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DO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101_SO 101" sheetId="3" r:id="rId3"/>
    <sheet name="SO 101_SO 101a" sheetId="4" r:id="rId4"/>
    <sheet name="SO 102_SO 102" sheetId="5" r:id="rId5"/>
    <sheet name="SO 201_SO 201" sheetId="6" r:id="rId6"/>
    <sheet name="SO 202_SO 202" sheetId="7" r:id="rId7"/>
    <sheet name="SO 203_SO 203" sheetId="8" r:id="rId8"/>
    <sheet name="SO 204_SO 204" sheetId="9" r:id="rId9"/>
    <sheet name="SO 401" sheetId="10" r:id="rId10"/>
    <sheet name="SO 402" sheetId="11" r:id="rId11"/>
    <sheet name="SO 403" sheetId="12" r:id="rId12"/>
    <sheet name="SO 404" sheetId="13" r:id="rId13"/>
    <sheet name="SO 405" sheetId="14" r:id="rId14"/>
    <sheet name="SO 406" sheetId="15" r:id="rId15"/>
  </sheets>
  <definedNames/>
  <calcPr/>
  <webPublishing/>
</workbook>
</file>

<file path=xl/sharedStrings.xml><?xml version="1.0" encoding="utf-8"?>
<sst xmlns="http://schemas.openxmlformats.org/spreadsheetml/2006/main" count="4660" uniqueCount="1171">
  <si>
    <t>Firma: Pontex, spol. s r.o.</t>
  </si>
  <si>
    <t>Rekapitulace ceny</t>
  </si>
  <si>
    <t>Stavba: 20034_VDSlapy24 - VD Slapy – Generální oprava mostní konstrukce na hrázi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</si>
  <si>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</si>
  <si>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</si>
  <si>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</si>
  <si>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</si>
  <si>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</si>
  <si>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</si>
  <si>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</si>
  <si>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</si>
  <si>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</si>
  <si>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</si>
  <si>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</si>
  <si>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</si>
  <si>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20034_VDSlapy24</t>
  </si>
  <si>
    <t>VD Slapy – Generální oprava mostní konstrukce na hrázi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</si>
  <si>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</si>
  <si>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</si>
  <si>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</si>
  <si>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</si>
  <si>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</si>
  <si>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</si>
  <si>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</si>
  <si>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</si>
  <si>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</si>
  <si>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</si>
  <si>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</si>
  <si>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</si>
  <si>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</si>
  <si>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</si>
  <si>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</si>
  <si>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</si>
  <si>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</si>
  <si>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</si>
  <si>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</si>
  <si>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</si>
  <si>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</si>
  <si>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</si>
  <si>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</si>
  <si>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</si>
  <si>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</si>
  <si>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</si>
  <si>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</si>
  <si>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</si>
  <si>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</si>
  <si>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</si>
  <si>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</si>
  <si>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</si>
  <si>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</si>
  <si>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</si>
  <si>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</si>
  <si>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</si>
  <si>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</si>
  <si>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</si>
  <si>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podmínek, před soutěží je předepsána povinná prohlídka stavby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</si>
  <si>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</si>
  <si>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</si>
  <si>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</si>
  <si>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</si>
  <si>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</si>
  <si>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</si>
  <si>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2022_OTSKP</t>
  </si>
  <si>
    <t>dle TP a TKP, včetně zkoušení obsahu aromatických uhlovodíků a zatřídění dle vyhlášky č. 130/2019 sb. v aktuálním znění (283/2023) 
vč.polychr.bif. PCB</t>
  </si>
  <si>
    <t>02620</t>
  </si>
  <si>
    <t>ZKOUŠENÍ KONSTRUKCÍ A PRACÍ NEZÁVISLOU ZKUŠEBNOU</t>
  </si>
  <si>
    <t>dle TP a TKP</t>
  </si>
  <si>
    <t>02710R</t>
  </si>
  <si>
    <t>PASPORTIZACE OBJEKTŮ V OKOLÍ STAVBY</t>
  </si>
  <si>
    <t>stavbou dotčených objektů a ploch, strojního vybavení a technologií PVL a ČEZ 
před soutěží je předepsána povinná prohlídka stavby</t>
  </si>
  <si>
    <t>02730</t>
  </si>
  <si>
    <t>POMOC PRÁCE ZŘÍZ NEBO ZAJIŠŤ OCHRANU INŽENÝRSKÝCH SÍTÍ</t>
  </si>
  <si>
    <t>zajištění ochrany všech stávajících vedení sítí po dobu stavby - kanalizace atd.</t>
  </si>
  <si>
    <t>7</t>
  </si>
  <si>
    <t>02738R</t>
  </si>
  <si>
    <t>OCHRANA VEŠKERÝCH TECHNOLOGIÍ A STROJNÍCH ZAŘÍZENÍ V HRÁZI</t>
  </si>
  <si>
    <t>Podrobný popis viz STZ</t>
  </si>
  <si>
    <t>8</t>
  </si>
  <si>
    <t>02739R</t>
  </si>
  <si>
    <t>ČIŠTĚNÍ MECHANIZMŮ A JEJICH PŘEZKOUŠENÍ PO ZPROVOZNĚNÍ</t>
  </si>
  <si>
    <t>02851</t>
  </si>
  <si>
    <t>PRŮZKUMNÉ PRÁCE DIAGNOSTIKY KONSTRUKCÍ NA POVRCHU</t>
  </si>
  <si>
    <t>diagnostický průzkum po odbourání a otryskání původních monol.konstrukcí (akustické trasování betonů na boku pravého křídla opěry OP1, celoplošné akustické trasování ponechaných omítek)  
diagnostický doplňující průzkum úložného prahu P11 (dříve opravený spínacími tyčemi),  
diagnostika pilířů v oblasti úložných prahů po odbourání</t>
  </si>
  <si>
    <t>02871R</t>
  </si>
  <si>
    <t>PATOLOGICKÝ PRŮZKUM NOSNÍKŮ</t>
  </si>
  <si>
    <t>KUS</t>
  </si>
  <si>
    <t>analýza původní PD, popis nosníků před bouráním, v rámci bourání, chloridy v injektážní maltě, betonu, posouzení předpínací výztuže, statistické vyhodnocení, analýza, protokol, doprava vzorků</t>
  </si>
  <si>
    <t>02910</t>
  </si>
  <si>
    <t>A</t>
  </si>
  <si>
    <t>OSTATNÍ POŽADAVKY - ZEMĚMĚŘIČSKÁ MĚŘENÍ</t>
  </si>
  <si>
    <t>vytyčení stávajících IS</t>
  </si>
  <si>
    <t>12</t>
  </si>
  <si>
    <t>B</t>
  </si>
  <si>
    <t>vytyčení hranice staveniště, vč.vyhotovení vytyčovacího protokolu stavby</t>
  </si>
  <si>
    <t>13</t>
  </si>
  <si>
    <t>029113</t>
  </si>
  <si>
    <t>OSTATNÍ POŽADAVKY - GEODETICKÉ ZAMĚŘENÍ - CELKY</t>
  </si>
  <si>
    <t>Zaměření skutečného stavu po dokončení stavby vč.zákresu do katastrální mapy a její digitalizace</t>
  </si>
  <si>
    <t>14</t>
  </si>
  <si>
    <t>zaměření průběžné v různých fázích stavby 
zaměř.NK před a po odbourání, kontrolní, zaměř.opěr po odbourání, zaměření povrchu spřahující desky 
zaměření jeřáb.dráhy při provizorních a definit.úpravách</t>
  </si>
  <si>
    <t>15</t>
  </si>
  <si>
    <t>02940</t>
  </si>
  <si>
    <t>OSTATNÍ POŽADAVKY - VYPRACOVÁNÍ DOKUMENTACE</t>
  </si>
  <si>
    <t>technické předpisy (betonáž, izolace, PKO, tryskání apod.)</t>
  </si>
  <si>
    <t>16</t>
  </si>
  <si>
    <t>VTD prefabrikátů</t>
  </si>
  <si>
    <t>17</t>
  </si>
  <si>
    <t>C</t>
  </si>
  <si>
    <t>plán sledování a údržby mostu</t>
  </si>
  <si>
    <t>18</t>
  </si>
  <si>
    <t>029412</t>
  </si>
  <si>
    <t>OSTATNÍ POŽADAVKY - VYPRACOVÁNÍ MOSTNÍHO LISTU</t>
  </si>
  <si>
    <t>19</t>
  </si>
  <si>
    <t>02943</t>
  </si>
  <si>
    <t>OSTATNÍ POŽADAVKY - VYPRACOVÁNÍ RDS</t>
  </si>
  <si>
    <t>RDS-Z-PDS - pro celou stavbu,  vč.event.úpravy realizační dokumentace v závislosti na zjištěných skutečnostech.  
RDS bude zpracována dle požadavků nového stavebního zákona 283/2021 sb. a dle aktuálně platné  vyhlášky o dokumentaci staveb + 6 pare tištěné</t>
  </si>
  <si>
    <t>20</t>
  </si>
  <si>
    <t>RDS pro DIO</t>
  </si>
  <si>
    <t>21</t>
  </si>
  <si>
    <t>02944</t>
  </si>
  <si>
    <t>OSTAT POŽADAVKY - DOKUMENTACE SKUTEČ PROVEDENÍ V DIGIT FORMĚ</t>
  </si>
  <si>
    <t>skutečného provedení stavby  
digitální forma + 8x tištěná</t>
  </si>
  <si>
    <t>22</t>
  </si>
  <si>
    <t>02945</t>
  </si>
  <si>
    <t>OSTAT POŽADAVKY - GEOMETRICKÝ PLÁN</t>
  </si>
  <si>
    <t>Ve 12-ti vyhotoveních</t>
  </si>
  <si>
    <t>23</t>
  </si>
  <si>
    <t>02946</t>
  </si>
  <si>
    <t>OSTAT POŽADAVKY - FOTODOKUMENTACE</t>
  </si>
  <si>
    <t>Včetně zdokumentování stávajícího stavu během demolice a pasportizace 
přilehlých ploch, okolí a konstrukcí</t>
  </si>
  <si>
    <t>24</t>
  </si>
  <si>
    <t>02950</t>
  </si>
  <si>
    <t>OSTATNÍ POŽADAVKY - POSUDKY, KONTROLY, REVIZNÍ ZPRÁVY</t>
  </si>
  <si>
    <t>výpočet zatížitelnosti vč.vyhodnocení</t>
  </si>
  <si>
    <t>25</t>
  </si>
  <si>
    <t>Povodňový a havarijní plán - aktualizace plánů</t>
  </si>
  <si>
    <t>26</t>
  </si>
  <si>
    <t>02953</t>
  </si>
  <si>
    <t>OSTATNÍ POŽADAVKY - HLAVNÍ MOSTNÍ PROHLÍDKA</t>
  </si>
  <si>
    <t>1. HMP osobou a oprávněním, vč.zpřístupnění, elaborátu, v souladu s ČSN 73 62 21</t>
  </si>
  <si>
    <t>27</t>
  </si>
  <si>
    <t>02960</t>
  </si>
  <si>
    <t>OSTATNÍ POŽADAVKY - ODBORNÝ DOZOR</t>
  </si>
  <si>
    <t>Geotechnický dohled</t>
  </si>
  <si>
    <t>28</t>
  </si>
  <si>
    <t>02991</t>
  </si>
  <si>
    <t>OSTATNÍ POŽADAVKY - INFORMAČNÍ TABULE</t>
  </si>
  <si>
    <t>Označení stavby dle směrnic investora</t>
  </si>
  <si>
    <t>29</t>
  </si>
  <si>
    <t>02999R</t>
  </si>
  <si>
    <t>OSTATNÍ POŽADAVKY - VYPRACOVÁNÍ KOPMLETNÍ DOKUMENTACE PRO KOLAUDACI</t>
  </si>
  <si>
    <t>VČ. ÚČASTI NA KOLAUDAČNÍ PROHLÍDCE A SOUČINNOSTI S PŘÍSLUŠNÝM ÚŘADEM VE VĚCI KOLAUDACE A ZAJIŠTĚNÍ VEŠKERÝCH PODKLADŮ ZE STRANY ZHOTOVITELE PRO ŘÁDNÝ PRŮBĚH KOLAUDACE</t>
  </si>
  <si>
    <t>30</t>
  </si>
  <si>
    <t>03100R1</t>
  </si>
  <si>
    <t>ZAŘÍZENÍ STAVENIŠTĚ - ZŘÍZENÍ, DEMONTÁŽ</t>
  </si>
  <si>
    <t>pozn: "mimo jiné také včetně zajištění podmínek stanovených v kapitole „POŽADAVKY NA ZABEZPEČENÍ STAVENIŠTĚ A ORGANIZACI OSOB NA STAVENIŠTI“ uvedené v  dokumentu Technická specifikace, který je součástí smlouvy o dílo, 
vč. oplocení staveniště, proviz.zábradlí a pod. 
vč. případného nájmu pozemku, vč. provizorních komunikací a případných záborů 
vč. buňkoviště, toalet a dalšího zařízení nezbytného pro provoz a řízení stavby po celou dobu její výstavby 
vč. trvalé ostrahy staveniště a kamerového dohledu 
vč. bezpečnostního zajištění jeřábu v oplocení na levém břehu v křižovatce"vč.oplocení staveniště, proviz.zábradlí a pod.</t>
  </si>
  <si>
    <t>31</t>
  </si>
  <si>
    <t>03100R2</t>
  </si>
  <si>
    <t>ZAŘÍZENÍ STAVENIŠTĚ - PROVOZ</t>
  </si>
  <si>
    <t>SO 101</t>
  </si>
  <si>
    <t>Komunikace</t>
  </si>
  <si>
    <t>014211</t>
  </si>
  <si>
    <t>POPLATKY ZA ZEMNÍK - ORNICE</t>
  </si>
  <si>
    <t>M3</t>
  </si>
  <si>
    <t>2024_OTSKP</t>
  </si>
  <si>
    <t>nákup vč.dovozu na stavbu</t>
  </si>
  <si>
    <t>189,8*0,15=28,470 [A]</t>
  </si>
  <si>
    <t>015111R</t>
  </si>
  <si>
    <t>POPLATKY ZA LIKVIDACŮ ODPADŮ NEKONTAMINOVANÝCH - 17 05 04  VYTĚŽENÉ ZEMINY A HORNINY -  I. TŘÍDA TĚŽITELNOSTI</t>
  </si>
  <si>
    <t>T</t>
  </si>
  <si>
    <t>Vč.odvozu (dopravy) a uložení na skládku určenou zhotovitelem a poplatku za likvidaci a všech případných poplatků</t>
  </si>
  <si>
    <t>pol.11130  187,0*0,15*2,0=56,100 [A] 
pol.11332  500,356*1,9=950,676 [B] 
pol.12373  725,6*2,0=1 451,200 [C] 
pol.13273  69,24*2,0=138,480 [D] 
Celkem: A+B+C+D=2 596,456 [E]</t>
  </si>
  <si>
    <t>015130R</t>
  </si>
  <si>
    <t>POPLATKY ZA LIKVIDACŮ ODPADŮ NEKONTAMINOVANÝCH - 17 03 02  VYBOURANÝ ASFALTOVÝ BETON BEZ DEHTU</t>
  </si>
  <si>
    <t>pol.11313  2,996*2,3=6,891 [A]</t>
  </si>
  <si>
    <t>015140R</t>
  </si>
  <si>
    <t>POPLATKY ZA LIKVIDACŮ ODPADŮ NEKONTAMINOVANÝCH - 17 01 01  BETON Z DEMOLIC OBJEKTŮ, ZÁKLADŮ TV</t>
  </si>
  <si>
    <t>pol.11334  210,36*2,2=462,792 [A] 
pol.11335  4,708*2,2=10,358 [B] 
Celkem: A+B=473,150 [C]</t>
  </si>
  <si>
    <t>015790R</t>
  </si>
  <si>
    <t>POPLATKY ZA LIKVIDACŮ ODPADŮ NEBEZPEČNÝCH - ASFALTOVÝ BETON OBSAHUJÍCÍ NEBEZPEČNÉ LÁTKY</t>
  </si>
  <si>
    <t>odhad 30% objemu frézované živice 
pol.11372  172,9*0,3*2,3=119,301 [A]</t>
  </si>
  <si>
    <t>Zemní práce</t>
  </si>
  <si>
    <t>11130</t>
  </si>
  <si>
    <t>SEJMUTÍ DRNU</t>
  </si>
  <si>
    <t>M2</t>
  </si>
  <si>
    <t>(147,5+39,5)m2=187,000 [A]</t>
  </si>
  <si>
    <t>11313</t>
  </si>
  <si>
    <t>ODSTRANĚNÍ KRYTU ZPEVNĚNÝCH PLOCH S ASFALTOVÝM POJIVEM</t>
  </si>
  <si>
    <t>chodník 42,8m2*0,07=2,996 [A]</t>
  </si>
  <si>
    <t>11332</t>
  </si>
  <si>
    <t>ODSTRANĚNÍ PODKLADŮ ZPEVNĚNÝCH PLOCH Z KAMENIVA NESTMELENÉHO</t>
  </si>
  <si>
    <t>vozovka  (299,0+1462,0)*0,28=493,080 [A] 
chodník  42,8*0,17=7,276 [B] 
Celkem: A+B=500,356 [C]</t>
  </si>
  <si>
    <t>11334</t>
  </si>
  <si>
    <t>ODSTRANĚNÍ PODKLADU ZPEVNĚNÝCH PLOCH S CEMENT POJIVEM</t>
  </si>
  <si>
    <t>(299,0+1454,0)*0,12=210,360 [A]</t>
  </si>
  <si>
    <t>11335</t>
  </si>
  <si>
    <t>ODSTRANĚNÍ PODKLADU ZPEVNĚNÝCH PLOCH Z BETONU</t>
  </si>
  <si>
    <t>chodník 42,8*0,11=4,708 [A]</t>
  </si>
  <si>
    <t>11352</t>
  </si>
  <si>
    <t>ODSTRANĚNÍ CHODNÍKOVÝCH A SILNIČNÍCH OBRUBNÍKŮ BETONOVÝCH</t>
  </si>
  <si>
    <t>M</t>
  </si>
  <si>
    <t>51,0=51,000 [A]</t>
  </si>
  <si>
    <t>11353</t>
  </si>
  <si>
    <t>ODSTRANĚNÍ CHODNÍKOVÝCH KAMENNÝCH OBRUBNÍKŮ</t>
  </si>
  <si>
    <t>vč.odvozu na místo určené vlastníkem</t>
  </si>
  <si>
    <t>43,0=43,000 [A]</t>
  </si>
  <si>
    <t>11372</t>
  </si>
  <si>
    <t>FRÉZOVÁNÍ ZPEVNĚNÝCH PLOCH ASFALTOVÝCH</t>
  </si>
  <si>
    <t>povinný odkup zhotovitelem (část na skládku nebezpečného odpadu)</t>
  </si>
  <si>
    <t>(299,0+1430,0)*0,1=172,900 [A]</t>
  </si>
  <si>
    <t>12373</t>
  </si>
  <si>
    <t>ODKOP PRO SPOD STAVBU SILNIC A ŽELEZNIC TŘ. I</t>
  </si>
  <si>
    <t>na meziskládku</t>
  </si>
  <si>
    <t>pro dosypávku  17,5=17,500 [B]</t>
  </si>
  <si>
    <t>na skládku</t>
  </si>
  <si>
    <t>pro aktivní zónu 129,6+512,5=642,100 [A] 
výkop  18,0+83,0=101,000 [C] 
odpočet na dosypávku  -17,5=-17,500 [B] 
Celkem: A+C+B=725,600 [D]</t>
  </si>
  <si>
    <t>12573</t>
  </si>
  <si>
    <t>VYKOPÁVKY ZE ZEMNÍKŮ A SKLÁDEK TŘ. I</t>
  </si>
  <si>
    <t>z meziskládky</t>
  </si>
  <si>
    <t>13273</t>
  </si>
  <si>
    <t>HLOUBENÍ RÝH ŠÍŘ DO 2M PAŽ I NEPAŽ TŘ. I</t>
  </si>
  <si>
    <t>přípojky  1,0*1,5*25,1+1,3*1,5*16,2=69,240 [A]</t>
  </si>
  <si>
    <t>17180</t>
  </si>
  <si>
    <t>ULOŽENÍ SYPANINY DO NÁSYPŮ Z NAKUPOVANÝCH MATERIÁLŮ</t>
  </si>
  <si>
    <t>aktivní zóna 137,7+523,0=660,700 [B]</t>
  </si>
  <si>
    <t>17310</t>
  </si>
  <si>
    <t>ZEMNÍ KRAJNICE A DOSYPÁVKY SE ZHUTNĚNÍM</t>
  </si>
  <si>
    <t>11,9+5,6+8,0=25,500 [B]</t>
  </si>
  <si>
    <t>17481</t>
  </si>
  <si>
    <t>ZÁSYP JAM A RÝH Z NAKUPOVANÝCH MATERIÁLŮ</t>
  </si>
  <si>
    <t>přípojky  1,0*1,0*25,1+1,3*0,9*16,2=44,054 [A]</t>
  </si>
  <si>
    <t>17581</t>
  </si>
  <si>
    <t>OBSYP POTRUBÍ A OBJEKTŮ Z NAKUPOVANÝCH MATERIÁLŮ</t>
  </si>
  <si>
    <t>přípojky  1,0*0,5*25,1+1,3*0,6*16,2=25,186 [A]</t>
  </si>
  <si>
    <t>18110</t>
  </si>
  <si>
    <t>ÚPRAVA PLÁNĚ SE ZHUTNĚNÍM V HORNINĚ TŘ. I</t>
  </si>
  <si>
    <t>pláň a parapláň  1651,67*2=3 303,340 [A]</t>
  </si>
  <si>
    <t>18222</t>
  </si>
  <si>
    <t>ROZPROSTŘENÍ ORNICE VE SVAHU V TL DO 0,15M</t>
  </si>
  <si>
    <t>122,9+66,9=189,800 [A]</t>
  </si>
  <si>
    <t>18241</t>
  </si>
  <si>
    <t>ZALOŽENÍ TRÁVNÍKU RUČNÍM VÝSEVEM</t>
  </si>
  <si>
    <t>18245</t>
  </si>
  <si>
    <t>ZALOŽENÍ TRÁVNÍKU ZATRAVŇOVACÍ TEXTILIÍ (ROHOŽÍ)</t>
  </si>
  <si>
    <t>66,82*1,2=80,184 [A]</t>
  </si>
  <si>
    <t>Základy</t>
  </si>
  <si>
    <t>21197</t>
  </si>
  <si>
    <t>OPLÁŠTĚNÍ ODVODŇOVACÍCH ŽEBER Z GEOTEXTILIE</t>
  </si>
  <si>
    <t>trativody - separační geotextilie netkaná</t>
  </si>
  <si>
    <t>93,0+197,0=290,000 [A]</t>
  </si>
  <si>
    <t>212635</t>
  </si>
  <si>
    <t>TRATIVODY KOMPL Z TRUB Z PLAST HM DN DO 150MM, RÝHA TŘ I</t>
  </si>
  <si>
    <t>drenážní plastová trubka perforovaná po celém obvodě</t>
  </si>
  <si>
    <t>38,8+82,1=120,900 [A]</t>
  </si>
  <si>
    <t>21461</t>
  </si>
  <si>
    <t>SEPARAČNÍ GEOTEXTILIE</t>
  </si>
  <si>
    <t>pod AZ</t>
  </si>
  <si>
    <t>1651,67=1 651,670 [A]</t>
  </si>
  <si>
    <t>Vodorovné konstrukce</t>
  </si>
  <si>
    <t>45131A</t>
  </si>
  <si>
    <t>PODKLADNÍ A VÝPLŇOVÉ VRSTVY Z PROSTÉHO BETONU C20/25</t>
  </si>
  <si>
    <t>podkladní beton</t>
  </si>
  <si>
    <t>pod drobnou kostku   (35,7+41,0)*0,2=15,340 [B]</t>
  </si>
  <si>
    <t>56333</t>
  </si>
  <si>
    <t>VOZOVKOVÉ VRSTVY ZE ŠTĚRKODRTI TL. DO 150MM</t>
  </si>
  <si>
    <t>ŠD tl.min.150 mm</t>
  </si>
  <si>
    <t>chodník  77,0=77,000 [A] 
podobrubnikovy rigol  (71,0+32,0)*0,5=51,500 [B] 
dlážděná plocha 102  25,5=25,500 [C] 
Celkem: A+B+C=154,000 [D]</t>
  </si>
  <si>
    <t>56362</t>
  </si>
  <si>
    <t>VOZOVKOVÉ VRSTVY Z RECYKLOVANÉHO MATERIÁLU TL DO 100MM</t>
  </si>
  <si>
    <t>22 Ra 0/16</t>
  </si>
  <si>
    <t>chodník  77,0=77,000 [A]</t>
  </si>
  <si>
    <t>32</t>
  </si>
  <si>
    <t>56932</t>
  </si>
  <si>
    <t>ZPEVNĚNÍ KRAJNIC ZE ŠTĚRKODRTI TL. DO 100MM</t>
  </si>
  <si>
    <t>8,0=8,000 [A]</t>
  </si>
  <si>
    <t>33</t>
  </si>
  <si>
    <t>572123</t>
  </si>
  <si>
    <t>INFILTRAČNÍ POSTŘIK Z EMULZE DO 1,0KG/M2</t>
  </si>
  <si>
    <t>PI-C 0,6 kg/m2</t>
  </si>
  <si>
    <t>chodník  77,0=77,000 [B]</t>
  </si>
  <si>
    <t>34</t>
  </si>
  <si>
    <t>574A31</t>
  </si>
  <si>
    <t>ASFALTOVÝ BETON PRO OBRUSNÉ VRSTVY ACO 8 TL. 40MM</t>
  </si>
  <si>
    <t>ACO 8 CH</t>
  </si>
  <si>
    <t>Potrubí</t>
  </si>
  <si>
    <t>35</t>
  </si>
  <si>
    <t>87433</t>
  </si>
  <si>
    <t>POTRUBÍ Z TRUB PLASTOVÝCH ODPADNÍCH DN DO 150MM</t>
  </si>
  <si>
    <t>PP DN150 SN 16</t>
  </si>
  <si>
    <t>přípojky  15,0+10,1=25,100 [A]</t>
  </si>
  <si>
    <t>36</t>
  </si>
  <si>
    <t>87444</t>
  </si>
  <si>
    <t>POTRUBÍ Z TRUB PLASTOVÝCH ODPADNÍCH DN DO 250MM</t>
  </si>
  <si>
    <t>PP DN250 SN 16</t>
  </si>
  <si>
    <t>přípojky  16,2=16,200 [A]</t>
  </si>
  <si>
    <t>37</t>
  </si>
  <si>
    <t>894145</t>
  </si>
  <si>
    <t>ŠACHTY KANALIZAČNÍ Z BETON DÍLCŮ NA POTRUBÍ DN DO 300MM</t>
  </si>
  <si>
    <t>poklop D400</t>
  </si>
  <si>
    <t>38</t>
  </si>
  <si>
    <t>89712</t>
  </si>
  <si>
    <t>VPUSŤ KANALIZAČNÍ ULIČNÍ KOMPLETNÍ Z BETONOVÝCH DÍLCŮ</t>
  </si>
  <si>
    <t>4+2=6,000 [A]</t>
  </si>
  <si>
    <t>39</t>
  </si>
  <si>
    <t>89921</t>
  </si>
  <si>
    <t>VÝŠKOVÁ ÚPRAVA POKLOPŮ</t>
  </si>
  <si>
    <t>1+1=2,000 [A]</t>
  </si>
  <si>
    <t>Ostatní konstrukce a práce</t>
  </si>
  <si>
    <t>40</t>
  </si>
  <si>
    <t>9111A1</t>
  </si>
  <si>
    <t>ZÁBRADLÍ SILNIČNÍ S VODOR MADLY - DODÁVKA A MONTÁŽ</t>
  </si>
  <si>
    <t>35,1=35,100 [A]</t>
  </si>
  <si>
    <t>41</t>
  </si>
  <si>
    <t>9111A3</t>
  </si>
  <si>
    <t>ZÁBRADLÍ SILNIČNÍ S VODOR MADLY - DEMONTÁŽ S PŘESUNEM</t>
  </si>
  <si>
    <t>vč.odvozu a uložení na skládku, vč.poplatku za uložení</t>
  </si>
  <si>
    <t>betonové sloupky a 2 vodor.madla  35,1=35,100 [A]</t>
  </si>
  <si>
    <t>42</t>
  </si>
  <si>
    <t>912152</t>
  </si>
  <si>
    <t>SVODNICE SAMOSTATNÁ - DEMONTÁŽ A ZPĚTNÁ MONTÁŽ</t>
  </si>
  <si>
    <t>4x4m</t>
  </si>
  <si>
    <t>4=4,000 [A]</t>
  </si>
  <si>
    <t>43</t>
  </si>
  <si>
    <t>914131</t>
  </si>
  <si>
    <t>DOPRAVNÍ ZNAČKY ZÁKLADNÍ VELIKOSTI OCELOVÉ FÓLIE TŘ 2 - DODÁVKA A MONTÁŽ</t>
  </si>
  <si>
    <t>6+13=19,000 [A]</t>
  </si>
  <si>
    <t>44</t>
  </si>
  <si>
    <t>914133</t>
  </si>
  <si>
    <t>DOPRAVNÍ ZNAČKY ZÁKLADNÍ VELIKOSTI OCELOVÉ FÓLIE TŘ 2 - DEMONTÁŽ</t>
  </si>
  <si>
    <t>kompletní vč.odvozu</t>
  </si>
  <si>
    <t>8+18=26,000 [A]</t>
  </si>
  <si>
    <t>45</t>
  </si>
  <si>
    <t>914731</t>
  </si>
  <si>
    <t>STÁLÁ DOPRAV ZAŘÍZ Z3 OCEL S FÓLIÍ TŘ 2 DODÁVKA A MONTÁŽ</t>
  </si>
  <si>
    <t>Z3</t>
  </si>
  <si>
    <t>46</t>
  </si>
  <si>
    <t>914733</t>
  </si>
  <si>
    <t>STÁLÁ DOPRAV ZAŘÍZ Z3 OCEL S FÓLIÍ TŘ 2 DEMONTÁŽ</t>
  </si>
  <si>
    <t>kompletní  - vč.odvozu</t>
  </si>
  <si>
    <t>47</t>
  </si>
  <si>
    <t>914911</t>
  </si>
  <si>
    <t>SLOUPKY A STOJKY DOPRAVNÍCH ZNAČEK Z OCEL TRUBEK SE ZABETONOVÁNÍM - DODÁVKA A MONTÁŽ</t>
  </si>
  <si>
    <t>3+4+1=8,000 [A]</t>
  </si>
  <si>
    <t>48</t>
  </si>
  <si>
    <t>914913</t>
  </si>
  <si>
    <t>SLOUPKY A STOJKY DZ Z OCEL TRUBEK ZABETON DEMONTÁŽ</t>
  </si>
  <si>
    <t>vč.odvozu</t>
  </si>
  <si>
    <t>49</t>
  </si>
  <si>
    <t>915111</t>
  </si>
  <si>
    <t>VODOROVNÉ DOPRAVNÍ ZNAČENÍ BARVOU HLADKÉ - DODÁVKA A POKLÁDKA</t>
  </si>
  <si>
    <t>0,125  116,9+55,6+3,9=176,400 [A] 
V13  80,=80,000 [B] 
Celkem: A+B=256,400 [C]</t>
  </si>
  <si>
    <t>50</t>
  </si>
  <si>
    <t>915211</t>
  </si>
  <si>
    <t>VODOROVNÉ DOPRAVNÍ ZNAČENÍ PLASTEM HLADKÉ - DODÁVKA A POKLÁDKA</t>
  </si>
  <si>
    <t>80,0</t>
  </si>
  <si>
    <t>51</t>
  </si>
  <si>
    <t>915221</t>
  </si>
  <si>
    <t>VODOR DOPRAV ZNAČ PLASTEM STRUKTURÁLNÍ NEHLUČNÉ - DOD A POKLÁDKA</t>
  </si>
  <si>
    <t>0,125  116,9+55,6+3,9=176,400 [A]</t>
  </si>
  <si>
    <t>52</t>
  </si>
  <si>
    <t>917224</t>
  </si>
  <si>
    <t>SILNIČNÍ A CHODNÍKOVÉ OBRUBY Z BETONOVÝCH OBRUBNÍKŮ ŠÍŘ 150MM</t>
  </si>
  <si>
    <t>kompletní vč.beton.lože</t>
  </si>
  <si>
    <t>71,3+81,0=152,300 [A]</t>
  </si>
  <si>
    <t>53</t>
  </si>
  <si>
    <t>917425</t>
  </si>
  <si>
    <t>CHODNÍKOVÉ OBRUBY Z KAMENNÝCH OBRUBNÍKŮ ŠÍŘ 200MM</t>
  </si>
  <si>
    <t>žulový obrubník OP4 200/250 vč.bet.lože</t>
  </si>
  <si>
    <t>54</t>
  </si>
  <si>
    <t>919112</t>
  </si>
  <si>
    <t>ŘEZÁNÍ ASFALTOVÉHO KRYTU VOZOVEK TL DO 100MM</t>
  </si>
  <si>
    <t>zaríznutí  asf. vozovky do 10cm  6,7+64,2=70,900 [A]</t>
  </si>
  <si>
    <t>55</t>
  </si>
  <si>
    <t>935812</t>
  </si>
  <si>
    <t>ŽLABY A RIGOLY DLÁŽDĚNÉ Z KOSTEK DROBNÝCH DO BETONU TL 100MM</t>
  </si>
  <si>
    <t>podobrubnikovy rigol  41,0+35,7=76,700 [A]</t>
  </si>
  <si>
    <t>56</t>
  </si>
  <si>
    <t>93653</t>
  </si>
  <si>
    <t>MOSTNÍ ODVODŇOVACÍ SOUPRAVA</t>
  </si>
  <si>
    <t>57</t>
  </si>
  <si>
    <t>96654</t>
  </si>
  <si>
    <t>ODSTRANĚNÍ ŽLABŮ Z DÍLCŮ (VČET ŠTĚRBINOVÝCH) ŠÍŘKY 250MM</t>
  </si>
  <si>
    <t>polymerbet.žlab š.250 mm vč.UV  15,0=15,000 [A]</t>
  </si>
  <si>
    <t>58</t>
  </si>
  <si>
    <t>96687</t>
  </si>
  <si>
    <t>VYBOURÁNÍ ULIČNÍCH VPUSTÍ KOMPLETNÍCH</t>
  </si>
  <si>
    <t>1=1,000 [A]</t>
  </si>
  <si>
    <t>59</t>
  </si>
  <si>
    <t>96787</t>
  </si>
  <si>
    <t>VYBOURÁNÍ MOSTNÍCH ODVODŇOVAČŮ</t>
  </si>
  <si>
    <t>stávající odvodňovače  5=5,000 [A]</t>
  </si>
  <si>
    <t>SO 101a</t>
  </si>
  <si>
    <t>Komunikace - vozovka</t>
  </si>
  <si>
    <t>113763</t>
  </si>
  <si>
    <t>FRÉZOVÁNÍ DRÁŽKY PRŮŘEZU DO 300MM2 V ASFALTOVÉ VOZOVCE</t>
  </si>
  <si>
    <t>25x12</t>
  </si>
  <si>
    <t>vozovka  97,6+657,6=755,200 [A]</t>
  </si>
  <si>
    <t>113765</t>
  </si>
  <si>
    <t>FRÉZOVÁNÍ DRÁŽKY PRŮŘEZU DO 600MM2 V ASFALTOVÉ VOZOVCE</t>
  </si>
  <si>
    <t>podél obrubníků  531,0+13,0=544,000 [A] 
podél odvod.proužku  262,0=262,000 [B] 
podél kolejnic  31,5*4+18,0*6+28,0=262,000 [C] 
podél žlabů v křižovatce  32,1+31,6+26,0=89,700 [D] 
Celkem: A+B+C+D=1 157,700 [E]</t>
  </si>
  <si>
    <t>113768</t>
  </si>
  <si>
    <t>FRÉZOVÁNÍ DRÁŽKY PRŮŘEZU DO 1200MM2 V ASFALTOVÉ VOZOVCE</t>
  </si>
  <si>
    <t>v krytu vozovky nad dil.sparami monol.kcí (pole 2,16)   20,9+14,14+9,1+6,28+6,0*4+6,6+7,1+7,05=95,170 [A]</t>
  </si>
  <si>
    <t>56143</t>
  </si>
  <si>
    <t>KAMENIVO ZPEVNĚNÉ CEMENTEM TL. DO 150MM</t>
  </si>
  <si>
    <t>2023_OTSKP</t>
  </si>
  <si>
    <t>SC C8/10 tl.140 mm</t>
  </si>
  <si>
    <t>vozovka  246,7+1198,3=1 445,000 [A]</t>
  </si>
  <si>
    <t>56330</t>
  </si>
  <si>
    <t>VOZOVKOVÉ VRSTVY ZE ŠTĚRKODRTI</t>
  </si>
  <si>
    <t>ŠD dle planimetrie</t>
  </si>
  <si>
    <t>vozovka  75,7+369,8=445,500 [A]</t>
  </si>
  <si>
    <t>vozovka  40,0+318,5=358,500 [A]</t>
  </si>
  <si>
    <t>572214</t>
  </si>
  <si>
    <t>SPOJOVACÍ POSTŘIK Z MODIFIK EMULZE DO 0,5KG/M2</t>
  </si>
  <si>
    <t>PS-CP 0,35 kg/m2</t>
  </si>
  <si>
    <t>vozovka  286,5+1513,0=1 799,500 [A] 
most  1657,38=1 657,380 [B] 
Celkem: A+B=3 456,880 [C]</t>
  </si>
  <si>
    <t>574B44</t>
  </si>
  <si>
    <t>ASFALTOVÝ BETON PRO OBRUSNÉ VRSTVY MODIFIK ACO 11+, 11S TL. 50MM</t>
  </si>
  <si>
    <t>ACO 11+  tl.45 mm</t>
  </si>
  <si>
    <t>vozovka  286,5+1513,0=1 799,500 [A] 
most 
pole 1,2  309,0m2=309,000 [G] 
pole 3-15    6,0*(250,73-29,5-42,0)=1 075,380 [B] 
pole 16,17  6,5*42,0=273,000 [D] 
odpočet odvod.proužek  -131,0=- 131,000 [E] 
Celkem most: G+B+D+E=1 526,380 [H] 
Celkem: A+H=3 325,880 [I]</t>
  </si>
  <si>
    <t>574F66</t>
  </si>
  <si>
    <t>ASFALTOVÝ BETON PRO PODKLADNÍ VRSTVY MODIFIK ACP 16+, 16S TL. 70MM</t>
  </si>
  <si>
    <t>ACP 16+</t>
  </si>
  <si>
    <t>vozovka  286,5+1513,0=1 799,500 [A]</t>
  </si>
  <si>
    <t>575A45</t>
  </si>
  <si>
    <t>LITÝ ASFALT MA I (SILNICE, DÁLNICE) 16 TL. 35MM</t>
  </si>
  <si>
    <t>odvodňovací proužek</t>
  </si>
  <si>
    <t>most  0,5*262,0=131,000 [A]</t>
  </si>
  <si>
    <t>575F53</t>
  </si>
  <si>
    <t>LITÝ ASFALT MA IV (OCHRANA MOSTNÍ IZOLACE) 11 TL. 40MM MODIFIK</t>
  </si>
  <si>
    <t>most 
pole 1,2  309,0m2=309,000 [A] 
pole 3-15    6,0*(250,73-29,5-42,0)=1 075,380 [B] 
pole 16,17  6,5*42,0=273,000 [D] 
Celkem: A+B+D=1 657,380 [E]</t>
  </si>
  <si>
    <t>576413</t>
  </si>
  <si>
    <t>POSYP KAMENIVEM OBALOVANÝM 4KG/M2</t>
  </si>
  <si>
    <t>na MA - 2-4 kg/m2</t>
  </si>
  <si>
    <t>most  1657,38=1 657,380 [A]</t>
  </si>
  <si>
    <t>931323</t>
  </si>
  <si>
    <t>TĚSNĚNÍ DILATAČ SPAR ASF ZÁLIVKOU MODIFIK PRŮŘ DO 300MM2</t>
  </si>
  <si>
    <t>N2</t>
  </si>
  <si>
    <t>755,2=755,200 [A]</t>
  </si>
  <si>
    <t>931325</t>
  </si>
  <si>
    <t>TĚSNĚNÍ DILATAČ SPAR ASF ZÁLIVKOU MODIFIK PRŮŘ DO 600MM2</t>
  </si>
  <si>
    <t>931328</t>
  </si>
  <si>
    <t>TĚSNĚNÍ DILATAČ SPAR ASF ZÁLIVKOU MODIFIK PRŮŘ DO 1200MM2</t>
  </si>
  <si>
    <t>v krytu vozovky nad dil.sparami monol.kcí (pole 2,16)  20,9+14,14+9,1+6,28+6,0*4+6,6+7,1+7,05=95,170 [A]</t>
  </si>
  <si>
    <t>99001R</t>
  </si>
  <si>
    <t>ZOHLEDNĚNÍ PROVÁDĚNÍ KCE VOZOVKY PODÉL JEŘÁBOVÉ DRÁHY</t>
  </si>
  <si>
    <t>Vč.ochrany jeřábové dráhy</t>
  </si>
  <si>
    <t>(31,5+18,5)*2=100,000 [A]</t>
  </si>
  <si>
    <t>SO 102</t>
  </si>
  <si>
    <t>Dopravně inženýrská opatření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</si>
  <si>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</si>
  <si>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</si>
  <si>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stavby Součástí položky je i údržba a péče o dopravně inženýrská opatření v 
průběhu celé stavby. 
vč.případné pasportizace v okolí stavby, objízdných tras či dopravního značení 
Součástí položky je vyřízení DIR včetně jeho projednání. 
zahrnuje veškeré náklady spojené s objednatelem požadovanými zařízeními 
položka zahrnuje také aktualizaci DIO a jeho kompletní projednání se všemi dotčenými</t>
  </si>
  <si>
    <t>57792B</t>
  </si>
  <si>
    <t>VÝSPRAVA VÝTLUKŮ SMĚSÍ ACO MODIFIK TL. DO 50MM</t>
  </si>
  <si>
    <t>předpoklad; vyhrazená změna</t>
  </si>
  <si>
    <t>oprava objízdných tras - odhad  1500,0=1 500,000 [A]</t>
  </si>
  <si>
    <t>SO 201</t>
  </si>
  <si>
    <t>Most</t>
  </si>
  <si>
    <t>pol.17173  734,6*2,0=1 469,200 [A] 
pol.11332  11,8*1,9=22,420 [B] 
Celkem: A+B=1 491,620 [C]</t>
  </si>
  <si>
    <t>a</t>
  </si>
  <si>
    <t>POPLATKY ZA LIKVIDACI ODPADŮ NEKONTAMINOVANÝCH - 17 01 01  BETON Z DEMOLIC OBJEKTŮ, ZÁKLADŮ TV</t>
  </si>
  <si>
    <t>prostý beton 
Vč.odvozu (dopravy) a uložení na skládku určenou zhotovitelem a poplatku za likvidaci a všech případných poplatků</t>
  </si>
  <si>
    <t>pol.113524  0,15*0,25*43,15*2,3=3,722 [A] 
pol.966158  79,32*2,3=182,436 [B] 
pol.97816  429,985*2,3=988,966 [C] 
Celkem: A+B+C=1 175,124 [D]</t>
  </si>
  <si>
    <t>b</t>
  </si>
  <si>
    <t>beton železový 
Vč.odvozu (dopravy) a uložení na skládku určenou zhotovitelem a poplatku za likvidaci a všech případných poplatků</t>
  </si>
  <si>
    <t>pol.96611  662,369*2,5=1 655,923 [A] 
pol.96616  230,676*2,5=576,690 [B] 
pol.96716  14,596*2,5=36,490 [C] 
Celkem: A+B+C=2 269,103 [D]</t>
  </si>
  <si>
    <t>015420R</t>
  </si>
  <si>
    <t>POPLATKY ZA LIKVIDACŮ ODPADŮ NEKONTAMINOVANÝCH - 17 06 04  ZBYTKY IZOLAČNÍCH MATERIÁLŮ</t>
  </si>
  <si>
    <t>odhad 80% objemu 
pol.97817  2171,86*0,01*2,4*0,8=41,700 [A]</t>
  </si>
  <si>
    <t>015680R</t>
  </si>
  <si>
    <t>POPLATKY ZA LIKVIDACI ODPADŮ NEBEZPEČNÝCH - 17 06 05*  STAVEBNÍ MATERIÁLY OBSAHUJÍCÍ AZBEST</t>
  </si>
  <si>
    <t>azbestový podhled  153,9*0,02*1,2*2,6=9,603 [A]</t>
  </si>
  <si>
    <t>015760R</t>
  </si>
  <si>
    <t>POPLATKY ZA LIKVIDACŮ ODPADŮ NEBEZPEČNÝCH - 17 06 03*  IZOLAČNÍ MATERIÁLY OBSAHUJÍCÍ NEBEZPEČNÉ LÁTKY</t>
  </si>
  <si>
    <t>odhad 20% objemu 
pol.97817  2171,86*0,01*2,4*0,2=10,425 [A]</t>
  </si>
  <si>
    <t>odhad 30% objemu frézované živice 
pol.113728  165,719*0,3*2,3=114,346 [A]</t>
  </si>
  <si>
    <t>11120</t>
  </si>
  <si>
    <t>ODSTRANĚNÍ KŘOVIN</t>
  </si>
  <si>
    <t>vč.likvidace</t>
  </si>
  <si>
    <t>v blízkosti opěr - v nutném rozsahu - odhad  20,0=20,000 [A]</t>
  </si>
  <si>
    <t>pole 16 před vraty  47,2*0,25=11,800 [A]</t>
  </si>
  <si>
    <t>levá římsa  7,7=7,700 [B] 
pravá římsa  14,3+21,8=36,100 [A] 
Celkem: B+A=43,800 [C]</t>
  </si>
  <si>
    <t>široké - ležaté 
levá římsa  8,3+13,7+19,3+185,2+3,3=229,800 [A] 
pravá římsa  174,4+20,7=195,100 [B] 
Celkem široké: A+B=424,900 [C] 
úzké levá římsa  5,0=5,000 [D] 
Celkem: C+D=429,900 [E]</t>
  </si>
  <si>
    <t>11355</t>
  </si>
  <si>
    <t>ODSTRANĚNÍ OBRUB Z DLAŽEBNÍCH KOSTEK JEDNODUCHÝCH</t>
  </si>
  <si>
    <t>pravá římsa - směr Rabyně  3,7=3,700 [A]</t>
  </si>
  <si>
    <t>vč.odvozu - povinný odkup zhotovitelem (část na skládku nebezpečného odpadu)</t>
  </si>
  <si>
    <t>pole 1,2  309,0m2*(0,05+0,06)=33,990 [A] 
pole 3-15    5,95*(250,73-29,5-42,0)*(0,05+0,045)=101,310 [B] 
pole 16,17  6,5*42,0*0,095=25,935 [D] 
pole 16 před vraty  47,2m2*0,095=4,484 [C] 
Celkem: A+B+D+C=165,719 [E]</t>
  </si>
  <si>
    <t>12993</t>
  </si>
  <si>
    <t>ČIŠTĚNÍ POTRUBÍ DN DO 200MM</t>
  </si>
  <si>
    <t>zaústění svodů  
pole 2-5  5*5,5=27,500 [A] 
pole 17  2*15,0=30,000 [B] 
Celkem: A+B=57,500 [C]</t>
  </si>
  <si>
    <t>13173</t>
  </si>
  <si>
    <t>HLOUBENÍ JAM ZAPAŽ I NEPAŽ TŘ. I</t>
  </si>
  <si>
    <t>za op.1  (1,2*1,0+5,0*3,5)*28,0+2,0*3,5*10,0=593,600 [A] 
za op.18  4,0*3,5*8,5=119,000 [B] 
pod vraty  2,0*2,0*0,5*11,0=22,000 [C] 
Celkem: A+B+C=734,600 [D]</t>
  </si>
  <si>
    <t>21331</t>
  </si>
  <si>
    <t>DRENÁŽNÍ VRSTVY Z BETONU MEZEROVITÉHO (DRENÁŽNÍHO)</t>
  </si>
  <si>
    <t>okolo drenáže</t>
  </si>
  <si>
    <t>0,3*0,3*(7,0+12,0+15,0+35,0+35,0)=9,360 [A]</t>
  </si>
  <si>
    <t>21341</t>
  </si>
  <si>
    <t>DRENÁŽNÍ VRSTVY Z PLASTBETONU (PLASTMALTY)</t>
  </si>
  <si>
    <t>v odvod.proužku  0,15*0,04*262,0=1,572 [A] 
u trubiček odvodnění  0,5*0,45*0,06*38=0,513 [B] 
Celkem: A+B=2,085 [C]</t>
  </si>
  <si>
    <t>21360R</t>
  </si>
  <si>
    <t>DRENÁŽNÍ  PÁSKY</t>
  </si>
  <si>
    <t>odvodnění stříkané izolace</t>
  </si>
  <si>
    <t>odhad   400=400,000 [A]</t>
  </si>
  <si>
    <t>261516</t>
  </si>
  <si>
    <t>VRTY PRO KOTV, INJEKT, MIKROPIL NA POVRCHU TŘ V D DO 80MM</t>
  </si>
  <si>
    <t>v monolotických kcích</t>
  </si>
  <si>
    <t>pro odvodňovací trubičky  21*0,8=16,800 [A]</t>
  </si>
  <si>
    <t>26154</t>
  </si>
  <si>
    <t>VRTY PRO KOTVENÍ, INJEKTÁŽ A MIKROPILOTY NA POVRCHU TŘ. V D DO 200MM</t>
  </si>
  <si>
    <t>za opěrami pro prostupy drenáží 
op.1  1,5*2=3,000 [A] 
pod vraty  1,5=1,500 [B] 
op.18  1,5=1,500 [C] 
Celkem: A+B+C=6,000 [D] 
vyústění svodu odvod.u P6  5,5=5,500 [E] 
Celkem: D+E=11,500 [F]</t>
  </si>
  <si>
    <t>285392</t>
  </si>
  <si>
    <t>DODATEČNÉ KOTVENÍ VLEPENÍM BETONÁŘSKÉ VÝZTUŽE D DO 16MM DO VRTŮ</t>
  </si>
  <si>
    <t>kotvení přibetonávkyúl.prahů - prof.16/300</t>
  </si>
  <si>
    <t>úl.prahy - odhad 9 ks/m2 
pil.P3,P7L  0,59*9,53*2=11,245 [A] 
pil.P4-P6  1,45*9,53*3=41,456 [B] 
pil.P7P-P11L  0,65*9,0*8=46,800 [C] 
pil.P11P, P16  0,59*9,5*2=11,210 [D] 
pil.P12-P15  1,45*9,53*4=55,274 [E] 
Celkem úl.prahy: (A+B+C+D+E)*9=1 493,865 [F] 
nad strojovnou  0,8*4,7*5*9=169,200 [G] 
Celkem: F+G=1 663,065 [H]</t>
  </si>
  <si>
    <t>Kotvení vyrovnávacího betonu na rámových konstrukcích - prof.12/500</t>
  </si>
  <si>
    <t>odhad 4 ks/m2 
na rámu podjezdu - pole 1   5,9*19,7=116,230 [A] 
na rámu pole 2  23,7*11,0=260,700 [B] 
nad strojovnou pílířů P7-P11  4,8*9,8*5=235,200 [C] 
nad rámem pole 16  15,3*11,0=168,300 [D] 
Celkem: (A+B+C+D)*4=3 121,720 [E]</t>
  </si>
  <si>
    <t>c</t>
  </si>
  <si>
    <t>přikotvení boční zdi pole 14,15</t>
  </si>
  <si>
    <t>6 ks/m  21,0*6*2=252,000 [A]</t>
  </si>
  <si>
    <t>285394</t>
  </si>
  <si>
    <t>DODATEČNÉ KOTVENÍ VLEPENÍM BETONÁŘSKÉ VÝZTUŽE D DO 25MM DO VRTŮ</t>
  </si>
  <si>
    <t>vrubové klouby nepřelivných polí  12*5=60,000 [A]</t>
  </si>
  <si>
    <t>289972</t>
  </si>
  <si>
    <t>OPLÁŠTĚNÍ (ZPEVNĚNÍ) Z GEOMŘÍŽOVIN</t>
  </si>
  <si>
    <t>drenážní geokompozit (dren.jádro + oboustr.geotextilie) min. 2x600 g/m2</t>
  </si>
  <si>
    <t>za opěrami ve výkopu k drenáži 
op.1  1,0*34,=34,000 [A] 
pod vraty  0,6*11,=6,600 [B] 
op.18  1,8*12,=21,600 [C] 
Celkem: A+B+C=62,200 [D]</t>
  </si>
  <si>
    <t>Svislé konstrukce</t>
  </si>
  <si>
    <t>31132A</t>
  </si>
  <si>
    <t>ZDI A STĚNY PODP A VOL ZE ŽELEZOBET DO C20/25</t>
  </si>
  <si>
    <t>C30/37, betonáž se separací od NK mostu</t>
  </si>
  <si>
    <t>boční zdi pole 14,15  21,2*(0,65*0,18+0,6*0,3)=6,296 [A]</t>
  </si>
  <si>
    <t>311365</t>
  </si>
  <si>
    <t>VÝZTUŽ ZDÍ A STĚN PODP A VOL Z OCELI 10505, B500B</t>
  </si>
  <si>
    <t>Odhad 180 kg/m3</t>
  </si>
  <si>
    <t>6,296*0,18=1,133 [A]</t>
  </si>
  <si>
    <t>31712R</t>
  </si>
  <si>
    <t>ŘÍMSY Z DÍLCŮ ŽELEZOBETONOVÝCH</t>
  </si>
  <si>
    <t>římsový prefabrikát z UHPC - kompletní vč. kotvení, nerez pouyder s víčky (2 ks/pref.), struktur.matrice do bednění</t>
  </si>
  <si>
    <t>levá římsa  1,2*0,1*(86,66+18,39+18,38+18,34+18,38+56,89-3,46)=25,630 [A]</t>
  </si>
  <si>
    <t>31717</t>
  </si>
  <si>
    <t>KOVOVÉ KONSTRUKCE PRO KOTVENÍ ŘÍMSY</t>
  </si>
  <si>
    <t>KG</t>
  </si>
  <si>
    <t>odhad 6 kg/kus  6,0*(263+279)=3 252,000 [A]</t>
  </si>
  <si>
    <t>317325</t>
  </si>
  <si>
    <t>ŘÍMSY ZE ŽELEZOBETONU DO C30/37</t>
  </si>
  <si>
    <t>C30/37 XF4 vč.bednění, vč.výplně a těsnění prac.,smršť. a dilat. spar, vč. letopočtu vlysem</t>
  </si>
  <si>
    <t>typ A   0,59m2*27,4+7,9m2*0,27=18,299 [A] 
typ G  0,54m2*25,48=13,759 [B] 
typ E  0,55m2*(16,23+16,2+16,2+16,24)=35,679 [C] 
typ D  0,42m2*(4,75+4,77+4,75+4,74+4,74)=9,975 [D] 
typ C  0,55 m2*(40,36+29,3)=38,313 [E] 
typ F  0,54m2*34,95=18,873 [F] 
typ H  0,44m2*(86,66+18,39+18,36+18,34+18,38+56,89)+4,8m2*0,27+3,3m2*0,27=97,676 [G] 
typ I  0,7m2*2,6*5+5*0,2m2*0,2*2=9,500 [H] 
typ B  0,7m2*34,19=23,933 [I] 
typ J  0,65m2*34,37=22,341 [J] 
Celkem: A+B+C+D+E+F+G+H+I+J=288,348 [K]</t>
  </si>
  <si>
    <t>317365</t>
  </si>
  <si>
    <t>VÝZTUŽ ŘÍMS Z OCELI 10505, B500B</t>
  </si>
  <si>
    <t>odhad 160 kg/m3</t>
  </si>
  <si>
    <t>288,35*0,160=46,136 [A]</t>
  </si>
  <si>
    <t>334325</t>
  </si>
  <si>
    <t>MOSTNÍ PILÍŘE A STATIVA ZE ŽELEZOVÉHO BETONU DO C30/37</t>
  </si>
  <si>
    <t>C30/37 XF2 - přibetonávka úložných prahů i dříků a bločky</t>
  </si>
  <si>
    <t>dříky 
pil.P3,P7L,P11  0,73*10,64*0,15*3=3,495 [A] 
pil.P4-P6, P12,P13  1,75*0,15*10,64*5=13,965 [B] 
pil.P7P,P8,P9,P10  0,8*10,64*0,25*4=8,512 [I] 
P11L  0,85*0,6*10,64*1=5,426 [C] 
pil.P14- P16  (1,6+1,45+0,58)*10,64*0,15=5,793 [D] 
Celkem dříky: A+B+I+C+D=37,191 [F] 
nad strojovnou  0,8*4,7*0,12*5=2,256 [G] 
bločky pod ložisky pil.P7P-P11L  0,56*0,46*0,2*5*8=2,061 [H] 
Celkem: F+G+H=41,508 [J]</t>
  </si>
  <si>
    <t>334366</t>
  </si>
  <si>
    <t>VÝZTUŽ MOST PILÍŘŮ A STATIV Z KARI-SÍTÍ</t>
  </si>
  <si>
    <t>odhad 150 kg/m3</t>
  </si>
  <si>
    <t>41,508*0,150=6,226 [A]</t>
  </si>
  <si>
    <t>33812</t>
  </si>
  <si>
    <t>SLOUPKY OHRADNÍ A PLOTOVÉ Z DÍLCŮ ŽELEZOBETON</t>
  </si>
  <si>
    <t>prefabrikované sloupky zábradlí</t>
  </si>
  <si>
    <t>levé zábradlí  0,4*0,27*0,96*(39+9*4+24+3+3+10)=11,923 [A] 
pravé zábradlí  0,4*0,27*0,96*(4+8+19+9*4+41)=11,197 [B] 
Celkem: A+B=23,120 [C]</t>
  </si>
  <si>
    <t>348191R</t>
  </si>
  <si>
    <t>ZÁBRADLÍ Z DÍLCŮ KAMENNÝCH - DEMONTÁŽ, ÚPRAVA A ZPĚTNÁ MONTÁŽ</t>
  </si>
  <si>
    <t>žulové horní madlo zábradlí - demontáž, odvoz, příp.úprava a zpětné osazení - předpoklad 70% délky</t>
  </si>
  <si>
    <t>(239,27+203,77)*0,7=310,128 [A]</t>
  </si>
  <si>
    <t>348192R</t>
  </si>
  <si>
    <t>ZÁBRADLÍ Z DÍLCŮ KAMENNÝCH - DODÁVKA A MONTÁŽ NOVÝCH</t>
  </si>
  <si>
    <t>žulové horní madlo zábradlí NOVÉ - předpoklad 30% délky</t>
  </si>
  <si>
    <t>(239,27+203,77)*0,3=132,912 [A] 
+ rozdíl délek nového a stávajícího zábradlí  245,71-239,27+240,4-203,77=43,070 [B] 
Celkem: A+B=175,982 [C]</t>
  </si>
  <si>
    <t>348325</t>
  </si>
  <si>
    <t>ZÁBRADLÍ A ZÁBRADELNÍ ZÍDKY ZE ŽELEZOBETONU C30/37</t>
  </si>
  <si>
    <t>monol.sloupky</t>
  </si>
  <si>
    <t>velký monolitický žlb sloupek s krycí deskou 
levá římsa  (2,2*0,9*1,2+2,35*1,05*0,3)*5=15,581 [A] 
pravá římsa  (2,2*0,27*1,2+2,35*0,37*0,19)*5=4,390 [B] 
malý monolitický žlb sloupek s krycí deskou  (0,6*0,6*1,2+0,75*0,75*0,19)*8=4,311 [C] 
Celkem: A+B+C=24,282 [D]</t>
  </si>
  <si>
    <t>zábradelní monol.zídka plná</t>
  </si>
  <si>
    <t>zábradelní monol.zídka plná 
zač.pravé římsy  1,1*0,25*(0,79+2,38+1,28)=1,224 [A] 
levá římsa před vjezdem  1,1*0,25*(1,34+00,57)=0,525 [B] 
Celkem: A+B=1,749 [C]</t>
  </si>
  <si>
    <t>348365</t>
  </si>
  <si>
    <t>VÝZTUŽ ZÁBRADLÍ A ZÁBRADELNÍCH ZÍDEK Z OCELI 10505, B500B</t>
  </si>
  <si>
    <t>odhad 180 kg/m3</t>
  </si>
  <si>
    <t>(24,282+1,749)*0,180=4,686 [A]</t>
  </si>
  <si>
    <t>38823A</t>
  </si>
  <si>
    <t>KABELOVOD Z MULTIKANÁLŮ ŠESTIOTVOROVÝCH STANDARDNÍCH</t>
  </si>
  <si>
    <t>kabelový kanál</t>
  </si>
  <si>
    <t>u vrat  12,0=12,000 [A]</t>
  </si>
  <si>
    <t>424A11</t>
  </si>
  <si>
    <t>SPŘAŽENÁ MOSTOVKA BETON - BETON SILNIČNÍ, ROZPĚTÍ DO 10M</t>
  </si>
  <si>
    <t>předpjaté nosníky z UHPC s žlb.deskou</t>
  </si>
  <si>
    <t>pole 3-6,11  9,635*10,0*5=481,750 [A] 
pole 12-13  9,63*10,0*2=192,600 [B] 
pole 14-15  9,87*10,0*2=197,400 [C] 
Celkem: A+B+C=871,750 [D]</t>
  </si>
  <si>
    <t>424A13</t>
  </si>
  <si>
    <t>SPŘAŽENÁ MOSTOVKA BETON - BETON SILNIČNÍ, ROZPĚTÍ DO 20M</t>
  </si>
  <si>
    <t>předpjaté nosníky tvaru T se spřaž.žlb.deskou (vč.pérové desky)</t>
  </si>
  <si>
    <t>pole 7-10 - přelivná  9,2*16,2*4=596,160 [A]</t>
  </si>
  <si>
    <t>42838</t>
  </si>
  <si>
    <t>KLOUB ZE ŽELEZOBETONU VČET VÝZTUŽE</t>
  </si>
  <si>
    <t>kompletní - extr.polystyren + polymerní malta</t>
  </si>
  <si>
    <t>nepřelivné pole   
P3+P7  9,0*2=18,000 [A] 
P11+P12+P16  9,0*3=27,000 [B] 
Celkem: A+B=45,000 [C]</t>
  </si>
  <si>
    <t>42861</t>
  </si>
  <si>
    <t>MOSTNÍ LOŽISKA ELASTOMEROVÁ PRO ZATÍŽ DO 1,0MN</t>
  </si>
  <si>
    <t>vyztužená ložiska 150x200x30</t>
  </si>
  <si>
    <t>pro nepřelivná pole z UHPC 
pole 3-6  13*4=52,000 [A] 
pole 11-15  13*5=65,000 [B] 
Celkem: A+B=117,000 [C]</t>
  </si>
  <si>
    <t>vyztužená ložiska 150x200x63</t>
  </si>
  <si>
    <t>pro nepřelivná pole z UHPC 
pole 3-6  13*2=26,000 [A] 
pole 11-15  13*2=26,000 [B] 
Celkem: A+B=52,000 [C]</t>
  </si>
  <si>
    <t>vyztužená ložiska 200x400x30</t>
  </si>
  <si>
    <t>pole 7-10 - přelivná  5*4=20,000 [A]</t>
  </si>
  <si>
    <t>d</t>
  </si>
  <si>
    <t>vyztužená ložiska 200x400x63</t>
  </si>
  <si>
    <t>451314</t>
  </si>
  <si>
    <t>PODKLADNÍ A VÝPLŇOVÉ VRSTVY Z PROSTÉHO BETONU C25/30</t>
  </si>
  <si>
    <t>C25/30 XF3 - lože zádlažby tl.150 mm</t>
  </si>
  <si>
    <t>křižovatka Slapy - zakončení pravé římsy  2,5m2*0,15=0,375 [A] 
směr Rabyně  
- zakončení pravé římsy  3,1m2*0,15=0,465 [B] 
- zakončení levé římsy  4,2m2*0,15=0,630 [C] 
- u vrat  47,2m2*0,15=7,080 [D] 
Celkem: A+B+C+D=8,550 [E]</t>
  </si>
  <si>
    <t>45147</t>
  </si>
  <si>
    <t>PODKL A VÝPLŇ VRSTVY Z MALTY PLASTICKÉ</t>
  </si>
  <si>
    <t>plastbeton pod ložiska</t>
  </si>
  <si>
    <t>pod ložisky 
přelivná pole 7-10  0,26*0,46*0,02*40=0,096 [A] 
nepřelivná pole 3-6, 11-15  0,21*0,26*0,02*169=0,185 [B] 
Celkem: A+B=0,281 [C]</t>
  </si>
  <si>
    <t>457325R</t>
  </si>
  <si>
    <t>VYROVNÁVACÍ A SPÁDOVÝ ŽELEZOBETON C30/37</t>
  </si>
  <si>
    <t>vyrovnávací deska -  vyrovnávací lehčený konstrukční beton LC30/33-XF2 D1,6</t>
  </si>
  <si>
    <t>na rámu podjezdu - pole 1   5,9*19,7*0,34=39,518 [A] 
na rámu pole 2  23,7*11,0*0,33=86,031 [B] 
nad strojovnou pílířů P7-P11  4,8*9,8*0,3*5=70,560 [C] 
nad rámem pole 16  15,3*11,0*0,32=53,856 [D] 
Celkem: A+B+C+D=249,965 [E]</t>
  </si>
  <si>
    <t>457366</t>
  </si>
  <si>
    <t>VÝZTUŽ VYROVNÁVACÍHO A SPÁDOVÉHO BETONU Z KARI SÍTÍ</t>
  </si>
  <si>
    <t>8/100/100 - 8 kg/m2</t>
  </si>
  <si>
    <t>odhad 2 vrstvy 
na rámu podjezdu - pole 1   5,9*19,7=116,230 [A] 
na rámu pole 2  23,7*11,0=260,700 [B] 
nad strojovnou pílířů P7-P11  4,8*9,8*5=235,200 [C] 
nad rámem pole 16  15,3*11,0=168,300 [D] 
Celkem: (A+B+C+D)*2*0,008*1,2=14,984 [E]</t>
  </si>
  <si>
    <t>45860</t>
  </si>
  <si>
    <t>VÝPLŇ ZA OPĚRAMI A ZDMI Z MEZEROVITÉHO BETONU</t>
  </si>
  <si>
    <t>přechodová oblast</t>
  </si>
  <si>
    <t>465512</t>
  </si>
  <si>
    <t>DLAŽBY Z LOMOVÉHO KAMENE NA MC</t>
  </si>
  <si>
    <t>zádlažba tl.200 mm</t>
  </si>
  <si>
    <t>křižovatka Slapy - zakončení pravé římsy  2,5m2*0,2=0,500 [A] 
směr Rabyně  
- zakončení pravé římsy  3,1m2*0,2=0,620 [B] 
- zakončení levé římsy  4,2m2*0,2=0,840 [C] 
- u vrat  47,2m2*0,2=9,440 [D] 
Celkem: A+B+C+D=11,400 [E]</t>
  </si>
  <si>
    <t>54330R</t>
  </si>
  <si>
    <t>KOLEJNICE JEŘÁBOVÉ DRÁHY - SNESENÍ, REPASE, ZPĚTNÉ OSAZENÍ</t>
  </si>
  <si>
    <t>vč.podlití a kotvení (nové uchycení - uzly)</t>
  </si>
  <si>
    <t>v křižovatce  45,0+21,0=66,000 [A] 
nad strojovnami  8,5*5=42,500 [B] 
Celkem: A+B=108,500 [C]</t>
  </si>
  <si>
    <t>Úpravy povrchů, podlahy, výplně otvorů</t>
  </si>
  <si>
    <t>62547</t>
  </si>
  <si>
    <t>ÚPRAVA POVRCHŮ VNĚJŠ KONSTR BETON OMÍT Z MALTY ZVLÁŠTNÍ</t>
  </si>
  <si>
    <t>dobetonované boční zdi pole 14,15 vně   21,2*0,74*2=31,376 [A]</t>
  </si>
  <si>
    <t>Přidružená stavební výroba</t>
  </si>
  <si>
    <t>711111</t>
  </si>
  <si>
    <t>IZOLACE BĚŽNÝCH KONSTRUKCÍ PROTI ZEMNÍ VLHKOSTI ASFALTOVÝMI NÁTĚRY</t>
  </si>
  <si>
    <t>ve výkopu   
op.1  4,0*26,0=104,000 [A] 
pod vraty  2,0*11,0=22,000 [B] 
op.18  4,0*12,0=48,000 [C] 
Celkem: A+B+C=174,000 [D]</t>
  </si>
  <si>
    <t>711112</t>
  </si>
  <si>
    <t>IZOLACE BĚŽNÝCH KONSTRUKCÍ PROTI ZEMNÍ VLHKOSTI ASFALTOVÝMI PÁSY</t>
  </si>
  <si>
    <t>rub odhalených konstrukcí     
op.1  4,5*26,0+3,5*(26,0-10,0)+3,5*10,0=208,000 [A] 
pod vraty  2,0*11,0=22,000 [B] 
op.18  4,5*12,0=54,000 [C] 
Celkem: A+B+C=284,000 [D]</t>
  </si>
  <si>
    <t>711416R</t>
  </si>
  <si>
    <t>IZOLACE MOSTOVEK CELOPLOŠ STŘÍKANÁ</t>
  </si>
  <si>
    <t>pole 1,2  444,0m2=444,000 [A] 
P7-P11 - nad strojovnou  10,5*4,8*5=252,000 [B] 
pole 16  11,25*15,23=171,338 [D] 
pole 17 - klenbový most  10,6*24,0=254,400 [C] 
Celkem: A+B+D+C=1 121,738 [E]</t>
  </si>
  <si>
    <t>711432</t>
  </si>
  <si>
    <t>IZOLACE MOSTOVEK POD ŘÍMSOU ASFALTOVÝMI PÁSY</t>
  </si>
  <si>
    <t>Ochrana izolace pod římsou - s kovovou vložkou</t>
  </si>
  <si>
    <t>levá římsa  2,0*247,0=494,000 [A] 
pravá římsa  2,0*(247,0-84,0)+1,6*84,0=460,400 [B] 
Celkem: A+B=954,400 [C]</t>
  </si>
  <si>
    <t>60</t>
  </si>
  <si>
    <t>711442</t>
  </si>
  <si>
    <t>IZOLACE MOSTOVEK CELOPLOŠNÁ ASFALTOVÝMI PÁSY S PEČETÍCÍ VRSTVOU</t>
  </si>
  <si>
    <t>NAIP</t>
  </si>
  <si>
    <t>pole 1,2  444,0m2=444,000 [A] 
pole 3-16  (9,2+9,6)*0,5*(250,7-29,5-27,0)=1 825,480 [B] 
Celkem: A+B=2 269,480 [C]</t>
  </si>
  <si>
    <t>61</t>
  </si>
  <si>
    <t>71149R</t>
  </si>
  <si>
    <t>IZOLACE  PŘÍMOPOCHOZÍ</t>
  </si>
  <si>
    <t>na strojovnách pod kolejnicí a na přibetonávce  1,6*4,2*5=33,600 [A]</t>
  </si>
  <si>
    <t>62</t>
  </si>
  <si>
    <t>711509</t>
  </si>
  <si>
    <t>OCHRANA IZOLACE NA POVRCHU TEXTILIÍ</t>
  </si>
  <si>
    <t>rub odhalených konstrukcí     
op.1  4,5*26,0+3,5*(26,0-10,0)+3,5*10,0=208,000 [A] 
pod vraty  1,5*11,0=16,500 [B] 
op.18  4,5*12,0=54,000 [C] 
Celkem: (A+B+C)*2=557,000 [D]</t>
  </si>
  <si>
    <t>63</t>
  </si>
  <si>
    <t>74300R</t>
  </si>
  <si>
    <t>SLOUPY VO - DEMONTÁŽ</t>
  </si>
  <si>
    <t>na pilířích P7-11  5=5,000 [A]</t>
  </si>
  <si>
    <t>64</t>
  </si>
  <si>
    <t>74301R</t>
  </si>
  <si>
    <t>NOVÝ SLOUP VO DESIGNOVÝ VÝŠKY 8,0M</t>
  </si>
  <si>
    <t>vč.kotvení</t>
  </si>
  <si>
    <t>5=5,000 [A]</t>
  </si>
  <si>
    <t>65</t>
  </si>
  <si>
    <t>74302R</t>
  </si>
  <si>
    <t>NOVÝ SLOUP VO DESIGNOVÝ VÝŠKY 2,5M</t>
  </si>
  <si>
    <t>vč.kotvení - na strojovnách</t>
  </si>
  <si>
    <t>6=6,000 [A]</t>
  </si>
  <si>
    <t>66</t>
  </si>
  <si>
    <t>76720</t>
  </si>
  <si>
    <t>SCHODIŠTĚ KOVOVÉ</t>
  </si>
  <si>
    <t>kompletní vč.zábradlí, vč.kotvení do beton.stěny</t>
  </si>
  <si>
    <t>odhad vč.branky 
u op.1  4,0=4,000 [A] 
u op.17  2,5=2,500 [B] 
Celkem: A+B=6,500 [C]</t>
  </si>
  <si>
    <t>67</t>
  </si>
  <si>
    <t>78322</t>
  </si>
  <si>
    <t>PROTIKOROZ OCHRANA DOPLŇK OK NÁTĚREM VÍCEVRST</t>
  </si>
  <si>
    <t>obnova PKO stabilizačních přípravků jeřábové dráhy</t>
  </si>
  <si>
    <t>nepřeliv.pole - odhad 2,0m2/kus  (8+2)*2,0=20,000 [A] 
strojovny - odhad 6m2/kus  5*6,0=30,000 [B] 
Celkem: A+B=50,000 [C]</t>
  </si>
  <si>
    <t>68</t>
  </si>
  <si>
    <t>78382</t>
  </si>
  <si>
    <t>NÁTĚRY BETON KONSTR TYP S2 (OS-B)</t>
  </si>
  <si>
    <t>konzoly NK  (0,4+0,3)*247,0*2=345,800 [A] 
čela NK  0=0,000 [B] 
Celkem: A+B=345,800 [C]</t>
  </si>
  <si>
    <t>69</t>
  </si>
  <si>
    <t>81434R</t>
  </si>
  <si>
    <t>POTRUBÍ Z TRUB BETONOVÝCH DN DO 200MM - ODLEHČOVACÍ</t>
  </si>
  <si>
    <t>vč.odčerpání a pročištění kanal. šachty (dolní plošina), odvrtání a odvedení vody potrubím a opevnění vyústění 
v rýze</t>
  </si>
  <si>
    <t>11,0=11,000 [A]</t>
  </si>
  <si>
    <t>70</t>
  </si>
  <si>
    <t>81457R</t>
  </si>
  <si>
    <t>POTRUBÍ Z TRUB BETONOVÝCH DN DO 500MM</t>
  </si>
  <si>
    <t>obnovení kanalizace vč.výústního objektu a zemních prací</t>
  </si>
  <si>
    <t>u křižovatky  13,0=13,000 [A]</t>
  </si>
  <si>
    <t>71</t>
  </si>
  <si>
    <t>84911</t>
  </si>
  <si>
    <t>POTRUBÍ ODPADNÍ MOSTNÍCH OBJEKTŮ ZE SKLOLAM Z TRUB DN DO 80MM</t>
  </si>
  <si>
    <t>svislé a vodorovné svody trubiček odvodnění izolace</t>
  </si>
  <si>
    <t>podjezd  3*1,0=3,000 [A] 
sklad ČEZ  2,0+2,0+12,5+1,5+1,5+2,0+3,5=25,000 [B] 
nepřelivná pole  4*(1,0+5,0)=24,000 [C] 
strojovny  5*(1,5+1,5+3,5+3,5)=50,000 [D] 
nepřelivná pole  5*(1,0+5,0)=30,000 [E] 
přelivná pole  1,5*8=12,000 [F] 
dílna  2*(2,0+2,0)+3,0+5,0=16,000 [G] 
Celkem: A+B+C+D+E+F+G=160,000 [H]</t>
  </si>
  <si>
    <t>72</t>
  </si>
  <si>
    <t>84913</t>
  </si>
  <si>
    <t>POTRUBÍ ODPADNÍ MOSTNÍCH OBJEKTŮ ZE SKLOLAM TRUB DN DO 150MM</t>
  </si>
  <si>
    <t>svody odvodnění</t>
  </si>
  <si>
    <t>2*7,0+7,5*3+13,5+10,2*8+7,5*5=169,100 [A] 
od obrubníkových odvodňovačů  5*1,5=7,500 [B] 
Celkem: A+B=176,600 [C]</t>
  </si>
  <si>
    <t>73</t>
  </si>
  <si>
    <t>87434</t>
  </si>
  <si>
    <t>POTRUBÍ Z TRUB PLASTOVÝCH ODPADNÍCH DN DO 200MM</t>
  </si>
  <si>
    <t>křižovatka + u vrat 
odvodňovací potrubí žlabů  1,5+1,2+1,2+20,5+21,7+0,8+1,5+14,0+4,8=67,200 [A] 
od obrubníkových vpustí - DN150  5*1,5=7,500 [B] 
Celkem: A+B=74,700 [C]</t>
  </si>
  <si>
    <t>74</t>
  </si>
  <si>
    <t>87533</t>
  </si>
  <si>
    <t>POTRUBÍ DREN Z TRUB PLAST DN DO 150MM</t>
  </si>
  <si>
    <t>drenáž rubu</t>
  </si>
  <si>
    <t>za rubem zdí a opěr  7,0+12,0+15,0+35,0+35,0=104,000 [A]</t>
  </si>
  <si>
    <t>75</t>
  </si>
  <si>
    <t>87614</t>
  </si>
  <si>
    <t>CHRÁNIČKY Z TRUB PLAST DN DO 40MM</t>
  </si>
  <si>
    <t>svazek mikrochrániček v římse - 7ks 20/16</t>
  </si>
  <si>
    <t>1*238,0*1,1=261,800 [A]</t>
  </si>
  <si>
    <t>76</t>
  </si>
  <si>
    <t>87626</t>
  </si>
  <si>
    <t>CHRÁNIČKY Z TRUB PLAST DN DO 80MM</t>
  </si>
  <si>
    <t>63/52</t>
  </si>
  <si>
    <t>3*278,0*1,1=917,400 [A]</t>
  </si>
  <si>
    <t>77</t>
  </si>
  <si>
    <t>87627</t>
  </si>
  <si>
    <t>CHRÁNIČKY Z TRUB PLASTOVÝCH DN DO 100MM</t>
  </si>
  <si>
    <t>110/94</t>
  </si>
  <si>
    <t>v římse   
levá  3*278,0+5*35,0=1 009,000 [A] 
pravá  5*238,0=1 190,000 [B] 
Celkem: (A+B)*1,1=2 418,900 [C]</t>
  </si>
  <si>
    <t>78</t>
  </si>
  <si>
    <t>87634</t>
  </si>
  <si>
    <t>CHRÁNIČKY Z TRUB PLASTOVÝCH DN DO 200MM</t>
  </si>
  <si>
    <t>200/176</t>
  </si>
  <si>
    <t>4*25,0=100,000 [A] 
v zemi  3*48,0=144,000 [B] 
Celkem: (A+B)*1,1=268,400 [C]</t>
  </si>
  <si>
    <t>79</t>
  </si>
  <si>
    <t>89742R</t>
  </si>
  <si>
    <t>VPUSŤ OBRUBNÍKOVÁ</t>
  </si>
  <si>
    <t>Obrubníková vpusť Dunaj E1</t>
  </si>
  <si>
    <t>80</t>
  </si>
  <si>
    <t>897543</t>
  </si>
  <si>
    <t>VPUSŤ ODVOD ŽLABŮ Z POLYMERBETONU SV. ŠÍŘKY DO 200MM</t>
  </si>
  <si>
    <t>2=2,000 [A]</t>
  </si>
  <si>
    <t>81</t>
  </si>
  <si>
    <t>897626</t>
  </si>
  <si>
    <t>VPUSŤ ŠTĚRBINOVÝCH ŽLABŮ Z BETON DÍLCŮ SV. ŠÍŘKY DO 400MM</t>
  </si>
  <si>
    <t>2+1=3,000 [A]</t>
  </si>
  <si>
    <t>82</t>
  </si>
  <si>
    <t>897726</t>
  </si>
  <si>
    <t>ČISTÍCÍ KUSY ŠTĚRBIN ŽLABŮ Z BETON DÍLCŮ SV. ŠÍŘKY DO 400MM</t>
  </si>
  <si>
    <t>1+2+2=5,000 [A]</t>
  </si>
  <si>
    <t>83</t>
  </si>
  <si>
    <t>89911K</t>
  </si>
  <si>
    <t>OCELOVÝ POKLOP D400</t>
  </si>
  <si>
    <t>nové těsněné poklopy vč.rámu</t>
  </si>
  <si>
    <t>šachty kabelovodu 
levá římsa  18=18,000 [A] 
pravá římsa  10=10,000 [B] 
Celkem: A+B=28,000 [C]</t>
  </si>
  <si>
    <t>84</t>
  </si>
  <si>
    <t>89911R</t>
  </si>
  <si>
    <t>ATYPICKÝ OCELOVÝ POKLOP</t>
  </si>
  <si>
    <t>těsněný, po délce dělený na 1m kusy</t>
  </si>
  <si>
    <t>podél JD v křižovatce délky 16,3m  1=1,000 [A]</t>
  </si>
  <si>
    <t>85</t>
  </si>
  <si>
    <t>89980</t>
  </si>
  <si>
    <t>TELEVIZNÍ PROHLÍDKA POTRUBÍ</t>
  </si>
  <si>
    <t>svody vedené opěrami - kamerové zkoušky</t>
  </si>
  <si>
    <t>pole 17 - klenba  10*2=20,000 [A] 
levý břeh - křižovatka  10,0=10,000 [B] 
Celkem: A+B=30,000 [C]</t>
  </si>
  <si>
    <t>86</t>
  </si>
  <si>
    <t>89990R</t>
  </si>
  <si>
    <t>OPRAVA POTRUBÍ RUKÁVOVÁNÍM</t>
  </si>
  <si>
    <t>za zídkou křižovatky - kanalizace   48,0+18,0=66,000 [A] 
pole 17 - klenba - svody  15,0*2=30,000 [B] 
Celkem: A+B=96,000 [C]</t>
  </si>
  <si>
    <t>87</t>
  </si>
  <si>
    <t>9112B1</t>
  </si>
  <si>
    <t>ZÁBRADLÍ MOSTNÍ SE SVISLOU VÝPLNÍ - DODÁVKA A MONTÁŽ</t>
  </si>
  <si>
    <t>Demontovatelné - kompletní vč.přikotvení a PKO</t>
  </si>
  <si>
    <t>pravá římsa směr Slapy  29,1=29,100 [A]</t>
  </si>
  <si>
    <t>88</t>
  </si>
  <si>
    <t>Pevné - kompletní vč.přikotvení a PKO</t>
  </si>
  <si>
    <t>pravá římsa směr Slapy  1,4+4,5=5,900 [A]</t>
  </si>
  <si>
    <t>89</t>
  </si>
  <si>
    <t>ocelová výplň kombinovaného zábradlí - panely, vč.PKO</t>
  </si>
  <si>
    <t>231,2+221,0+25,0+5,6+29,7=512,500 [A] 
odpočet sloupky velké a koncové a vrátka  -(2,2*5*2+0,6*7+1,1*2)=-28,400 [B] 
odpočet sloupky prefabrikované  -0,4*(115+108)=-89,200 [C] 
Celkem: A+B+C=394,900 [D]</t>
  </si>
  <si>
    <t>90</t>
  </si>
  <si>
    <t>9112B3</t>
  </si>
  <si>
    <t>ZÁBRADLÍ MOSTNÍ SE SVISLOU VÝPLNÍ - DEMONTÁŽ S PŘESUNEM</t>
  </si>
  <si>
    <t>pravá římsa směr Slapy  8,5+10,3+8,0+3,4+9,4=39,600 [A]</t>
  </si>
  <si>
    <t>91</t>
  </si>
  <si>
    <t>91345</t>
  </si>
  <si>
    <t>NIVELAČNÍ ZNAČKY KOVOVÉ</t>
  </si>
  <si>
    <t>hřebové</t>
  </si>
  <si>
    <t>v římsách   3*4+3*9=39,000 [A]</t>
  </si>
  <si>
    <t>92</t>
  </si>
  <si>
    <t>výškové body VD – TBD</t>
  </si>
  <si>
    <t>23=23,000 [A]</t>
  </si>
  <si>
    <t>93</t>
  </si>
  <si>
    <t>91355</t>
  </si>
  <si>
    <t>EVIDENČNÍ ČÍSLO MOSTU</t>
  </si>
  <si>
    <t>kompletní vč.sloupku</t>
  </si>
  <si>
    <t>94</t>
  </si>
  <si>
    <t>915311</t>
  </si>
  <si>
    <t>VODOR DOPRAV ZNAČ Z FÓLIE TRVALÉ - DOD A POKLÁDKA</t>
  </si>
  <si>
    <t>varovné signální pásy na chodníku</t>
  </si>
  <si>
    <t>(1,4+2,5+1,6+1,3+1,3+1,3+2,3)*0,15=1,755 [A]</t>
  </si>
  <si>
    <t>95</t>
  </si>
  <si>
    <t>917223</t>
  </si>
  <si>
    <t>SILNIČNÍ A CHODNÍKOVÉ OBRUBY Z BETONOVÝCH OBRUBNÍKŮ ŠÍŘ 100MM</t>
  </si>
  <si>
    <t>vč.bet.lože</t>
  </si>
  <si>
    <t>zakončení zádlažby 
křižovatka Slapy - zakončení pravé římsy  3,0+1,4+1,8=6,200 [E] 
směr Rabyně 
- zakončení pravé římsy  3,0+1,8+1,9=6,700 [B]-  
- zakončení levé římsy  2,5+2,5+1,5+1,0=7,500 [C] 
- u vrat  4,2=4,200 [D] 
Celkem: E+B+C+D=24,600 [F]</t>
  </si>
  <si>
    <t>96</t>
  </si>
  <si>
    <t>Kotvený kamenný žulový obrubník vč.lože z plastbetonu</t>
  </si>
  <si>
    <t>kotvený do římsy   
levý  236,0+35,0=271,000 [A] 
pravý  282,0-4,0-18,0=260,000 [B] 
Celkem: A+B=531,000 [C]</t>
  </si>
  <si>
    <t>97</t>
  </si>
  <si>
    <t>nekotvený zapuštěný žulový obrubník</t>
  </si>
  <si>
    <t>zakončení dlažby u vozovky (u vrat)  13,0=13,000 [A]</t>
  </si>
  <si>
    <t>98</t>
  </si>
  <si>
    <t>91914</t>
  </si>
  <si>
    <t>ŘEZÁNÍ ŽELEZOBETONOVÝCH KONSTRUKCÍ</t>
  </si>
  <si>
    <t>diamantovou pilou s lanem vč.zajištění nosníků po zrušení příčného sepnutí</t>
  </si>
  <si>
    <t>pole 7-10 - příčníky  5*9*(0,2*0,5+0,35*0,15)*4=27,450 [A]</t>
  </si>
  <si>
    <t>99</t>
  </si>
  <si>
    <t>919143</t>
  </si>
  <si>
    <t>ŘEZÁNÍ ŽELEZOBETONOVÝCH KONSTRUKCÍ TL DO 150MM</t>
  </si>
  <si>
    <t>pole 7-10  9*16,2*4=583,200 [A]</t>
  </si>
  <si>
    <t>100</t>
  </si>
  <si>
    <t>919148</t>
  </si>
  <si>
    <t>ŘEZÁNÍ ŽELEZOBETONOVÝCH KONSTRUKCÍ TL DO 500MM</t>
  </si>
  <si>
    <t>pole 3-6,11-15  5*10,0*(4+5)=450,000 [A]</t>
  </si>
  <si>
    <t>101</t>
  </si>
  <si>
    <t>931234</t>
  </si>
  <si>
    <t>VLOŽKA DILAT SPAR Z PRYŽ PÁSŮ ŠÍŘ DO 200MM PROFIL TL DO 12MM</t>
  </si>
  <si>
    <t>příčný  2*(18,38+13,04+11,2+11,18+11,78)=131,160 [A] 
podélný  22,95*2=45,900 [B] 
Celkem: A+B=177,060 [C]</t>
  </si>
  <si>
    <t>102</t>
  </si>
  <si>
    <t>93151</t>
  </si>
  <si>
    <t>MOSTNÍ ZÁVĚRY POVRCHOVÉ POSUN DO 60MM</t>
  </si>
  <si>
    <t>povrchové lamelové dilatační závěry min. pro pohyb ±30mm, kompletní vč.zálivek</t>
  </si>
  <si>
    <t>pil.P3,P5,P7-11x2, P12, P14, P16   10,11*3+9,65*8+10,11*4=147,970 [A]</t>
  </si>
  <si>
    <t>103</t>
  </si>
  <si>
    <t>93262</t>
  </si>
  <si>
    <t>POCHOZÍ ROŠT Z KOVU - PŘEKRYTÍ ZRCADLA MOSTU</t>
  </si>
  <si>
    <t>kompletní vč.uchycení</t>
  </si>
  <si>
    <t>mezi levým nosníkem jeřábové dráhy a mostem  0,7*140,0=98,000 [A]</t>
  </si>
  <si>
    <t>104</t>
  </si>
  <si>
    <t>93311</t>
  </si>
  <si>
    <t>ZATĚŽOVACÍ ZKOUŠKA MOSTU STATICKÁ 1. POLE DO 300M2</t>
  </si>
  <si>
    <t>přelivné pole  1=1,000 [A]</t>
  </si>
  <si>
    <t>105</t>
  </si>
  <si>
    <t>93315</t>
  </si>
  <si>
    <t>ZATĚŽOVACÍ ZKOUŠKA MOSTU STATICKÁ 2. A DALŠÍ POLE DO 300M2</t>
  </si>
  <si>
    <t>106</t>
  </si>
  <si>
    <t>93513</t>
  </si>
  <si>
    <t>ŠTĚRBINOVÉ ŽLABY Z BET DÍLCŮ ŠÍŘ 500MM VÝŠ 500MM</t>
  </si>
  <si>
    <t>kompletní</t>
  </si>
  <si>
    <t>15,1+16,5=31,600 [A]</t>
  </si>
  <si>
    <t>107</t>
  </si>
  <si>
    <t>935162</t>
  </si>
  <si>
    <t>MIKROŠTĚRBINOVÉ ŽLABY S PŘERUŠOVANOU ŠTĚRBINOU S VNITŘNÍM SPÁDEM</t>
  </si>
  <si>
    <t>11,0+15,0=26,000 [A]</t>
  </si>
  <si>
    <t>108</t>
  </si>
  <si>
    <t>93543</t>
  </si>
  <si>
    <t>ŽLABY Z DÍLCŮ Z POLYMERBETONU SVĚTLÉ ŠÍŘKY DO 200MM VČETNĚ MŘÍŽÍ</t>
  </si>
  <si>
    <t>28,0+4,1=32,100 [A]</t>
  </si>
  <si>
    <t>109</t>
  </si>
  <si>
    <t>93650</t>
  </si>
  <si>
    <t>DROBNÉ DOPLŇK KONSTR KOVOVÉ</t>
  </si>
  <si>
    <t>vč.PKO a kotvení do betonu</t>
  </si>
  <si>
    <t>stabilizační přípravky JD - 3 ks  3*220,0=660,000 [A]</t>
  </si>
  <si>
    <t>110</t>
  </si>
  <si>
    <t>936533</t>
  </si>
  <si>
    <t>MOSTNÍ ODVODŇOVACÍ SOUPRAVA 500/500</t>
  </si>
  <si>
    <t>kompletní - Vltava</t>
  </si>
  <si>
    <t>21=21,000 [A]</t>
  </si>
  <si>
    <t>111</t>
  </si>
  <si>
    <t>936541</t>
  </si>
  <si>
    <t>MOSTNÍ ODVODŇOVACÍ TRUBKA (POVRCHŮ IZOLACE) Z NEREZ OCELI</t>
  </si>
  <si>
    <t>38=38,000 [A]</t>
  </si>
  <si>
    <t>112</t>
  </si>
  <si>
    <t>93666R</t>
  </si>
  <si>
    <t>PLASTOVÉ ATYPICKÉ VANIČKY</t>
  </si>
  <si>
    <t>0,65m x 0,95m - v šachtách v římsách</t>
  </si>
  <si>
    <t>27=27,000 [A]</t>
  </si>
  <si>
    <t>113</t>
  </si>
  <si>
    <t>93690R</t>
  </si>
  <si>
    <t>STÁLÉ ZAŘÍZENÍ - ZRUŠENÍ</t>
  </si>
  <si>
    <t>trubky budou odříznuty, vyčištěny, ochráněny proti korozi a utěsněny.</t>
  </si>
  <si>
    <t>114</t>
  </si>
  <si>
    <t>93691R</t>
  </si>
  <si>
    <t>HROTY PROTI PTACTVU</t>
  </si>
  <si>
    <t>P3, P14  1,75*2=3,500 [A] 
P4-P6, P12, P13  3,5*5=17,500 [B] 
P7  1,75+9,1*3+0,75*2=30,550 [C] 
P8-P10  2*(9,1*3+0,75*2)*3=172,800 [D] 
P11  1,75+9,1*3+0,75*2=30,550 [E] 
Celkem: A+B+C+D+E=254,900 [F]</t>
  </si>
  <si>
    <t>115</t>
  </si>
  <si>
    <t>93692R</t>
  </si>
  <si>
    <t>TĚSNĚNÉ PROSTUPY PRO KABELY Z ŘÍMS DO STROJOVEN</t>
  </si>
  <si>
    <t>2*2*5=20,000 [A]</t>
  </si>
  <si>
    <t>116</t>
  </si>
  <si>
    <t>944901R</t>
  </si>
  <si>
    <t>OCHRANNÁ KONSTRUKCE</t>
  </si>
  <si>
    <t>Ochrana provozu pod mostem - sítě, pevné ochranné konstrukce a pod. dle elaborátu přiloženého k Souhrnné TZ</t>
  </si>
  <si>
    <t>117</t>
  </si>
  <si>
    <t>944902R</t>
  </si>
  <si>
    <t>Ochrana vodního toku pod mostem - konstrukce pro zachycení otrysk.materiálu, 
produktů a médií po otryskání</t>
  </si>
  <si>
    <t>118</t>
  </si>
  <si>
    <t>96611</t>
  </si>
  <si>
    <t>BOURÁNÍ KONSTRUKCÍ Z BETONOVÝCH DÍLCŮ</t>
  </si>
  <si>
    <t>předpjaté, sepnuté pomocí autojeřábu 
rozdrcení, rozkousání nosníků vč. oddělení výztuže od betonu, odkup výztuže</t>
  </si>
  <si>
    <t>NK - nosníky vč žlb..desky 
pole 3-6,11-15  (9,29*0,51+1,04*0,2+1,1*0,1)*10,0*(4+5)=455,031 [A] 
pole 7-10  (0,28*9+0,54)*16,2*4+(0,2*0,5+0,35*0,15)*5*4=201,338 [B] 
zákrytová deska kabel.kanálu - klenbový most   
0,12*1,25*20,0*2=6,000 [C] 
Celkem: A+B+C=662,369 [D]</t>
  </si>
  <si>
    <t>119</t>
  </si>
  <si>
    <t>96615</t>
  </si>
  <si>
    <t>BOURÁNÍ KONSTRUKCÍ Z PROSTÉHO BETONU</t>
  </si>
  <si>
    <t>chodník vč.kabelovodu 
levý  0,1m2*231,2=23,120 [A] 
pravý 0,2m2*(25,0+35,0+221,0)=56,200 [B] 
Celkem: A+B=79,320 [C]</t>
  </si>
  <si>
    <t>120</t>
  </si>
  <si>
    <t>96616</t>
  </si>
  <si>
    <t>BOURÁNÍ KONSTRUKCÍ ZE ŽELEZOBETONU</t>
  </si>
  <si>
    <t>rozdrcení, rozkousání vč. oddělení výztuže od betonu, odkup výztuže</t>
  </si>
  <si>
    <t>římsy   
levá  0,6m2*45,0+0,5m2*(231,0-45,0)=120,000 [A] 
pravá  0,1m2*(25,0+35,0)+0,4m2*(221,0-18,0)+0,7m2*18,0=99,800 [B] 
Celkem římsy: A+B=219,800 [C] 
schodiště  
u op.1  0,2*1,1*(0,8+14,0)+0,8*0,35*14,0=7,176 [D] 
u op.17  0,2*(1,0+6,0+1,0)+1,0*0,35*6,0=3,700 [E] 
Celkem schodiště: D+E=10,876 [F] 
Celkem: C+F=230,676 [G]</t>
  </si>
  <si>
    <t>121</t>
  </si>
  <si>
    <t>96618</t>
  </si>
  <si>
    <t>BOURÁNÍ KONSTRUKCÍ KOVOVÝCH</t>
  </si>
  <si>
    <t>odhad 
plechový kryt kabel.kanálu  16,0*0,02=0,320 [A]   
poklop revizní šachty 
levá římsa   16*0,03+4*0,05=0,680 [B] 
pravá římsa  10*0,05=0,500 [C] 
Celkem: A+B+C=1,500 [D]</t>
  </si>
  <si>
    <t>122</t>
  </si>
  <si>
    <t>96619R</t>
  </si>
  <si>
    <t>DEMONTÁŽ PODHLEDŮ Z AZBESTU</t>
  </si>
  <si>
    <t>9,0*8,55+9,0*8,55=153,900 [A]</t>
  </si>
  <si>
    <t>123</t>
  </si>
  <si>
    <t>96653</t>
  </si>
  <si>
    <t>ODSTRANĚNÍ ŽLABŮ Z DÍLCŮ (VČET ŠTĚRBINOVÝCH) ŠÍŘKY 200MM</t>
  </si>
  <si>
    <t>u pravé římsy směr Slapy  14,3=14,300 [A]</t>
  </si>
  <si>
    <t>124</t>
  </si>
  <si>
    <t>96716</t>
  </si>
  <si>
    <t>VYBOURÁNÍ ČÁSTÍ KONSTRUKCÍ ŽELEZOBET</t>
  </si>
  <si>
    <t>části úl.prahů   
pil.P3,P7L  0,59*0,05*9,53*2=0,562 [A] 
pil.P4-P6  1,45*0,05*9,53*3=2,073 [B] 
pil.P7P-P11L  0,65*0,05*9,0*8=2,340 [C] 
pil.P11P, P16  0,59*0,05*9,5*2=0,561 [D] 
pil.P12-P15  1,45*0,05*9,53*4=2,764 [E] 
Celkem úl.prahy: A+B+C+D+E=8,300 [F] 
boční zdi pole 14 a 15 21,2*(0,65*0,18+0,6*0,3)=6,296 [G] 
Celkem: F+G=14,596 [H]</t>
  </si>
  <si>
    <t>125</t>
  </si>
  <si>
    <t>96786</t>
  </si>
  <si>
    <t>VYBOURÁNÍ MOST LOŽISEK</t>
  </si>
  <si>
    <t>vč.odvozu a uložení na skládku vč.poplatku za uložení</t>
  </si>
  <si>
    <t>přelivné pole 7-10  10*2*4=80,000 [A]</t>
  </si>
  <si>
    <t>126</t>
  </si>
  <si>
    <t>pravá římsa  20=20,000 [A]</t>
  </si>
  <si>
    <t>127</t>
  </si>
  <si>
    <t>96922</t>
  </si>
  <si>
    <t>VYBOURÁNÍ POTRUBÍ DN DO 100MM KANALIZAČ</t>
  </si>
  <si>
    <t>odstranění z kabelovodu - vč.odvozu a likvidace</t>
  </si>
  <si>
    <t>v římsách 
levá  3*(231,0+45,0)=828,000 [B] 
pravá  (4+5)*(25,0+35,0+221,0)=2 529,000 [A] 
Celkem: B+A=3 357,000 [C]</t>
  </si>
  <si>
    <t>128</t>
  </si>
  <si>
    <t>97816</t>
  </si>
  <si>
    <t>ODSEKÁNÍ VRSTVY VYROVNÁVACÍHO BETONU NA MOSTECH</t>
  </si>
  <si>
    <t>vyrovnávací beton 
pole 1, 2 tl.240 mm   415,0m2*0,24=99,600 [D] 
pole 3 - pole 16  - šířka 8,1m, tl 35-175 mm +100 mm 
8,1*0,21*(250,73-29,5-27,0)=330,385 [A] 
Celkem: D+A=429,985 [E]</t>
  </si>
  <si>
    <t>129</t>
  </si>
  <si>
    <t>97817</t>
  </si>
  <si>
    <t>ODSTRANĚNÍ MOSTNÍ IZOLACE</t>
  </si>
  <si>
    <t>pole 1, 2  (viz vyrovnáv.beton)   415,0m2=415,000 [A] 
pole 3 - pole 16  - šířka 8,1m  8,1*(250,73-29,5-27,0)=1 573,263 [B] 
pole 17 - šířka 6,8 m  6,8*27,0=183,600 [C] 
Celkem: A+B+C=2 171,863 [D]</t>
  </si>
  <si>
    <t>SO 202</t>
  </si>
  <si>
    <t>Sanace konstrukcí - etapa I</t>
  </si>
  <si>
    <t>beton prostý, omítka 
Vč.odvozu (dopravy) a uložení na skládku určenou zhotovitelem a poplatku za likvidaci a všech případných poplatků</t>
  </si>
  <si>
    <t>pol.97811  180,0*0,01*2,3=4,140 [A] 
pol.96615  1,0*2,3=2,300 [B] 
Celkem: A+B=6,440 [C]</t>
  </si>
  <si>
    <t>prům.12 mm - pro kotvenou přibetonávku</t>
  </si>
  <si>
    <t>5 ks/m2 - 564,8m2 + 18,0m2 
84,72/0,15*5=2 824,000 [A] 
0,75*4,8*5*5=90,000 [B] 
Celkem: A+B=2 914,000 [C]</t>
  </si>
  <si>
    <t>kotvená přibetonávka - boky pilířů</t>
  </si>
  <si>
    <t>tl.150 mm  
P3+P14  11*2,8*2=61,600 [A] 
P4-P6, P12,P13  11*2,8*2*5=308,000 [B] 
P7  11*2,8+10,64*1,65=48,356 [C] 
P8-P10  11*1,65*2*3=108,900 [D] 
P11  11*(0,65+2,8)=37,950 [E] 
Celkem: (A+B+C+D+E)*0,15=84,721 [F] 
horní líc strojoven tl,120 mm 
0,75*4,8*0,12*5=2,160 [G] 
dobetonování obetonování kotev zesílení úložného prahu P11  0,1=0,100 [H] 
Celkem: A+B+C+D+E+F+G+H=651,787 [I]</t>
  </si>
  <si>
    <t>odhad 100 kg/m3</t>
  </si>
  <si>
    <t>(84,721+2,16)*0,100=8,688 [A]</t>
  </si>
  <si>
    <t>549510</t>
  </si>
  <si>
    <t>ŘEZÁNÍ KOLEJNIC</t>
  </si>
  <si>
    <t>nad strojovnou</t>
  </si>
  <si>
    <t>Identická omítka k omítce původní (vč.zkoušek referenčních ploch - viz TZ)</t>
  </si>
  <si>
    <t>100% plochy 
rám podjezdu - pole 1 pravá strana   36*5+21*1=201,000 [A] 
odhad 15% plochy 
pole 2 - pravá strana   23*6,4*0,15=22,080 [C] 
pole 14,15 - pravá strana  21*5,7*0,15=17,955 [D] 
pole 16 - pravá strana  6,5*11,5*0,15=11,213 [E] 
Celkem: A+C+D+E=252,248 [F]</t>
  </si>
  <si>
    <t>626111</t>
  </si>
  <si>
    <t>REPROFILACE PODHLEDŮ, SVISLÝCH PLOCH SANAČNÍ MALTOU JEDNOVRST TL 10MM</t>
  </si>
  <si>
    <t>sanace celoplošná - 50% plochy 
op.1  (5*28+5*30)*0,5=145,000 [A] 
op.18  3*12*0,5=18,000 [B] 
Celkem: A+B=163,000 [C]</t>
  </si>
  <si>
    <t>626113</t>
  </si>
  <si>
    <t>REPROFILACE PODHLEDŮ, SVISLÝCH PLOCH SANAČNÍ MALTOU JEDNOVRST TL 30MM</t>
  </si>
  <si>
    <t>odhad 25% plochy - viz pol.tryskání 938544b   
1540,467*0,25=385,117 [A]</t>
  </si>
  <si>
    <t>626122</t>
  </si>
  <si>
    <t>REPROFILACE PODHLEDŮ, SVISLÝCH PLOCH SANAČNÍ MALTOU DVOUVRST TL 50MM</t>
  </si>
  <si>
    <t>626211</t>
  </si>
  <si>
    <t>REPROFILACE VODOROVNÝCH PLOCH SHORA SANAČNÍ MALTOU JEDNOVRST TL 10MM</t>
  </si>
  <si>
    <t>horní líc NK - sanace celoplošná - odhad 25% plochy   
pole 1,2  444,0m2=444,000 [A] 
pole 16  11,25*15,23=171,338 [B] 
P7-P11 - nad strojovnami  10,5*(4,8+1,0*2)*5=357,000 [E] 
pole 17 - klenbový most  11,4*24,0=273,600 [C] 
Celkem: (A+B+E+C)*0,25=311,485 [F]</t>
  </si>
  <si>
    <t>626213</t>
  </si>
  <si>
    <t>REPROFILACE VODOROVNÝCH PLOCH SHORA SANAČNÍ MALTOU JEDNOVRST TL 30MM</t>
  </si>
  <si>
    <t>626222</t>
  </si>
  <si>
    <t>REPROFILACE VODOR PLOCH SHORA SANAČ MALTOU DVOUVRST TL DO 50MM</t>
  </si>
  <si>
    <t>REPROFIL VODOR PLOCH SHORA SANAČ MALTOU DVOUVRST TL DO 50MM</t>
  </si>
  <si>
    <t>sanace typ "E" - parametry viz TZ</t>
  </si>
  <si>
    <t>0,92*4*5=18,400 [A]</t>
  </si>
  <si>
    <t>626233</t>
  </si>
  <si>
    <t>REPROFIL VODOR PLOCH SHORA SANAČ MALTOU TŘÍVRST TL DO 90MM</t>
  </si>
  <si>
    <t>62631</t>
  </si>
  <si>
    <t>SPOJOVACÍ MŮSTEK MEZI STARÝM A NOVÝM BETONEM</t>
  </si>
  <si>
    <t>sanované plochy 
163,0+385,117*2+311,485*4=2 179,174 [A]</t>
  </si>
  <si>
    <t>62652</t>
  </si>
  <si>
    <t>OCHRANA VÝZTUŽE PŘI NEDOSTATEČNÉM KRYTÍ</t>
  </si>
  <si>
    <t>inhibitor koroze</t>
  </si>
  <si>
    <t>odhad - 10% sanované plochy  2179,174*0,1=217,917 [A]</t>
  </si>
  <si>
    <t>62662</t>
  </si>
  <si>
    <t>INJEKTÁŽ TRHLIN TĚSNÍCÍ</t>
  </si>
  <si>
    <t>pravé (návodní) křídlo, strojovny,  pole 17, návodní i povodní stěny   80=80,000 [A] 
zesílení úložného prahu pilíře P11 cementovou injektáží  3,0=3,000 [B] 
vysokotlaká injektáž trhlin v zabetonování prostupů ve strojovnách  12,0=12,000 [C] 
Celkem: A+B+C=95,000 [D]</t>
  </si>
  <si>
    <t>62690R</t>
  </si>
  <si>
    <t>VYPLNĚNÍ OTVORŮ PO TRANSMISNÍCH TYČÍCH SANAČNÍ MALTOU</t>
  </si>
  <si>
    <t>vysokopevností sanační malta s příměsí vláken vč.zdrsnění povrchu  a navrtání kotevních želez prům. 10 mm</t>
  </si>
  <si>
    <t>otvory po transmisních tyčích průměru 100 mm  5=5,000 [A]</t>
  </si>
  <si>
    <t>631368</t>
  </si>
  <si>
    <t>VÝZTUŽ MAZANIN ZE SVAŘ SÍTÍ</t>
  </si>
  <si>
    <t>výztužná ocelová síť do sanací</t>
  </si>
  <si>
    <t>odhad  0,5=0,500 [A]</t>
  </si>
  <si>
    <t>obnova PKO ocelových konstrukcí</t>
  </si>
  <si>
    <t>obnova PKO kotev předpětí zesílení úložného prahu  P11 vč.očištění   1,0=1,000 [A] 
pole 1 - ocelové nosníky uvnitř místnosti ve stěně opěry OP1, dále vstupní dveře do této místnosti a vrata do vnitřních prostor pole 2 
odhad  10,0=10,000 [E] 
pole 2, 14,15,16 - vstupní dveře, vrata a okenní rámy - odhad  30=30,000 [B] 
strojovny P7-P11 - vstupní vrata  10,0=10,000 [C] 
Celkem: A+E+B+C=51,000 [F]</t>
  </si>
  <si>
    <t>78381</t>
  </si>
  <si>
    <t>NÁTĚRY BETON KONSTR TYP S1 (OS-A)</t>
  </si>
  <si>
    <t>Sjednocující a ochranný nátěr</t>
  </si>
  <si>
    <t>viz pol.tryskání - 938544b+938544c  1546,467+564,806=2 111,273 [A] 
odpočet rub opěr  -290,0-36,0=- 326,000 [B] 
Celkem: A+B=1 785,273 [C]</t>
  </si>
  <si>
    <t>91913</t>
  </si>
  <si>
    <t>ŘEZÁNÍ BETONOVÝCH KONSTRUKCÍ</t>
  </si>
  <si>
    <t>řezání betonu v místě obnovy prostupu strojovny pro inženýrské sítě u vstupních dvěří  2*3,14*0,3*5=9,420 [A]</t>
  </si>
  <si>
    <t>93101R</t>
  </si>
  <si>
    <t>SPECIÁLNÍ ÚPRAVA DILATAČNÍCH SPAR</t>
  </si>
  <si>
    <t>horní líc NK - podrobný popis viz TZ (A)</t>
  </si>
  <si>
    <t>horní líc NK    
pole 2 (3x příčná, 2x podélná spára)  (12,0+16,0+20,0)+(8,0+8,0)=64,000 [A] 
pole 16 (2x příčná spára)  12,0*2=24,000 [B] 
Celkem: A+B=88,000 [C]</t>
  </si>
  <si>
    <t>936385R</t>
  </si>
  <si>
    <t>DROBNÉ DOPLŇK KONSTR BETON MONOLIT DO C30/37 S VÝZTUŽÍ</t>
  </si>
  <si>
    <t>C30/37 XF2 
zabetonování nepotřebných otvorů vč.zdrsnění povrchu - kotvená dobetonávka (vlepení prof.16mm do hl.200 mm, rastr po 200 mm) včetně betonářské výztuže</t>
  </si>
  <si>
    <t>strojovny, v podjezdu po sítích, po odvodnění - odhad   5=5,000 [A]</t>
  </si>
  <si>
    <t>938544</t>
  </si>
  <si>
    <t>OČIŠTĚNÍ BETON KONSTR OTRYSKÁNÍM TLAK VODOU PŘES 1000 BARŮ</t>
  </si>
  <si>
    <t>1000-1200 Barů - horního líce stáv.konstrukcí  
tlak bude odzkoušen na referenční ploše a bude odsouhlasen TDI,</t>
  </si>
  <si>
    <t>horní povrch stávající NK 
pole 1,2  444,0m2=444,000 [A] 
pole 16  11,25*14,9=167,625 [B] 
P7-P11 - nad strojovnami  10,5*(4,8+1,0*2)*5=357,000 [E] 
pole 17 - klenbový most  11,4*21,0=239,400 [C] 
Celkem: A+B+E+C=1 208,025 [F]</t>
  </si>
  <si>
    <t>1000-1200 Barů - svislé plochy určené k sanaci 
tlak bude odzkoušen na referenční ploše a bude odsouhlasen TDI,</t>
  </si>
  <si>
    <t>pole 1 - SS - rub OP1  5*28+5*30=290,000 [A] 
pole 17 - SS - rub OP18  3*12=36,000 [B] 
pilíř P3 - líc SS  11*0,5=5,500 [C] 
pilíř P4 - líc SS  1,47*2,1+1,47*2,8=7,203 [D] 
pilíř P5 - líc SS  1,47*2,1+1,47*2,8=7,203 [E] 
pilíř P6 - líc SS  1,47*2,1+1,47*2,8=7,203 [F] 
pilíř P7 - líc SS  4*6+0,5*5,5*2+1,15*11*2=54,800 [G] 
pilíř P8 - líc SS  4*6+3,5*6+1,15*11*2=70,300 [H] 
pilíř P9 - líc SS  4*6+3,5*6+1,15*11*2=70,300 [I] 
pilíř P10 - líc SS  4*6+3,5*6+1,15*11*2=70,300 [J] 
pilíř P11 - líc SS 4*6+0,5*5,5*2+1,15*11*2=54,800 [K] 
pilíř P12 - líc SS  1,47*2,1+1,47*2,65=6,983 [L] 
pilíř P13 - líc SS  1,47*2,1+1,47*2,65=6,983 [M] 
pilíř P14 - líc SS  0,5*11=5,500 [N] 
pilíř P16 - líc SS  0,5*11=5,500 [P] 
pole 1 - pravé křídlo OP1  35*6=210,000 [O] 
pole 17 - spodní líc NK  (5,5+6,2+6)*11,5=203,550 [Q] 
pole 17 - čelní zdi  60*2=120,000 [R] 
pole 1 - líc SS vzdušná stěna  1*6,1+6*1+15*6=102,100 [T] 
pole 2 - líc SS vzdušná stěna  25,1*3,34=83,834 [U] 
pole 14 +15+16 - líc SS vzdušná stěna  2,7*23,24+0,6*2,1=64,008 [V] 
pole 17 - líc SS  2,8*11,5*2=64,400 [W] 
Celkem: A+B+C+D+E+F+G+H+I+J+K+L+M+N+P+O+Q+R+T+U+V+W=1 546,467 [X]</t>
  </si>
  <si>
    <t>1000-1200 Barů - boky pilířů - plochy určení k přibetonávce 
tlak bude odzkoušen na referenční ploše a bude odsouhlasen TDI,</t>
  </si>
  <si>
    <t>P3+P14  11*2,8*2=61,600 [A] 
P4-P6, P12,P13  11*2,8*2*5=308,000 [B] 
P7  11*2,8+10,64*1,65=48,356 [C] 
P8-P10  11*1,65*2*3=108,900 [D] 
P11  11*(0,65+2,8)=37,950 [E] 
Celkem: A+B+C+D+E=564,806 [F]</t>
  </si>
  <si>
    <t>vybourání betonu u prostupu do strojovny u vchodových dvěří  1,0=1,000 [A]</t>
  </si>
  <si>
    <t>97811</t>
  </si>
  <si>
    <t>OTLUČENÍ OMÍTKY</t>
  </si>
  <si>
    <t>100% plochy 
rám podjezdu - pole 1 pravá strana   36*5=180,000 [A]</t>
  </si>
  <si>
    <t>SO 203</t>
  </si>
  <si>
    <t>Sanace konstrukcí - etapa II</t>
  </si>
  <si>
    <t>pol.11332  7,92*2,0=15,840 [A]</t>
  </si>
  <si>
    <t>015120R</t>
  </si>
  <si>
    <t>POPLATKY ZA LIKVIDACŮ ODPADŮ NEKONTAMINOVANÝCH - 17 01 02  STAVEBNÍ A DEMOLIČNÍ SUŤ (CIHLY)</t>
  </si>
  <si>
    <t>pol.11315  3,33*2,2=7,326 [A] 
pol.96614  0,686*1,8=1,235 [B] 
Celkem: A+B=8,561 [D]</t>
  </si>
  <si>
    <t>beton prostý - omítka 
Vč.odvozu (dopravy) a uložení na skládku určenou zhotovitelem a poplatku za likvidaci a všech případných poplatků</t>
  </si>
  <si>
    <t>pol.97811  51,248*0,015*2,2=1,691 [C]</t>
  </si>
  <si>
    <t>11315</t>
  </si>
  <si>
    <t>ODSTRANĚNÍ KRYTU ZPEVNĚNÝCH PLOCH Z BETONU</t>
  </si>
  <si>
    <t>v poli 1 1,2*18,5*0,15=3,330 [A]</t>
  </si>
  <si>
    <t>v poli 1 1,2*(25,5+18,5)*0,15=7,920 [A]</t>
  </si>
  <si>
    <t>použije se na zásyp</t>
  </si>
  <si>
    <t>v poli 1  0,9*0,8*(25,5+18,5)=31,680 [A]</t>
  </si>
  <si>
    <t>17411</t>
  </si>
  <si>
    <t>ZÁSYP JAM A RÝH ZEMINOU SE ZHUTNĚNÍM</t>
  </si>
  <si>
    <t>prům. 16 mm, hloubka vlepení min. 200 mm, rast po 200 mm</t>
  </si>
  <si>
    <t>otvor ve stěně opěry OP1 26=26,000 [A]</t>
  </si>
  <si>
    <t>34223</t>
  </si>
  <si>
    <t>STĚNY A PŘÍČKY VÝPLŇ A ODDĚL Z CIHEL PÁLENÝCH</t>
  </si>
  <si>
    <t>v poli 14 - horní část příčky  0,26*0,3*8,8=0,686 [A]</t>
  </si>
  <si>
    <t>342365</t>
  </si>
  <si>
    <t>VÝZTUŽ STĚN A PŘÍČEK VÝPLŇ A ODDĚL Z OCELI 10505, B500B</t>
  </si>
  <si>
    <t>doplnění betonářské výztuže</t>
  </si>
  <si>
    <t>odhad  0,1=0,100 [A]</t>
  </si>
  <si>
    <t>451315</t>
  </si>
  <si>
    <t>PODKLADNÍ A VÝPLŇOVÉ VRSTVY Z PROSTÉHO BETONU C30/37</t>
  </si>
  <si>
    <t>C30/37 XF2</t>
  </si>
  <si>
    <t>vyplnění otvoru ve stěně opěry OP1 v pravé horní části  - vč.zdrsnění povrchu  1,0*0,3*0,5=0,150 [A]</t>
  </si>
  <si>
    <t>465923</t>
  </si>
  <si>
    <t>PŘEDLÁŽDĚNÍ DLAŽBY Z BETON DLAŽDIC</t>
  </si>
  <si>
    <t>v poli 1  1,2*25,5=30,600 [A]</t>
  </si>
  <si>
    <t>54331R</t>
  </si>
  <si>
    <t>KOLEJNICE JEŘÁBOVÉ DRÁHY - DEMONTÁŽ A ZPĚTNÁ MONTÁŽ</t>
  </si>
  <si>
    <t>demontáž vč.kotvení, obnovení PKO a osazení zpět vč.nového kotvení</t>
  </si>
  <si>
    <t>pole 2  20*2=40,000 [A]</t>
  </si>
  <si>
    <t>561231</t>
  </si>
  <si>
    <t>VÁLCOVANÝ BETON TŘ I TL DO 150MM</t>
  </si>
  <si>
    <t>porovnatelná položka</t>
  </si>
  <si>
    <t>v poli 1 1,2*18,5=22,200 [A]</t>
  </si>
  <si>
    <t>v poli 1  1,2*25,5+1,2*18,5=52,800 [A]</t>
  </si>
  <si>
    <t>lokální sanace (metoda záplat)  
odhad 30% 
pole 1 - spodní líc NK  110+12*1*6=182,000 [A] 
pole 1 - líc SS  28*6+20*6=288,000 [D] 
Celkem: (A+D)*0,3=141,000 [V] 
odhad 30% 
pole 1 - dutina  2*2*4=16,000 [I] 
pole 2 - vnitřní prostor NK  23*10+10*10+5*8=370,000 [J] 
pole 2 - vnitřní prostor SS  (10*6*2+6*6+23*6*2)*1,2=518,400 [K] 
pole 14 - vnitřní prostor SS  5,7*10*2+8,5*5,6*2=209,200 [W] 
pole 15 - vnitřní prostor SS  5,6*9,7*2+5,6*8,6*2=204,960 [X] 
pole 16 - vnitřní prostor SS  8,6*5,8*2+2*13,5*5,8=256,360 [Y] 
pole 16 - vnitřní prostor NK  12,6*14+4*10=216,400 [Z] 
Celkem: (I+J+K+W+X+Y+Z)*0,3=537,396 [AA] 
odhad 30% 
pilíř P7 - vnitřní prostor  5,8*10*2+0,75*10*2+3,7*10+5*5+6,5*5=225,500 [L] 
pilíř P8 - vnitřní prostor  5,8*10*2+0,75*10*2+3,7*10+6,5*5*2=233,000 [M] 
pilíř P9 - vnitřní prostor  5,8*10*2+0,75*10*2+3,7*10+6,5*5*2=233,000 [N] 
pilíř P10 - vnitřní prostor  5,8*10*2+0,75*10*2+3,7*10+6,5*5*2=233,000 [O] 
pilíř P11 - vnitřní prostor   5,8*10*2+0,75*10*2+3,7*10+5*5+6,5*5=225,500 [P] 
Celkem: (L+M+N+O+P)*0,3=345,000 [AB] 
Celkem: V+AA+AB=1 023,396 [AC]</t>
  </si>
  <si>
    <t>lokální sanace (metoda záplat)  
odhad 20% 
pole 1 - spodní líc NK  110+12*1*6=182,000 [A] 
pole 1 - líc SS  28*6+20*6=288,000 [D] 
Celkem: (A+D)*0,2=94,000 [V] 
odhad 20% 
pole 1 - dutina  2*2*4=16,000 [I] 
pole 2 - vnitřní prostor NK  23*10+10*10+5*8=370,000 [J] 
pole 2 - vnitřní prostor SS  (10*6*2+6*6+23*6*2)*1,2=518,400 [K] 
pole 14 - vnitřní prostor SS  5,7*10*2+8,5*5,6*2=209,200 [W] 
pole 15 - vnitřní prostor SS  5,6*9,7*2+5,6*8,6*2=204,960 [X] 
pole 16 - vnitřní prostor SS  80*2+9,7*6=218,200 [Y] 
pole 16 - vnitřní prostor NK  12,6*14+4*10=216,400 [Z] 
Celkem: (I+J+K+W+X+Y+Z)*0,2=350,632 [AA] 
odhad 20% 
pilíř P7 - vnitřní prostor  5,8*10*2+0,75*10*2+3,7*10+5*5+6,5*5=225,500 [L] 
pilíř P8 - vnitřní prostor  5,8*10*2+0,75*10*2+3,7*10+6,5*5*2=233,000 [M] 
pilíř P9 - vnitřní prostor  5,8*10*2+0,75*10*2+3,7*10+6,5*5*2=233,000 [N] 
pilíř P10 - vnitřní prostor  5,8*10*2+0,75*10*2+3,7*10+6,5*5*2=233,000 [O] 
pilíř P11 - vnitřní prostor   5,8*10*2+0,75*10*2+3,7*10+5*5+6,5*5=225,500 [P] 
Celkem: (L+M+N+O+P)*0,2=230,000 [AB] 
Celkem: V+AA+AB=674,632 [AC]</t>
  </si>
  <si>
    <t>1023,396+674,632=1 698,028 [A]</t>
  </si>
  <si>
    <t>odhad 10% sanované plochy 
(1023,396+674,632)*0,1=169,803 [A]</t>
  </si>
  <si>
    <t>pole 15  4,0=4,000 [B]</t>
  </si>
  <si>
    <t>64712</t>
  </si>
  <si>
    <t>VÝMĚNA OKEN S OCEL RÁMEM</t>
  </si>
  <si>
    <t>vč.sanace okenního otvoru a doplnění výztuže - viz TZ</t>
  </si>
  <si>
    <t>v poli 15 - nový okenní rám kompletní včetně výplně z drátoskla 1,85*3,5=6,475 [A]</t>
  </si>
  <si>
    <t>lokální sanace (metoda záplat)  
pole 1 - spodní líc NK  110+12*1*6=182,000 [A] 
pole 1 - líc SS  28*6+20*6=288,000 [D] 
Celkem: A+D=470,000 [E]</t>
  </si>
  <si>
    <t>78440</t>
  </si>
  <si>
    <t>MALBY POVRCHŮ</t>
  </si>
  <si>
    <t>kompletní vnitřní výmalba v poli 14  8,8*6,0*4+8,55*6,0*2+8,8*8,55=389,040 [A]</t>
  </si>
  <si>
    <t>919123</t>
  </si>
  <si>
    <t>ŘEZÁNÍ BETONOVÉHO KRYTU VOZOVEK TL DO 150MM</t>
  </si>
  <si>
    <t>v poli 1 18,5=18,500 [A]</t>
  </si>
  <si>
    <t>C30/37 XF2 
zabetonování nepotřebných otvorů vč.zdrsnění povrchu - kotvená dobetonávka (vlepení prof.16mm do hl.200 mm, rastr po 200 mm)</t>
  </si>
  <si>
    <t>op.1 - odhad   0,5=0,500 [A]</t>
  </si>
  <si>
    <t>938255</t>
  </si>
  <si>
    <t>ÚPRAVA BET POVRCHU OTRYSKÁNÍM OCELOVÝMI KULIČKAMI</t>
  </si>
  <si>
    <t>mechanické očištění povrchu - jehličkování</t>
  </si>
  <si>
    <t>odhad 40% plochy 
pilíř P7 - vnitřní prostor  5,8*10*2+0,75*10*2+3,7*10+5*5+6,5*5=225,500 [L] 
pilíř P8 - vnitřní prostor  5,8*10*2+0,75*10*2+3,7*10+6,5*5*2=233,000 [M] 
pilíř P9 - vnitřní prostor  5,8*10*2+0,75*10*2+3,7*10+6,5*5*2=233,000 [N] 
pilíř P10 - vnitřní prostor  5,8*10*2+0,75*10*2+3,7*10+6,5*5*2=233,000 [O] 
pilíř P11 - vnitřní prostor   5,8*10*2+0,75*10*2+3,7*10+5*5+6,5*5=225,500 [P] 
pole 14 - vnitřní prostor SS  5,7*10*2+8,5*5,6=161,600 [R] 
Celkem: (L+M+N+O+P+R)*0,4=524,640 [Q]</t>
  </si>
  <si>
    <t>1000-1200 Barů  
tlak bude odzkoušen na referenční ploše a bude odsouhlasen TDI,</t>
  </si>
  <si>
    <t>pole 1 - spodní líc NK  110+12*1*6=182,000 [A] 
pole 1 - líc SS  28*6+20*6=288,000 [D] 
pole 1 - dutina  2*2*4=16,000 [I] 
pole 2 - vnitřní prostor NK  23*10+10*10+5*8=370,000 [J] 
pole 2 - vnitřní prostor SS  (10*6*2+6*6+23*6*2)*1,2=518,400 [K] 
pole 15 - vnitřní prostor SS  5,6*9,7*2+5,6*8,6*2=204,960 [R] 
pole 16 - vnitřní prostor SS  80*2+9,7*6=218,200 [S] 
pole 16 - vnitřní prostor NK  12,6*14+4*10=216,400 [T] 
Celkem: A+D+I+J+K+R+S+T=2 013,960 [U]</t>
  </si>
  <si>
    <t>96614</t>
  </si>
  <si>
    <t>BOURÁNÍ KONSTRUKCÍ Z CIHEL A TVÁRNIC</t>
  </si>
  <si>
    <t>96900R</t>
  </si>
  <si>
    <t>OCHRANA VYBAVENÍ V UZAVŘENÝCH PROSTORÁCH</t>
  </si>
  <si>
    <t>v polích 14 a 15</t>
  </si>
  <si>
    <t>96902R</t>
  </si>
  <si>
    <t>ODSTRANĚNÍ  ZATEPLENÍ</t>
  </si>
  <si>
    <t>vč.odvozu a likvidace</t>
  </si>
  <si>
    <t>v poli 15   - vnitřní líc vzdušné stěny  8,55*6,0=51,300 [A]</t>
  </si>
  <si>
    <t>odhad 15% plochy 
pole 2 - pravá strana   23*6,4*0,15=22,080 [C] 
pole 14,15 - pravá strana  21*5,7*0,15=17,955 [D] 
pole 16 - pravá strana  6,5*11,5*0,15=11,213 [E] 
Celkem: C+D+E=51,248 [F]</t>
  </si>
  <si>
    <t>SO 204</t>
  </si>
  <si>
    <t>Oprava povodní stěny strojoven P7 a P11</t>
  </si>
  <si>
    <t>pol.967168  25,964*2,5=64,910 [A]</t>
  </si>
  <si>
    <t>281451</t>
  </si>
  <si>
    <t>INJEKTOVÁNÍ NÍZKOTLAKÉ Z CEMENTOVÉ MALTY NA POVRCHU</t>
  </si>
  <si>
    <t>vyinjektování pod úložnými prahy  0,2=0,200 [A]</t>
  </si>
  <si>
    <t>prům.16 mm, hloubka vlepení min. 300 mm, v rastru po 300 mm po celém obvodě u obou povrchů</t>
  </si>
  <si>
    <t>napojení stěna a stropní desky 260=260,000 [A]</t>
  </si>
  <si>
    <t>nosná výztuž v rámových rozích - délka vlepení min.800 mm</t>
  </si>
  <si>
    <t>325325</t>
  </si>
  <si>
    <t>ZDI PŘEHRADNÍ ZE ŽELEZOBETONU DO C30/37</t>
  </si>
  <si>
    <t>levá (povodní) stěna  
2,42*1,82m2=4,404 [A] 
0,9*(1,82m2-0,65*0,3*2)=1,287 [B] 
0,45*4,463m2=2,008 [C] 
Celkem: (A+B+C)*2=15,398 [D]</t>
  </si>
  <si>
    <t>325365</t>
  </si>
  <si>
    <t>VÝZTUŽ PŘEHRAD ZDÍ Z OCELI 10505, B500B</t>
  </si>
  <si>
    <t>15,398*0,160=2,464 [A]</t>
  </si>
  <si>
    <t>411325</t>
  </si>
  <si>
    <t>STROPY ZE ŽELEZOBETONU DO C30/37</t>
  </si>
  <si>
    <t>stropní deska strojovny 0,87*(1,485*2,2+0,635*1,4*2)*2=8,778 [D]</t>
  </si>
  <si>
    <t>411365</t>
  </si>
  <si>
    <t>VÝZTUŽ STROPŮ Z BETONÁŘSKÉ OCELI 10505, B500B</t>
  </si>
  <si>
    <t>odhad 300 kg/m3</t>
  </si>
  <si>
    <t>8,778*0,300=2,633 [A]</t>
  </si>
  <si>
    <t>62663</t>
  </si>
  <si>
    <t>INJEKTÁŽ TRHLIN SILOVĚ SPOJUJÍCÍ</t>
  </si>
  <si>
    <t>vysokotlaká injektáž trhlin v nových konstrukcích</t>
  </si>
  <si>
    <t>30=30,000 [A]</t>
  </si>
  <si>
    <t>nový ocelový rám se skleněnou výplní</t>
  </si>
  <si>
    <t>P7, P11 
3,0*1,5*2=9,000 [A]</t>
  </si>
  <si>
    <t>P7, P11 
dole  0,3*1,4*2+1,15*2,2=3,370 [A] 
stěny  0,3*2,415*2+0,3*0,65*2+0,59*1,35*2=3,432 [B] 
strop  0,635*1,25*2+1,485*2,2+0,5*1,7=5,705 [C] 
Celkem: (A+B+C)*2=25,014 [D]</t>
  </si>
  <si>
    <t>94894</t>
  </si>
  <si>
    <t>PODPĚRNÉ SKRUŽE KOVOVÉ</t>
  </si>
  <si>
    <t>ocelová konstrukce pro zajištění stability (včetně montáže a následné demontáže), strojovna P7 a P11 
podepření stropu</t>
  </si>
  <si>
    <t>1,6=1,600 [A]</t>
  </si>
  <si>
    <t>bourání ručně drobnou mechanizací</t>
  </si>
  <si>
    <t>P7, P11 
levá (povodní) stěna  
2,42*1,82m2=4,404 [A] 
0,9*(1,82m2-0,65*0,3*2)=1,287 [B] 
0,45*4,463m2=2,008 [C] 
0,87*(1,485*2,2+0,635*1,25*2)=4,223 [D] 
1,25*1,1*0,65=0,894 [F] 
Celkem: (A+B+C+D+F)*2=25,632 [E]</t>
  </si>
  <si>
    <t>SO 401</t>
  </si>
  <si>
    <t>Přeložky IS PVL, s.p. - provizorní</t>
  </si>
  <si>
    <t>01</t>
  </si>
  <si>
    <t>Ověření stavu sítě, připojení. zpracování dokumentace objektu + projednání se správcem</t>
  </si>
  <si>
    <t>02</t>
  </si>
  <si>
    <t>Provedení přeložky dle zjištění z ověření</t>
  </si>
  <si>
    <t>vč.provizorní přeložky kabelu České lodní plavby</t>
  </si>
  <si>
    <t>03</t>
  </si>
  <si>
    <t>Kontrola a zprovoznění sítě po přeložce</t>
  </si>
  <si>
    <t>SO 402</t>
  </si>
  <si>
    <t>Přeložky IS PVL, s.p. - definitivní</t>
  </si>
  <si>
    <t>vč.přeložky kabelu České lodní plavby, nového kabelu PVL dle projektu SWECO Hydroprojekt, dvou nových rozvaděčů R5, R6. Rozvaděč R6 je vč.navýšení příkonu a jištění na R10 - viz TZ."</t>
  </si>
  <si>
    <t>SO 403</t>
  </si>
  <si>
    <t>Přeložky IS ČEZ, a.s. - provizorní</t>
  </si>
  <si>
    <t>SO 404</t>
  </si>
  <si>
    <t>Přeložky IS ČEZ, a.s. - definitivní</t>
  </si>
  <si>
    <t>SO 405</t>
  </si>
  <si>
    <t>Přeložky IS CETIN, a.s. - provizorní</t>
  </si>
  <si>
    <t>SO 406</t>
  </si>
  <si>
    <t>Přeložky IS CETIN, a.s. - definitivní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</si>
</sst>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SUM(C10:C23)</f>
      </c>
      <c s="1"/>
      <c s="1"/>
    </row>
    <row r="7" spans="1:5" ht="12.75" customHeight="1">
      <c r="A7" s="1"/>
      <c s="4" t="s">
        <v>5</v>
      </c>
      <c s="7">
        <f>SUM(E10:E23)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'SO 000_SO 000'!I3</f>
      </c>
      <c s="20">
        <f>'SO 000_SO 000'!O2</f>
      </c>
      <c s="20">
        <f>C10+D10</f>
      </c>
    </row>
    <row r="11" spans="1:5" ht="12.75" customHeight="1">
      <c r="A11" s="19" t="s">
        <v>159</v>
      </c>
      <c s="19" t="s">
        <v>160</v>
      </c>
      <c s="20">
        <f>'SO 101_SO 101'!I3</f>
      </c>
      <c s="20">
        <f>'SO 101_SO 101'!O2</f>
      </c>
      <c s="20">
        <f>C11+D11</f>
      </c>
    </row>
    <row r="12" spans="1:5" ht="12.75" customHeight="1">
      <c r="A12" s="19" t="s">
        <v>391</v>
      </c>
      <c s="19" t="s">
        <v>392</v>
      </c>
      <c s="20">
        <f>'SO 101_SO 101a'!I3</f>
      </c>
      <c s="20">
        <f>'SO 101_SO 101a'!O2</f>
      </c>
      <c s="20">
        <f>C12+D12</f>
      </c>
    </row>
    <row r="13" spans="1:5" ht="12.75" customHeight="1">
      <c r="A13" s="19" t="s">
        <v>449</v>
      </c>
      <c s="19" t="s">
        <v>450</v>
      </c>
      <c s="20">
        <f>'SO 102_SO 102'!I3</f>
      </c>
      <c s="20">
        <f>'SO 102_SO 102'!O2</f>
      </c>
      <c s="20">
        <f>C13+D13</f>
      </c>
    </row>
    <row r="14" spans="1:5" ht="12.75" customHeight="1">
      <c r="A14" s="19" t="s">
        <v>458</v>
      </c>
      <c s="19" t="s">
        <v>459</v>
      </c>
      <c s="20">
        <f>'SO 201_SO 201'!I3</f>
      </c>
      <c s="20">
        <f>'SO 201_SO 201'!O2</f>
      </c>
      <c s="20">
        <f>C14+D14</f>
      </c>
    </row>
    <row r="15" spans="1:5" ht="12.75" customHeight="1">
      <c r="A15" s="19" t="s">
        <v>959</v>
      </c>
      <c s="19" t="s">
        <v>960</v>
      </c>
      <c s="20">
        <f>'SO 202_SO 202'!I3</f>
      </c>
      <c s="20">
        <f>'SO 202_SO 202'!O2</f>
      </c>
      <c s="20">
        <f>C15+D15</f>
      </c>
    </row>
    <row r="16" spans="1:5" ht="12.75" customHeight="1">
      <c r="A16" s="19" t="s">
        <v>1041</v>
      </c>
      <c s="19" t="s">
        <v>1042</v>
      </c>
      <c s="20">
        <f>'SO 203_SO 203'!I3</f>
      </c>
      <c s="20">
        <f>'SO 203_SO 203'!O2</f>
      </c>
      <c s="20">
        <f>C16+D16</f>
      </c>
    </row>
    <row r="17" spans="1:5" ht="12.75" customHeight="1">
      <c r="A17" s="19" t="s">
        <v>1116</v>
      </c>
      <c s="19" t="s">
        <v>1117</v>
      </c>
      <c s="20">
        <f>'SO 204_SO 204'!I3</f>
      </c>
      <c s="20">
        <f>'SO 204_SO 204'!O2</f>
      </c>
      <c s="20">
        <f>C17+D17</f>
      </c>
    </row>
    <row r="18" spans="1:5" ht="12.75" customHeight="1">
      <c r="A18" s="44" t="s">
        <v>1151</v>
      </c>
      <c s="44" t="s">
        <v>1152</v>
      </c>
      <c s="45">
        <f>'SO 401'!I3</f>
      </c>
      <c s="45">
        <f>'SO 401'!O2</f>
      </c>
      <c s="45">
        <f>C18+D18</f>
      </c>
    </row>
    <row r="19" spans="1:5" ht="12.75" customHeight="1">
      <c r="A19" s="44" t="s">
        <v>1160</v>
      </c>
      <c s="44" t="s">
        <v>1161</v>
      </c>
      <c s="45">
        <f>'SO 402'!I3</f>
      </c>
      <c s="45">
        <f>'SO 402'!O2</f>
      </c>
      <c s="45">
        <f>C19+D19</f>
      </c>
    </row>
    <row r="20" spans="1:5" ht="12.75" customHeight="1">
      <c r="A20" s="44" t="s">
        <v>1163</v>
      </c>
      <c s="44" t="s">
        <v>1164</v>
      </c>
      <c s="45">
        <f>'SO 403'!I3</f>
      </c>
      <c s="45">
        <f>'SO 403'!O2</f>
      </c>
      <c s="45">
        <f>C20+D20</f>
      </c>
    </row>
    <row r="21" spans="1:5" ht="12.75" customHeight="1">
      <c r="A21" s="44" t="s">
        <v>1165</v>
      </c>
      <c s="44" t="s">
        <v>1166</v>
      </c>
      <c s="45">
        <f>'SO 404'!I3</f>
      </c>
      <c s="45">
        <f>'SO 404'!O2</f>
      </c>
      <c s="45">
        <f>C21+D21</f>
      </c>
    </row>
    <row r="22" spans="1:5" ht="12.75" customHeight="1">
      <c r="A22" s="44" t="s">
        <v>1167</v>
      </c>
      <c s="44" t="s">
        <v>1168</v>
      </c>
      <c s="45">
        <f>'SO 405'!I3</f>
      </c>
      <c s="45">
        <f>'SO 405'!O2</f>
      </c>
      <c s="45">
        <f>C22+D22</f>
      </c>
    </row>
    <row r="23" spans="1:5" ht="12.75" customHeight="1">
      <c r="A23" s="44" t="s">
        <v>1169</v>
      </c>
      <c s="44" t="s">
        <v>1170</v>
      </c>
      <c s="45">
        <f>'SO 406'!I3</f>
      </c>
      <c s="45">
        <f>'SO 406'!O2</f>
      </c>
      <c s="45">
        <f>C23+D23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1151</v>
      </c>
      <c s="40">
        <f>0+I8</f>
      </c>
      <c s="10"/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1151</v>
      </c>
      <c s="6"/>
      <c s="18" t="s">
        <v>1152</v>
      </c>
      <c s="6"/>
      <c s="6"/>
      <c s="25"/>
      <c s="25"/>
      <c s="6"/>
      <c r="O4" t="s">
        <v>24</v>
      </c>
      <c t="s">
        <v>27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  <c r="O5" t="s">
        <v>25</v>
      </c>
      <c t="s">
        <v>27</v>
      </c>
    </row>
    <row r="6" spans="1:10" ht="12.75" customHeight="1">
      <c r="A6" s="15"/>
      <c s="15"/>
      <c s="15"/>
      <c s="15"/>
      <c s="15"/>
      <c s="15"/>
      <c s="15"/>
      <c s="15" t="s">
        <v>41</v>
      </c>
      <c s="15" t="s">
        <v>43</v>
      </c>
      <c s="15"/>
    </row>
    <row r="7" spans="1:10" ht="12.75" customHeight="1">
      <c r="A7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29</v>
      </c>
      <c s="25"/>
      <c s="27" t="s">
        <v>48</v>
      </c>
      <c s="25"/>
      <c s="25"/>
      <c s="25"/>
      <c s="28">
        <f>0+Q8</f>
      </c>
      <c s="25"/>
      <c r="O8">
        <f>0+R8</f>
      </c>
      <c r="Q8">
        <f>0+I9+I12+I15</f>
      </c>
      <c>
        <f>0+O9+O12+O15</f>
      </c>
    </row>
    <row r="9" spans="1:16" ht="25.5">
      <c r="A9" s="24" t="s">
        <v>49</v>
      </c>
      <c s="29" t="s">
        <v>31</v>
      </c>
      <c s="29" t="s">
        <v>1153</v>
      </c>
      <c s="24" t="s">
        <v>51</v>
      </c>
      <c s="30" t="s">
        <v>1154</v>
      </c>
      <c s="31" t="s">
        <v>53</v>
      </c>
      <c s="32">
        <v>1</v>
      </c>
      <c s="33">
        <v>0</v>
      </c>
      <c s="34">
        <f>ROUND(ROUND(H9,2)*ROUND(G9,3),2)</f>
      </c>
      <c s="31"/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27</v>
      </c>
      <c s="29" t="s">
        <v>1155</v>
      </c>
      <c s="24" t="s">
        <v>51</v>
      </c>
      <c s="30" t="s">
        <v>1156</v>
      </c>
      <c s="31" t="s">
        <v>53</v>
      </c>
      <c s="32">
        <v>1</v>
      </c>
      <c s="33">
        <v>0</v>
      </c>
      <c s="34">
        <f>ROUND(ROUND(H12,2)*ROUND(G12,3),2)</f>
      </c>
      <c s="31"/>
      <c r="O12">
        <f>(I12*21)/100</f>
      </c>
      <c t="s">
        <v>27</v>
      </c>
    </row>
    <row r="13" spans="1:5" ht="12.75">
      <c r="A13" s="35" t="s">
        <v>54</v>
      </c>
      <c r="E13" s="36" t="s">
        <v>1157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1158</v>
      </c>
      <c s="24" t="s">
        <v>51</v>
      </c>
      <c s="30" t="s">
        <v>1159</v>
      </c>
      <c s="31" t="s">
        <v>53</v>
      </c>
      <c s="32">
        <v>1</v>
      </c>
      <c s="33">
        <v>0</v>
      </c>
      <c s="34">
        <f>ROUND(ROUND(H15,2)*ROUND(G15,3),2)</f>
      </c>
      <c s="31"/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7" t="s">
        <v>56</v>
      </c>
      <c r="E17" s="38" t="s">
        <v>51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1160</v>
      </c>
      <c s="40">
        <f>0+I8</f>
      </c>
      <c s="10"/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1160</v>
      </c>
      <c s="6"/>
      <c s="18" t="s">
        <v>1161</v>
      </c>
      <c s="6"/>
      <c s="6"/>
      <c s="25"/>
      <c s="25"/>
      <c s="6"/>
      <c r="O4" t="s">
        <v>24</v>
      </c>
      <c t="s">
        <v>27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  <c r="O5" t="s">
        <v>25</v>
      </c>
      <c t="s">
        <v>27</v>
      </c>
    </row>
    <row r="6" spans="1:10" ht="12.75" customHeight="1">
      <c r="A6" s="15"/>
      <c s="15"/>
      <c s="15"/>
      <c s="15"/>
      <c s="15"/>
      <c s="15"/>
      <c s="15"/>
      <c s="15" t="s">
        <v>41</v>
      </c>
      <c s="15" t="s">
        <v>43</v>
      </c>
      <c s="15"/>
    </row>
    <row r="7" spans="1:10" ht="12.75" customHeight="1">
      <c r="A7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29</v>
      </c>
      <c s="25"/>
      <c s="27" t="s">
        <v>48</v>
      </c>
      <c s="25"/>
      <c s="25"/>
      <c s="25"/>
      <c s="28">
        <f>0+Q8</f>
      </c>
      <c s="25"/>
      <c r="O8">
        <f>0+R8</f>
      </c>
      <c r="Q8">
        <f>0+I9+I12+I15</f>
      </c>
      <c>
        <f>0+O9+O12+O15</f>
      </c>
    </row>
    <row r="9" spans="1:16" ht="25.5">
      <c r="A9" s="24" t="s">
        <v>49</v>
      </c>
      <c s="29" t="s">
        <v>31</v>
      </c>
      <c s="29" t="s">
        <v>1153</v>
      </c>
      <c s="24" t="s">
        <v>51</v>
      </c>
      <c s="30" t="s">
        <v>1154</v>
      </c>
      <c s="31" t="s">
        <v>53</v>
      </c>
      <c s="32">
        <v>1</v>
      </c>
      <c s="33">
        <v>0</v>
      </c>
      <c s="34">
        <f>ROUND(ROUND(H9,2)*ROUND(G9,3),2)</f>
      </c>
      <c s="31"/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27</v>
      </c>
      <c s="29" t="s">
        <v>1155</v>
      </c>
      <c s="24" t="s">
        <v>51</v>
      </c>
      <c s="30" t="s">
        <v>1156</v>
      </c>
      <c s="31" t="s">
        <v>53</v>
      </c>
      <c s="32">
        <v>1</v>
      </c>
      <c s="33">
        <v>0</v>
      </c>
      <c s="34">
        <f>ROUND(ROUND(H12,2)*ROUND(G12,3),2)</f>
      </c>
      <c s="31"/>
      <c r="O12">
        <f>(I12*21)/100</f>
      </c>
      <c t="s">
        <v>27</v>
      </c>
    </row>
    <row r="13" spans="1:5" ht="38.25">
      <c r="A13" s="35" t="s">
        <v>54</v>
      </c>
      <c r="E13" s="36" t="s">
        <v>1162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1158</v>
      </c>
      <c s="24" t="s">
        <v>51</v>
      </c>
      <c s="30" t="s">
        <v>1159</v>
      </c>
      <c s="31" t="s">
        <v>53</v>
      </c>
      <c s="32">
        <v>1</v>
      </c>
      <c s="33">
        <v>0</v>
      </c>
      <c s="34">
        <f>ROUND(ROUND(H15,2)*ROUND(G15,3),2)</f>
      </c>
      <c s="31"/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7" t="s">
        <v>56</v>
      </c>
      <c r="E17" s="38" t="s">
        <v>51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1163</v>
      </c>
      <c s="40">
        <f>0+I8</f>
      </c>
      <c s="10"/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1163</v>
      </c>
      <c s="6"/>
      <c s="18" t="s">
        <v>1164</v>
      </c>
      <c s="6"/>
      <c s="6"/>
      <c s="25"/>
      <c s="25"/>
      <c s="6"/>
      <c r="O4" t="s">
        <v>24</v>
      </c>
      <c t="s">
        <v>27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  <c r="O5" t="s">
        <v>25</v>
      </c>
      <c t="s">
        <v>27</v>
      </c>
    </row>
    <row r="6" spans="1:10" ht="12.75" customHeight="1">
      <c r="A6" s="15"/>
      <c s="15"/>
      <c s="15"/>
      <c s="15"/>
      <c s="15"/>
      <c s="15"/>
      <c s="15"/>
      <c s="15" t="s">
        <v>41</v>
      </c>
      <c s="15" t="s">
        <v>43</v>
      </c>
      <c s="15"/>
    </row>
    <row r="7" spans="1:10" ht="12.75" customHeight="1">
      <c r="A7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29</v>
      </c>
      <c s="25"/>
      <c s="27" t="s">
        <v>48</v>
      </c>
      <c s="25"/>
      <c s="25"/>
      <c s="25"/>
      <c s="28">
        <f>0+Q8</f>
      </c>
      <c s="25"/>
      <c r="O8">
        <f>0+R8</f>
      </c>
      <c r="Q8">
        <f>0+I9+I12+I15</f>
      </c>
      <c>
        <f>0+O9+O12+O15</f>
      </c>
    </row>
    <row r="9" spans="1:16" ht="25.5">
      <c r="A9" s="24" t="s">
        <v>49</v>
      </c>
      <c s="29" t="s">
        <v>31</v>
      </c>
      <c s="29" t="s">
        <v>1153</v>
      </c>
      <c s="24" t="s">
        <v>51</v>
      </c>
      <c s="30" t="s">
        <v>1154</v>
      </c>
      <c s="31" t="s">
        <v>53</v>
      </c>
      <c s="32">
        <v>1</v>
      </c>
      <c s="33">
        <v>0</v>
      </c>
      <c s="34">
        <f>ROUND(ROUND(H9,2)*ROUND(G9,3),2)</f>
      </c>
      <c s="31"/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27</v>
      </c>
      <c s="29" t="s">
        <v>1155</v>
      </c>
      <c s="24" t="s">
        <v>51</v>
      </c>
      <c s="30" t="s">
        <v>1156</v>
      </c>
      <c s="31" t="s">
        <v>53</v>
      </c>
      <c s="32">
        <v>1</v>
      </c>
      <c s="33">
        <v>0</v>
      </c>
      <c s="34">
        <f>ROUND(ROUND(H12,2)*ROUND(G12,3),2)</f>
      </c>
      <c s="31"/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1158</v>
      </c>
      <c s="24" t="s">
        <v>51</v>
      </c>
      <c s="30" t="s">
        <v>1159</v>
      </c>
      <c s="31" t="s">
        <v>53</v>
      </c>
      <c s="32">
        <v>1</v>
      </c>
      <c s="33">
        <v>0</v>
      </c>
      <c s="34">
        <f>ROUND(ROUND(H15,2)*ROUND(G15,3),2)</f>
      </c>
      <c s="31"/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7" t="s">
        <v>56</v>
      </c>
      <c r="E17" s="38" t="s">
        <v>51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1165</v>
      </c>
      <c s="40">
        <f>0+I8</f>
      </c>
      <c s="10"/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1165</v>
      </c>
      <c s="6"/>
      <c s="18" t="s">
        <v>1166</v>
      </c>
      <c s="6"/>
      <c s="6"/>
      <c s="25"/>
      <c s="25"/>
      <c s="6"/>
      <c r="O4" t="s">
        <v>24</v>
      </c>
      <c t="s">
        <v>27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  <c r="O5" t="s">
        <v>25</v>
      </c>
      <c t="s">
        <v>27</v>
      </c>
    </row>
    <row r="6" spans="1:10" ht="12.75" customHeight="1">
      <c r="A6" s="15"/>
      <c s="15"/>
      <c s="15"/>
      <c s="15"/>
      <c s="15"/>
      <c s="15"/>
      <c s="15"/>
      <c s="15" t="s">
        <v>41</v>
      </c>
      <c s="15" t="s">
        <v>43</v>
      </c>
      <c s="15"/>
    </row>
    <row r="7" spans="1:10" ht="12.75" customHeight="1">
      <c r="A7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29</v>
      </c>
      <c s="25"/>
      <c s="27" t="s">
        <v>48</v>
      </c>
      <c s="25"/>
      <c s="25"/>
      <c s="25"/>
      <c s="28">
        <f>0+Q8</f>
      </c>
      <c s="25"/>
      <c r="O8">
        <f>0+R8</f>
      </c>
      <c r="Q8">
        <f>0+I9+I12+I15</f>
      </c>
      <c>
        <f>0+O9+O12+O15</f>
      </c>
    </row>
    <row r="9" spans="1:16" ht="25.5">
      <c r="A9" s="24" t="s">
        <v>49</v>
      </c>
      <c s="29" t="s">
        <v>31</v>
      </c>
      <c s="29" t="s">
        <v>1153</v>
      </c>
      <c s="24" t="s">
        <v>51</v>
      </c>
      <c s="30" t="s">
        <v>1154</v>
      </c>
      <c s="31" t="s">
        <v>53</v>
      </c>
      <c s="32">
        <v>1</v>
      </c>
      <c s="33">
        <v>0</v>
      </c>
      <c s="34">
        <f>ROUND(ROUND(H9,2)*ROUND(G9,3),2)</f>
      </c>
      <c s="31"/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27</v>
      </c>
      <c s="29" t="s">
        <v>1155</v>
      </c>
      <c s="24" t="s">
        <v>51</v>
      </c>
      <c s="30" t="s">
        <v>1156</v>
      </c>
      <c s="31" t="s">
        <v>53</v>
      </c>
      <c s="32">
        <v>1</v>
      </c>
      <c s="33">
        <v>0</v>
      </c>
      <c s="34">
        <f>ROUND(ROUND(H12,2)*ROUND(G12,3),2)</f>
      </c>
      <c s="31"/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1158</v>
      </c>
      <c s="24" t="s">
        <v>51</v>
      </c>
      <c s="30" t="s">
        <v>1159</v>
      </c>
      <c s="31" t="s">
        <v>53</v>
      </c>
      <c s="32">
        <v>1</v>
      </c>
      <c s="33">
        <v>0</v>
      </c>
      <c s="34">
        <f>ROUND(ROUND(H15,2)*ROUND(G15,3),2)</f>
      </c>
      <c s="31"/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7" t="s">
        <v>56</v>
      </c>
      <c r="E17" s="38" t="s">
        <v>51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1167</v>
      </c>
      <c s="40">
        <f>0+I8</f>
      </c>
      <c s="10"/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1167</v>
      </c>
      <c s="6"/>
      <c s="18" t="s">
        <v>1168</v>
      </c>
      <c s="6"/>
      <c s="6"/>
      <c s="25"/>
      <c s="25"/>
      <c s="6"/>
      <c r="O4" t="s">
        <v>24</v>
      </c>
      <c t="s">
        <v>27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  <c r="O5" t="s">
        <v>25</v>
      </c>
      <c t="s">
        <v>27</v>
      </c>
    </row>
    <row r="6" spans="1:10" ht="12.75" customHeight="1">
      <c r="A6" s="15"/>
      <c s="15"/>
      <c s="15"/>
      <c s="15"/>
      <c s="15"/>
      <c s="15"/>
      <c s="15"/>
      <c s="15" t="s">
        <v>41</v>
      </c>
      <c s="15" t="s">
        <v>43</v>
      </c>
      <c s="15"/>
    </row>
    <row r="7" spans="1:10" ht="12.75" customHeight="1">
      <c r="A7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29</v>
      </c>
      <c s="25"/>
      <c s="27" t="s">
        <v>48</v>
      </c>
      <c s="25"/>
      <c s="25"/>
      <c s="25"/>
      <c s="28">
        <f>0+Q8</f>
      </c>
      <c s="25"/>
      <c r="O8">
        <f>0+R8</f>
      </c>
      <c r="Q8">
        <f>0+I9+I12+I15</f>
      </c>
      <c>
        <f>0+O9+O12+O15</f>
      </c>
    </row>
    <row r="9" spans="1:16" ht="25.5">
      <c r="A9" s="24" t="s">
        <v>49</v>
      </c>
      <c s="29" t="s">
        <v>31</v>
      </c>
      <c s="29" t="s">
        <v>1153</v>
      </c>
      <c s="24" t="s">
        <v>51</v>
      </c>
      <c s="30" t="s">
        <v>1154</v>
      </c>
      <c s="31" t="s">
        <v>53</v>
      </c>
      <c s="32">
        <v>1</v>
      </c>
      <c s="33">
        <v>0</v>
      </c>
      <c s="34">
        <f>ROUND(ROUND(H9,2)*ROUND(G9,3),2)</f>
      </c>
      <c s="31"/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27</v>
      </c>
      <c s="29" t="s">
        <v>1155</v>
      </c>
      <c s="24" t="s">
        <v>51</v>
      </c>
      <c s="30" t="s">
        <v>1156</v>
      </c>
      <c s="31" t="s">
        <v>53</v>
      </c>
      <c s="32">
        <v>1</v>
      </c>
      <c s="33">
        <v>0</v>
      </c>
      <c s="34">
        <f>ROUND(ROUND(H12,2)*ROUND(G12,3),2)</f>
      </c>
      <c s="31"/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1158</v>
      </c>
      <c s="24" t="s">
        <v>51</v>
      </c>
      <c s="30" t="s">
        <v>1159</v>
      </c>
      <c s="31" t="s">
        <v>53</v>
      </c>
      <c s="32">
        <v>1</v>
      </c>
      <c s="33">
        <v>0</v>
      </c>
      <c s="34">
        <f>ROUND(ROUND(H15,2)*ROUND(G15,3),2)</f>
      </c>
      <c s="31"/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7" t="s">
        <v>56</v>
      </c>
      <c r="E17" s="38" t="s">
        <v>51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1169</v>
      </c>
      <c s="40">
        <f>0+I8</f>
      </c>
      <c s="10"/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1169</v>
      </c>
      <c s="6"/>
      <c s="18" t="s">
        <v>1170</v>
      </c>
      <c s="6"/>
      <c s="6"/>
      <c s="25"/>
      <c s="25"/>
      <c s="6"/>
      <c r="O4" t="s">
        <v>24</v>
      </c>
      <c t="s">
        <v>27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  <c r="O5" t="s">
        <v>25</v>
      </c>
      <c t="s">
        <v>27</v>
      </c>
    </row>
    <row r="6" spans="1:10" ht="12.75" customHeight="1">
      <c r="A6" s="15"/>
      <c s="15"/>
      <c s="15"/>
      <c s="15"/>
      <c s="15"/>
      <c s="15"/>
      <c s="15"/>
      <c s="15" t="s">
        <v>41</v>
      </c>
      <c s="15" t="s">
        <v>43</v>
      </c>
      <c s="15"/>
    </row>
    <row r="7" spans="1:10" ht="12.75" customHeight="1">
      <c r="A7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29</v>
      </c>
      <c s="25"/>
      <c s="27" t="s">
        <v>48</v>
      </c>
      <c s="25"/>
      <c s="25"/>
      <c s="25"/>
      <c s="28">
        <f>0+Q8</f>
      </c>
      <c s="25"/>
      <c r="O8">
        <f>0+R8</f>
      </c>
      <c r="Q8">
        <f>0+I9+I12+I15</f>
      </c>
      <c>
        <f>0+O9+O12+O15</f>
      </c>
    </row>
    <row r="9" spans="1:16" ht="25.5">
      <c r="A9" s="24" t="s">
        <v>49</v>
      </c>
      <c s="29" t="s">
        <v>31</v>
      </c>
      <c s="29" t="s">
        <v>1153</v>
      </c>
      <c s="24" t="s">
        <v>51</v>
      </c>
      <c s="30" t="s">
        <v>1154</v>
      </c>
      <c s="31" t="s">
        <v>53</v>
      </c>
      <c s="32">
        <v>1</v>
      </c>
      <c s="33">
        <v>0</v>
      </c>
      <c s="34">
        <f>ROUND(ROUND(H9,2)*ROUND(G9,3),2)</f>
      </c>
      <c s="31"/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27</v>
      </c>
      <c s="29" t="s">
        <v>1155</v>
      </c>
      <c s="24" t="s">
        <v>51</v>
      </c>
      <c s="30" t="s">
        <v>1156</v>
      </c>
      <c s="31" t="s">
        <v>53</v>
      </c>
      <c s="32">
        <v>1</v>
      </c>
      <c s="33">
        <v>0</v>
      </c>
      <c s="34">
        <f>ROUND(ROUND(H12,2)*ROUND(G12,3),2)</f>
      </c>
      <c s="31"/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1158</v>
      </c>
      <c s="24" t="s">
        <v>51</v>
      </c>
      <c s="30" t="s">
        <v>1159</v>
      </c>
      <c s="31" t="s">
        <v>53</v>
      </c>
      <c s="32">
        <v>1</v>
      </c>
      <c s="33">
        <v>0</v>
      </c>
      <c s="34">
        <f>ROUND(ROUND(H15,2)*ROUND(G15,3),2)</f>
      </c>
      <c s="31"/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7" t="s">
        <v>56</v>
      </c>
      <c r="E17" s="38" t="s">
        <v>51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0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0+I10+I13+I16+I19+I22+I25+I28+I31+I34+I37+I40+I43+I46+I49+I52+I55+I58+I61+I64+I67+I70+I73+I76+I79+I82+I85+I88+I91+I94+I97+I100</f>
      </c>
      <c>
        <f>0+O10+O13+O16+O19+O22+O25+O28+O31+O34+O37+O40+O43+O46+O49+O52+O55+O58+O61+O64+O67+O70+O73+O76+O79+O82+O85+O88+O91+O94+O97+O100</f>
      </c>
    </row>
    <row r="10" spans="1:16" ht="12.75">
      <c r="A10" s="24" t="s">
        <v>49</v>
      </c>
      <c s="29" t="s">
        <v>31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s="31"/>
      <c r="O10">
        <f>(I10*21)/100</f>
      </c>
      <c t="s">
        <v>27</v>
      </c>
    </row>
    <row r="11" spans="1:5" ht="191.25">
      <c r="A11" s="35" t="s">
        <v>54</v>
      </c>
      <c r="E11" s="36" t="s">
        <v>55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57</v>
      </c>
      <c s="24" t="s">
        <v>51</v>
      </c>
      <c s="30" t="s">
        <v>58</v>
      </c>
      <c s="31" t="s">
        <v>53</v>
      </c>
      <c s="32">
        <v>1</v>
      </c>
      <c s="33">
        <v>0</v>
      </c>
      <c s="34">
        <f>ROUND(ROUND(H13,2)*ROUND(G13,3),2)</f>
      </c>
      <c s="31"/>
      <c r="O13">
        <f>(I13*21)/100</f>
      </c>
      <c t="s">
        <v>27</v>
      </c>
    </row>
    <row r="14" spans="1:5" ht="114.75">
      <c r="A14" s="35" t="s">
        <v>54</v>
      </c>
      <c r="E14" s="36" t="s">
        <v>59</v>
      </c>
    </row>
    <row r="15" spans="1:5" ht="12.75">
      <c r="A15" s="39" t="s">
        <v>56</v>
      </c>
      <c r="E15" s="38" t="s">
        <v>51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1</v>
      </c>
      <c s="33">
        <v>0</v>
      </c>
      <c s="34">
        <f>ROUND(ROUND(H16,2)*ROUND(G16,3),2)</f>
      </c>
      <c s="31" t="s">
        <v>62</v>
      </c>
      <c r="O16">
        <f>(I16*21)/100</f>
      </c>
      <c t="s">
        <v>27</v>
      </c>
    </row>
    <row r="17" spans="1:5" ht="38.25">
      <c r="A17" s="35" t="s">
        <v>54</v>
      </c>
      <c r="E17" s="36" t="s">
        <v>63</v>
      </c>
    </row>
    <row r="18" spans="1:5" ht="12.75">
      <c r="A18" s="39" t="s">
        <v>56</v>
      </c>
      <c r="E18" s="38" t="s">
        <v>51</v>
      </c>
    </row>
    <row r="19" spans="1:16" ht="12.75">
      <c r="A19" s="24" t="s">
        <v>49</v>
      </c>
      <c s="29" t="s">
        <v>35</v>
      </c>
      <c s="29" t="s">
        <v>64</v>
      </c>
      <c s="24" t="s">
        <v>51</v>
      </c>
      <c s="30" t="s">
        <v>65</v>
      </c>
      <c s="31" t="s">
        <v>53</v>
      </c>
      <c s="32">
        <v>1</v>
      </c>
      <c s="33">
        <v>0</v>
      </c>
      <c s="34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5" t="s">
        <v>54</v>
      </c>
      <c r="E20" s="36" t="s">
        <v>66</v>
      </c>
    </row>
    <row r="21" spans="1:5" ht="12.75">
      <c r="A21" s="39" t="s">
        <v>56</v>
      </c>
      <c r="E21" s="38" t="s">
        <v>51</v>
      </c>
    </row>
    <row r="22" spans="1:16" ht="12.75">
      <c r="A22" s="24" t="s">
        <v>49</v>
      </c>
      <c s="29" t="s">
        <v>37</v>
      </c>
      <c s="29" t="s">
        <v>67</v>
      </c>
      <c s="24" t="s">
        <v>51</v>
      </c>
      <c s="30" t="s">
        <v>68</v>
      </c>
      <c s="31" t="s">
        <v>53</v>
      </c>
      <c s="32">
        <v>1</v>
      </c>
      <c s="33">
        <v>0</v>
      </c>
      <c s="34">
        <f>ROUND(ROUND(H22,2)*ROUND(G22,3),2)</f>
      </c>
      <c s="31"/>
      <c r="O22">
        <f>(I22*21)/100</f>
      </c>
      <c t="s">
        <v>27</v>
      </c>
    </row>
    <row r="23" spans="1:5" ht="25.5">
      <c r="A23" s="35" t="s">
        <v>54</v>
      </c>
      <c r="E23" s="36" t="s">
        <v>69</v>
      </c>
    </row>
    <row r="24" spans="1:5" ht="12.75">
      <c r="A24" s="39" t="s">
        <v>56</v>
      </c>
      <c r="E24" s="38" t="s">
        <v>51</v>
      </c>
    </row>
    <row r="25" spans="1:16" ht="12.75">
      <c r="A25" s="24" t="s">
        <v>49</v>
      </c>
      <c s="29" t="s">
        <v>39</v>
      </c>
      <c s="29" t="s">
        <v>70</v>
      </c>
      <c s="24" t="s">
        <v>51</v>
      </c>
      <c s="30" t="s">
        <v>71</v>
      </c>
      <c s="31" t="s">
        <v>53</v>
      </c>
      <c s="32">
        <v>1</v>
      </c>
      <c s="33">
        <v>0</v>
      </c>
      <c s="34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5" t="s">
        <v>54</v>
      </c>
      <c r="E26" s="36" t="s">
        <v>72</v>
      </c>
    </row>
    <row r="27" spans="1:5" ht="12.75">
      <c r="A27" s="39" t="s">
        <v>56</v>
      </c>
      <c r="E27" s="38" t="s">
        <v>51</v>
      </c>
    </row>
    <row r="28" spans="1:16" ht="12.75">
      <c r="A28" s="24" t="s">
        <v>49</v>
      </c>
      <c s="29" t="s">
        <v>73</v>
      </c>
      <c s="29" t="s">
        <v>74</v>
      </c>
      <c s="24" t="s">
        <v>51</v>
      </c>
      <c s="30" t="s">
        <v>75</v>
      </c>
      <c s="31" t="s">
        <v>53</v>
      </c>
      <c s="32">
        <v>1</v>
      </c>
      <c s="33">
        <v>0</v>
      </c>
      <c s="34">
        <f>ROUND(ROUND(H28,2)*ROUND(G28,3),2)</f>
      </c>
      <c s="31"/>
      <c r="O28">
        <f>(I28*21)/100</f>
      </c>
      <c t="s">
        <v>27</v>
      </c>
    </row>
    <row r="29" spans="1:5" ht="12.75">
      <c r="A29" s="35" t="s">
        <v>54</v>
      </c>
      <c r="E29" s="36" t="s">
        <v>76</v>
      </c>
    </row>
    <row r="30" spans="1:5" ht="12.75">
      <c r="A30" s="39" t="s">
        <v>56</v>
      </c>
      <c r="E30" s="38" t="s">
        <v>51</v>
      </c>
    </row>
    <row r="31" spans="1:16" ht="12.75">
      <c r="A31" s="24" t="s">
        <v>49</v>
      </c>
      <c s="29" t="s">
        <v>77</v>
      </c>
      <c s="29" t="s">
        <v>78</v>
      </c>
      <c s="24" t="s">
        <v>51</v>
      </c>
      <c s="30" t="s">
        <v>79</v>
      </c>
      <c s="31" t="s">
        <v>53</v>
      </c>
      <c s="32">
        <v>1</v>
      </c>
      <c s="33">
        <v>0</v>
      </c>
      <c s="34">
        <f>ROUND(ROUND(H31,2)*ROUND(G31,3),2)</f>
      </c>
      <c s="31"/>
      <c r="O31">
        <f>(I31*21)/100</f>
      </c>
      <c t="s">
        <v>27</v>
      </c>
    </row>
    <row r="32" spans="1:5" ht="12.75">
      <c r="A32" s="35" t="s">
        <v>54</v>
      </c>
      <c r="E32" s="36" t="s">
        <v>51</v>
      </c>
    </row>
    <row r="33" spans="1:5" ht="12.75">
      <c r="A33" s="39" t="s">
        <v>56</v>
      </c>
      <c r="E33" s="38" t="s">
        <v>51</v>
      </c>
    </row>
    <row r="34" spans="1:16" ht="12.75">
      <c r="A34" s="24" t="s">
        <v>49</v>
      </c>
      <c s="29" t="s">
        <v>42</v>
      </c>
      <c s="29" t="s">
        <v>80</v>
      </c>
      <c s="24" t="s">
        <v>51</v>
      </c>
      <c s="30" t="s">
        <v>81</v>
      </c>
      <c s="31" t="s">
        <v>53</v>
      </c>
      <c s="32">
        <v>1</v>
      </c>
      <c s="33">
        <v>0</v>
      </c>
      <c s="34">
        <f>ROUND(ROUND(H34,2)*ROUND(G34,3),2)</f>
      </c>
      <c s="31" t="s">
        <v>62</v>
      </c>
      <c r="O34">
        <f>(I34*21)/100</f>
      </c>
      <c t="s">
        <v>27</v>
      </c>
    </row>
    <row r="35" spans="1:5" ht="76.5">
      <c r="A35" s="35" t="s">
        <v>54</v>
      </c>
      <c r="E35" s="36" t="s">
        <v>82</v>
      </c>
    </row>
    <row r="36" spans="1:5" ht="12.75">
      <c r="A36" s="39" t="s">
        <v>56</v>
      </c>
      <c r="E36" s="38" t="s">
        <v>51</v>
      </c>
    </row>
    <row r="37" spans="1:16" ht="12.75">
      <c r="A37" s="24" t="s">
        <v>49</v>
      </c>
      <c s="29" t="s">
        <v>44</v>
      </c>
      <c s="29" t="s">
        <v>83</v>
      </c>
      <c s="24" t="s">
        <v>51</v>
      </c>
      <c s="30" t="s">
        <v>84</v>
      </c>
      <c s="31" t="s">
        <v>85</v>
      </c>
      <c s="32">
        <v>10</v>
      </c>
      <c s="33">
        <v>0</v>
      </c>
      <c s="34">
        <f>ROUND(ROUND(H37,2)*ROUND(G37,3),2)</f>
      </c>
      <c s="31"/>
      <c r="O37">
        <f>(I37*21)/100</f>
      </c>
      <c t="s">
        <v>27</v>
      </c>
    </row>
    <row r="38" spans="1:5" ht="38.25">
      <c r="A38" s="35" t="s">
        <v>54</v>
      </c>
      <c r="E38" s="36" t="s">
        <v>86</v>
      </c>
    </row>
    <row r="39" spans="1:5" ht="12.75">
      <c r="A39" s="39" t="s">
        <v>56</v>
      </c>
      <c r="E39" s="38" t="s">
        <v>51</v>
      </c>
    </row>
    <row r="40" spans="1:16" ht="12.75">
      <c r="A40" s="24" t="s">
        <v>49</v>
      </c>
      <c s="29" t="s">
        <v>46</v>
      </c>
      <c s="29" t="s">
        <v>87</v>
      </c>
      <c s="24" t="s">
        <v>88</v>
      </c>
      <c s="30" t="s">
        <v>89</v>
      </c>
      <c s="31" t="s">
        <v>53</v>
      </c>
      <c s="32">
        <v>1</v>
      </c>
      <c s="33">
        <v>0</v>
      </c>
      <c s="34">
        <f>ROUND(ROUND(H40,2)*ROUND(G40,3),2)</f>
      </c>
      <c s="31" t="s">
        <v>62</v>
      </c>
      <c r="O40">
        <f>(I40*21)/100</f>
      </c>
      <c t="s">
        <v>27</v>
      </c>
    </row>
    <row r="41" spans="1:5" ht="12.75">
      <c r="A41" s="35" t="s">
        <v>54</v>
      </c>
      <c r="E41" s="36" t="s">
        <v>90</v>
      </c>
    </row>
    <row r="42" spans="1:5" ht="12.75">
      <c r="A42" s="39" t="s">
        <v>56</v>
      </c>
      <c r="E42" s="38" t="s">
        <v>51</v>
      </c>
    </row>
    <row r="43" spans="1:16" ht="12.75">
      <c r="A43" s="24" t="s">
        <v>49</v>
      </c>
      <c s="29" t="s">
        <v>91</v>
      </c>
      <c s="29" t="s">
        <v>87</v>
      </c>
      <c s="24" t="s">
        <v>92</v>
      </c>
      <c s="30" t="s">
        <v>89</v>
      </c>
      <c s="31" t="s">
        <v>53</v>
      </c>
      <c s="32">
        <v>1</v>
      </c>
      <c s="33">
        <v>0</v>
      </c>
      <c s="34">
        <f>ROUND(ROUND(H43,2)*ROUND(G43,3),2)</f>
      </c>
      <c s="31" t="s">
        <v>62</v>
      </c>
      <c r="O43">
        <f>(I43*21)/100</f>
      </c>
      <c t="s">
        <v>27</v>
      </c>
    </row>
    <row r="44" spans="1:5" ht="12.75">
      <c r="A44" s="35" t="s">
        <v>54</v>
      </c>
      <c r="E44" s="36" t="s">
        <v>93</v>
      </c>
    </row>
    <row r="45" spans="1:5" ht="12.75">
      <c r="A45" s="39" t="s">
        <v>56</v>
      </c>
      <c r="E45" s="38" t="s">
        <v>51</v>
      </c>
    </row>
    <row r="46" spans="1:16" ht="12.75">
      <c r="A46" s="24" t="s">
        <v>49</v>
      </c>
      <c s="29" t="s">
        <v>94</v>
      </c>
      <c s="29" t="s">
        <v>95</v>
      </c>
      <c s="24" t="s">
        <v>88</v>
      </c>
      <c s="30" t="s">
        <v>96</v>
      </c>
      <c s="31" t="s">
        <v>85</v>
      </c>
      <c s="32">
        <v>1</v>
      </c>
      <c s="33">
        <v>0</v>
      </c>
      <c s="34">
        <f>ROUND(ROUND(H46,2)*ROUND(G46,3),2)</f>
      </c>
      <c s="31" t="s">
        <v>62</v>
      </c>
      <c r="O46">
        <f>(I46*21)/100</f>
      </c>
      <c t="s">
        <v>27</v>
      </c>
    </row>
    <row r="47" spans="1:5" ht="25.5">
      <c r="A47" s="35" t="s">
        <v>54</v>
      </c>
      <c r="E47" s="36" t="s">
        <v>97</v>
      </c>
    </row>
    <row r="48" spans="1:5" ht="12.75">
      <c r="A48" s="39" t="s">
        <v>56</v>
      </c>
      <c r="E48" s="38" t="s">
        <v>51</v>
      </c>
    </row>
    <row r="49" spans="1:16" ht="12.75">
      <c r="A49" s="24" t="s">
        <v>49</v>
      </c>
      <c s="29" t="s">
        <v>98</v>
      </c>
      <c s="29" t="s">
        <v>95</v>
      </c>
      <c s="24" t="s">
        <v>92</v>
      </c>
      <c s="30" t="s">
        <v>96</v>
      </c>
      <c s="31" t="s">
        <v>85</v>
      </c>
      <c s="32">
        <v>1</v>
      </c>
      <c s="33">
        <v>0</v>
      </c>
      <c s="34">
        <f>ROUND(ROUND(H49,2)*ROUND(G49,3),2)</f>
      </c>
      <c s="31" t="s">
        <v>62</v>
      </c>
      <c r="O49">
        <f>(I49*21)/100</f>
      </c>
      <c t="s">
        <v>27</v>
      </c>
    </row>
    <row r="50" spans="1:5" ht="51">
      <c r="A50" s="35" t="s">
        <v>54</v>
      </c>
      <c r="E50" s="36" t="s">
        <v>99</v>
      </c>
    </row>
    <row r="51" spans="1:5" ht="12.75">
      <c r="A51" s="39" t="s">
        <v>56</v>
      </c>
      <c r="E51" s="38" t="s">
        <v>51</v>
      </c>
    </row>
    <row r="52" spans="1:16" ht="12.75">
      <c r="A52" s="24" t="s">
        <v>49</v>
      </c>
      <c s="29" t="s">
        <v>100</v>
      </c>
      <c s="29" t="s">
        <v>101</v>
      </c>
      <c s="24" t="s">
        <v>88</v>
      </c>
      <c s="30" t="s">
        <v>102</v>
      </c>
      <c s="31" t="s">
        <v>53</v>
      </c>
      <c s="32">
        <v>1</v>
      </c>
      <c s="33">
        <v>0</v>
      </c>
      <c s="34">
        <f>ROUND(ROUND(H52,2)*ROUND(G52,3),2)</f>
      </c>
      <c s="31" t="s">
        <v>62</v>
      </c>
      <c r="O52">
        <f>(I52*21)/100</f>
      </c>
      <c t="s">
        <v>27</v>
      </c>
    </row>
    <row r="53" spans="1:5" ht="12.75">
      <c r="A53" s="35" t="s">
        <v>54</v>
      </c>
      <c r="E53" s="36" t="s">
        <v>103</v>
      </c>
    </row>
    <row r="54" spans="1:5" ht="12.75">
      <c r="A54" s="39" t="s">
        <v>56</v>
      </c>
      <c r="E54" s="38" t="s">
        <v>51</v>
      </c>
    </row>
    <row r="55" spans="1:16" ht="12.75">
      <c r="A55" s="24" t="s">
        <v>49</v>
      </c>
      <c s="29" t="s">
        <v>104</v>
      </c>
      <c s="29" t="s">
        <v>101</v>
      </c>
      <c s="24" t="s">
        <v>92</v>
      </c>
      <c s="30" t="s">
        <v>102</v>
      </c>
      <c s="31" t="s">
        <v>53</v>
      </c>
      <c s="32">
        <v>1</v>
      </c>
      <c s="33">
        <v>0</v>
      </c>
      <c s="34">
        <f>ROUND(ROUND(H55,2)*ROUND(G55,3),2)</f>
      </c>
      <c s="31" t="s">
        <v>62</v>
      </c>
      <c r="O55">
        <f>(I55*21)/100</f>
      </c>
      <c t="s">
        <v>27</v>
      </c>
    </row>
    <row r="56" spans="1:5" ht="12.75">
      <c r="A56" s="35" t="s">
        <v>54</v>
      </c>
      <c r="E56" s="36" t="s">
        <v>105</v>
      </c>
    </row>
    <row r="57" spans="1:5" ht="12.75">
      <c r="A57" s="39" t="s">
        <v>56</v>
      </c>
      <c r="E57" s="38" t="s">
        <v>51</v>
      </c>
    </row>
    <row r="58" spans="1:16" ht="12.75">
      <c r="A58" s="24" t="s">
        <v>49</v>
      </c>
      <c s="29" t="s">
        <v>106</v>
      </c>
      <c s="29" t="s">
        <v>101</v>
      </c>
      <c s="24" t="s">
        <v>107</v>
      </c>
      <c s="30" t="s">
        <v>102</v>
      </c>
      <c s="31" t="s">
        <v>53</v>
      </c>
      <c s="32">
        <v>1</v>
      </c>
      <c s="33">
        <v>0</v>
      </c>
      <c s="34">
        <f>ROUND(ROUND(H58,2)*ROUND(G58,3),2)</f>
      </c>
      <c s="31" t="s">
        <v>62</v>
      </c>
      <c r="O58">
        <f>(I58*21)/100</f>
      </c>
      <c t="s">
        <v>27</v>
      </c>
    </row>
    <row r="59" spans="1:5" ht="12.75">
      <c r="A59" s="35" t="s">
        <v>54</v>
      </c>
      <c r="E59" s="36" t="s">
        <v>108</v>
      </c>
    </row>
    <row r="60" spans="1:5" ht="12.75">
      <c r="A60" s="39" t="s">
        <v>56</v>
      </c>
      <c r="E60" s="38" t="s">
        <v>51</v>
      </c>
    </row>
    <row r="61" spans="1:16" ht="12.75">
      <c r="A61" s="24" t="s">
        <v>49</v>
      </c>
      <c s="29" t="s">
        <v>109</v>
      </c>
      <c s="29" t="s">
        <v>110</v>
      </c>
      <c s="24" t="s">
        <v>51</v>
      </c>
      <c s="30" t="s">
        <v>111</v>
      </c>
      <c s="31" t="s">
        <v>85</v>
      </c>
      <c s="32">
        <v>1</v>
      </c>
      <c s="33">
        <v>0</v>
      </c>
      <c s="34">
        <f>ROUND(ROUND(H61,2)*ROUND(G61,3),2)</f>
      </c>
      <c s="31" t="s">
        <v>62</v>
      </c>
      <c r="O61">
        <f>(I61*21)/100</f>
      </c>
      <c t="s">
        <v>27</v>
      </c>
    </row>
    <row r="62" spans="1:5" ht="12.75">
      <c r="A62" s="35" t="s">
        <v>54</v>
      </c>
      <c r="E62" s="36" t="s">
        <v>51</v>
      </c>
    </row>
    <row r="63" spans="1:5" ht="12.75">
      <c r="A63" s="39" t="s">
        <v>56</v>
      </c>
      <c r="E63" s="38" t="s">
        <v>51</v>
      </c>
    </row>
    <row r="64" spans="1:16" ht="12.75">
      <c r="A64" s="24" t="s">
        <v>49</v>
      </c>
      <c s="29" t="s">
        <v>112</v>
      </c>
      <c s="29" t="s">
        <v>113</v>
      </c>
      <c s="24" t="s">
        <v>88</v>
      </c>
      <c s="30" t="s">
        <v>114</v>
      </c>
      <c s="31" t="s">
        <v>53</v>
      </c>
      <c s="32">
        <v>1</v>
      </c>
      <c s="33">
        <v>0</v>
      </c>
      <c s="34">
        <f>ROUND(ROUND(H64,2)*ROUND(G64,3),2)</f>
      </c>
      <c s="31" t="s">
        <v>62</v>
      </c>
      <c r="O64">
        <f>(I64*21)/100</f>
      </c>
      <c t="s">
        <v>27</v>
      </c>
    </row>
    <row r="65" spans="1:5" ht="51">
      <c r="A65" s="35" t="s">
        <v>54</v>
      </c>
      <c r="E65" s="36" t="s">
        <v>115</v>
      </c>
    </row>
    <row r="66" spans="1:5" ht="12.75">
      <c r="A66" s="39" t="s">
        <v>56</v>
      </c>
      <c r="E66" s="38" t="s">
        <v>51</v>
      </c>
    </row>
    <row r="67" spans="1:16" ht="12.75">
      <c r="A67" s="24" t="s">
        <v>49</v>
      </c>
      <c s="29" t="s">
        <v>116</v>
      </c>
      <c s="29" t="s">
        <v>113</v>
      </c>
      <c s="24" t="s">
        <v>92</v>
      </c>
      <c s="30" t="s">
        <v>114</v>
      </c>
      <c s="31" t="s">
        <v>53</v>
      </c>
      <c s="32">
        <v>1</v>
      </c>
      <c s="33">
        <v>0</v>
      </c>
      <c s="34">
        <f>ROUND(ROUND(H67,2)*ROUND(G67,3),2)</f>
      </c>
      <c s="31" t="s">
        <v>62</v>
      </c>
      <c r="O67">
        <f>(I67*21)/100</f>
      </c>
      <c t="s">
        <v>27</v>
      </c>
    </row>
    <row r="68" spans="1:5" ht="12.75">
      <c r="A68" s="35" t="s">
        <v>54</v>
      </c>
      <c r="E68" s="36" t="s">
        <v>117</v>
      </c>
    </row>
    <row r="69" spans="1:5" ht="12.75">
      <c r="A69" s="39" t="s">
        <v>56</v>
      </c>
      <c r="E69" s="38" t="s">
        <v>51</v>
      </c>
    </row>
    <row r="70" spans="1:16" ht="12.75">
      <c r="A70" s="24" t="s">
        <v>49</v>
      </c>
      <c s="29" t="s">
        <v>118</v>
      </c>
      <c s="29" t="s">
        <v>119</v>
      </c>
      <c s="24" t="s">
        <v>51</v>
      </c>
      <c s="30" t="s">
        <v>120</v>
      </c>
      <c s="31" t="s">
        <v>53</v>
      </c>
      <c s="32">
        <v>1</v>
      </c>
      <c s="33">
        <v>0</v>
      </c>
      <c s="34">
        <f>ROUND(ROUND(H70,2)*ROUND(G70,3),2)</f>
      </c>
      <c s="31" t="s">
        <v>62</v>
      </c>
      <c r="O70">
        <f>(I70*21)/100</f>
      </c>
      <c t="s">
        <v>27</v>
      </c>
    </row>
    <row r="71" spans="1:5" ht="25.5">
      <c r="A71" s="35" t="s">
        <v>54</v>
      </c>
      <c r="E71" s="36" t="s">
        <v>121</v>
      </c>
    </row>
    <row r="72" spans="1:5" ht="12.75">
      <c r="A72" s="39" t="s">
        <v>56</v>
      </c>
      <c r="E72" s="38" t="s">
        <v>51</v>
      </c>
    </row>
    <row r="73" spans="1:16" ht="12.75">
      <c r="A73" s="24" t="s">
        <v>49</v>
      </c>
      <c s="29" t="s">
        <v>122</v>
      </c>
      <c s="29" t="s">
        <v>123</v>
      </c>
      <c s="24" t="s">
        <v>51</v>
      </c>
      <c s="30" t="s">
        <v>124</v>
      </c>
      <c s="31" t="s">
        <v>53</v>
      </c>
      <c s="32">
        <v>1</v>
      </c>
      <c s="33">
        <v>0</v>
      </c>
      <c s="34">
        <f>ROUND(ROUND(H73,2)*ROUND(G73,3),2)</f>
      </c>
      <c s="31" t="s">
        <v>62</v>
      </c>
      <c r="O73">
        <f>(I73*21)/100</f>
      </c>
      <c t="s">
        <v>27</v>
      </c>
    </row>
    <row r="74" spans="1:5" ht="12.75">
      <c r="A74" s="35" t="s">
        <v>54</v>
      </c>
      <c r="E74" s="36" t="s">
        <v>125</v>
      </c>
    </row>
    <row r="75" spans="1:5" ht="12.75">
      <c r="A75" s="39" t="s">
        <v>56</v>
      </c>
      <c r="E75" s="38" t="s">
        <v>51</v>
      </c>
    </row>
    <row r="76" spans="1:16" ht="12.75">
      <c r="A76" s="24" t="s">
        <v>49</v>
      </c>
      <c s="29" t="s">
        <v>126</v>
      </c>
      <c s="29" t="s">
        <v>127</v>
      </c>
      <c s="24" t="s">
        <v>51</v>
      </c>
      <c s="30" t="s">
        <v>128</v>
      </c>
      <c s="31" t="s">
        <v>53</v>
      </c>
      <c s="32">
        <v>1</v>
      </c>
      <c s="33">
        <v>0</v>
      </c>
      <c s="34">
        <f>ROUND(ROUND(H76,2)*ROUND(G76,3),2)</f>
      </c>
      <c s="31" t="s">
        <v>62</v>
      </c>
      <c r="O76">
        <f>(I76*21)/100</f>
      </c>
      <c t="s">
        <v>27</v>
      </c>
    </row>
    <row r="77" spans="1:5" ht="25.5">
      <c r="A77" s="35" t="s">
        <v>54</v>
      </c>
      <c r="E77" s="36" t="s">
        <v>129</v>
      </c>
    </row>
    <row r="78" spans="1:5" ht="12.75">
      <c r="A78" s="39" t="s">
        <v>56</v>
      </c>
      <c r="E78" s="38" t="s">
        <v>51</v>
      </c>
    </row>
    <row r="79" spans="1:16" ht="12.75">
      <c r="A79" s="24" t="s">
        <v>49</v>
      </c>
      <c s="29" t="s">
        <v>130</v>
      </c>
      <c s="29" t="s">
        <v>131</v>
      </c>
      <c s="24" t="s">
        <v>88</v>
      </c>
      <c s="30" t="s">
        <v>132</v>
      </c>
      <c s="31" t="s">
        <v>53</v>
      </c>
      <c s="32">
        <v>1</v>
      </c>
      <c s="33">
        <v>0</v>
      </c>
      <c s="34">
        <f>ROUND(ROUND(H79,2)*ROUND(G79,3),2)</f>
      </c>
      <c s="31" t="s">
        <v>62</v>
      </c>
      <c r="O79">
        <f>(I79*21)/100</f>
      </c>
      <c t="s">
        <v>27</v>
      </c>
    </row>
    <row r="80" spans="1:5" ht="12.75">
      <c r="A80" s="35" t="s">
        <v>54</v>
      </c>
      <c r="E80" s="36" t="s">
        <v>133</v>
      </c>
    </row>
    <row r="81" spans="1:5" ht="12.75">
      <c r="A81" s="39" t="s">
        <v>56</v>
      </c>
      <c r="E81" s="38" t="s">
        <v>51</v>
      </c>
    </row>
    <row r="82" spans="1:16" ht="12.75">
      <c r="A82" s="24" t="s">
        <v>49</v>
      </c>
      <c s="29" t="s">
        <v>134</v>
      </c>
      <c s="29" t="s">
        <v>131</v>
      </c>
      <c s="24" t="s">
        <v>92</v>
      </c>
      <c s="30" t="s">
        <v>132</v>
      </c>
      <c s="31" t="s">
        <v>53</v>
      </c>
      <c s="32">
        <v>1</v>
      </c>
      <c s="33">
        <v>0</v>
      </c>
      <c s="34">
        <f>ROUND(ROUND(H82,2)*ROUND(G82,3),2)</f>
      </c>
      <c s="31" t="s">
        <v>62</v>
      </c>
      <c r="O82">
        <f>(I82*21)/100</f>
      </c>
      <c t="s">
        <v>27</v>
      </c>
    </row>
    <row r="83" spans="1:5" ht="12.75">
      <c r="A83" s="35" t="s">
        <v>54</v>
      </c>
      <c r="E83" s="36" t="s">
        <v>135</v>
      </c>
    </row>
    <row r="84" spans="1:5" ht="12.75">
      <c r="A84" s="39" t="s">
        <v>56</v>
      </c>
      <c r="E84" s="38" t="s">
        <v>51</v>
      </c>
    </row>
    <row r="85" spans="1:16" ht="12.75">
      <c r="A85" s="24" t="s">
        <v>49</v>
      </c>
      <c s="29" t="s">
        <v>136</v>
      </c>
      <c s="29" t="s">
        <v>137</v>
      </c>
      <c s="24" t="s">
        <v>51</v>
      </c>
      <c s="30" t="s">
        <v>138</v>
      </c>
      <c s="31" t="s">
        <v>85</v>
      </c>
      <c s="32">
        <v>1</v>
      </c>
      <c s="33">
        <v>0</v>
      </c>
      <c s="34">
        <f>ROUND(ROUND(H85,2)*ROUND(G85,3),2)</f>
      </c>
      <c s="31" t="s">
        <v>62</v>
      </c>
      <c r="O85">
        <f>(I85*21)/100</f>
      </c>
      <c t="s">
        <v>27</v>
      </c>
    </row>
    <row r="86" spans="1:5" ht="12.75">
      <c r="A86" s="35" t="s">
        <v>54</v>
      </c>
      <c r="E86" s="36" t="s">
        <v>139</v>
      </c>
    </row>
    <row r="87" spans="1:5" ht="12.75">
      <c r="A87" s="39" t="s">
        <v>56</v>
      </c>
      <c r="E87" s="38" t="s">
        <v>51</v>
      </c>
    </row>
    <row r="88" spans="1:16" ht="12.75">
      <c r="A88" s="24" t="s">
        <v>49</v>
      </c>
      <c s="29" t="s">
        <v>140</v>
      </c>
      <c s="29" t="s">
        <v>141</v>
      </c>
      <c s="24" t="s">
        <v>51</v>
      </c>
      <c s="30" t="s">
        <v>142</v>
      </c>
      <c s="31" t="s">
        <v>53</v>
      </c>
      <c s="32">
        <v>1</v>
      </c>
      <c s="33">
        <v>0</v>
      </c>
      <c s="34">
        <f>ROUND(ROUND(H88,2)*ROUND(G88,3),2)</f>
      </c>
      <c s="31" t="s">
        <v>62</v>
      </c>
      <c r="O88">
        <f>(I88*21)/100</f>
      </c>
      <c t="s">
        <v>27</v>
      </c>
    </row>
    <row r="89" spans="1:5" ht="12.75">
      <c r="A89" s="35" t="s">
        <v>54</v>
      </c>
      <c r="E89" s="36" t="s">
        <v>143</v>
      </c>
    </row>
    <row r="90" spans="1:5" ht="12.75">
      <c r="A90" s="39" t="s">
        <v>56</v>
      </c>
      <c r="E90" s="38" t="s">
        <v>51</v>
      </c>
    </row>
    <row r="91" spans="1:16" ht="12.75">
      <c r="A91" s="24" t="s">
        <v>49</v>
      </c>
      <c s="29" t="s">
        <v>144</v>
      </c>
      <c s="29" t="s">
        <v>145</v>
      </c>
      <c s="24" t="s">
        <v>51</v>
      </c>
      <c s="30" t="s">
        <v>146</v>
      </c>
      <c s="31" t="s">
        <v>85</v>
      </c>
      <c s="32">
        <v>2</v>
      </c>
      <c s="33">
        <v>0</v>
      </c>
      <c s="34">
        <f>ROUND(ROUND(H91,2)*ROUND(G91,3),2)</f>
      </c>
      <c s="31" t="s">
        <v>62</v>
      </c>
      <c r="O91">
        <f>(I91*21)/100</f>
      </c>
      <c t="s">
        <v>27</v>
      </c>
    </row>
    <row r="92" spans="1:5" ht="12.75">
      <c r="A92" s="35" t="s">
        <v>54</v>
      </c>
      <c r="E92" s="36" t="s">
        <v>147</v>
      </c>
    </row>
    <row r="93" spans="1:5" ht="12.75">
      <c r="A93" s="39" t="s">
        <v>56</v>
      </c>
      <c r="E93" s="38" t="s">
        <v>51</v>
      </c>
    </row>
    <row r="94" spans="1:16" ht="25.5">
      <c r="A94" s="24" t="s">
        <v>49</v>
      </c>
      <c s="29" t="s">
        <v>148</v>
      </c>
      <c s="29" t="s">
        <v>149</v>
      </c>
      <c s="24" t="s">
        <v>51</v>
      </c>
      <c s="30" t="s">
        <v>150</v>
      </c>
      <c s="31" t="s">
        <v>53</v>
      </c>
      <c s="32">
        <v>1</v>
      </c>
      <c s="33">
        <v>0</v>
      </c>
      <c s="34">
        <f>ROUND(ROUND(H94,2)*ROUND(G94,3),2)</f>
      </c>
      <c s="31"/>
      <c r="O94">
        <f>(I94*21)/100</f>
      </c>
      <c t="s">
        <v>27</v>
      </c>
    </row>
    <row r="95" spans="1:5" ht="38.25">
      <c r="A95" s="35" t="s">
        <v>54</v>
      </c>
      <c r="E95" s="36" t="s">
        <v>151</v>
      </c>
    </row>
    <row r="96" spans="1:5" ht="12.75">
      <c r="A96" s="39" t="s">
        <v>56</v>
      </c>
      <c r="E96" s="38" t="s">
        <v>51</v>
      </c>
    </row>
    <row r="97" spans="1:16" ht="12.75">
      <c r="A97" s="24" t="s">
        <v>49</v>
      </c>
      <c s="29" t="s">
        <v>152</v>
      </c>
      <c s="29" t="s">
        <v>153</v>
      </c>
      <c s="24" t="s">
        <v>51</v>
      </c>
      <c s="30" t="s">
        <v>154</v>
      </c>
      <c s="31" t="s">
        <v>53</v>
      </c>
      <c s="32">
        <v>1</v>
      </c>
      <c s="33">
        <v>0</v>
      </c>
      <c s="34">
        <f>ROUND(ROUND(H97,2)*ROUND(G97,3),2)</f>
      </c>
      <c s="31"/>
      <c r="O97">
        <f>(I97*21)/100</f>
      </c>
      <c t="s">
        <v>27</v>
      </c>
    </row>
    <row r="98" spans="1:5" ht="153">
      <c r="A98" s="35" t="s">
        <v>54</v>
      </c>
      <c r="E98" s="36" t="s">
        <v>155</v>
      </c>
    </row>
    <row r="99" spans="1:5" ht="12.75">
      <c r="A99" s="39" t="s">
        <v>56</v>
      </c>
      <c r="E99" s="38" t="s">
        <v>51</v>
      </c>
    </row>
    <row r="100" spans="1:16" ht="12.75">
      <c r="A100" s="24" t="s">
        <v>49</v>
      </c>
      <c s="29" t="s">
        <v>156</v>
      </c>
      <c s="29" t="s">
        <v>157</v>
      </c>
      <c s="24" t="s">
        <v>51</v>
      </c>
      <c s="30" t="s">
        <v>158</v>
      </c>
      <c s="31" t="s">
        <v>53</v>
      </c>
      <c s="32">
        <v>1</v>
      </c>
      <c s="33">
        <v>0</v>
      </c>
      <c s="34">
        <f>ROUND(ROUND(H100,2)*ROUND(G100,3),2)</f>
      </c>
      <c s="31"/>
      <c r="O100">
        <f>(I100*21)/100</f>
      </c>
      <c t="s">
        <v>27</v>
      </c>
    </row>
    <row r="101" spans="1:5" ht="153">
      <c r="A101" s="35" t="s">
        <v>54</v>
      </c>
      <c r="E101" s="36" t="s">
        <v>155</v>
      </c>
    </row>
    <row r="102" spans="1:5" ht="12.75">
      <c r="A102" s="37" t="s">
        <v>56</v>
      </c>
      <c r="E102" s="38" t="s">
        <v>51</v>
      </c>
    </row>
  </sheetData>
  <sheetProtection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0+O9+O25+O86+O96+O100+O116+O132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159</v>
      </c>
      <c s="40">
        <f>0+I9+I25+I86+I96+I100+I116+I132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159</v>
      </c>
      <c s="1"/>
      <c s="14" t="s">
        <v>160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159</v>
      </c>
      <c s="6"/>
      <c s="18" t="s">
        <v>160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</f>
      </c>
      <c>
        <f>0+O10+O13+O16+O19+O22</f>
      </c>
    </row>
    <row r="10" spans="1:16" ht="12.75">
      <c r="A10" s="24" t="s">
        <v>49</v>
      </c>
      <c s="29" t="s">
        <v>31</v>
      </c>
      <c s="29" t="s">
        <v>161</v>
      </c>
      <c s="24" t="s">
        <v>51</v>
      </c>
      <c s="30" t="s">
        <v>162</v>
      </c>
      <c s="31" t="s">
        <v>163</v>
      </c>
      <c s="32">
        <v>28.47</v>
      </c>
      <c s="33">
        <v>0</v>
      </c>
      <c s="34">
        <f>ROUND(ROUND(H10,2)*ROUND(G10,3),2)</f>
      </c>
      <c s="31" t="s">
        <v>164</v>
      </c>
      <c r="O10">
        <f>(I10*21)/100</f>
      </c>
      <c t="s">
        <v>27</v>
      </c>
    </row>
    <row r="11" spans="1:5" ht="12.75">
      <c r="A11" s="35" t="s">
        <v>54</v>
      </c>
      <c r="E11" s="36" t="s">
        <v>165</v>
      </c>
    </row>
    <row r="12" spans="1:5" ht="12.75">
      <c r="A12" s="39" t="s">
        <v>56</v>
      </c>
      <c r="E12" s="38" t="s">
        <v>166</v>
      </c>
    </row>
    <row r="13" spans="1:16" ht="25.5">
      <c r="A13" s="24" t="s">
        <v>49</v>
      </c>
      <c s="29" t="s">
        <v>27</v>
      </c>
      <c s="29" t="s">
        <v>167</v>
      </c>
      <c s="24" t="s">
        <v>51</v>
      </c>
      <c s="30" t="s">
        <v>168</v>
      </c>
      <c s="31" t="s">
        <v>169</v>
      </c>
      <c s="32">
        <v>2596.456</v>
      </c>
      <c s="33">
        <v>0</v>
      </c>
      <c s="34">
        <f>ROUND(ROUND(H13,2)*ROUND(G13,3),2)</f>
      </c>
      <c s="31"/>
      <c r="O13">
        <f>(I13*21)/100</f>
      </c>
      <c t="s">
        <v>27</v>
      </c>
    </row>
    <row r="14" spans="1:5" ht="25.5">
      <c r="A14" s="35" t="s">
        <v>54</v>
      </c>
      <c r="E14" s="36" t="s">
        <v>170</v>
      </c>
    </row>
    <row r="15" spans="1:5" ht="63.75">
      <c r="A15" s="39" t="s">
        <v>56</v>
      </c>
      <c r="E15" s="38" t="s">
        <v>171</v>
      </c>
    </row>
    <row r="16" spans="1:16" ht="25.5">
      <c r="A16" s="24" t="s">
        <v>49</v>
      </c>
      <c s="29" t="s">
        <v>26</v>
      </c>
      <c s="29" t="s">
        <v>172</v>
      </c>
      <c s="24" t="s">
        <v>51</v>
      </c>
      <c s="30" t="s">
        <v>173</v>
      </c>
      <c s="31" t="s">
        <v>169</v>
      </c>
      <c s="32">
        <v>6.891</v>
      </c>
      <c s="33">
        <v>0</v>
      </c>
      <c s="34">
        <f>ROUND(ROUND(H16,2)*ROUND(G16,3),2)</f>
      </c>
      <c s="31"/>
      <c r="O16">
        <f>(I16*21)/100</f>
      </c>
      <c t="s">
        <v>27</v>
      </c>
    </row>
    <row r="17" spans="1:5" ht="25.5">
      <c r="A17" s="35" t="s">
        <v>54</v>
      </c>
      <c r="E17" s="36" t="s">
        <v>170</v>
      </c>
    </row>
    <row r="18" spans="1:5" ht="12.75">
      <c r="A18" s="39" t="s">
        <v>56</v>
      </c>
      <c r="E18" s="38" t="s">
        <v>174</v>
      </c>
    </row>
    <row r="19" spans="1:16" ht="25.5">
      <c r="A19" s="24" t="s">
        <v>49</v>
      </c>
      <c s="29" t="s">
        <v>35</v>
      </c>
      <c s="29" t="s">
        <v>175</v>
      </c>
      <c s="24" t="s">
        <v>51</v>
      </c>
      <c s="30" t="s">
        <v>176</v>
      </c>
      <c s="31" t="s">
        <v>169</v>
      </c>
      <c s="32">
        <v>473.15</v>
      </c>
      <c s="33">
        <v>0</v>
      </c>
      <c s="34">
        <f>ROUND(ROUND(H19,2)*ROUND(G19,3),2)</f>
      </c>
      <c s="31"/>
      <c r="O19">
        <f>(I19*21)/100</f>
      </c>
      <c t="s">
        <v>27</v>
      </c>
    </row>
    <row r="20" spans="1:5" ht="25.5">
      <c r="A20" s="35" t="s">
        <v>54</v>
      </c>
      <c r="E20" s="36" t="s">
        <v>170</v>
      </c>
    </row>
    <row r="21" spans="1:5" ht="38.25">
      <c r="A21" s="39" t="s">
        <v>56</v>
      </c>
      <c r="E21" s="38" t="s">
        <v>177</v>
      </c>
    </row>
    <row r="22" spans="1:16" ht="25.5">
      <c r="A22" s="24" t="s">
        <v>49</v>
      </c>
      <c s="29" t="s">
        <v>37</v>
      </c>
      <c s="29" t="s">
        <v>178</v>
      </c>
      <c s="24" t="s">
        <v>51</v>
      </c>
      <c s="30" t="s">
        <v>179</v>
      </c>
      <c s="31" t="s">
        <v>169</v>
      </c>
      <c s="32">
        <v>119.301</v>
      </c>
      <c s="33">
        <v>0</v>
      </c>
      <c s="34">
        <f>ROUND(ROUND(H22,2)*ROUND(G22,3),2)</f>
      </c>
      <c s="31"/>
      <c r="O22">
        <f>(I22*21)/100</f>
      </c>
      <c t="s">
        <v>27</v>
      </c>
    </row>
    <row r="23" spans="1:5" ht="25.5">
      <c r="A23" s="35" t="s">
        <v>54</v>
      </c>
      <c r="E23" s="36" t="s">
        <v>170</v>
      </c>
    </row>
    <row r="24" spans="1:5" ht="25.5">
      <c r="A24" s="37" t="s">
        <v>56</v>
      </c>
      <c r="E24" s="38" t="s">
        <v>180</v>
      </c>
    </row>
    <row r="25" spans="1:18" ht="12.75" customHeight="1">
      <c r="A25" s="6" t="s">
        <v>47</v>
      </c>
      <c s="6"/>
      <c s="42" t="s">
        <v>31</v>
      </c>
      <c s="6"/>
      <c s="27" t="s">
        <v>181</v>
      </c>
      <c s="6"/>
      <c s="6"/>
      <c s="6"/>
      <c s="43">
        <f>0+Q25</f>
      </c>
      <c s="6"/>
      <c r="O25">
        <f>0+R25</f>
      </c>
      <c r="Q25">
        <f>0+I26+I29+I32+I35+I38+I41+I44+I47+I50+I53+I56+I59+I62+I65+I68+I71+I74+I77+I80+I83</f>
      </c>
      <c>
        <f>0+O26+O29+O32+O35+O38+O41+O44+O47+O50+O53+O56+O59+O62+O65+O68+O71+O74+O77+O80+O83</f>
      </c>
    </row>
    <row r="26" spans="1:16" ht="12.75">
      <c r="A26" s="24" t="s">
        <v>49</v>
      </c>
      <c s="29" t="s">
        <v>39</v>
      </c>
      <c s="29" t="s">
        <v>182</v>
      </c>
      <c s="24" t="s">
        <v>51</v>
      </c>
      <c s="30" t="s">
        <v>183</v>
      </c>
      <c s="31" t="s">
        <v>184</v>
      </c>
      <c s="32">
        <v>187</v>
      </c>
      <c s="33">
        <v>0</v>
      </c>
      <c s="34">
        <f>ROUND(ROUND(H26,2)*ROUND(G26,3),2)</f>
      </c>
      <c s="31" t="s">
        <v>164</v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9" t="s">
        <v>56</v>
      </c>
      <c r="E28" s="38" t="s">
        <v>185</v>
      </c>
    </row>
    <row r="29" spans="1:16" ht="12.75">
      <c r="A29" s="24" t="s">
        <v>49</v>
      </c>
      <c s="29" t="s">
        <v>73</v>
      </c>
      <c s="29" t="s">
        <v>186</v>
      </c>
      <c s="24" t="s">
        <v>51</v>
      </c>
      <c s="30" t="s">
        <v>187</v>
      </c>
      <c s="31" t="s">
        <v>163</v>
      </c>
      <c s="32">
        <v>2.996</v>
      </c>
      <c s="33">
        <v>0</v>
      </c>
      <c s="34">
        <f>ROUND(ROUND(H29,2)*ROUND(G29,3),2)</f>
      </c>
      <c s="31" t="s">
        <v>164</v>
      </c>
      <c r="O29">
        <f>(I29*21)/100</f>
      </c>
      <c t="s">
        <v>27</v>
      </c>
    </row>
    <row r="30" spans="1:5" ht="12.75">
      <c r="A30" s="35" t="s">
        <v>54</v>
      </c>
      <c r="E30" s="36" t="s">
        <v>51</v>
      </c>
    </row>
    <row r="31" spans="1:5" ht="12.75">
      <c r="A31" s="39" t="s">
        <v>56</v>
      </c>
      <c r="E31" s="38" t="s">
        <v>188</v>
      </c>
    </row>
    <row r="32" spans="1:16" ht="25.5">
      <c r="A32" s="24" t="s">
        <v>49</v>
      </c>
      <c s="29" t="s">
        <v>77</v>
      </c>
      <c s="29" t="s">
        <v>189</v>
      </c>
      <c s="24" t="s">
        <v>51</v>
      </c>
      <c s="30" t="s">
        <v>190</v>
      </c>
      <c s="31" t="s">
        <v>163</v>
      </c>
      <c s="32">
        <v>500.356</v>
      </c>
      <c s="33">
        <v>0</v>
      </c>
      <c s="34">
        <f>ROUND(ROUND(H32,2)*ROUND(G32,3),2)</f>
      </c>
      <c s="31" t="s">
        <v>164</v>
      </c>
      <c r="O32">
        <f>(I32*21)/100</f>
      </c>
      <c t="s">
        <v>27</v>
      </c>
    </row>
    <row r="33" spans="1:5" ht="12.75">
      <c r="A33" s="35" t="s">
        <v>54</v>
      </c>
      <c r="E33" s="36" t="s">
        <v>51</v>
      </c>
    </row>
    <row r="34" spans="1:5" ht="38.25">
      <c r="A34" s="39" t="s">
        <v>56</v>
      </c>
      <c r="E34" s="38" t="s">
        <v>191</v>
      </c>
    </row>
    <row r="35" spans="1:16" ht="12.75">
      <c r="A35" s="24" t="s">
        <v>49</v>
      </c>
      <c s="29" t="s">
        <v>42</v>
      </c>
      <c s="29" t="s">
        <v>192</v>
      </c>
      <c s="24" t="s">
        <v>51</v>
      </c>
      <c s="30" t="s">
        <v>193</v>
      </c>
      <c s="31" t="s">
        <v>163</v>
      </c>
      <c s="32">
        <v>210.36</v>
      </c>
      <c s="33">
        <v>0</v>
      </c>
      <c s="34">
        <f>ROUND(ROUND(H35,2)*ROUND(G35,3),2)</f>
      </c>
      <c s="31" t="s">
        <v>164</v>
      </c>
      <c r="O35">
        <f>(I35*21)/100</f>
      </c>
      <c t="s">
        <v>27</v>
      </c>
    </row>
    <row r="36" spans="1:5" ht="12.75">
      <c r="A36" s="35" t="s">
        <v>54</v>
      </c>
      <c r="E36" s="36" t="s">
        <v>51</v>
      </c>
    </row>
    <row r="37" spans="1:5" ht="12.75">
      <c r="A37" s="39" t="s">
        <v>56</v>
      </c>
      <c r="E37" s="38" t="s">
        <v>194</v>
      </c>
    </row>
    <row r="38" spans="1:16" ht="12.75">
      <c r="A38" s="24" t="s">
        <v>49</v>
      </c>
      <c s="29" t="s">
        <v>44</v>
      </c>
      <c s="29" t="s">
        <v>195</v>
      </c>
      <c s="24" t="s">
        <v>51</v>
      </c>
      <c s="30" t="s">
        <v>196</v>
      </c>
      <c s="31" t="s">
        <v>163</v>
      </c>
      <c s="32">
        <v>4.708</v>
      </c>
      <c s="33">
        <v>0</v>
      </c>
      <c s="34">
        <f>ROUND(ROUND(H38,2)*ROUND(G38,3),2)</f>
      </c>
      <c s="31" t="s">
        <v>164</v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9" t="s">
        <v>56</v>
      </c>
      <c r="E40" s="38" t="s">
        <v>197</v>
      </c>
    </row>
    <row r="41" spans="1:16" ht="12.75">
      <c r="A41" s="24" t="s">
        <v>49</v>
      </c>
      <c s="29" t="s">
        <v>46</v>
      </c>
      <c s="29" t="s">
        <v>198</v>
      </c>
      <c s="24" t="s">
        <v>51</v>
      </c>
      <c s="30" t="s">
        <v>199</v>
      </c>
      <c s="31" t="s">
        <v>200</v>
      </c>
      <c s="32">
        <v>51</v>
      </c>
      <c s="33">
        <v>0</v>
      </c>
      <c s="34">
        <f>ROUND(ROUND(H41,2)*ROUND(G41,3),2)</f>
      </c>
      <c s="31" t="s">
        <v>164</v>
      </c>
      <c r="O41">
        <f>(I41*21)/100</f>
      </c>
      <c t="s">
        <v>27</v>
      </c>
    </row>
    <row r="42" spans="1:5" ht="12.75">
      <c r="A42" s="35" t="s">
        <v>54</v>
      </c>
      <c r="E42" s="36" t="s">
        <v>51</v>
      </c>
    </row>
    <row r="43" spans="1:5" ht="12.75">
      <c r="A43" s="39" t="s">
        <v>56</v>
      </c>
      <c r="E43" s="38" t="s">
        <v>201</v>
      </c>
    </row>
    <row r="44" spans="1:16" ht="12.75">
      <c r="A44" s="24" t="s">
        <v>49</v>
      </c>
      <c s="29" t="s">
        <v>91</v>
      </c>
      <c s="29" t="s">
        <v>202</v>
      </c>
      <c s="24" t="s">
        <v>51</v>
      </c>
      <c s="30" t="s">
        <v>203</v>
      </c>
      <c s="31" t="s">
        <v>200</v>
      </c>
      <c s="32">
        <v>43</v>
      </c>
      <c s="33">
        <v>0</v>
      </c>
      <c s="34">
        <f>ROUND(ROUND(H44,2)*ROUND(G44,3),2)</f>
      </c>
      <c s="31" t="s">
        <v>164</v>
      </c>
      <c r="O44">
        <f>(I44*21)/100</f>
      </c>
      <c t="s">
        <v>27</v>
      </c>
    </row>
    <row r="45" spans="1:5" ht="12.75">
      <c r="A45" s="35" t="s">
        <v>54</v>
      </c>
      <c r="E45" s="36" t="s">
        <v>204</v>
      </c>
    </row>
    <row r="46" spans="1:5" ht="12.75">
      <c r="A46" s="39" t="s">
        <v>56</v>
      </c>
      <c r="E46" s="38" t="s">
        <v>205</v>
      </c>
    </row>
    <row r="47" spans="1:16" ht="12.75">
      <c r="A47" s="24" t="s">
        <v>49</v>
      </c>
      <c s="29" t="s">
        <v>94</v>
      </c>
      <c s="29" t="s">
        <v>206</v>
      </c>
      <c s="24" t="s">
        <v>51</v>
      </c>
      <c s="30" t="s">
        <v>207</v>
      </c>
      <c s="31" t="s">
        <v>163</v>
      </c>
      <c s="32">
        <v>172.9</v>
      </c>
      <c s="33">
        <v>0</v>
      </c>
      <c s="34">
        <f>ROUND(ROUND(H47,2)*ROUND(G47,3),2)</f>
      </c>
      <c s="31" t="s">
        <v>164</v>
      </c>
      <c r="O47">
        <f>(I47*21)/100</f>
      </c>
      <c t="s">
        <v>27</v>
      </c>
    </row>
    <row r="48" spans="1:5" ht="12.75">
      <c r="A48" s="35" t="s">
        <v>54</v>
      </c>
      <c r="E48" s="36" t="s">
        <v>208</v>
      </c>
    </row>
    <row r="49" spans="1:5" ht="12.75">
      <c r="A49" s="39" t="s">
        <v>56</v>
      </c>
      <c r="E49" s="38" t="s">
        <v>209</v>
      </c>
    </row>
    <row r="50" spans="1:16" ht="12.75">
      <c r="A50" s="24" t="s">
        <v>49</v>
      </c>
      <c s="29" t="s">
        <v>98</v>
      </c>
      <c s="29" t="s">
        <v>210</v>
      </c>
      <c s="24" t="s">
        <v>88</v>
      </c>
      <c s="30" t="s">
        <v>211</v>
      </c>
      <c s="31" t="s">
        <v>163</v>
      </c>
      <c s="32">
        <v>17.5</v>
      </c>
      <c s="33">
        <v>0</v>
      </c>
      <c s="34">
        <f>ROUND(ROUND(H50,2)*ROUND(G50,3),2)</f>
      </c>
      <c s="31" t="s">
        <v>164</v>
      </c>
      <c r="O50">
        <f>(I50*21)/100</f>
      </c>
      <c t="s">
        <v>27</v>
      </c>
    </row>
    <row r="51" spans="1:5" ht="12.75">
      <c r="A51" s="35" t="s">
        <v>54</v>
      </c>
      <c r="E51" s="36" t="s">
        <v>212</v>
      </c>
    </row>
    <row r="52" spans="1:5" ht="12.75">
      <c r="A52" s="39" t="s">
        <v>56</v>
      </c>
      <c r="E52" s="38" t="s">
        <v>213</v>
      </c>
    </row>
    <row r="53" spans="1:16" ht="12.75">
      <c r="A53" s="24" t="s">
        <v>49</v>
      </c>
      <c s="29" t="s">
        <v>100</v>
      </c>
      <c s="29" t="s">
        <v>210</v>
      </c>
      <c s="24" t="s">
        <v>92</v>
      </c>
      <c s="30" t="s">
        <v>211</v>
      </c>
      <c s="31" t="s">
        <v>163</v>
      </c>
      <c s="32">
        <v>725.6</v>
      </c>
      <c s="33">
        <v>0</v>
      </c>
      <c s="34">
        <f>ROUND(ROUND(H53,2)*ROUND(G53,3),2)</f>
      </c>
      <c s="31" t="s">
        <v>164</v>
      </c>
      <c r="O53">
        <f>(I53*21)/100</f>
      </c>
      <c t="s">
        <v>27</v>
      </c>
    </row>
    <row r="54" spans="1:5" ht="12.75">
      <c r="A54" s="35" t="s">
        <v>54</v>
      </c>
      <c r="E54" s="36" t="s">
        <v>214</v>
      </c>
    </row>
    <row r="55" spans="1:5" ht="51">
      <c r="A55" s="39" t="s">
        <v>56</v>
      </c>
      <c r="E55" s="38" t="s">
        <v>215</v>
      </c>
    </row>
    <row r="56" spans="1:16" ht="12.75">
      <c r="A56" s="24" t="s">
        <v>49</v>
      </c>
      <c s="29" t="s">
        <v>104</v>
      </c>
      <c s="29" t="s">
        <v>216</v>
      </c>
      <c s="24" t="s">
        <v>51</v>
      </c>
      <c s="30" t="s">
        <v>217</v>
      </c>
      <c s="31" t="s">
        <v>163</v>
      </c>
      <c s="32">
        <v>17.5</v>
      </c>
      <c s="33">
        <v>0</v>
      </c>
      <c s="34">
        <f>ROUND(ROUND(H56,2)*ROUND(G56,3),2)</f>
      </c>
      <c s="31" t="s">
        <v>164</v>
      </c>
      <c r="O56">
        <f>(I56*21)/100</f>
      </c>
      <c t="s">
        <v>27</v>
      </c>
    </row>
    <row r="57" spans="1:5" ht="12.75">
      <c r="A57" s="35" t="s">
        <v>54</v>
      </c>
      <c r="E57" s="36" t="s">
        <v>218</v>
      </c>
    </row>
    <row r="58" spans="1:5" ht="12.75">
      <c r="A58" s="39" t="s">
        <v>56</v>
      </c>
      <c r="E58" s="38" t="s">
        <v>213</v>
      </c>
    </row>
    <row r="59" spans="1:16" ht="12.75">
      <c r="A59" s="24" t="s">
        <v>49</v>
      </c>
      <c s="29" t="s">
        <v>106</v>
      </c>
      <c s="29" t="s">
        <v>219</v>
      </c>
      <c s="24" t="s">
        <v>51</v>
      </c>
      <c s="30" t="s">
        <v>220</v>
      </c>
      <c s="31" t="s">
        <v>163</v>
      </c>
      <c s="32">
        <v>69.24</v>
      </c>
      <c s="33">
        <v>0</v>
      </c>
      <c s="34">
        <f>ROUND(ROUND(H59,2)*ROUND(G59,3),2)</f>
      </c>
      <c s="31" t="s">
        <v>164</v>
      </c>
      <c r="O59">
        <f>(I59*21)/100</f>
      </c>
      <c t="s">
        <v>27</v>
      </c>
    </row>
    <row r="60" spans="1:5" ht="12.75">
      <c r="A60" s="35" t="s">
        <v>54</v>
      </c>
      <c r="E60" s="36" t="s">
        <v>51</v>
      </c>
    </row>
    <row r="61" spans="1:5" ht="12.75">
      <c r="A61" s="39" t="s">
        <v>56</v>
      </c>
      <c r="E61" s="38" t="s">
        <v>221</v>
      </c>
    </row>
    <row r="62" spans="1:16" ht="12.75">
      <c r="A62" s="24" t="s">
        <v>49</v>
      </c>
      <c s="29" t="s">
        <v>109</v>
      </c>
      <c s="29" t="s">
        <v>222</v>
      </c>
      <c s="24" t="s">
        <v>51</v>
      </c>
      <c s="30" t="s">
        <v>223</v>
      </c>
      <c s="31" t="s">
        <v>163</v>
      </c>
      <c s="32">
        <v>576.4</v>
      </c>
      <c s="33">
        <v>0</v>
      </c>
      <c s="34">
        <f>ROUND(ROUND(H62,2)*ROUND(G62,3),2)</f>
      </c>
      <c s="31" t="s">
        <v>164</v>
      </c>
      <c r="O62">
        <f>(I62*21)/100</f>
      </c>
      <c t="s">
        <v>27</v>
      </c>
    </row>
    <row r="63" spans="1:5" ht="12.75">
      <c r="A63" s="35" t="s">
        <v>54</v>
      </c>
      <c r="E63" s="36" t="s">
        <v>51</v>
      </c>
    </row>
    <row r="64" spans="1:5" ht="12.75">
      <c r="A64" s="39" t="s">
        <v>56</v>
      </c>
      <c r="E64" s="38" t="s">
        <v>224</v>
      </c>
    </row>
    <row r="65" spans="1:16" ht="12.75">
      <c r="A65" s="24" t="s">
        <v>49</v>
      </c>
      <c s="29" t="s">
        <v>112</v>
      </c>
      <c s="29" t="s">
        <v>225</v>
      </c>
      <c s="24" t="s">
        <v>51</v>
      </c>
      <c s="30" t="s">
        <v>226</v>
      </c>
      <c s="31" t="s">
        <v>163</v>
      </c>
      <c s="32">
        <v>20.5</v>
      </c>
      <c s="33">
        <v>0</v>
      </c>
      <c s="34">
        <f>ROUND(ROUND(H65,2)*ROUND(G65,3),2)</f>
      </c>
      <c s="31" t="s">
        <v>164</v>
      </c>
      <c r="O65">
        <f>(I65*21)/100</f>
      </c>
      <c t="s">
        <v>27</v>
      </c>
    </row>
    <row r="66" spans="1:5" ht="12.75">
      <c r="A66" s="35" t="s">
        <v>54</v>
      </c>
      <c r="E66" s="36" t="s">
        <v>51</v>
      </c>
    </row>
    <row r="67" spans="1:5" ht="12.75">
      <c r="A67" s="39" t="s">
        <v>56</v>
      </c>
      <c r="E67" s="38" t="s">
        <v>227</v>
      </c>
    </row>
    <row r="68" spans="1:16" ht="12.75">
      <c r="A68" s="24" t="s">
        <v>49</v>
      </c>
      <c s="29" t="s">
        <v>116</v>
      </c>
      <c s="29" t="s">
        <v>228</v>
      </c>
      <c s="24" t="s">
        <v>51</v>
      </c>
      <c s="30" t="s">
        <v>229</v>
      </c>
      <c s="31" t="s">
        <v>163</v>
      </c>
      <c s="32">
        <v>44.054</v>
      </c>
      <c s="33">
        <v>0</v>
      </c>
      <c s="34">
        <f>ROUND(ROUND(H68,2)*ROUND(G68,3),2)</f>
      </c>
      <c s="31" t="s">
        <v>164</v>
      </c>
      <c r="O68">
        <f>(I68*21)/100</f>
      </c>
      <c t="s">
        <v>27</v>
      </c>
    </row>
    <row r="69" spans="1:5" ht="12.75">
      <c r="A69" s="35" t="s">
        <v>54</v>
      </c>
      <c r="E69" s="36" t="s">
        <v>51</v>
      </c>
    </row>
    <row r="70" spans="1:5" ht="12.75">
      <c r="A70" s="39" t="s">
        <v>56</v>
      </c>
      <c r="E70" s="38" t="s">
        <v>230</v>
      </c>
    </row>
    <row r="71" spans="1:16" ht="12.75">
      <c r="A71" s="24" t="s">
        <v>49</v>
      </c>
      <c s="29" t="s">
        <v>118</v>
      </c>
      <c s="29" t="s">
        <v>231</v>
      </c>
      <c s="24" t="s">
        <v>51</v>
      </c>
      <c s="30" t="s">
        <v>232</v>
      </c>
      <c s="31" t="s">
        <v>163</v>
      </c>
      <c s="32">
        <v>25.186</v>
      </c>
      <c s="33">
        <v>0</v>
      </c>
      <c s="34">
        <f>ROUND(ROUND(H71,2)*ROUND(G71,3),2)</f>
      </c>
      <c s="31" t="s">
        <v>164</v>
      </c>
      <c r="O71">
        <f>(I71*21)/100</f>
      </c>
      <c t="s">
        <v>27</v>
      </c>
    </row>
    <row r="72" spans="1:5" ht="12.75">
      <c r="A72" s="35" t="s">
        <v>54</v>
      </c>
      <c r="E72" s="36" t="s">
        <v>51</v>
      </c>
    </row>
    <row r="73" spans="1:5" ht="12.75">
      <c r="A73" s="39" t="s">
        <v>56</v>
      </c>
      <c r="E73" s="38" t="s">
        <v>233</v>
      </c>
    </row>
    <row r="74" spans="1:16" ht="12.75">
      <c r="A74" s="24" t="s">
        <v>49</v>
      </c>
      <c s="29" t="s">
        <v>122</v>
      </c>
      <c s="29" t="s">
        <v>234</v>
      </c>
      <c s="24" t="s">
        <v>51</v>
      </c>
      <c s="30" t="s">
        <v>235</v>
      </c>
      <c s="31" t="s">
        <v>184</v>
      </c>
      <c s="32">
        <v>3303.34</v>
      </c>
      <c s="33">
        <v>0</v>
      </c>
      <c s="34">
        <f>ROUND(ROUND(H74,2)*ROUND(G74,3),2)</f>
      </c>
      <c s="31" t="s">
        <v>164</v>
      </c>
      <c r="O74">
        <f>(I74*21)/100</f>
      </c>
      <c t="s">
        <v>27</v>
      </c>
    </row>
    <row r="75" spans="1:5" ht="12.75">
      <c r="A75" s="35" t="s">
        <v>54</v>
      </c>
      <c r="E75" s="36" t="s">
        <v>51</v>
      </c>
    </row>
    <row r="76" spans="1:5" ht="12.75">
      <c r="A76" s="39" t="s">
        <v>56</v>
      </c>
      <c r="E76" s="38" t="s">
        <v>236</v>
      </c>
    </row>
    <row r="77" spans="1:16" ht="12.75">
      <c r="A77" s="24" t="s">
        <v>49</v>
      </c>
      <c s="29" t="s">
        <v>126</v>
      </c>
      <c s="29" t="s">
        <v>237</v>
      </c>
      <c s="24" t="s">
        <v>51</v>
      </c>
      <c s="30" t="s">
        <v>238</v>
      </c>
      <c s="31" t="s">
        <v>184</v>
      </c>
      <c s="32">
        <v>189.8</v>
      </c>
      <c s="33">
        <v>0</v>
      </c>
      <c s="34">
        <f>ROUND(ROUND(H77,2)*ROUND(G77,3),2)</f>
      </c>
      <c s="31" t="s">
        <v>164</v>
      </c>
      <c r="O77">
        <f>(I77*21)/100</f>
      </c>
      <c t="s">
        <v>27</v>
      </c>
    </row>
    <row r="78" spans="1:5" ht="12.75">
      <c r="A78" s="35" t="s">
        <v>54</v>
      </c>
      <c r="E78" s="36" t="s">
        <v>51</v>
      </c>
    </row>
    <row r="79" spans="1:5" ht="12.75">
      <c r="A79" s="39" t="s">
        <v>56</v>
      </c>
      <c r="E79" s="38" t="s">
        <v>239</v>
      </c>
    </row>
    <row r="80" spans="1:16" ht="12.75">
      <c r="A80" s="24" t="s">
        <v>49</v>
      </c>
      <c s="29" t="s">
        <v>130</v>
      </c>
      <c s="29" t="s">
        <v>240</v>
      </c>
      <c s="24" t="s">
        <v>51</v>
      </c>
      <c s="30" t="s">
        <v>241</v>
      </c>
      <c s="31" t="s">
        <v>184</v>
      </c>
      <c s="32">
        <v>122.9</v>
      </c>
      <c s="33">
        <v>0</v>
      </c>
      <c s="34">
        <f>ROUND(ROUND(H80,2)*ROUND(G80,3),2)</f>
      </c>
      <c s="31" t="s">
        <v>164</v>
      </c>
      <c r="O80">
        <f>(I80*21)/100</f>
      </c>
      <c t="s">
        <v>27</v>
      </c>
    </row>
    <row r="81" spans="1:5" ht="12.75">
      <c r="A81" s="35" t="s">
        <v>54</v>
      </c>
      <c r="E81" s="36" t="s">
        <v>51</v>
      </c>
    </row>
    <row r="82" spans="1:5" ht="12.75">
      <c r="A82" s="39" t="s">
        <v>56</v>
      </c>
      <c r="E82" s="38" t="s">
        <v>51</v>
      </c>
    </row>
    <row r="83" spans="1:16" ht="12.75">
      <c r="A83" s="24" t="s">
        <v>49</v>
      </c>
      <c s="29" t="s">
        <v>134</v>
      </c>
      <c s="29" t="s">
        <v>242</v>
      </c>
      <c s="24" t="s">
        <v>51</v>
      </c>
      <c s="30" t="s">
        <v>243</v>
      </c>
      <c s="31" t="s">
        <v>184</v>
      </c>
      <c s="32">
        <v>80.184</v>
      </c>
      <c s="33">
        <v>0</v>
      </c>
      <c s="34">
        <f>ROUND(ROUND(H83,2)*ROUND(G83,3),2)</f>
      </c>
      <c s="31" t="s">
        <v>164</v>
      </c>
      <c r="O83">
        <f>(I83*21)/100</f>
      </c>
      <c t="s">
        <v>27</v>
      </c>
    </row>
    <row r="84" spans="1:5" ht="12.75">
      <c r="A84" s="35" t="s">
        <v>54</v>
      </c>
      <c r="E84" s="36" t="s">
        <v>51</v>
      </c>
    </row>
    <row r="85" spans="1:5" ht="12.75">
      <c r="A85" s="37" t="s">
        <v>56</v>
      </c>
      <c r="E85" s="38" t="s">
        <v>244</v>
      </c>
    </row>
    <row r="86" spans="1:18" ht="12.75" customHeight="1">
      <c r="A86" s="6" t="s">
        <v>47</v>
      </c>
      <c s="6"/>
      <c s="42" t="s">
        <v>27</v>
      </c>
      <c s="6"/>
      <c s="27" t="s">
        <v>245</v>
      </c>
      <c s="6"/>
      <c s="6"/>
      <c s="6"/>
      <c s="43">
        <f>0+Q86</f>
      </c>
      <c s="6"/>
      <c r="O86">
        <f>0+R86</f>
      </c>
      <c r="Q86">
        <f>0+I87+I90+I93</f>
      </c>
      <c>
        <f>0+O87+O90+O93</f>
      </c>
    </row>
    <row r="87" spans="1:16" ht="12.75">
      <c r="A87" s="24" t="s">
        <v>49</v>
      </c>
      <c s="29" t="s">
        <v>136</v>
      </c>
      <c s="29" t="s">
        <v>246</v>
      </c>
      <c s="24" t="s">
        <v>51</v>
      </c>
      <c s="30" t="s">
        <v>247</v>
      </c>
      <c s="31" t="s">
        <v>184</v>
      </c>
      <c s="32">
        <v>290</v>
      </c>
      <c s="33">
        <v>0</v>
      </c>
      <c s="34">
        <f>ROUND(ROUND(H87,2)*ROUND(G87,3),2)</f>
      </c>
      <c s="31" t="s">
        <v>164</v>
      </c>
      <c r="O87">
        <f>(I87*21)/100</f>
      </c>
      <c t="s">
        <v>27</v>
      </c>
    </row>
    <row r="88" spans="1:5" ht="12.75">
      <c r="A88" s="35" t="s">
        <v>54</v>
      </c>
      <c r="E88" s="36" t="s">
        <v>248</v>
      </c>
    </row>
    <row r="89" spans="1:5" ht="12.75">
      <c r="A89" s="39" t="s">
        <v>56</v>
      </c>
      <c r="E89" s="38" t="s">
        <v>249</v>
      </c>
    </row>
    <row r="90" spans="1:16" ht="12.75">
      <c r="A90" s="24" t="s">
        <v>49</v>
      </c>
      <c s="29" t="s">
        <v>140</v>
      </c>
      <c s="29" t="s">
        <v>250</v>
      </c>
      <c s="24" t="s">
        <v>51</v>
      </c>
      <c s="30" t="s">
        <v>251</v>
      </c>
      <c s="31" t="s">
        <v>200</v>
      </c>
      <c s="32">
        <v>120.9</v>
      </c>
      <c s="33">
        <v>0</v>
      </c>
      <c s="34">
        <f>ROUND(ROUND(H90,2)*ROUND(G90,3),2)</f>
      </c>
      <c s="31" t="s">
        <v>164</v>
      </c>
      <c r="O90">
        <f>(I90*21)/100</f>
      </c>
      <c t="s">
        <v>27</v>
      </c>
    </row>
    <row r="91" spans="1:5" ht="12.75">
      <c r="A91" s="35" t="s">
        <v>54</v>
      </c>
      <c r="E91" s="36" t="s">
        <v>252</v>
      </c>
    </row>
    <row r="92" spans="1:5" ht="12.75">
      <c r="A92" s="39" t="s">
        <v>56</v>
      </c>
      <c r="E92" s="38" t="s">
        <v>253</v>
      </c>
    </row>
    <row r="93" spans="1:16" ht="12.75">
      <c r="A93" s="24" t="s">
        <v>49</v>
      </c>
      <c s="29" t="s">
        <v>144</v>
      </c>
      <c s="29" t="s">
        <v>254</v>
      </c>
      <c s="24" t="s">
        <v>51</v>
      </c>
      <c s="30" t="s">
        <v>255</v>
      </c>
      <c s="31" t="s">
        <v>184</v>
      </c>
      <c s="32">
        <v>1651.67</v>
      </c>
      <c s="33">
        <v>0</v>
      </c>
      <c s="34">
        <f>ROUND(ROUND(H93,2)*ROUND(G93,3),2)</f>
      </c>
      <c s="31" t="s">
        <v>164</v>
      </c>
      <c r="O93">
        <f>(I93*21)/100</f>
      </c>
      <c t="s">
        <v>27</v>
      </c>
    </row>
    <row r="94" spans="1:5" ht="12.75">
      <c r="A94" s="35" t="s">
        <v>54</v>
      </c>
      <c r="E94" s="36" t="s">
        <v>256</v>
      </c>
    </row>
    <row r="95" spans="1:5" ht="12.75">
      <c r="A95" s="37" t="s">
        <v>56</v>
      </c>
      <c r="E95" s="38" t="s">
        <v>257</v>
      </c>
    </row>
    <row r="96" spans="1:18" ht="12.75" customHeight="1">
      <c r="A96" s="6" t="s">
        <v>47</v>
      </c>
      <c s="6"/>
      <c s="42" t="s">
        <v>35</v>
      </c>
      <c s="6"/>
      <c s="27" t="s">
        <v>258</v>
      </c>
      <c s="6"/>
      <c s="6"/>
      <c s="6"/>
      <c s="43">
        <f>0+Q96</f>
      </c>
      <c s="6"/>
      <c r="O96">
        <f>0+R96</f>
      </c>
      <c r="Q96">
        <f>0+I97</f>
      </c>
      <c>
        <f>0+O97</f>
      </c>
    </row>
    <row r="97" spans="1:16" ht="12.75">
      <c r="A97" s="24" t="s">
        <v>49</v>
      </c>
      <c s="29" t="s">
        <v>148</v>
      </c>
      <c s="29" t="s">
        <v>259</v>
      </c>
      <c s="24" t="s">
        <v>51</v>
      </c>
      <c s="30" t="s">
        <v>260</v>
      </c>
      <c s="31" t="s">
        <v>163</v>
      </c>
      <c s="32">
        <v>15.34</v>
      </c>
      <c s="33">
        <v>0</v>
      </c>
      <c s="34">
        <f>ROUND(ROUND(H97,2)*ROUND(G97,3),2)</f>
      </c>
      <c s="31" t="s">
        <v>164</v>
      </c>
      <c r="O97">
        <f>(I97*21)/100</f>
      </c>
      <c t="s">
        <v>27</v>
      </c>
    </row>
    <row r="98" spans="1:5" ht="12.75">
      <c r="A98" s="35" t="s">
        <v>54</v>
      </c>
      <c r="E98" s="36" t="s">
        <v>261</v>
      </c>
    </row>
    <row r="99" spans="1:5" ht="12.75">
      <c r="A99" s="37" t="s">
        <v>56</v>
      </c>
      <c r="E99" s="38" t="s">
        <v>262</v>
      </c>
    </row>
    <row r="100" spans="1:18" ht="12.75" customHeight="1">
      <c r="A100" s="6" t="s">
        <v>47</v>
      </c>
      <c s="6"/>
      <c s="42" t="s">
        <v>37</v>
      </c>
      <c s="6"/>
      <c s="27" t="s">
        <v>160</v>
      </c>
      <c s="6"/>
      <c s="6"/>
      <c s="6"/>
      <c s="43">
        <f>0+Q100</f>
      </c>
      <c s="6"/>
      <c r="O100">
        <f>0+R100</f>
      </c>
      <c r="Q100">
        <f>0+I101+I104+I107+I110+I113</f>
      </c>
      <c>
        <f>0+O101+O104+O107+O110+O113</f>
      </c>
    </row>
    <row r="101" spans="1:16" ht="12.75">
      <c r="A101" s="24" t="s">
        <v>49</v>
      </c>
      <c s="29" t="s">
        <v>152</v>
      </c>
      <c s="29" t="s">
        <v>263</v>
      </c>
      <c s="24" t="s">
        <v>51</v>
      </c>
      <c s="30" t="s">
        <v>264</v>
      </c>
      <c s="31" t="s">
        <v>184</v>
      </c>
      <c s="32">
        <v>154</v>
      </c>
      <c s="33">
        <v>0</v>
      </c>
      <c s="34">
        <f>ROUND(ROUND(H101,2)*ROUND(G101,3),2)</f>
      </c>
      <c s="31" t="s">
        <v>164</v>
      </c>
      <c r="O101">
        <f>(I101*21)/100</f>
      </c>
      <c t="s">
        <v>27</v>
      </c>
    </row>
    <row r="102" spans="1:5" ht="12.75">
      <c r="A102" s="35" t="s">
        <v>54</v>
      </c>
      <c r="E102" s="36" t="s">
        <v>265</v>
      </c>
    </row>
    <row r="103" spans="1:5" ht="51">
      <c r="A103" s="39" t="s">
        <v>56</v>
      </c>
      <c r="E103" s="38" t="s">
        <v>266</v>
      </c>
    </row>
    <row r="104" spans="1:16" ht="12.75">
      <c r="A104" s="24" t="s">
        <v>49</v>
      </c>
      <c s="29" t="s">
        <v>156</v>
      </c>
      <c s="29" t="s">
        <v>267</v>
      </c>
      <c s="24" t="s">
        <v>51</v>
      </c>
      <c s="30" t="s">
        <v>268</v>
      </c>
      <c s="31" t="s">
        <v>184</v>
      </c>
      <c s="32">
        <v>77</v>
      </c>
      <c s="33">
        <v>0</v>
      </c>
      <c s="34">
        <f>ROUND(ROUND(H104,2)*ROUND(G104,3),2)</f>
      </c>
      <c s="31" t="s">
        <v>164</v>
      </c>
      <c r="O104">
        <f>(I104*21)/100</f>
      </c>
      <c t="s">
        <v>27</v>
      </c>
    </row>
    <row r="105" spans="1:5" ht="12.75">
      <c r="A105" s="35" t="s">
        <v>54</v>
      </c>
      <c r="E105" s="36" t="s">
        <v>269</v>
      </c>
    </row>
    <row r="106" spans="1:5" ht="12.75">
      <c r="A106" s="39" t="s">
        <v>56</v>
      </c>
      <c r="E106" s="38" t="s">
        <v>270</v>
      </c>
    </row>
    <row r="107" spans="1:16" ht="12.75">
      <c r="A107" s="24" t="s">
        <v>49</v>
      </c>
      <c s="29" t="s">
        <v>271</v>
      </c>
      <c s="29" t="s">
        <v>272</v>
      </c>
      <c s="24" t="s">
        <v>51</v>
      </c>
      <c s="30" t="s">
        <v>273</v>
      </c>
      <c s="31" t="s">
        <v>184</v>
      </c>
      <c s="32">
        <v>8</v>
      </c>
      <c s="33">
        <v>0</v>
      </c>
      <c s="34">
        <f>ROUND(ROUND(H107,2)*ROUND(G107,3),2)</f>
      </c>
      <c s="31" t="s">
        <v>164</v>
      </c>
      <c r="O107">
        <f>(I107*21)/100</f>
      </c>
      <c t="s">
        <v>27</v>
      </c>
    </row>
    <row r="108" spans="1:5" ht="12.75">
      <c r="A108" s="35" t="s">
        <v>54</v>
      </c>
      <c r="E108" s="36" t="s">
        <v>51</v>
      </c>
    </row>
    <row r="109" spans="1:5" ht="12.75">
      <c r="A109" s="39" t="s">
        <v>56</v>
      </c>
      <c r="E109" s="38" t="s">
        <v>274</v>
      </c>
    </row>
    <row r="110" spans="1:16" ht="12.75">
      <c r="A110" s="24" t="s">
        <v>49</v>
      </c>
      <c s="29" t="s">
        <v>275</v>
      </c>
      <c s="29" t="s">
        <v>276</v>
      </c>
      <c s="24" t="s">
        <v>51</v>
      </c>
      <c s="30" t="s">
        <v>277</v>
      </c>
      <c s="31" t="s">
        <v>184</v>
      </c>
      <c s="32">
        <v>77</v>
      </c>
      <c s="33">
        <v>0</v>
      </c>
      <c s="34">
        <f>ROUND(ROUND(H110,2)*ROUND(G110,3),2)</f>
      </c>
      <c s="31" t="s">
        <v>164</v>
      </c>
      <c r="O110">
        <f>(I110*21)/100</f>
      </c>
      <c t="s">
        <v>27</v>
      </c>
    </row>
    <row r="111" spans="1:5" ht="12.75">
      <c r="A111" s="35" t="s">
        <v>54</v>
      </c>
      <c r="E111" s="36" t="s">
        <v>278</v>
      </c>
    </row>
    <row r="112" spans="1:5" ht="12.75">
      <c r="A112" s="39" t="s">
        <v>56</v>
      </c>
      <c r="E112" s="38" t="s">
        <v>279</v>
      </c>
    </row>
    <row r="113" spans="1:16" ht="12.75">
      <c r="A113" s="24" t="s">
        <v>49</v>
      </c>
      <c s="29" t="s">
        <v>280</v>
      </c>
      <c s="29" t="s">
        <v>281</v>
      </c>
      <c s="24" t="s">
        <v>51</v>
      </c>
      <c s="30" t="s">
        <v>282</v>
      </c>
      <c s="31" t="s">
        <v>184</v>
      </c>
      <c s="32">
        <v>77</v>
      </c>
      <c s="33">
        <v>0</v>
      </c>
      <c s="34">
        <f>ROUND(ROUND(H113,2)*ROUND(G113,3),2)</f>
      </c>
      <c s="31" t="s">
        <v>164</v>
      </c>
      <c r="O113">
        <f>(I113*21)/100</f>
      </c>
      <c t="s">
        <v>27</v>
      </c>
    </row>
    <row r="114" spans="1:5" ht="12.75">
      <c r="A114" s="35" t="s">
        <v>54</v>
      </c>
      <c r="E114" s="36" t="s">
        <v>283</v>
      </c>
    </row>
    <row r="115" spans="1:5" ht="12.75">
      <c r="A115" s="37" t="s">
        <v>56</v>
      </c>
      <c r="E115" s="38" t="s">
        <v>270</v>
      </c>
    </row>
    <row r="116" spans="1:18" ht="12.75" customHeight="1">
      <c r="A116" s="6" t="s">
        <v>47</v>
      </c>
      <c s="6"/>
      <c s="42" t="s">
        <v>77</v>
      </c>
      <c s="6"/>
      <c s="27" t="s">
        <v>284</v>
      </c>
      <c s="6"/>
      <c s="6"/>
      <c s="6"/>
      <c s="43">
        <f>0+Q116</f>
      </c>
      <c s="6"/>
      <c r="O116">
        <f>0+R116</f>
      </c>
      <c r="Q116">
        <f>0+I117+I120+I123+I126+I129</f>
      </c>
      <c>
        <f>0+O117+O120+O123+O126+O129</f>
      </c>
    </row>
    <row r="117" spans="1:16" ht="12.75">
      <c r="A117" s="24" t="s">
        <v>49</v>
      </c>
      <c s="29" t="s">
        <v>285</v>
      </c>
      <c s="29" t="s">
        <v>286</v>
      </c>
      <c s="24" t="s">
        <v>51</v>
      </c>
      <c s="30" t="s">
        <v>287</v>
      </c>
      <c s="31" t="s">
        <v>200</v>
      </c>
      <c s="32">
        <v>25.1</v>
      </c>
      <c s="33">
        <v>0</v>
      </c>
      <c s="34">
        <f>ROUND(ROUND(H117,2)*ROUND(G117,3),2)</f>
      </c>
      <c s="31" t="s">
        <v>164</v>
      </c>
      <c r="O117">
        <f>(I117*21)/100</f>
      </c>
      <c t="s">
        <v>27</v>
      </c>
    </row>
    <row r="118" spans="1:5" ht="12.75">
      <c r="A118" s="35" t="s">
        <v>54</v>
      </c>
      <c r="E118" s="36" t="s">
        <v>288</v>
      </c>
    </row>
    <row r="119" spans="1:5" ht="12.75">
      <c r="A119" s="39" t="s">
        <v>56</v>
      </c>
      <c r="E119" s="38" t="s">
        <v>289</v>
      </c>
    </row>
    <row r="120" spans="1:16" ht="12.75">
      <c r="A120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200</v>
      </c>
      <c s="32">
        <v>16.2</v>
      </c>
      <c s="33">
        <v>0</v>
      </c>
      <c s="34">
        <f>ROUND(ROUND(H120,2)*ROUND(G120,3),2)</f>
      </c>
      <c s="31" t="s">
        <v>164</v>
      </c>
      <c r="O120">
        <f>(I120*21)/100</f>
      </c>
      <c t="s">
        <v>27</v>
      </c>
    </row>
    <row r="121" spans="1:5" ht="12.75">
      <c r="A121" s="35" t="s">
        <v>54</v>
      </c>
      <c r="E121" s="36" t="s">
        <v>293</v>
      </c>
    </row>
    <row r="122" spans="1:5" ht="12.75">
      <c r="A122" s="39" t="s">
        <v>56</v>
      </c>
      <c r="E122" s="38" t="s">
        <v>294</v>
      </c>
    </row>
    <row r="123" spans="1:16" ht="12.75">
      <c r="A123" s="24" t="s">
        <v>49</v>
      </c>
      <c s="29" t="s">
        <v>295</v>
      </c>
      <c s="29" t="s">
        <v>296</v>
      </c>
      <c s="24" t="s">
        <v>51</v>
      </c>
      <c s="30" t="s">
        <v>297</v>
      </c>
      <c s="31" t="s">
        <v>85</v>
      </c>
      <c s="32">
        <v>2</v>
      </c>
      <c s="33">
        <v>0</v>
      </c>
      <c s="34">
        <f>ROUND(ROUND(H123,2)*ROUND(G123,3),2)</f>
      </c>
      <c s="31" t="s">
        <v>164</v>
      </c>
      <c r="O123">
        <f>(I123*21)/100</f>
      </c>
      <c t="s">
        <v>27</v>
      </c>
    </row>
    <row r="124" spans="1:5" ht="12.75">
      <c r="A124" s="35" t="s">
        <v>54</v>
      </c>
      <c r="E124" s="36" t="s">
        <v>298</v>
      </c>
    </row>
    <row r="125" spans="1:5" ht="12.75">
      <c r="A125" s="39" t="s">
        <v>56</v>
      </c>
      <c r="E125" s="38" t="s">
        <v>51</v>
      </c>
    </row>
    <row r="126" spans="1:16" ht="12.75">
      <c r="A126" s="24" t="s">
        <v>49</v>
      </c>
      <c s="29" t="s">
        <v>299</v>
      </c>
      <c s="29" t="s">
        <v>300</v>
      </c>
      <c s="24" t="s">
        <v>51</v>
      </c>
      <c s="30" t="s">
        <v>301</v>
      </c>
      <c s="31" t="s">
        <v>85</v>
      </c>
      <c s="32">
        <v>6</v>
      </c>
      <c s="33">
        <v>0</v>
      </c>
      <c s="34">
        <f>ROUND(ROUND(H126,2)*ROUND(G126,3),2)</f>
      </c>
      <c s="31" t="s">
        <v>164</v>
      </c>
      <c r="O126">
        <f>(I126*21)/100</f>
      </c>
      <c t="s">
        <v>27</v>
      </c>
    </row>
    <row r="127" spans="1:5" ht="12.75">
      <c r="A127" s="35" t="s">
        <v>54</v>
      </c>
      <c r="E127" s="36" t="s">
        <v>51</v>
      </c>
    </row>
    <row r="128" spans="1:5" ht="12.75">
      <c r="A128" s="39" t="s">
        <v>56</v>
      </c>
      <c r="E128" s="38" t="s">
        <v>302</v>
      </c>
    </row>
    <row r="129" spans="1:16" ht="12.75">
      <c r="A129" s="24" t="s">
        <v>49</v>
      </c>
      <c s="29" t="s">
        <v>303</v>
      </c>
      <c s="29" t="s">
        <v>304</v>
      </c>
      <c s="24" t="s">
        <v>51</v>
      </c>
      <c s="30" t="s">
        <v>305</v>
      </c>
      <c s="31" t="s">
        <v>85</v>
      </c>
      <c s="32">
        <v>2</v>
      </c>
      <c s="33">
        <v>0</v>
      </c>
      <c s="34">
        <f>ROUND(ROUND(H129,2)*ROUND(G129,3),2)</f>
      </c>
      <c s="31" t="s">
        <v>164</v>
      </c>
      <c r="O129">
        <f>(I129*21)/100</f>
      </c>
      <c t="s">
        <v>27</v>
      </c>
    </row>
    <row r="130" spans="1:5" ht="12.75">
      <c r="A130" s="35" t="s">
        <v>54</v>
      </c>
      <c r="E130" s="36" t="s">
        <v>51</v>
      </c>
    </row>
    <row r="131" spans="1:5" ht="12.75">
      <c r="A131" s="37" t="s">
        <v>56</v>
      </c>
      <c r="E131" s="38" t="s">
        <v>306</v>
      </c>
    </row>
    <row r="132" spans="1:18" ht="12.75" customHeight="1">
      <c r="A132" s="6" t="s">
        <v>47</v>
      </c>
      <c s="6"/>
      <c s="42" t="s">
        <v>42</v>
      </c>
      <c s="6"/>
      <c s="27" t="s">
        <v>307</v>
      </c>
      <c s="6"/>
      <c s="6"/>
      <c s="6"/>
      <c s="43">
        <f>0+Q132</f>
      </c>
      <c s="6"/>
      <c r="O132">
        <f>0+R132</f>
      </c>
      <c r="Q132">
        <f>0+I133+I136+I139+I142+I145+I148+I151+I154+I157+I160+I163+I166+I169+I172+I175+I178+I181+I184+I187+I190</f>
      </c>
      <c>
        <f>0+O133+O136+O139+O142+O145+O148+O151+O154+O157+O160+O163+O166+O169+O172+O175+O178+O181+O184+O187+O190</f>
      </c>
    </row>
    <row r="133" spans="1:16" ht="12.75">
      <c r="A133" s="24" t="s">
        <v>49</v>
      </c>
      <c s="29" t="s">
        <v>308</v>
      </c>
      <c s="29" t="s">
        <v>309</v>
      </c>
      <c s="24" t="s">
        <v>51</v>
      </c>
      <c s="30" t="s">
        <v>310</v>
      </c>
      <c s="31" t="s">
        <v>200</v>
      </c>
      <c s="32">
        <v>35.1</v>
      </c>
      <c s="33">
        <v>0</v>
      </c>
      <c s="34">
        <f>ROUND(ROUND(H133,2)*ROUND(G133,3),2)</f>
      </c>
      <c s="31" t="s">
        <v>164</v>
      </c>
      <c r="O133">
        <f>(I133*21)/100</f>
      </c>
      <c t="s">
        <v>27</v>
      </c>
    </row>
    <row r="134" spans="1:5" ht="12.75">
      <c r="A134" s="35" t="s">
        <v>54</v>
      </c>
      <c r="E134" s="36" t="s">
        <v>51</v>
      </c>
    </row>
    <row r="135" spans="1:5" ht="12.75">
      <c r="A135" s="39" t="s">
        <v>56</v>
      </c>
      <c r="E135" s="38" t="s">
        <v>311</v>
      </c>
    </row>
    <row r="136" spans="1:16" ht="12.75">
      <c r="A136" s="24" t="s">
        <v>49</v>
      </c>
      <c s="29" t="s">
        <v>312</v>
      </c>
      <c s="29" t="s">
        <v>313</v>
      </c>
      <c s="24" t="s">
        <v>51</v>
      </c>
      <c s="30" t="s">
        <v>314</v>
      </c>
      <c s="31" t="s">
        <v>200</v>
      </c>
      <c s="32">
        <v>35.1</v>
      </c>
      <c s="33">
        <v>0</v>
      </c>
      <c s="34">
        <f>ROUND(ROUND(H136,2)*ROUND(G136,3),2)</f>
      </c>
      <c s="31" t="s">
        <v>164</v>
      </c>
      <c r="O136">
        <f>(I136*21)/100</f>
      </c>
      <c t="s">
        <v>27</v>
      </c>
    </row>
    <row r="137" spans="1:5" ht="12.75">
      <c r="A137" s="35" t="s">
        <v>54</v>
      </c>
      <c r="E137" s="36" t="s">
        <v>315</v>
      </c>
    </row>
    <row r="138" spans="1:5" ht="12.75">
      <c r="A138" s="39" t="s">
        <v>56</v>
      </c>
      <c r="E138" s="38" t="s">
        <v>316</v>
      </c>
    </row>
    <row r="139" spans="1:16" ht="12.75">
      <c r="A139" s="24" t="s">
        <v>49</v>
      </c>
      <c s="29" t="s">
        <v>317</v>
      </c>
      <c s="29" t="s">
        <v>318</v>
      </c>
      <c s="24" t="s">
        <v>51</v>
      </c>
      <c s="30" t="s">
        <v>319</v>
      </c>
      <c s="31" t="s">
        <v>85</v>
      </c>
      <c s="32">
        <v>4</v>
      </c>
      <c s="33">
        <v>0</v>
      </c>
      <c s="34">
        <f>ROUND(ROUND(H139,2)*ROUND(G139,3),2)</f>
      </c>
      <c s="31" t="s">
        <v>164</v>
      </c>
      <c r="O139">
        <f>(I139*21)/100</f>
      </c>
      <c t="s">
        <v>27</v>
      </c>
    </row>
    <row r="140" spans="1:5" ht="12.75">
      <c r="A140" s="35" t="s">
        <v>54</v>
      </c>
      <c r="E140" s="36" t="s">
        <v>320</v>
      </c>
    </row>
    <row r="141" spans="1:5" ht="12.75">
      <c r="A141" s="39" t="s">
        <v>56</v>
      </c>
      <c r="E141" s="38" t="s">
        <v>321</v>
      </c>
    </row>
    <row r="142" spans="1:16" ht="25.5">
      <c r="A142" s="24" t="s">
        <v>49</v>
      </c>
      <c s="29" t="s">
        <v>322</v>
      </c>
      <c s="29" t="s">
        <v>323</v>
      </c>
      <c s="24" t="s">
        <v>51</v>
      </c>
      <c s="30" t="s">
        <v>324</v>
      </c>
      <c s="31" t="s">
        <v>85</v>
      </c>
      <c s="32">
        <v>19</v>
      </c>
      <c s="33">
        <v>0</v>
      </c>
      <c s="34">
        <f>ROUND(ROUND(H142,2)*ROUND(G142,3),2)</f>
      </c>
      <c s="31" t="s">
        <v>164</v>
      </c>
      <c r="O142">
        <f>(I142*21)/100</f>
      </c>
      <c t="s">
        <v>27</v>
      </c>
    </row>
    <row r="143" spans="1:5" ht="12.75">
      <c r="A143" s="35" t="s">
        <v>54</v>
      </c>
      <c r="E143" s="36" t="s">
        <v>51</v>
      </c>
    </row>
    <row r="144" spans="1:5" ht="12.75">
      <c r="A144" s="39" t="s">
        <v>56</v>
      </c>
      <c r="E144" s="38" t="s">
        <v>325</v>
      </c>
    </row>
    <row r="145" spans="1:16" ht="12.75">
      <c r="A145" s="24" t="s">
        <v>49</v>
      </c>
      <c s="29" t="s">
        <v>326</v>
      </c>
      <c s="29" t="s">
        <v>327</v>
      </c>
      <c s="24" t="s">
        <v>51</v>
      </c>
      <c s="30" t="s">
        <v>328</v>
      </c>
      <c s="31" t="s">
        <v>85</v>
      </c>
      <c s="32">
        <v>26</v>
      </c>
      <c s="33">
        <v>0</v>
      </c>
      <c s="34">
        <f>ROUND(ROUND(H145,2)*ROUND(G145,3),2)</f>
      </c>
      <c s="31" t="s">
        <v>164</v>
      </c>
      <c r="O145">
        <f>(I145*21)/100</f>
      </c>
      <c t="s">
        <v>27</v>
      </c>
    </row>
    <row r="146" spans="1:5" ht="12.75">
      <c r="A146" s="35" t="s">
        <v>54</v>
      </c>
      <c r="E146" s="36" t="s">
        <v>329</v>
      </c>
    </row>
    <row r="147" spans="1:5" ht="12.75">
      <c r="A147" s="39" t="s">
        <v>56</v>
      </c>
      <c r="E147" s="38" t="s">
        <v>330</v>
      </c>
    </row>
    <row r="148" spans="1:16" ht="12.75">
      <c r="A148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85</v>
      </c>
      <c s="32">
        <v>1</v>
      </c>
      <c s="33">
        <v>0</v>
      </c>
      <c s="34">
        <f>ROUND(ROUND(H148,2)*ROUND(G148,3),2)</f>
      </c>
      <c s="31" t="s">
        <v>164</v>
      </c>
      <c r="O148">
        <f>(I148*21)/100</f>
      </c>
      <c t="s">
        <v>27</v>
      </c>
    </row>
    <row r="149" spans="1:5" ht="12.75">
      <c r="A149" s="35" t="s">
        <v>54</v>
      </c>
      <c r="E149" s="36" t="s">
        <v>334</v>
      </c>
    </row>
    <row r="150" spans="1:5" ht="12.75">
      <c r="A150" s="39" t="s">
        <v>56</v>
      </c>
      <c r="E150" s="38" t="s">
        <v>51</v>
      </c>
    </row>
    <row r="151" spans="1:16" ht="12.75">
      <c r="A151" s="24" t="s">
        <v>49</v>
      </c>
      <c s="29" t="s">
        <v>335</v>
      </c>
      <c s="29" t="s">
        <v>336</v>
      </c>
      <c s="24" t="s">
        <v>51</v>
      </c>
      <c s="30" t="s">
        <v>337</v>
      </c>
      <c s="31" t="s">
        <v>85</v>
      </c>
      <c s="32">
        <v>1</v>
      </c>
      <c s="33">
        <v>0</v>
      </c>
      <c s="34">
        <f>ROUND(ROUND(H151,2)*ROUND(G151,3),2)</f>
      </c>
      <c s="31" t="s">
        <v>164</v>
      </c>
      <c r="O151">
        <f>(I151*21)/100</f>
      </c>
      <c t="s">
        <v>27</v>
      </c>
    </row>
    <row r="152" spans="1:5" ht="12.75">
      <c r="A152" s="35" t="s">
        <v>54</v>
      </c>
      <c r="E152" s="36" t="s">
        <v>338</v>
      </c>
    </row>
    <row r="153" spans="1:5" ht="12.75">
      <c r="A153" s="39" t="s">
        <v>56</v>
      </c>
      <c r="E153" s="38" t="s">
        <v>51</v>
      </c>
    </row>
    <row r="154" spans="1:16" ht="25.5">
      <c r="A154" s="24" t="s">
        <v>49</v>
      </c>
      <c s="29" t="s">
        <v>339</v>
      </c>
      <c s="29" t="s">
        <v>340</v>
      </c>
      <c s="24" t="s">
        <v>51</v>
      </c>
      <c s="30" t="s">
        <v>341</v>
      </c>
      <c s="31" t="s">
        <v>85</v>
      </c>
      <c s="32">
        <v>8</v>
      </c>
      <c s="33">
        <v>0</v>
      </c>
      <c s="34">
        <f>ROUND(ROUND(H154,2)*ROUND(G154,3),2)</f>
      </c>
      <c s="31" t="s">
        <v>164</v>
      </c>
      <c r="O154">
        <f>(I154*21)/100</f>
      </c>
      <c t="s">
        <v>27</v>
      </c>
    </row>
    <row r="155" spans="1:5" ht="12.75">
      <c r="A155" s="35" t="s">
        <v>54</v>
      </c>
      <c r="E155" s="36" t="s">
        <v>51</v>
      </c>
    </row>
    <row r="156" spans="1:5" ht="12.75">
      <c r="A156" s="39" t="s">
        <v>56</v>
      </c>
      <c r="E156" s="38" t="s">
        <v>342</v>
      </c>
    </row>
    <row r="157" spans="1:16" ht="12.75">
      <c r="A157" s="24" t="s">
        <v>49</v>
      </c>
      <c s="29" t="s">
        <v>343</v>
      </c>
      <c s="29" t="s">
        <v>344</v>
      </c>
      <c s="24" t="s">
        <v>51</v>
      </c>
      <c s="30" t="s">
        <v>345</v>
      </c>
      <c s="31" t="s">
        <v>85</v>
      </c>
      <c s="32">
        <v>8</v>
      </c>
      <c s="33">
        <v>0</v>
      </c>
      <c s="34">
        <f>ROUND(ROUND(H157,2)*ROUND(G157,3),2)</f>
      </c>
      <c s="31" t="s">
        <v>164</v>
      </c>
      <c r="O157">
        <f>(I157*21)/100</f>
      </c>
      <c t="s">
        <v>27</v>
      </c>
    </row>
    <row r="158" spans="1:5" ht="12.75">
      <c r="A158" s="35" t="s">
        <v>54</v>
      </c>
      <c r="E158" s="36" t="s">
        <v>346</v>
      </c>
    </row>
    <row r="159" spans="1:5" ht="12.75">
      <c r="A159" s="39" t="s">
        <v>56</v>
      </c>
      <c r="E159" s="38" t="s">
        <v>342</v>
      </c>
    </row>
    <row r="160" spans="1:16" ht="25.5">
      <c r="A160" s="24" t="s">
        <v>49</v>
      </c>
      <c s="29" t="s">
        <v>347</v>
      </c>
      <c s="29" t="s">
        <v>348</v>
      </c>
      <c s="24" t="s">
        <v>51</v>
      </c>
      <c s="30" t="s">
        <v>349</v>
      </c>
      <c s="31" t="s">
        <v>184</v>
      </c>
      <c s="32">
        <v>256.4</v>
      </c>
      <c s="33">
        <v>0</v>
      </c>
      <c s="34">
        <f>ROUND(ROUND(H160,2)*ROUND(G160,3),2)</f>
      </c>
      <c s="31" t="s">
        <v>164</v>
      </c>
      <c r="O160">
        <f>(I160*21)/100</f>
      </c>
      <c t="s">
        <v>27</v>
      </c>
    </row>
    <row r="161" spans="1:5" ht="12.75">
      <c r="A161" s="35" t="s">
        <v>54</v>
      </c>
      <c r="E161" s="36" t="s">
        <v>51</v>
      </c>
    </row>
    <row r="162" spans="1:5" ht="38.25">
      <c r="A162" s="39" t="s">
        <v>56</v>
      </c>
      <c r="E162" s="38" t="s">
        <v>350</v>
      </c>
    </row>
    <row r="163" spans="1:16" ht="25.5">
      <c r="A163" s="24" t="s">
        <v>49</v>
      </c>
      <c s="29" t="s">
        <v>351</v>
      </c>
      <c s="29" t="s">
        <v>352</v>
      </c>
      <c s="24" t="s">
        <v>51</v>
      </c>
      <c s="30" t="s">
        <v>353</v>
      </c>
      <c s="31" t="s">
        <v>184</v>
      </c>
      <c s="32">
        <v>243.208</v>
      </c>
      <c s="33">
        <v>0</v>
      </c>
      <c s="34">
        <f>ROUND(ROUND(H163,2)*ROUND(G163,3),2)</f>
      </c>
      <c s="31" t="s">
        <v>164</v>
      </c>
      <c r="O163">
        <f>(I163*21)/100</f>
      </c>
      <c t="s">
        <v>27</v>
      </c>
    </row>
    <row r="164" spans="1:5" ht="12.75">
      <c r="A164" s="35" t="s">
        <v>54</v>
      </c>
      <c r="E164" s="36" t="s">
        <v>51</v>
      </c>
    </row>
    <row r="165" spans="1:5" ht="12.75">
      <c r="A165" s="39" t="s">
        <v>56</v>
      </c>
      <c r="E165" s="38" t="s">
        <v>354</v>
      </c>
    </row>
    <row r="166" spans="1:16" ht="25.5">
      <c r="A166" s="24" t="s">
        <v>49</v>
      </c>
      <c s="29" t="s">
        <v>355</v>
      </c>
      <c s="29" t="s">
        <v>356</v>
      </c>
      <c s="24" t="s">
        <v>51</v>
      </c>
      <c s="30" t="s">
        <v>357</v>
      </c>
      <c s="31" t="s">
        <v>184</v>
      </c>
      <c s="32">
        <v>176.4</v>
      </c>
      <c s="33">
        <v>0</v>
      </c>
      <c s="34">
        <f>ROUND(ROUND(H166,2)*ROUND(G166,3),2)</f>
      </c>
      <c s="31" t="s">
        <v>164</v>
      </c>
      <c r="O166">
        <f>(I166*21)/100</f>
      </c>
      <c t="s">
        <v>27</v>
      </c>
    </row>
    <row r="167" spans="1:5" ht="12.75">
      <c r="A167" s="35" t="s">
        <v>54</v>
      </c>
      <c r="E167" s="36" t="s">
        <v>51</v>
      </c>
    </row>
    <row r="168" spans="1:5" ht="12.75">
      <c r="A168" s="39" t="s">
        <v>56</v>
      </c>
      <c r="E168" s="38" t="s">
        <v>358</v>
      </c>
    </row>
    <row r="169" spans="1:16" ht="12.75">
      <c r="A169" s="24" t="s">
        <v>49</v>
      </c>
      <c s="29" t="s">
        <v>359</v>
      </c>
      <c s="29" t="s">
        <v>360</v>
      </c>
      <c s="24" t="s">
        <v>51</v>
      </c>
      <c s="30" t="s">
        <v>361</v>
      </c>
      <c s="31" t="s">
        <v>200</v>
      </c>
      <c s="32">
        <v>152.3</v>
      </c>
      <c s="33">
        <v>0</v>
      </c>
      <c s="34">
        <f>ROUND(ROUND(H169,2)*ROUND(G169,3),2)</f>
      </c>
      <c s="31" t="s">
        <v>164</v>
      </c>
      <c r="O169">
        <f>(I169*21)/100</f>
      </c>
      <c t="s">
        <v>27</v>
      </c>
    </row>
    <row r="170" spans="1:5" ht="12.75">
      <c r="A170" s="35" t="s">
        <v>54</v>
      </c>
      <c r="E170" s="36" t="s">
        <v>362</v>
      </c>
    </row>
    <row r="171" spans="1:5" ht="12.75">
      <c r="A171" s="39" t="s">
        <v>56</v>
      </c>
      <c r="E171" s="38" t="s">
        <v>363</v>
      </c>
    </row>
    <row r="172" spans="1:16" ht="12.75">
      <c r="A172" s="24" t="s">
        <v>49</v>
      </c>
      <c s="29" t="s">
        <v>364</v>
      </c>
      <c s="29" t="s">
        <v>365</v>
      </c>
      <c s="24" t="s">
        <v>51</v>
      </c>
      <c s="30" t="s">
        <v>366</v>
      </c>
      <c s="31" t="s">
        <v>200</v>
      </c>
      <c s="32">
        <v>43</v>
      </c>
      <c s="33">
        <v>0</v>
      </c>
      <c s="34">
        <f>ROUND(ROUND(H172,2)*ROUND(G172,3),2)</f>
      </c>
      <c s="31" t="s">
        <v>164</v>
      </c>
      <c r="O172">
        <f>(I172*21)/100</f>
      </c>
      <c t="s">
        <v>27</v>
      </c>
    </row>
    <row r="173" spans="1:5" ht="12.75">
      <c r="A173" s="35" t="s">
        <v>54</v>
      </c>
      <c r="E173" s="36" t="s">
        <v>367</v>
      </c>
    </row>
    <row r="174" spans="1:5" ht="12.75">
      <c r="A174" s="39" t="s">
        <v>56</v>
      </c>
      <c r="E174" s="38" t="s">
        <v>205</v>
      </c>
    </row>
    <row r="175" spans="1:16" ht="12.75">
      <c r="A175" s="24" t="s">
        <v>49</v>
      </c>
      <c s="29" t="s">
        <v>368</v>
      </c>
      <c s="29" t="s">
        <v>369</v>
      </c>
      <c s="24" t="s">
        <v>51</v>
      </c>
      <c s="30" t="s">
        <v>370</v>
      </c>
      <c s="31" t="s">
        <v>200</v>
      </c>
      <c s="32">
        <v>70.9</v>
      </c>
      <c s="33">
        <v>0</v>
      </c>
      <c s="34">
        <f>ROUND(ROUND(H175,2)*ROUND(G175,3),2)</f>
      </c>
      <c s="31" t="s">
        <v>164</v>
      </c>
      <c r="O175">
        <f>(I175*21)/100</f>
      </c>
      <c t="s">
        <v>27</v>
      </c>
    </row>
    <row r="176" spans="1:5" ht="12.75">
      <c r="A176" s="35" t="s">
        <v>54</v>
      </c>
      <c r="E176" s="36" t="s">
        <v>51</v>
      </c>
    </row>
    <row r="177" spans="1:5" ht="12.75">
      <c r="A177" s="39" t="s">
        <v>56</v>
      </c>
      <c r="E177" s="38" t="s">
        <v>371</v>
      </c>
    </row>
    <row r="178" spans="1:16" ht="12.75">
      <c r="A178" s="24" t="s">
        <v>49</v>
      </c>
      <c s="29" t="s">
        <v>372</v>
      </c>
      <c s="29" t="s">
        <v>373</v>
      </c>
      <c s="24" t="s">
        <v>51</v>
      </c>
      <c s="30" t="s">
        <v>374</v>
      </c>
      <c s="31" t="s">
        <v>184</v>
      </c>
      <c s="32">
        <v>76.7</v>
      </c>
      <c s="33">
        <v>0</v>
      </c>
      <c s="34">
        <f>ROUND(ROUND(H178,2)*ROUND(G178,3),2)</f>
      </c>
      <c s="31" t="s">
        <v>164</v>
      </c>
      <c r="O178">
        <f>(I178*21)/100</f>
      </c>
      <c t="s">
        <v>27</v>
      </c>
    </row>
    <row r="179" spans="1:5" ht="12.75">
      <c r="A179" s="35" t="s">
        <v>54</v>
      </c>
      <c r="E179" s="36" t="s">
        <v>51</v>
      </c>
    </row>
    <row r="180" spans="1:5" ht="12.75">
      <c r="A180" s="39" t="s">
        <v>56</v>
      </c>
      <c r="E180" s="38" t="s">
        <v>375</v>
      </c>
    </row>
    <row r="181" spans="1:16" ht="12.75">
      <c r="A181" s="24" t="s">
        <v>49</v>
      </c>
      <c s="29" t="s">
        <v>376</v>
      </c>
      <c s="29" t="s">
        <v>377</v>
      </c>
      <c s="24" t="s">
        <v>51</v>
      </c>
      <c s="30" t="s">
        <v>378</v>
      </c>
      <c s="31" t="s">
        <v>85</v>
      </c>
      <c s="32">
        <v>5</v>
      </c>
      <c s="33">
        <v>0</v>
      </c>
      <c s="34">
        <f>ROUND(ROUND(H181,2)*ROUND(G181,3),2)</f>
      </c>
      <c s="31" t="s">
        <v>164</v>
      </c>
      <c r="O181">
        <f>(I181*21)/100</f>
      </c>
      <c t="s">
        <v>27</v>
      </c>
    </row>
    <row r="182" spans="1:5" ht="12.75">
      <c r="A182" s="35" t="s">
        <v>54</v>
      </c>
      <c r="E182" s="36" t="s">
        <v>51</v>
      </c>
    </row>
    <row r="183" spans="1:5" ht="12.75">
      <c r="A183" s="39" t="s">
        <v>56</v>
      </c>
      <c r="E183" s="38" t="s">
        <v>51</v>
      </c>
    </row>
    <row r="184" spans="1:16" ht="12.75">
      <c r="A184" s="24" t="s">
        <v>49</v>
      </c>
      <c s="29" t="s">
        <v>379</v>
      </c>
      <c s="29" t="s">
        <v>380</v>
      </c>
      <c s="24" t="s">
        <v>51</v>
      </c>
      <c s="30" t="s">
        <v>381</v>
      </c>
      <c s="31" t="s">
        <v>200</v>
      </c>
      <c s="32">
        <v>15</v>
      </c>
      <c s="33">
        <v>0</v>
      </c>
      <c s="34">
        <f>ROUND(ROUND(H184,2)*ROUND(G184,3),2)</f>
      </c>
      <c s="31" t="s">
        <v>164</v>
      </c>
      <c r="O184">
        <f>(I184*21)/100</f>
      </c>
      <c t="s">
        <v>27</v>
      </c>
    </row>
    <row r="185" spans="1:5" ht="12.75">
      <c r="A185" s="35" t="s">
        <v>54</v>
      </c>
      <c r="E185" s="36" t="s">
        <v>315</v>
      </c>
    </row>
    <row r="186" spans="1:5" ht="12.75">
      <c r="A186" s="39" t="s">
        <v>56</v>
      </c>
      <c r="E186" s="38" t="s">
        <v>382</v>
      </c>
    </row>
    <row r="187" spans="1:16" ht="12.75">
      <c r="A187" s="24" t="s">
        <v>49</v>
      </c>
      <c s="29" t="s">
        <v>383</v>
      </c>
      <c s="29" t="s">
        <v>384</v>
      </c>
      <c s="24" t="s">
        <v>51</v>
      </c>
      <c s="30" t="s">
        <v>385</v>
      </c>
      <c s="31" t="s">
        <v>85</v>
      </c>
      <c s="32">
        <v>1</v>
      </c>
      <c s="33">
        <v>0</v>
      </c>
      <c s="34">
        <f>ROUND(ROUND(H187,2)*ROUND(G187,3),2)</f>
      </c>
      <c s="31" t="s">
        <v>164</v>
      </c>
      <c r="O187">
        <f>(I187*21)/100</f>
      </c>
      <c t="s">
        <v>27</v>
      </c>
    </row>
    <row r="188" spans="1:5" ht="12.75">
      <c r="A188" s="35" t="s">
        <v>54</v>
      </c>
      <c r="E188" s="36" t="s">
        <v>315</v>
      </c>
    </row>
    <row r="189" spans="1:5" ht="12.75">
      <c r="A189" s="39" t="s">
        <v>56</v>
      </c>
      <c r="E189" s="38" t="s">
        <v>386</v>
      </c>
    </row>
    <row r="190" spans="1:16" ht="12.75">
      <c r="A190" s="24" t="s">
        <v>49</v>
      </c>
      <c s="29" t="s">
        <v>387</v>
      </c>
      <c s="29" t="s">
        <v>388</v>
      </c>
      <c s="24" t="s">
        <v>51</v>
      </c>
      <c s="30" t="s">
        <v>389</v>
      </c>
      <c s="31" t="s">
        <v>85</v>
      </c>
      <c s="32">
        <v>5</v>
      </c>
      <c s="33">
        <v>0</v>
      </c>
      <c s="34">
        <f>ROUND(ROUND(H190,2)*ROUND(G190,3),2)</f>
      </c>
      <c s="31" t="s">
        <v>164</v>
      </c>
      <c r="O190">
        <f>(I190*21)/100</f>
      </c>
      <c t="s">
        <v>27</v>
      </c>
    </row>
    <row r="191" spans="1:5" ht="12.75">
      <c r="A191" s="35" t="s">
        <v>54</v>
      </c>
      <c r="E191" s="36" t="s">
        <v>315</v>
      </c>
    </row>
    <row r="192" spans="1:5" ht="12.75">
      <c r="A192" s="37" t="s">
        <v>56</v>
      </c>
      <c r="E192" s="38" t="s">
        <v>390</v>
      </c>
    </row>
  </sheetData>
  <sheetProtection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0+O9+O19+O47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391</v>
      </c>
      <c s="40">
        <f>0+I9+I19+I47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159</v>
      </c>
      <c s="1"/>
      <c s="14" t="s">
        <v>160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391</v>
      </c>
      <c s="6"/>
      <c s="18" t="s">
        <v>392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181</v>
      </c>
      <c s="25"/>
      <c s="25"/>
      <c s="25"/>
      <c s="28">
        <f>0+Q9</f>
      </c>
      <c s="25"/>
      <c r="O9">
        <f>0+R9</f>
      </c>
      <c r="Q9">
        <f>0+I10+I13+I16</f>
      </c>
      <c>
        <f>0+O10+O13+O16</f>
      </c>
    </row>
    <row r="10" spans="1:16" ht="12.75">
      <c r="A10" s="24" t="s">
        <v>49</v>
      </c>
      <c s="29" t="s">
        <v>31</v>
      </c>
      <c s="29" t="s">
        <v>393</v>
      </c>
      <c s="24" t="s">
        <v>51</v>
      </c>
      <c s="30" t="s">
        <v>394</v>
      </c>
      <c s="31" t="s">
        <v>200</v>
      </c>
      <c s="32">
        <v>755.2</v>
      </c>
      <c s="33">
        <v>0</v>
      </c>
      <c s="34">
        <f>ROUND(ROUND(H10,2)*ROUND(G10,3),2)</f>
      </c>
      <c s="31" t="s">
        <v>164</v>
      </c>
      <c r="O10">
        <f>(I10*21)/100</f>
      </c>
      <c t="s">
        <v>27</v>
      </c>
    </row>
    <row r="11" spans="1:5" ht="12.75">
      <c r="A11" s="35" t="s">
        <v>54</v>
      </c>
      <c r="E11" s="36" t="s">
        <v>395</v>
      </c>
    </row>
    <row r="12" spans="1:5" ht="12.75">
      <c r="A12" s="39" t="s">
        <v>56</v>
      </c>
      <c r="E12" s="38" t="s">
        <v>396</v>
      </c>
    </row>
    <row r="13" spans="1:16" ht="12.75">
      <c r="A13" s="24" t="s">
        <v>49</v>
      </c>
      <c s="29" t="s">
        <v>27</v>
      </c>
      <c s="29" t="s">
        <v>397</v>
      </c>
      <c s="24" t="s">
        <v>51</v>
      </c>
      <c s="30" t="s">
        <v>398</v>
      </c>
      <c s="31" t="s">
        <v>200</v>
      </c>
      <c s="32">
        <v>1157.7</v>
      </c>
      <c s="33">
        <v>0</v>
      </c>
      <c s="34">
        <f>ROUND(ROUND(H13,2)*ROUND(G13,3),2)</f>
      </c>
      <c s="31" t="s">
        <v>164</v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63.75">
      <c r="A15" s="39" t="s">
        <v>56</v>
      </c>
      <c r="E15" s="38" t="s">
        <v>399</v>
      </c>
    </row>
    <row r="16" spans="1:16" ht="12.75">
      <c r="A16" s="24" t="s">
        <v>49</v>
      </c>
      <c s="29" t="s">
        <v>26</v>
      </c>
      <c s="29" t="s">
        <v>400</v>
      </c>
      <c s="24" t="s">
        <v>51</v>
      </c>
      <c s="30" t="s">
        <v>401</v>
      </c>
      <c s="31" t="s">
        <v>200</v>
      </c>
      <c s="32">
        <v>95.17</v>
      </c>
      <c s="33">
        <v>0</v>
      </c>
      <c s="34">
        <f>ROUND(ROUND(H16,2)*ROUND(G16,3),2)</f>
      </c>
      <c s="31" t="s">
        <v>164</v>
      </c>
      <c r="O16">
        <f>(I16*21)/100</f>
      </c>
      <c t="s">
        <v>27</v>
      </c>
    </row>
    <row r="17" spans="1:5" ht="12.75">
      <c r="A17" s="35" t="s">
        <v>54</v>
      </c>
      <c r="E17" s="36" t="s">
        <v>51</v>
      </c>
    </row>
    <row r="18" spans="1:5" ht="25.5">
      <c r="A18" s="37" t="s">
        <v>56</v>
      </c>
      <c r="E18" s="38" t="s">
        <v>402</v>
      </c>
    </row>
    <row r="19" spans="1:18" ht="12.75" customHeight="1">
      <c r="A19" s="6" t="s">
        <v>47</v>
      </c>
      <c s="6"/>
      <c s="42" t="s">
        <v>37</v>
      </c>
      <c s="6"/>
      <c s="27" t="s">
        <v>160</v>
      </c>
      <c s="6"/>
      <c s="6"/>
      <c s="6"/>
      <c s="43">
        <f>0+Q19</f>
      </c>
      <c s="6"/>
      <c r="O19">
        <f>0+R19</f>
      </c>
      <c r="Q19">
        <f>0+I20+I23+I26+I29+I32+I35+I38+I41+I44</f>
      </c>
      <c>
        <f>0+O20+O23+O26+O29+O32+O35+O38+O41+O44</f>
      </c>
    </row>
    <row r="20" spans="1:16" ht="12.75">
      <c r="A20" s="24" t="s">
        <v>49</v>
      </c>
      <c s="29" t="s">
        <v>35</v>
      </c>
      <c s="29" t="s">
        <v>403</v>
      </c>
      <c s="24" t="s">
        <v>51</v>
      </c>
      <c s="30" t="s">
        <v>404</v>
      </c>
      <c s="31" t="s">
        <v>184</v>
      </c>
      <c s="32">
        <v>1445</v>
      </c>
      <c s="33">
        <v>0</v>
      </c>
      <c s="34">
        <f>ROUND(ROUND(H20,2)*ROUND(G20,3),2)</f>
      </c>
      <c s="31" t="s">
        <v>405</v>
      </c>
      <c r="O20">
        <f>(I20*21)/100</f>
      </c>
      <c t="s">
        <v>27</v>
      </c>
    </row>
    <row r="21" spans="1:5" ht="12.75">
      <c r="A21" s="35" t="s">
        <v>54</v>
      </c>
      <c r="E21" s="36" t="s">
        <v>406</v>
      </c>
    </row>
    <row r="22" spans="1:5" ht="12.75">
      <c r="A22" s="39" t="s">
        <v>56</v>
      </c>
      <c r="E22" s="38" t="s">
        <v>407</v>
      </c>
    </row>
    <row r="23" spans="1:16" ht="12.75">
      <c r="A23" s="24" t="s">
        <v>49</v>
      </c>
      <c s="29" t="s">
        <v>37</v>
      </c>
      <c s="29" t="s">
        <v>408</v>
      </c>
      <c s="24" t="s">
        <v>51</v>
      </c>
      <c s="30" t="s">
        <v>409</v>
      </c>
      <c s="31" t="s">
        <v>163</v>
      </c>
      <c s="32">
        <v>445.5</v>
      </c>
      <c s="33">
        <v>0</v>
      </c>
      <c s="34">
        <f>ROUND(ROUND(H23,2)*ROUND(G23,3),2)</f>
      </c>
      <c s="31" t="s">
        <v>164</v>
      </c>
      <c r="O23">
        <f>(I23*21)/100</f>
      </c>
      <c t="s">
        <v>27</v>
      </c>
    </row>
    <row r="24" spans="1:5" ht="12.75">
      <c r="A24" s="35" t="s">
        <v>54</v>
      </c>
      <c r="E24" s="36" t="s">
        <v>410</v>
      </c>
    </row>
    <row r="25" spans="1:5" ht="12.75">
      <c r="A25" s="39" t="s">
        <v>56</v>
      </c>
      <c r="E25" s="38" t="s">
        <v>411</v>
      </c>
    </row>
    <row r="26" spans="1:16" ht="12.75">
      <c r="A26" s="24" t="s">
        <v>49</v>
      </c>
      <c s="29" t="s">
        <v>39</v>
      </c>
      <c s="29" t="s">
        <v>276</v>
      </c>
      <c s="24" t="s">
        <v>51</v>
      </c>
      <c s="30" t="s">
        <v>277</v>
      </c>
      <c s="31" t="s">
        <v>184</v>
      </c>
      <c s="32">
        <v>358.5</v>
      </c>
      <c s="33">
        <v>0</v>
      </c>
      <c s="34">
        <f>ROUND(ROUND(H26,2)*ROUND(G26,3),2)</f>
      </c>
      <c s="31" t="s">
        <v>164</v>
      </c>
      <c r="O26">
        <f>(I26*21)/100</f>
      </c>
      <c t="s">
        <v>27</v>
      </c>
    </row>
    <row r="27" spans="1:5" ht="12.75">
      <c r="A27" s="35" t="s">
        <v>54</v>
      </c>
      <c r="E27" s="36" t="s">
        <v>278</v>
      </c>
    </row>
    <row r="28" spans="1:5" ht="12.75">
      <c r="A28" s="39" t="s">
        <v>56</v>
      </c>
      <c r="E28" s="38" t="s">
        <v>412</v>
      </c>
    </row>
    <row r="29" spans="1:16" ht="12.75">
      <c r="A29" s="24" t="s">
        <v>49</v>
      </c>
      <c s="29" t="s">
        <v>73</v>
      </c>
      <c s="29" t="s">
        <v>413</v>
      </c>
      <c s="24" t="s">
        <v>51</v>
      </c>
      <c s="30" t="s">
        <v>414</v>
      </c>
      <c s="31" t="s">
        <v>184</v>
      </c>
      <c s="32">
        <v>3456.88</v>
      </c>
      <c s="33">
        <v>0</v>
      </c>
      <c s="34">
        <f>ROUND(ROUND(H29,2)*ROUND(G29,3),2)</f>
      </c>
      <c s="31" t="s">
        <v>164</v>
      </c>
      <c r="O29">
        <f>(I29*21)/100</f>
      </c>
      <c t="s">
        <v>27</v>
      </c>
    </row>
    <row r="30" spans="1:5" ht="12.75">
      <c r="A30" s="35" t="s">
        <v>54</v>
      </c>
      <c r="E30" s="36" t="s">
        <v>415</v>
      </c>
    </row>
    <row r="31" spans="1:5" ht="38.25">
      <c r="A31" s="39" t="s">
        <v>56</v>
      </c>
      <c r="E31" s="38" t="s">
        <v>416</v>
      </c>
    </row>
    <row r="32" spans="1:16" ht="12.75">
      <c r="A32" s="24" t="s">
        <v>49</v>
      </c>
      <c s="29" t="s">
        <v>77</v>
      </c>
      <c s="29" t="s">
        <v>417</v>
      </c>
      <c s="24" t="s">
        <v>51</v>
      </c>
      <c s="30" t="s">
        <v>418</v>
      </c>
      <c s="31" t="s">
        <v>184</v>
      </c>
      <c s="32">
        <v>3325.88</v>
      </c>
      <c s="33">
        <v>0</v>
      </c>
      <c s="34">
        <f>ROUND(ROUND(H32,2)*ROUND(G32,3),2)</f>
      </c>
      <c s="31" t="s">
        <v>164</v>
      </c>
      <c r="O32">
        <f>(I32*21)/100</f>
      </c>
      <c t="s">
        <v>27</v>
      </c>
    </row>
    <row r="33" spans="1:5" ht="12.75">
      <c r="A33" s="35" t="s">
        <v>54</v>
      </c>
      <c r="E33" s="36" t="s">
        <v>419</v>
      </c>
    </row>
    <row r="34" spans="1:5" ht="102">
      <c r="A34" s="39" t="s">
        <v>56</v>
      </c>
      <c r="E34" s="38" t="s">
        <v>420</v>
      </c>
    </row>
    <row r="35" spans="1:16" ht="25.5">
      <c r="A35" s="24" t="s">
        <v>49</v>
      </c>
      <c s="29" t="s">
        <v>42</v>
      </c>
      <c s="29" t="s">
        <v>421</v>
      </c>
      <c s="24" t="s">
        <v>51</v>
      </c>
      <c s="30" t="s">
        <v>422</v>
      </c>
      <c s="31" t="s">
        <v>184</v>
      </c>
      <c s="32">
        <v>1799.5</v>
      </c>
      <c s="33">
        <v>0</v>
      </c>
      <c s="34">
        <f>ROUND(ROUND(H35,2)*ROUND(G35,3),2)</f>
      </c>
      <c s="31" t="s">
        <v>164</v>
      </c>
      <c r="O35">
        <f>(I35*21)/100</f>
      </c>
      <c t="s">
        <v>27</v>
      </c>
    </row>
    <row r="36" spans="1:5" ht="12.75">
      <c r="A36" s="35" t="s">
        <v>54</v>
      </c>
      <c r="E36" s="36" t="s">
        <v>423</v>
      </c>
    </row>
    <row r="37" spans="1:5" ht="12.75">
      <c r="A37" s="39" t="s">
        <v>56</v>
      </c>
      <c r="E37" s="38" t="s">
        <v>424</v>
      </c>
    </row>
    <row r="38" spans="1:16" ht="12.75">
      <c r="A38" s="24" t="s">
        <v>49</v>
      </c>
      <c s="29" t="s">
        <v>44</v>
      </c>
      <c s="29" t="s">
        <v>425</v>
      </c>
      <c s="24" t="s">
        <v>51</v>
      </c>
      <c s="30" t="s">
        <v>426</v>
      </c>
      <c s="31" t="s">
        <v>184</v>
      </c>
      <c s="32">
        <v>131</v>
      </c>
      <c s="33">
        <v>0</v>
      </c>
      <c s="34">
        <f>ROUND(ROUND(H38,2)*ROUND(G38,3),2)</f>
      </c>
      <c s="31" t="s">
        <v>164</v>
      </c>
      <c r="O38">
        <f>(I38*21)/100</f>
      </c>
      <c t="s">
        <v>27</v>
      </c>
    </row>
    <row r="39" spans="1:5" ht="12.75">
      <c r="A39" s="35" t="s">
        <v>54</v>
      </c>
      <c r="E39" s="36" t="s">
        <v>427</v>
      </c>
    </row>
    <row r="40" spans="1:5" ht="12.75">
      <c r="A40" s="39" t="s">
        <v>56</v>
      </c>
      <c r="E40" s="38" t="s">
        <v>428</v>
      </c>
    </row>
    <row r="41" spans="1:16" ht="12.75">
      <c r="A41" s="24" t="s">
        <v>49</v>
      </c>
      <c s="29" t="s">
        <v>46</v>
      </c>
      <c s="29" t="s">
        <v>429</v>
      </c>
      <c s="24" t="s">
        <v>51</v>
      </c>
      <c s="30" t="s">
        <v>430</v>
      </c>
      <c s="31" t="s">
        <v>184</v>
      </c>
      <c s="32">
        <v>1657.38</v>
      </c>
      <c s="33">
        <v>0</v>
      </c>
      <c s="34">
        <f>ROUND(ROUND(H41,2)*ROUND(G41,3),2)</f>
      </c>
      <c s="31" t="s">
        <v>164</v>
      </c>
      <c r="O41">
        <f>(I41*21)/100</f>
      </c>
      <c t="s">
        <v>27</v>
      </c>
    </row>
    <row r="42" spans="1:5" ht="12.75">
      <c r="A42" s="35" t="s">
        <v>54</v>
      </c>
      <c r="E42" s="36" t="s">
        <v>51</v>
      </c>
    </row>
    <row r="43" spans="1:5" ht="63.75">
      <c r="A43" s="39" t="s">
        <v>56</v>
      </c>
      <c r="E43" s="38" t="s">
        <v>431</v>
      </c>
    </row>
    <row r="44" spans="1:16" ht="12.75">
      <c r="A44" s="24" t="s">
        <v>49</v>
      </c>
      <c s="29" t="s">
        <v>91</v>
      </c>
      <c s="29" t="s">
        <v>432</v>
      </c>
      <c s="24" t="s">
        <v>51</v>
      </c>
      <c s="30" t="s">
        <v>433</v>
      </c>
      <c s="31" t="s">
        <v>184</v>
      </c>
      <c s="32">
        <v>1657.38</v>
      </c>
      <c s="33">
        <v>0</v>
      </c>
      <c s="34">
        <f>ROUND(ROUND(H44,2)*ROUND(G44,3),2)</f>
      </c>
      <c s="31" t="s">
        <v>164</v>
      </c>
      <c r="O44">
        <f>(I44*21)/100</f>
      </c>
      <c t="s">
        <v>27</v>
      </c>
    </row>
    <row r="45" spans="1:5" ht="12.75">
      <c r="A45" s="35" t="s">
        <v>54</v>
      </c>
      <c r="E45" s="36" t="s">
        <v>434</v>
      </c>
    </row>
    <row r="46" spans="1:5" ht="12.75">
      <c r="A46" s="37" t="s">
        <v>56</v>
      </c>
      <c r="E46" s="38" t="s">
        <v>435</v>
      </c>
    </row>
    <row r="47" spans="1:18" ht="12.75" customHeight="1">
      <c r="A47" s="6" t="s">
        <v>47</v>
      </c>
      <c s="6"/>
      <c s="42" t="s">
        <v>42</v>
      </c>
      <c s="6"/>
      <c s="27" t="s">
        <v>307</v>
      </c>
      <c s="6"/>
      <c s="6"/>
      <c s="6"/>
      <c s="43">
        <f>0+Q47</f>
      </c>
      <c s="6"/>
      <c r="O47">
        <f>0+R47</f>
      </c>
      <c r="Q47">
        <f>0+I48+I51+I54+I57</f>
      </c>
      <c>
        <f>0+O48+O51+O54+O57</f>
      </c>
    </row>
    <row r="48" spans="1:16" ht="12.75">
      <c r="A48" s="24" t="s">
        <v>49</v>
      </c>
      <c s="29" t="s">
        <v>94</v>
      </c>
      <c s="29" t="s">
        <v>436</v>
      </c>
      <c s="24" t="s">
        <v>51</v>
      </c>
      <c s="30" t="s">
        <v>437</v>
      </c>
      <c s="31" t="s">
        <v>200</v>
      </c>
      <c s="32">
        <v>755.2</v>
      </c>
      <c s="33">
        <v>0</v>
      </c>
      <c s="34">
        <f>ROUND(ROUND(H48,2)*ROUND(G48,3),2)</f>
      </c>
      <c s="31" t="s">
        <v>164</v>
      </c>
      <c r="O48">
        <f>(I48*21)/100</f>
      </c>
      <c t="s">
        <v>27</v>
      </c>
    </row>
    <row r="49" spans="1:5" ht="12.75">
      <c r="A49" s="35" t="s">
        <v>54</v>
      </c>
      <c r="E49" s="36" t="s">
        <v>438</v>
      </c>
    </row>
    <row r="50" spans="1:5" ht="12.75">
      <c r="A50" s="39" t="s">
        <v>56</v>
      </c>
      <c r="E50" s="38" t="s">
        <v>439</v>
      </c>
    </row>
    <row r="51" spans="1:16" ht="12.75">
      <c r="A51" s="24" t="s">
        <v>49</v>
      </c>
      <c s="29" t="s">
        <v>98</v>
      </c>
      <c s="29" t="s">
        <v>440</v>
      </c>
      <c s="24" t="s">
        <v>51</v>
      </c>
      <c s="30" t="s">
        <v>441</v>
      </c>
      <c s="31" t="s">
        <v>200</v>
      </c>
      <c s="32">
        <v>1157.7</v>
      </c>
      <c s="33">
        <v>0</v>
      </c>
      <c s="34">
        <f>ROUND(ROUND(H51,2)*ROUND(G51,3),2)</f>
      </c>
      <c s="31" t="s">
        <v>164</v>
      </c>
      <c r="O51">
        <f>(I51*21)/100</f>
      </c>
      <c t="s">
        <v>27</v>
      </c>
    </row>
    <row r="52" spans="1:5" ht="12.75">
      <c r="A52" s="35" t="s">
        <v>54</v>
      </c>
      <c r="E52" s="36" t="s">
        <v>51</v>
      </c>
    </row>
    <row r="53" spans="1:5" ht="63.75">
      <c r="A53" s="39" t="s">
        <v>56</v>
      </c>
      <c r="E53" s="38" t="s">
        <v>399</v>
      </c>
    </row>
    <row r="54" spans="1:16" ht="12.75">
      <c r="A54" s="24" t="s">
        <v>49</v>
      </c>
      <c s="29" t="s">
        <v>100</v>
      </c>
      <c s="29" t="s">
        <v>442</v>
      </c>
      <c s="24" t="s">
        <v>51</v>
      </c>
      <c s="30" t="s">
        <v>443</v>
      </c>
      <c s="31" t="s">
        <v>200</v>
      </c>
      <c s="32">
        <v>95.17</v>
      </c>
      <c s="33">
        <v>0</v>
      </c>
      <c s="34">
        <f>ROUND(ROUND(H54,2)*ROUND(G54,3),2)</f>
      </c>
      <c s="31" t="s">
        <v>164</v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25.5">
      <c r="A56" s="39" t="s">
        <v>56</v>
      </c>
      <c r="E56" s="38" t="s">
        <v>444</v>
      </c>
    </row>
    <row r="57" spans="1:16" ht="12.75">
      <c r="A57" s="24" t="s">
        <v>49</v>
      </c>
      <c s="29" t="s">
        <v>104</v>
      </c>
      <c s="29" t="s">
        <v>445</v>
      </c>
      <c s="24" t="s">
        <v>51</v>
      </c>
      <c s="30" t="s">
        <v>446</v>
      </c>
      <c s="31" t="s">
        <v>200</v>
      </c>
      <c s="32">
        <v>100</v>
      </c>
      <c s="33">
        <v>0</v>
      </c>
      <c s="34">
        <f>ROUND(ROUND(H57,2)*ROUND(G57,3),2)</f>
      </c>
      <c s="31"/>
      <c r="O57">
        <f>(I57*21)/100</f>
      </c>
      <c t="s">
        <v>27</v>
      </c>
    </row>
    <row r="58" spans="1:5" ht="12.75">
      <c r="A58" s="35" t="s">
        <v>54</v>
      </c>
      <c r="E58" s="36" t="s">
        <v>447</v>
      </c>
    </row>
    <row r="59" spans="1:5" ht="12.75">
      <c r="A59" s="37" t="s">
        <v>56</v>
      </c>
      <c r="E59" s="38" t="s">
        <v>448</v>
      </c>
    </row>
  </sheetData>
  <sheetProtection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449</v>
      </c>
      <c s="40">
        <f>0+I9+I13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449</v>
      </c>
      <c s="1"/>
      <c s="14" t="s">
        <v>450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449</v>
      </c>
      <c s="6"/>
      <c s="18" t="s">
        <v>450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31</v>
      </c>
      <c s="29" t="s">
        <v>451</v>
      </c>
      <c s="24" t="s">
        <v>51</v>
      </c>
      <c s="30" t="s">
        <v>452</v>
      </c>
      <c s="31" t="s">
        <v>53</v>
      </c>
      <c s="32">
        <v>1</v>
      </c>
      <c s="33">
        <v>0</v>
      </c>
      <c s="34">
        <f>ROUND(ROUND(H10,2)*ROUND(G10,3),2)</f>
      </c>
      <c s="31" t="s">
        <v>164</v>
      </c>
      <c r="O10">
        <f>(I10*21)/100</f>
      </c>
      <c t="s">
        <v>27</v>
      </c>
    </row>
    <row r="11" spans="1:5" ht="191.25">
      <c r="A11" s="35" t="s">
        <v>54</v>
      </c>
      <c r="E11" s="36" t="s">
        <v>453</v>
      </c>
    </row>
    <row r="12" spans="1:5" ht="12.75">
      <c r="A12" s="37" t="s">
        <v>56</v>
      </c>
      <c r="E12" s="38" t="s">
        <v>386</v>
      </c>
    </row>
    <row r="13" spans="1:18" ht="12.75" customHeight="1">
      <c r="A13" s="6" t="s">
        <v>47</v>
      </c>
      <c s="6"/>
      <c s="42" t="s">
        <v>37</v>
      </c>
      <c s="6"/>
      <c s="27" t="s">
        <v>160</v>
      </c>
      <c s="6"/>
      <c s="6"/>
      <c s="6"/>
      <c s="43">
        <f>0+Q13</f>
      </c>
      <c s="6"/>
      <c r="O13">
        <f>0+R13</f>
      </c>
      <c r="Q13">
        <f>0+I14</f>
      </c>
      <c>
        <f>0+O14</f>
      </c>
    </row>
    <row r="14" spans="1:16" ht="12.75">
      <c r="A14" s="24" t="s">
        <v>49</v>
      </c>
      <c s="29" t="s">
        <v>27</v>
      </c>
      <c s="29" t="s">
        <v>454</v>
      </c>
      <c s="24" t="s">
        <v>51</v>
      </c>
      <c s="30" t="s">
        <v>455</v>
      </c>
      <c s="31" t="s">
        <v>184</v>
      </c>
      <c s="32">
        <v>1500</v>
      </c>
      <c s="33">
        <v>0</v>
      </c>
      <c s="34">
        <f>ROUND(ROUND(H14,2)*ROUND(G14,3),2)</f>
      </c>
      <c s="31" t="s">
        <v>164</v>
      </c>
      <c r="O14">
        <f>(I14*21)/100</f>
      </c>
      <c t="s">
        <v>27</v>
      </c>
    </row>
    <row r="15" spans="1:5" ht="12.75">
      <c r="A15" s="35" t="s">
        <v>54</v>
      </c>
      <c r="E15" s="36" t="s">
        <v>456</v>
      </c>
    </row>
    <row r="16" spans="1:5" ht="12.75">
      <c r="A16" s="37" t="s">
        <v>56</v>
      </c>
      <c r="E16" s="38" t="s">
        <v>457</v>
      </c>
    </row>
  </sheetData>
  <sheetProtection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0+O9+O31+O56+O87+O133+O173+O177+O181+O221+O276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458</v>
      </c>
      <c s="40">
        <f>0+I9+I31+I56+I87+I133+I173+I177+I181+I221+I276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458</v>
      </c>
      <c s="1"/>
      <c s="14" t="s">
        <v>459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458</v>
      </c>
      <c s="6"/>
      <c s="18" t="s">
        <v>459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</f>
      </c>
      <c>
        <f>0+O10+O13+O16+O19+O22+O25+O28</f>
      </c>
    </row>
    <row r="10" spans="1:16" ht="25.5">
      <c r="A10" s="24" t="s">
        <v>49</v>
      </c>
      <c s="29" t="s">
        <v>31</v>
      </c>
      <c s="29" t="s">
        <v>167</v>
      </c>
      <c s="24" t="s">
        <v>51</v>
      </c>
      <c s="30" t="s">
        <v>168</v>
      </c>
      <c s="31" t="s">
        <v>169</v>
      </c>
      <c s="32">
        <v>1491.62</v>
      </c>
      <c s="33">
        <v>0</v>
      </c>
      <c s="34">
        <f>ROUND(ROUND(H10,2)*ROUND(G10,3),2)</f>
      </c>
      <c s="31"/>
      <c r="O10">
        <f>(I10*21)/100</f>
      </c>
      <c t="s">
        <v>27</v>
      </c>
    </row>
    <row r="11" spans="1:5" ht="25.5">
      <c r="A11" s="35" t="s">
        <v>54</v>
      </c>
      <c r="E11" s="36" t="s">
        <v>170</v>
      </c>
    </row>
    <row r="12" spans="1:5" ht="38.25">
      <c r="A12" s="39" t="s">
        <v>56</v>
      </c>
      <c r="E12" s="38" t="s">
        <v>460</v>
      </c>
    </row>
    <row r="13" spans="1:16" ht="25.5">
      <c r="A13" s="24" t="s">
        <v>49</v>
      </c>
      <c s="29" t="s">
        <v>27</v>
      </c>
      <c s="29" t="s">
        <v>175</v>
      </c>
      <c s="24" t="s">
        <v>461</v>
      </c>
      <c s="30" t="s">
        <v>462</v>
      </c>
      <c s="31" t="s">
        <v>169</v>
      </c>
      <c s="32">
        <v>1175.124</v>
      </c>
      <c s="33">
        <v>0</v>
      </c>
      <c s="34">
        <f>ROUND(ROUND(H13,2)*ROUND(G13,3),2)</f>
      </c>
      <c s="31"/>
      <c r="O13">
        <f>(I13*21)/100</f>
      </c>
      <c t="s">
        <v>27</v>
      </c>
    </row>
    <row r="14" spans="1:5" ht="38.25">
      <c r="A14" s="35" t="s">
        <v>54</v>
      </c>
      <c r="E14" s="36" t="s">
        <v>463</v>
      </c>
    </row>
    <row r="15" spans="1:5" ht="51">
      <c r="A15" s="39" t="s">
        <v>56</v>
      </c>
      <c r="E15" s="38" t="s">
        <v>464</v>
      </c>
    </row>
    <row r="16" spans="1:16" ht="25.5">
      <c r="A16" s="24" t="s">
        <v>49</v>
      </c>
      <c s="29" t="s">
        <v>26</v>
      </c>
      <c s="29" t="s">
        <v>175</v>
      </c>
      <c s="24" t="s">
        <v>465</v>
      </c>
      <c s="30" t="s">
        <v>176</v>
      </c>
      <c s="31" t="s">
        <v>169</v>
      </c>
      <c s="32">
        <v>2269.103</v>
      </c>
      <c s="33">
        <v>0</v>
      </c>
      <c s="34">
        <f>ROUND(ROUND(H16,2)*ROUND(G16,3),2)</f>
      </c>
      <c s="31"/>
      <c r="O16">
        <f>(I16*21)/100</f>
      </c>
      <c t="s">
        <v>27</v>
      </c>
    </row>
    <row r="17" spans="1:5" ht="38.25">
      <c r="A17" s="35" t="s">
        <v>54</v>
      </c>
      <c r="E17" s="36" t="s">
        <v>466</v>
      </c>
    </row>
    <row r="18" spans="1:5" ht="51">
      <c r="A18" s="39" t="s">
        <v>56</v>
      </c>
      <c r="E18" s="38" t="s">
        <v>467</v>
      </c>
    </row>
    <row r="19" spans="1:16" ht="25.5">
      <c r="A19" s="24" t="s">
        <v>49</v>
      </c>
      <c s="29" t="s">
        <v>35</v>
      </c>
      <c s="29" t="s">
        <v>468</v>
      </c>
      <c s="24" t="s">
        <v>51</v>
      </c>
      <c s="30" t="s">
        <v>469</v>
      </c>
      <c s="31" t="s">
        <v>169</v>
      </c>
      <c s="32">
        <v>41.7</v>
      </c>
      <c s="33">
        <v>0</v>
      </c>
      <c s="34">
        <f>ROUND(ROUND(H19,2)*ROUND(G19,3),2)</f>
      </c>
      <c s="31"/>
      <c r="O19">
        <f>(I19*21)/100</f>
      </c>
      <c t="s">
        <v>27</v>
      </c>
    </row>
    <row r="20" spans="1:5" ht="25.5">
      <c r="A20" s="35" t="s">
        <v>54</v>
      </c>
      <c r="E20" s="36" t="s">
        <v>170</v>
      </c>
    </row>
    <row r="21" spans="1:5" ht="25.5">
      <c r="A21" s="39" t="s">
        <v>56</v>
      </c>
      <c r="E21" s="38" t="s">
        <v>470</v>
      </c>
    </row>
    <row r="22" spans="1:16" ht="25.5">
      <c r="A22" s="24" t="s">
        <v>49</v>
      </c>
      <c s="29" t="s">
        <v>37</v>
      </c>
      <c s="29" t="s">
        <v>471</v>
      </c>
      <c s="24" t="s">
        <v>51</v>
      </c>
      <c s="30" t="s">
        <v>472</v>
      </c>
      <c s="31" t="s">
        <v>169</v>
      </c>
      <c s="32">
        <v>9.603</v>
      </c>
      <c s="33">
        <v>0</v>
      </c>
      <c s="34">
        <f>ROUND(ROUND(H22,2)*ROUND(G22,3),2)</f>
      </c>
      <c s="31"/>
      <c r="O22">
        <f>(I22*21)/100</f>
      </c>
      <c t="s">
        <v>27</v>
      </c>
    </row>
    <row r="23" spans="1:5" ht="25.5">
      <c r="A23" s="35" t="s">
        <v>54</v>
      </c>
      <c r="E23" s="36" t="s">
        <v>170</v>
      </c>
    </row>
    <row r="24" spans="1:5" ht="12.75">
      <c r="A24" s="39" t="s">
        <v>56</v>
      </c>
      <c r="E24" s="38" t="s">
        <v>473</v>
      </c>
    </row>
    <row r="25" spans="1:16" ht="25.5">
      <c r="A25" s="24" t="s">
        <v>49</v>
      </c>
      <c s="29" t="s">
        <v>39</v>
      </c>
      <c s="29" t="s">
        <v>474</v>
      </c>
      <c s="24" t="s">
        <v>51</v>
      </c>
      <c s="30" t="s">
        <v>475</v>
      </c>
      <c s="31" t="s">
        <v>169</v>
      </c>
      <c s="32">
        <v>10.425</v>
      </c>
      <c s="33">
        <v>0</v>
      </c>
      <c s="34">
        <f>ROUND(ROUND(H25,2)*ROUND(G25,3),2)</f>
      </c>
      <c s="31"/>
      <c r="O25">
        <f>(I25*21)/100</f>
      </c>
      <c t="s">
        <v>27</v>
      </c>
    </row>
    <row r="26" spans="1:5" ht="25.5">
      <c r="A26" s="35" t="s">
        <v>54</v>
      </c>
      <c r="E26" s="36" t="s">
        <v>170</v>
      </c>
    </row>
    <row r="27" spans="1:5" ht="25.5">
      <c r="A27" s="39" t="s">
        <v>56</v>
      </c>
      <c r="E27" s="38" t="s">
        <v>476</v>
      </c>
    </row>
    <row r="28" spans="1:16" ht="25.5">
      <c r="A28" s="24" t="s">
        <v>49</v>
      </c>
      <c s="29" t="s">
        <v>73</v>
      </c>
      <c s="29" t="s">
        <v>178</v>
      </c>
      <c s="24" t="s">
        <v>51</v>
      </c>
      <c s="30" t="s">
        <v>179</v>
      </c>
      <c s="31" t="s">
        <v>169</v>
      </c>
      <c s="32">
        <v>114.346</v>
      </c>
      <c s="33">
        <v>0</v>
      </c>
      <c s="34">
        <f>ROUND(ROUND(H28,2)*ROUND(G28,3),2)</f>
      </c>
      <c s="31"/>
      <c r="O28">
        <f>(I28*21)/100</f>
      </c>
      <c t="s">
        <v>27</v>
      </c>
    </row>
    <row r="29" spans="1:5" ht="25.5">
      <c r="A29" s="35" t="s">
        <v>54</v>
      </c>
      <c r="E29" s="36" t="s">
        <v>170</v>
      </c>
    </row>
    <row r="30" spans="1:5" ht="25.5">
      <c r="A30" s="37" t="s">
        <v>56</v>
      </c>
      <c r="E30" s="38" t="s">
        <v>477</v>
      </c>
    </row>
    <row r="31" spans="1:18" ht="12.75" customHeight="1">
      <c r="A31" s="6" t="s">
        <v>47</v>
      </c>
      <c s="6"/>
      <c s="42" t="s">
        <v>31</v>
      </c>
      <c s="6"/>
      <c s="27" t="s">
        <v>181</v>
      </c>
      <c s="6"/>
      <c s="6"/>
      <c s="6"/>
      <c s="43">
        <f>0+Q31</f>
      </c>
      <c s="6"/>
      <c r="O31">
        <f>0+R31</f>
      </c>
      <c r="Q31">
        <f>0+I32+I35+I38+I41+I44+I47+I50+I53</f>
      </c>
      <c>
        <f>0+O32+O35+O38+O41+O44+O47+O50+O53</f>
      </c>
    </row>
    <row r="32" spans="1:16" ht="12.75">
      <c r="A32" s="24" t="s">
        <v>49</v>
      </c>
      <c s="29" t="s">
        <v>77</v>
      </c>
      <c s="29" t="s">
        <v>478</v>
      </c>
      <c s="24" t="s">
        <v>51</v>
      </c>
      <c s="30" t="s">
        <v>479</v>
      </c>
      <c s="31" t="s">
        <v>184</v>
      </c>
      <c s="32">
        <v>20</v>
      </c>
      <c s="33">
        <v>0</v>
      </c>
      <c s="34">
        <f>ROUND(ROUND(H32,2)*ROUND(G32,3),2)</f>
      </c>
      <c s="31" t="s">
        <v>164</v>
      </c>
      <c r="O32">
        <f>(I32*21)/100</f>
      </c>
      <c t="s">
        <v>27</v>
      </c>
    </row>
    <row r="33" spans="1:5" ht="12.75">
      <c r="A33" s="35" t="s">
        <v>54</v>
      </c>
      <c r="E33" s="36" t="s">
        <v>480</v>
      </c>
    </row>
    <row r="34" spans="1:5" ht="12.75">
      <c r="A34" s="39" t="s">
        <v>56</v>
      </c>
      <c r="E34" s="38" t="s">
        <v>481</v>
      </c>
    </row>
    <row r="35" spans="1:16" ht="25.5">
      <c r="A35" s="24" t="s">
        <v>49</v>
      </c>
      <c s="29" t="s">
        <v>42</v>
      </c>
      <c s="29" t="s">
        <v>189</v>
      </c>
      <c s="24" t="s">
        <v>51</v>
      </c>
      <c s="30" t="s">
        <v>190</v>
      </c>
      <c s="31" t="s">
        <v>163</v>
      </c>
      <c s="32">
        <v>11.8</v>
      </c>
      <c s="33">
        <v>0</v>
      </c>
      <c s="34">
        <f>ROUND(ROUND(H35,2)*ROUND(G35,3),2)</f>
      </c>
      <c s="31" t="s">
        <v>164</v>
      </c>
      <c r="O35">
        <f>(I35*21)/100</f>
      </c>
      <c t="s">
        <v>27</v>
      </c>
    </row>
    <row r="36" spans="1:5" ht="12.75">
      <c r="A36" s="35" t="s">
        <v>54</v>
      </c>
      <c r="E36" s="36" t="s">
        <v>51</v>
      </c>
    </row>
    <row r="37" spans="1:5" ht="12.75">
      <c r="A37" s="39" t="s">
        <v>56</v>
      </c>
      <c r="E37" s="38" t="s">
        <v>482</v>
      </c>
    </row>
    <row r="38" spans="1:16" ht="12.75">
      <c r="A38" s="24" t="s">
        <v>49</v>
      </c>
      <c s="29" t="s">
        <v>44</v>
      </c>
      <c s="29" t="s">
        <v>198</v>
      </c>
      <c s="24" t="s">
        <v>51</v>
      </c>
      <c s="30" t="s">
        <v>199</v>
      </c>
      <c s="31" t="s">
        <v>200</v>
      </c>
      <c s="32">
        <v>43.8</v>
      </c>
      <c s="33">
        <v>0</v>
      </c>
      <c s="34">
        <f>ROUND(ROUND(H38,2)*ROUND(G38,3),2)</f>
      </c>
      <c s="31" t="s">
        <v>164</v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38.25">
      <c r="A40" s="39" t="s">
        <v>56</v>
      </c>
      <c r="E40" s="38" t="s">
        <v>483</v>
      </c>
    </row>
    <row r="41" spans="1:16" ht="12.75">
      <c r="A41" s="24" t="s">
        <v>49</v>
      </c>
      <c s="29" t="s">
        <v>46</v>
      </c>
      <c s="29" t="s">
        <v>202</v>
      </c>
      <c s="24" t="s">
        <v>51</v>
      </c>
      <c s="30" t="s">
        <v>203</v>
      </c>
      <c s="31" t="s">
        <v>200</v>
      </c>
      <c s="32">
        <v>429.9</v>
      </c>
      <c s="33">
        <v>0</v>
      </c>
      <c s="34">
        <f>ROUND(ROUND(H41,2)*ROUND(G41,3),2)</f>
      </c>
      <c s="31" t="s">
        <v>164</v>
      </c>
      <c r="O41">
        <f>(I41*21)/100</f>
      </c>
      <c t="s">
        <v>27</v>
      </c>
    </row>
    <row r="42" spans="1:5" ht="12.75">
      <c r="A42" s="35" t="s">
        <v>54</v>
      </c>
      <c r="E42" s="36" t="s">
        <v>204</v>
      </c>
    </row>
    <row r="43" spans="1:5" ht="76.5">
      <c r="A43" s="39" t="s">
        <v>56</v>
      </c>
      <c r="E43" s="38" t="s">
        <v>484</v>
      </c>
    </row>
    <row r="44" spans="1:16" ht="12.75">
      <c r="A44" s="24" t="s">
        <v>49</v>
      </c>
      <c s="29" t="s">
        <v>91</v>
      </c>
      <c s="29" t="s">
        <v>485</v>
      </c>
      <c s="24" t="s">
        <v>51</v>
      </c>
      <c s="30" t="s">
        <v>486</v>
      </c>
      <c s="31" t="s">
        <v>200</v>
      </c>
      <c s="32">
        <v>3.7</v>
      </c>
      <c s="33">
        <v>0</v>
      </c>
      <c s="34">
        <f>ROUND(ROUND(H44,2)*ROUND(G44,3),2)</f>
      </c>
      <c s="31" t="s">
        <v>164</v>
      </c>
      <c r="O44">
        <f>(I44*21)/100</f>
      </c>
      <c t="s">
        <v>27</v>
      </c>
    </row>
    <row r="45" spans="1:5" ht="12.75">
      <c r="A45" s="35" t="s">
        <v>54</v>
      </c>
      <c r="E45" s="36" t="s">
        <v>51</v>
      </c>
    </row>
    <row r="46" spans="1:5" ht="12.75">
      <c r="A46" s="39" t="s">
        <v>56</v>
      </c>
      <c r="E46" s="38" t="s">
        <v>487</v>
      </c>
    </row>
    <row r="47" spans="1:16" ht="12.75">
      <c r="A47" s="24" t="s">
        <v>49</v>
      </c>
      <c s="29" t="s">
        <v>94</v>
      </c>
      <c s="29" t="s">
        <v>206</v>
      </c>
      <c s="24" t="s">
        <v>51</v>
      </c>
      <c s="30" t="s">
        <v>207</v>
      </c>
      <c s="31" t="s">
        <v>163</v>
      </c>
      <c s="32">
        <v>165.719</v>
      </c>
      <c s="33">
        <v>0</v>
      </c>
      <c s="34">
        <f>ROUND(ROUND(H47,2)*ROUND(G47,3),2)</f>
      </c>
      <c s="31" t="s">
        <v>164</v>
      </c>
      <c r="O47">
        <f>(I47*21)/100</f>
      </c>
      <c t="s">
        <v>27</v>
      </c>
    </row>
    <row r="48" spans="1:5" ht="12.75">
      <c r="A48" s="35" t="s">
        <v>54</v>
      </c>
      <c r="E48" s="36" t="s">
        <v>488</v>
      </c>
    </row>
    <row r="49" spans="1:5" ht="63.75">
      <c r="A49" s="39" t="s">
        <v>56</v>
      </c>
      <c r="E49" s="38" t="s">
        <v>489</v>
      </c>
    </row>
    <row r="50" spans="1:16" ht="12.75">
      <c r="A50" s="24" t="s">
        <v>49</v>
      </c>
      <c s="29" t="s">
        <v>98</v>
      </c>
      <c s="29" t="s">
        <v>490</v>
      </c>
      <c s="24" t="s">
        <v>51</v>
      </c>
      <c s="30" t="s">
        <v>491</v>
      </c>
      <c s="31" t="s">
        <v>200</v>
      </c>
      <c s="32">
        <v>57.5</v>
      </c>
      <c s="33">
        <v>0</v>
      </c>
      <c s="34">
        <f>ROUND(ROUND(H50,2)*ROUND(G50,3),2)</f>
      </c>
      <c s="31" t="s">
        <v>164</v>
      </c>
      <c r="O50">
        <f>(I50*21)/100</f>
      </c>
      <c t="s">
        <v>27</v>
      </c>
    </row>
    <row r="51" spans="1:5" ht="12.75">
      <c r="A51" s="35" t="s">
        <v>54</v>
      </c>
      <c r="E51" s="36" t="s">
        <v>51</v>
      </c>
    </row>
    <row r="52" spans="1:5" ht="51">
      <c r="A52" s="39" t="s">
        <v>56</v>
      </c>
      <c r="E52" s="38" t="s">
        <v>492</v>
      </c>
    </row>
    <row r="53" spans="1:16" ht="12.75">
      <c r="A53" s="24" t="s">
        <v>49</v>
      </c>
      <c s="29" t="s">
        <v>100</v>
      </c>
      <c s="29" t="s">
        <v>493</v>
      </c>
      <c s="24" t="s">
        <v>51</v>
      </c>
      <c s="30" t="s">
        <v>494</v>
      </c>
      <c s="31" t="s">
        <v>163</v>
      </c>
      <c s="32">
        <v>734.6</v>
      </c>
      <c s="33">
        <v>0</v>
      </c>
      <c s="34">
        <f>ROUND(ROUND(H53,2)*ROUND(G53,3),2)</f>
      </c>
      <c s="31" t="s">
        <v>164</v>
      </c>
      <c r="O53">
        <f>(I53*21)/100</f>
      </c>
      <c t="s">
        <v>27</v>
      </c>
    </row>
    <row r="54" spans="1:5" ht="12.75">
      <c r="A54" s="35" t="s">
        <v>54</v>
      </c>
      <c r="E54" s="36" t="s">
        <v>51</v>
      </c>
    </row>
    <row r="55" spans="1:5" ht="51">
      <c r="A55" s="37" t="s">
        <v>56</v>
      </c>
      <c r="E55" s="38" t="s">
        <v>495</v>
      </c>
    </row>
    <row r="56" spans="1:18" ht="12.75" customHeight="1">
      <c r="A56" s="6" t="s">
        <v>47</v>
      </c>
      <c s="6"/>
      <c s="42" t="s">
        <v>27</v>
      </c>
      <c s="6"/>
      <c s="27" t="s">
        <v>245</v>
      </c>
      <c s="6"/>
      <c s="6"/>
      <c s="6"/>
      <c s="43">
        <f>0+Q56</f>
      </c>
      <c s="6"/>
      <c r="O56">
        <f>0+R56</f>
      </c>
      <c r="Q56">
        <f>0+I57+I60+I63+I66+I69+I72+I75+I78+I81+I84</f>
      </c>
      <c>
        <f>0+O57+O60+O63+O66+O69+O72+O75+O78+O81+O84</f>
      </c>
    </row>
    <row r="57" spans="1:16" ht="12.75">
      <c r="A57" s="24" t="s">
        <v>49</v>
      </c>
      <c s="29" t="s">
        <v>104</v>
      </c>
      <c s="29" t="s">
        <v>496</v>
      </c>
      <c s="24" t="s">
        <v>51</v>
      </c>
      <c s="30" t="s">
        <v>497</v>
      </c>
      <c s="31" t="s">
        <v>163</v>
      </c>
      <c s="32">
        <v>9.36</v>
      </c>
      <c s="33">
        <v>0</v>
      </c>
      <c s="34">
        <f>ROUND(ROUND(H57,2)*ROUND(G57,3),2)</f>
      </c>
      <c s="31" t="s">
        <v>164</v>
      </c>
      <c r="O57">
        <f>(I57*21)/100</f>
      </c>
      <c t="s">
        <v>27</v>
      </c>
    </row>
    <row r="58" spans="1:5" ht="12.75">
      <c r="A58" s="35" t="s">
        <v>54</v>
      </c>
      <c r="E58" s="36" t="s">
        <v>498</v>
      </c>
    </row>
    <row r="59" spans="1:5" ht="12.75">
      <c r="A59" s="39" t="s">
        <v>56</v>
      </c>
      <c r="E59" s="38" t="s">
        <v>499</v>
      </c>
    </row>
    <row r="60" spans="1:16" ht="12.75">
      <c r="A60" s="24" t="s">
        <v>49</v>
      </c>
      <c s="29" t="s">
        <v>106</v>
      </c>
      <c s="29" t="s">
        <v>500</v>
      </c>
      <c s="24" t="s">
        <v>51</v>
      </c>
      <c s="30" t="s">
        <v>501</v>
      </c>
      <c s="31" t="s">
        <v>163</v>
      </c>
      <c s="32">
        <v>2.085</v>
      </c>
      <c s="33">
        <v>0</v>
      </c>
      <c s="34">
        <f>ROUND(ROUND(H60,2)*ROUND(G60,3),2)</f>
      </c>
      <c s="31" t="s">
        <v>164</v>
      </c>
      <c r="O60">
        <f>(I60*21)/100</f>
      </c>
      <c t="s">
        <v>27</v>
      </c>
    </row>
    <row r="61" spans="1:5" ht="12.75">
      <c r="A61" s="35" t="s">
        <v>54</v>
      </c>
      <c r="E61" s="36" t="s">
        <v>51</v>
      </c>
    </row>
    <row r="62" spans="1:5" ht="38.25">
      <c r="A62" s="39" t="s">
        <v>56</v>
      </c>
      <c r="E62" s="38" t="s">
        <v>502</v>
      </c>
    </row>
    <row r="63" spans="1:16" ht="12.75">
      <c r="A63" s="24" t="s">
        <v>49</v>
      </c>
      <c s="29" t="s">
        <v>109</v>
      </c>
      <c s="29" t="s">
        <v>503</v>
      </c>
      <c s="24" t="s">
        <v>51</v>
      </c>
      <c s="30" t="s">
        <v>504</v>
      </c>
      <c s="31" t="s">
        <v>184</v>
      </c>
      <c s="32">
        <v>400</v>
      </c>
      <c s="33">
        <v>0</v>
      </c>
      <c s="34">
        <f>ROUND(ROUND(H63,2)*ROUND(G63,3),2)</f>
      </c>
      <c s="31"/>
      <c r="O63">
        <f>(I63*21)/100</f>
      </c>
      <c t="s">
        <v>27</v>
      </c>
    </row>
    <row r="64" spans="1:5" ht="12.75">
      <c r="A64" s="35" t="s">
        <v>54</v>
      </c>
      <c r="E64" s="36" t="s">
        <v>505</v>
      </c>
    </row>
    <row r="65" spans="1:5" ht="12.75">
      <c r="A65" s="39" t="s">
        <v>56</v>
      </c>
      <c r="E65" s="38" t="s">
        <v>506</v>
      </c>
    </row>
    <row r="66" spans="1:16" ht="12.75">
      <c r="A66" s="24" t="s">
        <v>49</v>
      </c>
      <c s="29" t="s">
        <v>112</v>
      </c>
      <c s="29" t="s">
        <v>507</v>
      </c>
      <c s="24" t="s">
        <v>51</v>
      </c>
      <c s="30" t="s">
        <v>508</v>
      </c>
      <c s="31" t="s">
        <v>200</v>
      </c>
      <c s="32">
        <v>16.8</v>
      </c>
      <c s="33">
        <v>0</v>
      </c>
      <c s="34">
        <f>ROUND(ROUND(H66,2)*ROUND(G66,3),2)</f>
      </c>
      <c s="31" t="s">
        <v>164</v>
      </c>
      <c r="O66">
        <f>(I66*21)/100</f>
      </c>
      <c t="s">
        <v>27</v>
      </c>
    </row>
    <row r="67" spans="1:5" ht="12.75">
      <c r="A67" s="35" t="s">
        <v>54</v>
      </c>
      <c r="E67" s="36" t="s">
        <v>509</v>
      </c>
    </row>
    <row r="68" spans="1:5" ht="12.75">
      <c r="A68" s="39" t="s">
        <v>56</v>
      </c>
      <c r="E68" s="38" t="s">
        <v>510</v>
      </c>
    </row>
    <row r="69" spans="1:16" ht="25.5">
      <c r="A69" s="24" t="s">
        <v>49</v>
      </c>
      <c s="29" t="s">
        <v>116</v>
      </c>
      <c s="29" t="s">
        <v>511</v>
      </c>
      <c s="24" t="s">
        <v>51</v>
      </c>
      <c s="30" t="s">
        <v>512</v>
      </c>
      <c s="31" t="s">
        <v>200</v>
      </c>
      <c s="32">
        <v>11.5</v>
      </c>
      <c s="33">
        <v>0</v>
      </c>
      <c s="34">
        <f>ROUND(ROUND(H69,2)*ROUND(G69,3),2)</f>
      </c>
      <c s="31" t="s">
        <v>164</v>
      </c>
      <c r="O69">
        <f>(I69*21)/100</f>
      </c>
      <c t="s">
        <v>27</v>
      </c>
    </row>
    <row r="70" spans="1:5" ht="12.75">
      <c r="A70" s="35" t="s">
        <v>54</v>
      </c>
      <c r="E70" s="36" t="s">
        <v>51</v>
      </c>
    </row>
    <row r="71" spans="1:5" ht="89.25">
      <c r="A71" s="39" t="s">
        <v>56</v>
      </c>
      <c r="E71" s="38" t="s">
        <v>513</v>
      </c>
    </row>
    <row r="72" spans="1:16" ht="25.5">
      <c r="A72" s="24" t="s">
        <v>49</v>
      </c>
      <c s="29" t="s">
        <v>118</v>
      </c>
      <c s="29" t="s">
        <v>514</v>
      </c>
      <c s="24" t="s">
        <v>461</v>
      </c>
      <c s="30" t="s">
        <v>515</v>
      </c>
      <c s="31" t="s">
        <v>85</v>
      </c>
      <c s="32">
        <v>1663.065</v>
      </c>
      <c s="33">
        <v>0</v>
      </c>
      <c s="34">
        <f>ROUND(ROUND(H72,2)*ROUND(G72,3),2)</f>
      </c>
      <c s="31" t="s">
        <v>164</v>
      </c>
      <c r="O72">
        <f>(I72*21)/100</f>
      </c>
      <c t="s">
        <v>27</v>
      </c>
    </row>
    <row r="73" spans="1:5" ht="12.75">
      <c r="A73" s="35" t="s">
        <v>54</v>
      </c>
      <c r="E73" s="36" t="s">
        <v>516</v>
      </c>
    </row>
    <row r="74" spans="1:5" ht="114.75">
      <c r="A74" s="39" t="s">
        <v>56</v>
      </c>
      <c r="E74" s="38" t="s">
        <v>517</v>
      </c>
    </row>
    <row r="75" spans="1:16" ht="25.5">
      <c r="A75" s="24" t="s">
        <v>49</v>
      </c>
      <c s="29" t="s">
        <v>122</v>
      </c>
      <c s="29" t="s">
        <v>514</v>
      </c>
      <c s="24" t="s">
        <v>465</v>
      </c>
      <c s="30" t="s">
        <v>515</v>
      </c>
      <c s="31" t="s">
        <v>85</v>
      </c>
      <c s="32">
        <v>3121.72</v>
      </c>
      <c s="33">
        <v>0</v>
      </c>
      <c s="34">
        <f>ROUND(ROUND(H75,2)*ROUND(G75,3),2)</f>
      </c>
      <c s="31" t="s">
        <v>164</v>
      </c>
      <c r="O75">
        <f>(I75*21)/100</f>
      </c>
      <c t="s">
        <v>27</v>
      </c>
    </row>
    <row r="76" spans="1:5" ht="12.75">
      <c r="A76" s="35" t="s">
        <v>54</v>
      </c>
      <c r="E76" s="36" t="s">
        <v>518</v>
      </c>
    </row>
    <row r="77" spans="1:5" ht="76.5">
      <c r="A77" s="39" t="s">
        <v>56</v>
      </c>
      <c r="E77" s="38" t="s">
        <v>519</v>
      </c>
    </row>
    <row r="78" spans="1:16" ht="25.5">
      <c r="A78" s="24" t="s">
        <v>49</v>
      </c>
      <c s="29" t="s">
        <v>126</v>
      </c>
      <c s="29" t="s">
        <v>514</v>
      </c>
      <c s="24" t="s">
        <v>520</v>
      </c>
      <c s="30" t="s">
        <v>515</v>
      </c>
      <c s="31" t="s">
        <v>85</v>
      </c>
      <c s="32">
        <v>252</v>
      </c>
      <c s="33">
        <v>0</v>
      </c>
      <c s="34">
        <f>ROUND(ROUND(H78,2)*ROUND(G78,3),2)</f>
      </c>
      <c s="31" t="s">
        <v>164</v>
      </c>
      <c r="O78">
        <f>(I78*21)/100</f>
      </c>
      <c t="s">
        <v>27</v>
      </c>
    </row>
    <row r="79" spans="1:5" ht="12.75">
      <c r="A79" s="35" t="s">
        <v>54</v>
      </c>
      <c r="E79" s="36" t="s">
        <v>521</v>
      </c>
    </row>
    <row r="80" spans="1:5" ht="12.75">
      <c r="A80" s="39" t="s">
        <v>56</v>
      </c>
      <c r="E80" s="38" t="s">
        <v>522</v>
      </c>
    </row>
    <row r="81" spans="1:16" ht="25.5">
      <c r="A81" s="24" t="s">
        <v>49</v>
      </c>
      <c s="29" t="s">
        <v>130</v>
      </c>
      <c s="29" t="s">
        <v>523</v>
      </c>
      <c s="24" t="s">
        <v>51</v>
      </c>
      <c s="30" t="s">
        <v>524</v>
      </c>
      <c s="31" t="s">
        <v>85</v>
      </c>
      <c s="32">
        <v>60</v>
      </c>
      <c s="33">
        <v>0</v>
      </c>
      <c s="34">
        <f>ROUND(ROUND(H81,2)*ROUND(G81,3),2)</f>
      </c>
      <c s="31" t="s">
        <v>164</v>
      </c>
      <c r="O81">
        <f>(I81*21)/100</f>
      </c>
      <c t="s">
        <v>27</v>
      </c>
    </row>
    <row r="82" spans="1:5" ht="12.75">
      <c r="A82" s="35" t="s">
        <v>54</v>
      </c>
      <c r="E82" s="36" t="s">
        <v>51</v>
      </c>
    </row>
    <row r="83" spans="1:5" ht="12.75">
      <c r="A83" s="39" t="s">
        <v>56</v>
      </c>
      <c r="E83" s="38" t="s">
        <v>525</v>
      </c>
    </row>
    <row r="84" spans="1:16" ht="12.75">
      <c r="A84" s="24" t="s">
        <v>49</v>
      </c>
      <c s="29" t="s">
        <v>134</v>
      </c>
      <c s="29" t="s">
        <v>526</v>
      </c>
      <c s="24" t="s">
        <v>51</v>
      </c>
      <c s="30" t="s">
        <v>527</v>
      </c>
      <c s="31" t="s">
        <v>184</v>
      </c>
      <c s="32">
        <v>62.2</v>
      </c>
      <c s="33">
        <v>0</v>
      </c>
      <c s="34">
        <f>ROUND(ROUND(H84,2)*ROUND(G84,3),2)</f>
      </c>
      <c s="31" t="s">
        <v>164</v>
      </c>
      <c r="O84">
        <f>(I84*21)/100</f>
      </c>
      <c t="s">
        <v>27</v>
      </c>
    </row>
    <row r="85" spans="1:5" ht="12.75">
      <c r="A85" s="35" t="s">
        <v>54</v>
      </c>
      <c r="E85" s="36" t="s">
        <v>528</v>
      </c>
    </row>
    <row r="86" spans="1:5" ht="63.75">
      <c r="A86" s="37" t="s">
        <v>56</v>
      </c>
      <c r="E86" s="38" t="s">
        <v>529</v>
      </c>
    </row>
    <row r="87" spans="1:18" ht="12.75" customHeight="1">
      <c r="A87" s="6" t="s">
        <v>47</v>
      </c>
      <c s="6"/>
      <c s="42" t="s">
        <v>26</v>
      </c>
      <c s="6"/>
      <c s="27" t="s">
        <v>530</v>
      </c>
      <c s="6"/>
      <c s="6"/>
      <c s="6"/>
      <c s="43">
        <f>0+Q87</f>
      </c>
      <c s="6"/>
      <c r="O87">
        <f>0+R87</f>
      </c>
      <c r="Q87">
        <f>0+I88+I91+I94+I97+I100+I103+I106+I109+I112+I115+I118+I121+I124+I127+I130</f>
      </c>
      <c>
        <f>0+O88+O91+O94+O97+O100+O103+O106+O109+O112+O115+O118+O121+O124+O127+O130</f>
      </c>
    </row>
    <row r="88" spans="1:16" ht="12.75">
      <c r="A88" s="24" t="s">
        <v>49</v>
      </c>
      <c s="29" t="s">
        <v>136</v>
      </c>
      <c s="29" t="s">
        <v>531</v>
      </c>
      <c s="24" t="s">
        <v>51</v>
      </c>
      <c s="30" t="s">
        <v>532</v>
      </c>
      <c s="31" t="s">
        <v>163</v>
      </c>
      <c s="32">
        <v>6.296</v>
      </c>
      <c s="33">
        <v>0</v>
      </c>
      <c s="34">
        <f>ROUND(ROUND(H88,2)*ROUND(G88,3),2)</f>
      </c>
      <c s="31" t="s">
        <v>164</v>
      </c>
      <c r="O88">
        <f>(I88*21)/100</f>
      </c>
      <c t="s">
        <v>27</v>
      </c>
    </row>
    <row r="89" spans="1:5" ht="12.75">
      <c r="A89" s="35" t="s">
        <v>54</v>
      </c>
      <c r="E89" s="36" t="s">
        <v>533</v>
      </c>
    </row>
    <row r="90" spans="1:5" ht="12.75">
      <c r="A90" s="39" t="s">
        <v>56</v>
      </c>
      <c r="E90" s="38" t="s">
        <v>534</v>
      </c>
    </row>
    <row r="91" spans="1:16" ht="12.75">
      <c r="A91" s="24" t="s">
        <v>49</v>
      </c>
      <c s="29" t="s">
        <v>140</v>
      </c>
      <c s="29" t="s">
        <v>535</v>
      </c>
      <c s="24" t="s">
        <v>51</v>
      </c>
      <c s="30" t="s">
        <v>536</v>
      </c>
      <c s="31" t="s">
        <v>169</v>
      </c>
      <c s="32">
        <v>1.133</v>
      </c>
      <c s="33">
        <v>0</v>
      </c>
      <c s="34">
        <f>ROUND(ROUND(H91,2)*ROUND(G91,3),2)</f>
      </c>
      <c s="31" t="s">
        <v>164</v>
      </c>
      <c r="O91">
        <f>(I91*21)/100</f>
      </c>
      <c t="s">
        <v>27</v>
      </c>
    </row>
    <row r="92" spans="1:5" ht="12.75">
      <c r="A92" s="35" t="s">
        <v>54</v>
      </c>
      <c r="E92" s="36" t="s">
        <v>537</v>
      </c>
    </row>
    <row r="93" spans="1:5" ht="12.75">
      <c r="A93" s="39" t="s">
        <v>56</v>
      </c>
      <c r="E93" s="38" t="s">
        <v>538</v>
      </c>
    </row>
    <row r="94" spans="1:16" ht="12.75">
      <c r="A94" s="24" t="s">
        <v>49</v>
      </c>
      <c s="29" t="s">
        <v>144</v>
      </c>
      <c s="29" t="s">
        <v>539</v>
      </c>
      <c s="24" t="s">
        <v>51</v>
      </c>
      <c s="30" t="s">
        <v>540</v>
      </c>
      <c s="31" t="s">
        <v>163</v>
      </c>
      <c s="32">
        <v>25.63</v>
      </c>
      <c s="33">
        <v>0</v>
      </c>
      <c s="34">
        <f>ROUND(ROUND(H94,2)*ROUND(G94,3),2)</f>
      </c>
      <c s="31"/>
      <c r="O94">
        <f>(I94*21)/100</f>
      </c>
      <c t="s">
        <v>27</v>
      </c>
    </row>
    <row r="95" spans="1:5" ht="25.5">
      <c r="A95" s="35" t="s">
        <v>54</v>
      </c>
      <c r="E95" s="36" t="s">
        <v>541</v>
      </c>
    </row>
    <row r="96" spans="1:5" ht="12.75">
      <c r="A96" s="39" t="s">
        <v>56</v>
      </c>
      <c r="E96" s="38" t="s">
        <v>542</v>
      </c>
    </row>
    <row r="97" spans="1:16" ht="12.75">
      <c r="A97" s="24" t="s">
        <v>49</v>
      </c>
      <c s="29" t="s">
        <v>148</v>
      </c>
      <c s="29" t="s">
        <v>543</v>
      </c>
      <c s="24" t="s">
        <v>51</v>
      </c>
      <c s="30" t="s">
        <v>544</v>
      </c>
      <c s="31" t="s">
        <v>545</v>
      </c>
      <c s="32">
        <v>3252</v>
      </c>
      <c s="33">
        <v>0</v>
      </c>
      <c s="34">
        <f>ROUND(ROUND(H97,2)*ROUND(G97,3),2)</f>
      </c>
      <c s="31" t="s">
        <v>164</v>
      </c>
      <c r="O97">
        <f>(I97*21)/100</f>
      </c>
      <c t="s">
        <v>27</v>
      </c>
    </row>
    <row r="98" spans="1:5" ht="12.75">
      <c r="A98" s="35" t="s">
        <v>54</v>
      </c>
      <c r="E98" s="36" t="s">
        <v>51</v>
      </c>
    </row>
    <row r="99" spans="1:5" ht="12.75">
      <c r="A99" s="39" t="s">
        <v>56</v>
      </c>
      <c r="E99" s="38" t="s">
        <v>546</v>
      </c>
    </row>
    <row r="100" spans="1:16" ht="12.75">
      <c r="A100" s="24" t="s">
        <v>49</v>
      </c>
      <c s="29" t="s">
        <v>152</v>
      </c>
      <c s="29" t="s">
        <v>547</v>
      </c>
      <c s="24" t="s">
        <v>51</v>
      </c>
      <c s="30" t="s">
        <v>548</v>
      </c>
      <c s="31" t="s">
        <v>163</v>
      </c>
      <c s="32">
        <v>288.348</v>
      </c>
      <c s="33">
        <v>0</v>
      </c>
      <c s="34">
        <f>ROUND(ROUND(H100,2)*ROUND(G100,3),2)</f>
      </c>
      <c s="31" t="s">
        <v>164</v>
      </c>
      <c r="O100">
        <f>(I100*21)/100</f>
      </c>
      <c t="s">
        <v>27</v>
      </c>
    </row>
    <row r="101" spans="1:5" ht="25.5">
      <c r="A101" s="35" t="s">
        <v>54</v>
      </c>
      <c r="E101" s="36" t="s">
        <v>549</v>
      </c>
    </row>
    <row r="102" spans="1:5" ht="165.75">
      <c r="A102" s="39" t="s">
        <v>56</v>
      </c>
      <c r="E102" s="38" t="s">
        <v>550</v>
      </c>
    </row>
    <row r="103" spans="1:16" ht="12.75">
      <c r="A103" s="24" t="s">
        <v>49</v>
      </c>
      <c s="29" t="s">
        <v>156</v>
      </c>
      <c s="29" t="s">
        <v>551</v>
      </c>
      <c s="24" t="s">
        <v>51</v>
      </c>
      <c s="30" t="s">
        <v>552</v>
      </c>
      <c s="31" t="s">
        <v>169</v>
      </c>
      <c s="32">
        <v>46.136</v>
      </c>
      <c s="33">
        <v>0</v>
      </c>
      <c s="34">
        <f>ROUND(ROUND(H103,2)*ROUND(G103,3),2)</f>
      </c>
      <c s="31" t="s">
        <v>164</v>
      </c>
      <c r="O103">
        <f>(I103*21)/100</f>
      </c>
      <c t="s">
        <v>27</v>
      </c>
    </row>
    <row r="104" spans="1:5" ht="12.75">
      <c r="A104" s="35" t="s">
        <v>54</v>
      </c>
      <c r="E104" s="36" t="s">
        <v>553</v>
      </c>
    </row>
    <row r="105" spans="1:5" ht="12.75">
      <c r="A105" s="39" t="s">
        <v>56</v>
      </c>
      <c r="E105" s="38" t="s">
        <v>554</v>
      </c>
    </row>
    <row r="106" spans="1:16" ht="12.75">
      <c r="A106" s="24" t="s">
        <v>49</v>
      </c>
      <c s="29" t="s">
        <v>271</v>
      </c>
      <c s="29" t="s">
        <v>555</v>
      </c>
      <c s="24" t="s">
        <v>51</v>
      </c>
      <c s="30" t="s">
        <v>556</v>
      </c>
      <c s="31" t="s">
        <v>163</v>
      </c>
      <c s="32">
        <v>41.508</v>
      </c>
      <c s="33">
        <v>0</v>
      </c>
      <c s="34">
        <f>ROUND(ROUND(H106,2)*ROUND(G106,3),2)</f>
      </c>
      <c s="31" t="s">
        <v>164</v>
      </c>
      <c r="O106">
        <f>(I106*21)/100</f>
      </c>
      <c t="s">
        <v>27</v>
      </c>
    </row>
    <row r="107" spans="1:5" ht="12.75">
      <c r="A107" s="35" t="s">
        <v>54</v>
      </c>
      <c r="E107" s="36" t="s">
        <v>557</v>
      </c>
    </row>
    <row r="108" spans="1:5" ht="127.5">
      <c r="A108" s="39" t="s">
        <v>56</v>
      </c>
      <c r="E108" s="38" t="s">
        <v>558</v>
      </c>
    </row>
    <row r="109" spans="1:16" ht="12.75">
      <c r="A109" s="24" t="s">
        <v>49</v>
      </c>
      <c s="29" t="s">
        <v>275</v>
      </c>
      <c s="29" t="s">
        <v>559</v>
      </c>
      <c s="24" t="s">
        <v>51</v>
      </c>
      <c s="30" t="s">
        <v>560</v>
      </c>
      <c s="31" t="s">
        <v>169</v>
      </c>
      <c s="32">
        <v>6.226</v>
      </c>
      <c s="33">
        <v>0</v>
      </c>
      <c s="34">
        <f>ROUND(ROUND(H109,2)*ROUND(G109,3),2)</f>
      </c>
      <c s="31" t="s">
        <v>164</v>
      </c>
      <c r="O109">
        <f>(I109*21)/100</f>
      </c>
      <c t="s">
        <v>27</v>
      </c>
    </row>
    <row r="110" spans="1:5" ht="12.75">
      <c r="A110" s="35" t="s">
        <v>54</v>
      </c>
      <c r="E110" s="36" t="s">
        <v>561</v>
      </c>
    </row>
    <row r="111" spans="1:5" ht="12.75">
      <c r="A111" s="39" t="s">
        <v>56</v>
      </c>
      <c r="E111" s="38" t="s">
        <v>562</v>
      </c>
    </row>
    <row r="112" spans="1:16" ht="12.75">
      <c r="A112" s="24" t="s">
        <v>49</v>
      </c>
      <c s="29" t="s">
        <v>280</v>
      </c>
      <c s="29" t="s">
        <v>563</v>
      </c>
      <c s="24" t="s">
        <v>51</v>
      </c>
      <c s="30" t="s">
        <v>564</v>
      </c>
      <c s="31" t="s">
        <v>163</v>
      </c>
      <c s="32">
        <v>23.12</v>
      </c>
      <c s="33">
        <v>0</v>
      </c>
      <c s="34">
        <f>ROUND(ROUND(H112,2)*ROUND(G112,3),2)</f>
      </c>
      <c s="31" t="s">
        <v>164</v>
      </c>
      <c r="O112">
        <f>(I112*21)/100</f>
      </c>
      <c t="s">
        <v>27</v>
      </c>
    </row>
    <row r="113" spans="1:5" ht="12.75">
      <c r="A113" s="35" t="s">
        <v>54</v>
      </c>
      <c r="E113" s="36" t="s">
        <v>565</v>
      </c>
    </row>
    <row r="114" spans="1:5" ht="38.25">
      <c r="A114" s="39" t="s">
        <v>56</v>
      </c>
      <c r="E114" s="38" t="s">
        <v>566</v>
      </c>
    </row>
    <row r="115" spans="1:16" ht="12.75">
      <c r="A115" s="24" t="s">
        <v>49</v>
      </c>
      <c s="29" t="s">
        <v>285</v>
      </c>
      <c s="29" t="s">
        <v>567</v>
      </c>
      <c s="24" t="s">
        <v>51</v>
      </c>
      <c s="30" t="s">
        <v>568</v>
      </c>
      <c s="31" t="s">
        <v>200</v>
      </c>
      <c s="32">
        <v>310.128</v>
      </c>
      <c s="33">
        <v>0</v>
      </c>
      <c s="34">
        <f>ROUND(ROUND(H115,2)*ROUND(G115,3),2)</f>
      </c>
      <c s="31"/>
      <c r="O115">
        <f>(I115*21)/100</f>
      </c>
      <c t="s">
        <v>27</v>
      </c>
    </row>
    <row r="116" spans="1:5" ht="25.5">
      <c r="A116" s="35" t="s">
        <v>54</v>
      </c>
      <c r="E116" s="36" t="s">
        <v>569</v>
      </c>
    </row>
    <row r="117" spans="1:5" ht="12.75">
      <c r="A117" s="39" t="s">
        <v>56</v>
      </c>
      <c r="E117" s="38" t="s">
        <v>570</v>
      </c>
    </row>
    <row r="118" spans="1:16" ht="12.75">
      <c r="A118" s="24" t="s">
        <v>49</v>
      </c>
      <c s="29" t="s">
        <v>290</v>
      </c>
      <c s="29" t="s">
        <v>571</v>
      </c>
      <c s="24" t="s">
        <v>51</v>
      </c>
      <c s="30" t="s">
        <v>572</v>
      </c>
      <c s="31" t="s">
        <v>200</v>
      </c>
      <c s="32">
        <v>175.982</v>
      </c>
      <c s="33">
        <v>0</v>
      </c>
      <c s="34">
        <f>ROUND(ROUND(H118,2)*ROUND(G118,3),2)</f>
      </c>
      <c s="31"/>
      <c r="O118">
        <f>(I118*21)/100</f>
      </c>
      <c t="s">
        <v>27</v>
      </c>
    </row>
    <row r="119" spans="1:5" ht="12.75">
      <c r="A119" s="35" t="s">
        <v>54</v>
      </c>
      <c r="E119" s="36" t="s">
        <v>573</v>
      </c>
    </row>
    <row r="120" spans="1:5" ht="51">
      <c r="A120" s="39" t="s">
        <v>56</v>
      </c>
      <c r="E120" s="38" t="s">
        <v>574</v>
      </c>
    </row>
    <row r="121" spans="1:16" ht="12.75">
      <c r="A121" s="24" t="s">
        <v>49</v>
      </c>
      <c s="29" t="s">
        <v>295</v>
      </c>
      <c s="29" t="s">
        <v>575</v>
      </c>
      <c s="24" t="s">
        <v>461</v>
      </c>
      <c s="30" t="s">
        <v>576</v>
      </c>
      <c s="31" t="s">
        <v>163</v>
      </c>
      <c s="32">
        <v>24.282</v>
      </c>
      <c s="33">
        <v>0</v>
      </c>
      <c s="34">
        <f>ROUND(ROUND(H121,2)*ROUND(G121,3),2)</f>
      </c>
      <c s="31" t="s">
        <v>164</v>
      </c>
      <c r="O121">
        <f>(I121*21)/100</f>
      </c>
      <c t="s">
        <v>27</v>
      </c>
    </row>
    <row r="122" spans="1:5" ht="12.75">
      <c r="A122" s="35" t="s">
        <v>54</v>
      </c>
      <c r="E122" s="36" t="s">
        <v>577</v>
      </c>
    </row>
    <row r="123" spans="1:5" ht="76.5">
      <c r="A123" s="39" t="s">
        <v>56</v>
      </c>
      <c r="E123" s="38" t="s">
        <v>578</v>
      </c>
    </row>
    <row r="124" spans="1:16" ht="12.75">
      <c r="A124" s="24" t="s">
        <v>49</v>
      </c>
      <c s="29" t="s">
        <v>299</v>
      </c>
      <c s="29" t="s">
        <v>575</v>
      </c>
      <c s="24" t="s">
        <v>465</v>
      </c>
      <c s="30" t="s">
        <v>576</v>
      </c>
      <c s="31" t="s">
        <v>163</v>
      </c>
      <c s="32">
        <v>1.749</v>
      </c>
      <c s="33">
        <v>0</v>
      </c>
      <c s="34">
        <f>ROUND(ROUND(H124,2)*ROUND(G124,3),2)</f>
      </c>
      <c s="31" t="s">
        <v>164</v>
      </c>
      <c r="O124">
        <f>(I124*21)/100</f>
      </c>
      <c t="s">
        <v>27</v>
      </c>
    </row>
    <row r="125" spans="1:5" ht="12.75">
      <c r="A125" s="35" t="s">
        <v>54</v>
      </c>
      <c r="E125" s="36" t="s">
        <v>579</v>
      </c>
    </row>
    <row r="126" spans="1:5" ht="51">
      <c r="A126" s="39" t="s">
        <v>56</v>
      </c>
      <c r="E126" s="38" t="s">
        <v>580</v>
      </c>
    </row>
    <row r="127" spans="1:16" ht="12.75">
      <c r="A127" s="24" t="s">
        <v>49</v>
      </c>
      <c s="29" t="s">
        <v>303</v>
      </c>
      <c s="29" t="s">
        <v>581</v>
      </c>
      <c s="24" t="s">
        <v>51</v>
      </c>
      <c s="30" t="s">
        <v>582</v>
      </c>
      <c s="31" t="s">
        <v>169</v>
      </c>
      <c s="32">
        <v>4.686</v>
      </c>
      <c s="33">
        <v>0</v>
      </c>
      <c s="34">
        <f>ROUND(ROUND(H127,2)*ROUND(G127,3),2)</f>
      </c>
      <c s="31" t="s">
        <v>164</v>
      </c>
      <c r="O127">
        <f>(I127*21)/100</f>
      </c>
      <c t="s">
        <v>27</v>
      </c>
    </row>
    <row r="128" spans="1:5" ht="12.75">
      <c r="A128" s="35" t="s">
        <v>54</v>
      </c>
      <c r="E128" s="36" t="s">
        <v>583</v>
      </c>
    </row>
    <row r="129" spans="1:5" ht="12.75">
      <c r="A129" s="39" t="s">
        <v>56</v>
      </c>
      <c r="E129" s="38" t="s">
        <v>584</v>
      </c>
    </row>
    <row r="130" spans="1:16" ht="12.75">
      <c r="A130" s="24" t="s">
        <v>49</v>
      </c>
      <c s="29" t="s">
        <v>308</v>
      </c>
      <c s="29" t="s">
        <v>585</v>
      </c>
      <c s="24" t="s">
        <v>51</v>
      </c>
      <c s="30" t="s">
        <v>586</v>
      </c>
      <c s="31" t="s">
        <v>200</v>
      </c>
      <c s="32">
        <v>12</v>
      </c>
      <c s="33">
        <v>0</v>
      </c>
      <c s="34">
        <f>ROUND(ROUND(H130,2)*ROUND(G130,3),2)</f>
      </c>
      <c s="31" t="s">
        <v>164</v>
      </c>
      <c r="O130">
        <f>(I130*21)/100</f>
      </c>
      <c t="s">
        <v>27</v>
      </c>
    </row>
    <row r="131" spans="1:5" ht="12.75">
      <c r="A131" s="35" t="s">
        <v>54</v>
      </c>
      <c r="E131" s="36" t="s">
        <v>587</v>
      </c>
    </row>
    <row r="132" spans="1:5" ht="12.75">
      <c r="A132" s="37" t="s">
        <v>56</v>
      </c>
      <c r="E132" s="38" t="s">
        <v>588</v>
      </c>
    </row>
    <row r="133" spans="1:18" ht="12.75" customHeight="1">
      <c r="A133" s="6" t="s">
        <v>47</v>
      </c>
      <c s="6"/>
      <c s="42" t="s">
        <v>35</v>
      </c>
      <c s="6"/>
      <c s="27" t="s">
        <v>258</v>
      </c>
      <c s="6"/>
      <c s="6"/>
      <c s="6"/>
      <c s="43">
        <f>0+Q133</f>
      </c>
      <c s="6"/>
      <c r="O133">
        <f>0+R133</f>
      </c>
      <c r="Q133">
        <f>0+I134+I137+I140+I143+I146+I149+I152+I155+I158+I161+I164+I167+I170</f>
      </c>
      <c>
        <f>0+O134+O137+O140+O143+O146+O149+O152+O155+O158+O161+O164+O167+O170</f>
      </c>
    </row>
    <row r="134" spans="1:16" ht="12.75">
      <c r="A134" s="24" t="s">
        <v>49</v>
      </c>
      <c s="29" t="s">
        <v>312</v>
      </c>
      <c s="29" t="s">
        <v>589</v>
      </c>
      <c s="24" t="s">
        <v>51</v>
      </c>
      <c s="30" t="s">
        <v>590</v>
      </c>
      <c s="31" t="s">
        <v>184</v>
      </c>
      <c s="32">
        <v>871.75</v>
      </c>
      <c s="33">
        <v>0</v>
      </c>
      <c s="34">
        <f>ROUND(ROUND(H134,2)*ROUND(G134,3),2)</f>
      </c>
      <c s="31" t="s">
        <v>164</v>
      </c>
      <c r="O134">
        <f>(I134*21)/100</f>
      </c>
      <c t="s">
        <v>27</v>
      </c>
    </row>
    <row r="135" spans="1:5" ht="12.75">
      <c r="A135" s="35" t="s">
        <v>54</v>
      </c>
      <c r="E135" s="36" t="s">
        <v>591</v>
      </c>
    </row>
    <row r="136" spans="1:5" ht="51">
      <c r="A136" s="39" t="s">
        <v>56</v>
      </c>
      <c r="E136" s="38" t="s">
        <v>592</v>
      </c>
    </row>
    <row r="137" spans="1:16" ht="12.75">
      <c r="A137" s="24" t="s">
        <v>49</v>
      </c>
      <c s="29" t="s">
        <v>317</v>
      </c>
      <c s="29" t="s">
        <v>593</v>
      </c>
      <c s="24" t="s">
        <v>51</v>
      </c>
      <c s="30" t="s">
        <v>594</v>
      </c>
      <c s="31" t="s">
        <v>184</v>
      </c>
      <c s="32">
        <v>596.16</v>
      </c>
      <c s="33">
        <v>0</v>
      </c>
      <c s="34">
        <f>ROUND(ROUND(H137,2)*ROUND(G137,3),2)</f>
      </c>
      <c s="31" t="s">
        <v>164</v>
      </c>
      <c r="O137">
        <f>(I137*21)/100</f>
      </c>
      <c t="s">
        <v>27</v>
      </c>
    </row>
    <row r="138" spans="1:5" ht="12.75">
      <c r="A138" s="35" t="s">
        <v>54</v>
      </c>
      <c r="E138" s="36" t="s">
        <v>595</v>
      </c>
    </row>
    <row r="139" spans="1:5" ht="12.75">
      <c r="A139" s="39" t="s">
        <v>56</v>
      </c>
      <c r="E139" s="38" t="s">
        <v>596</v>
      </c>
    </row>
    <row r="140" spans="1:16" ht="12.75">
      <c r="A140" s="24" t="s">
        <v>49</v>
      </c>
      <c s="29" t="s">
        <v>322</v>
      </c>
      <c s="29" t="s">
        <v>597</v>
      </c>
      <c s="24" t="s">
        <v>51</v>
      </c>
      <c s="30" t="s">
        <v>598</v>
      </c>
      <c s="31" t="s">
        <v>200</v>
      </c>
      <c s="32">
        <v>45</v>
      </c>
      <c s="33">
        <v>0</v>
      </c>
      <c s="34">
        <f>ROUND(ROUND(H140,2)*ROUND(G140,3),2)</f>
      </c>
      <c s="31" t="s">
        <v>164</v>
      </c>
      <c r="O140">
        <f>(I140*21)/100</f>
      </c>
      <c t="s">
        <v>27</v>
      </c>
    </row>
    <row r="141" spans="1:5" ht="12.75">
      <c r="A141" s="35" t="s">
        <v>54</v>
      </c>
      <c r="E141" s="36" t="s">
        <v>599</v>
      </c>
    </row>
    <row r="142" spans="1:5" ht="51">
      <c r="A142" s="39" t="s">
        <v>56</v>
      </c>
      <c r="E142" s="38" t="s">
        <v>600</v>
      </c>
    </row>
    <row r="143" spans="1:16" ht="12.75">
      <c r="A143" s="24" t="s">
        <v>49</v>
      </c>
      <c s="29" t="s">
        <v>326</v>
      </c>
      <c s="29" t="s">
        <v>601</v>
      </c>
      <c s="24" t="s">
        <v>461</v>
      </c>
      <c s="30" t="s">
        <v>602</v>
      </c>
      <c s="31" t="s">
        <v>85</v>
      </c>
      <c s="32">
        <v>117</v>
      </c>
      <c s="33">
        <v>0</v>
      </c>
      <c s="34">
        <f>ROUND(ROUND(H143,2)*ROUND(G143,3),2)</f>
      </c>
      <c s="31" t="s">
        <v>164</v>
      </c>
      <c r="O143">
        <f>(I143*21)/100</f>
      </c>
      <c t="s">
        <v>27</v>
      </c>
    </row>
    <row r="144" spans="1:5" ht="12.75">
      <c r="A144" s="35" t="s">
        <v>54</v>
      </c>
      <c r="E144" s="36" t="s">
        <v>603</v>
      </c>
    </row>
    <row r="145" spans="1:5" ht="51">
      <c r="A145" s="39" t="s">
        <v>56</v>
      </c>
      <c r="E145" s="38" t="s">
        <v>604</v>
      </c>
    </row>
    <row r="146" spans="1:16" ht="12.75">
      <c r="A146" s="24" t="s">
        <v>49</v>
      </c>
      <c s="29" t="s">
        <v>331</v>
      </c>
      <c s="29" t="s">
        <v>601</v>
      </c>
      <c s="24" t="s">
        <v>465</v>
      </c>
      <c s="30" t="s">
        <v>602</v>
      </c>
      <c s="31" t="s">
        <v>85</v>
      </c>
      <c s="32">
        <v>52</v>
      </c>
      <c s="33">
        <v>0</v>
      </c>
      <c s="34">
        <f>ROUND(ROUND(H146,2)*ROUND(G146,3),2)</f>
      </c>
      <c s="31" t="s">
        <v>164</v>
      </c>
      <c r="O146">
        <f>(I146*21)/100</f>
      </c>
      <c t="s">
        <v>27</v>
      </c>
    </row>
    <row r="147" spans="1:5" ht="12.75">
      <c r="A147" s="35" t="s">
        <v>54</v>
      </c>
      <c r="E147" s="36" t="s">
        <v>605</v>
      </c>
    </row>
    <row r="148" spans="1:5" ht="51">
      <c r="A148" s="39" t="s">
        <v>56</v>
      </c>
      <c r="E148" s="38" t="s">
        <v>606</v>
      </c>
    </row>
    <row r="149" spans="1:16" ht="12.75">
      <c r="A149" s="24" t="s">
        <v>49</v>
      </c>
      <c s="29" t="s">
        <v>335</v>
      </c>
      <c s="29" t="s">
        <v>601</v>
      </c>
      <c s="24" t="s">
        <v>520</v>
      </c>
      <c s="30" t="s">
        <v>602</v>
      </c>
      <c s="31" t="s">
        <v>85</v>
      </c>
      <c s="32">
        <v>20</v>
      </c>
      <c s="33">
        <v>0</v>
      </c>
      <c s="34">
        <f>ROUND(ROUND(H149,2)*ROUND(G149,3),2)</f>
      </c>
      <c s="31" t="s">
        <v>164</v>
      </c>
      <c r="O149">
        <f>(I149*21)/100</f>
      </c>
      <c t="s">
        <v>27</v>
      </c>
    </row>
    <row r="150" spans="1:5" ht="12.75">
      <c r="A150" s="35" t="s">
        <v>54</v>
      </c>
      <c r="E150" s="36" t="s">
        <v>607</v>
      </c>
    </row>
    <row r="151" spans="1:5" ht="12.75">
      <c r="A151" s="39" t="s">
        <v>56</v>
      </c>
      <c r="E151" s="38" t="s">
        <v>608</v>
      </c>
    </row>
    <row r="152" spans="1:16" ht="12.75">
      <c r="A152" s="24" t="s">
        <v>49</v>
      </c>
      <c s="29" t="s">
        <v>339</v>
      </c>
      <c s="29" t="s">
        <v>601</v>
      </c>
      <c s="24" t="s">
        <v>609</v>
      </c>
      <c s="30" t="s">
        <v>602</v>
      </c>
      <c s="31" t="s">
        <v>85</v>
      </c>
      <c s="32">
        <v>20</v>
      </c>
      <c s="33">
        <v>0</v>
      </c>
      <c s="34">
        <f>ROUND(ROUND(H152,2)*ROUND(G152,3),2)</f>
      </c>
      <c s="31" t="s">
        <v>164</v>
      </c>
      <c r="O152">
        <f>(I152*21)/100</f>
      </c>
      <c t="s">
        <v>27</v>
      </c>
    </row>
    <row r="153" spans="1:5" ht="12.75">
      <c r="A153" s="35" t="s">
        <v>54</v>
      </c>
      <c r="E153" s="36" t="s">
        <v>610</v>
      </c>
    </row>
    <row r="154" spans="1:5" ht="12.75">
      <c r="A154" s="39" t="s">
        <v>56</v>
      </c>
      <c r="E154" s="38" t="s">
        <v>608</v>
      </c>
    </row>
    <row r="155" spans="1:16" ht="12.75">
      <c r="A155" s="24" t="s">
        <v>49</v>
      </c>
      <c s="29" t="s">
        <v>343</v>
      </c>
      <c s="29" t="s">
        <v>611</v>
      </c>
      <c s="24" t="s">
        <v>51</v>
      </c>
      <c s="30" t="s">
        <v>612</v>
      </c>
      <c s="31" t="s">
        <v>163</v>
      </c>
      <c s="32">
        <v>8.55</v>
      </c>
      <c s="33">
        <v>0</v>
      </c>
      <c s="34">
        <f>ROUND(ROUND(H155,2)*ROUND(G155,3),2)</f>
      </c>
      <c s="31" t="s">
        <v>164</v>
      </c>
      <c r="O155">
        <f>(I155*21)/100</f>
      </c>
      <c t="s">
        <v>27</v>
      </c>
    </row>
    <row r="156" spans="1:5" ht="12.75">
      <c r="A156" s="35" t="s">
        <v>54</v>
      </c>
      <c r="E156" s="36" t="s">
        <v>613</v>
      </c>
    </row>
    <row r="157" spans="1:5" ht="76.5">
      <c r="A157" s="39" t="s">
        <v>56</v>
      </c>
      <c r="E157" s="38" t="s">
        <v>614</v>
      </c>
    </row>
    <row r="158" spans="1:16" ht="12.75">
      <c r="A158" s="24" t="s">
        <v>49</v>
      </c>
      <c s="29" t="s">
        <v>347</v>
      </c>
      <c s="29" t="s">
        <v>615</v>
      </c>
      <c s="24" t="s">
        <v>51</v>
      </c>
      <c s="30" t="s">
        <v>616</v>
      </c>
      <c s="31" t="s">
        <v>163</v>
      </c>
      <c s="32">
        <v>0.281</v>
      </c>
      <c s="33">
        <v>0</v>
      </c>
      <c s="34">
        <f>ROUND(ROUND(H158,2)*ROUND(G158,3),2)</f>
      </c>
      <c s="31" t="s">
        <v>164</v>
      </c>
      <c r="O158">
        <f>(I158*21)/100</f>
      </c>
      <c t="s">
        <v>27</v>
      </c>
    </row>
    <row r="159" spans="1:5" ht="12.75">
      <c r="A159" s="35" t="s">
        <v>54</v>
      </c>
      <c r="E159" s="36" t="s">
        <v>617</v>
      </c>
    </row>
    <row r="160" spans="1:5" ht="51">
      <c r="A160" s="39" t="s">
        <v>56</v>
      </c>
      <c r="E160" s="38" t="s">
        <v>618</v>
      </c>
    </row>
    <row r="161" spans="1:16" ht="12.75">
      <c r="A161" s="24" t="s">
        <v>49</v>
      </c>
      <c s="29" t="s">
        <v>351</v>
      </c>
      <c s="29" t="s">
        <v>619</v>
      </c>
      <c s="24" t="s">
        <v>51</v>
      </c>
      <c s="30" t="s">
        <v>620</v>
      </c>
      <c s="31" t="s">
        <v>163</v>
      </c>
      <c s="32">
        <v>249.965</v>
      </c>
      <c s="33">
        <v>0</v>
      </c>
      <c s="34">
        <f>ROUND(ROUND(H161,2)*ROUND(G161,3),2)</f>
      </c>
      <c s="31"/>
      <c r="O161">
        <f>(I161*21)/100</f>
      </c>
      <c t="s">
        <v>27</v>
      </c>
    </row>
    <row r="162" spans="1:5" ht="12.75">
      <c r="A162" s="35" t="s">
        <v>54</v>
      </c>
      <c r="E162" s="36" t="s">
        <v>621</v>
      </c>
    </row>
    <row r="163" spans="1:5" ht="63.75">
      <c r="A163" s="39" t="s">
        <v>56</v>
      </c>
      <c r="E163" s="38" t="s">
        <v>622</v>
      </c>
    </row>
    <row r="164" spans="1:16" ht="12.75">
      <c r="A164" s="24" t="s">
        <v>49</v>
      </c>
      <c s="29" t="s">
        <v>355</v>
      </c>
      <c s="29" t="s">
        <v>623</v>
      </c>
      <c s="24" t="s">
        <v>51</v>
      </c>
      <c s="30" t="s">
        <v>624</v>
      </c>
      <c s="31" t="s">
        <v>169</v>
      </c>
      <c s="32">
        <v>14.984</v>
      </c>
      <c s="33">
        <v>0</v>
      </c>
      <c s="34">
        <f>ROUND(ROUND(H164,2)*ROUND(G164,3),2)</f>
      </c>
      <c s="31" t="s">
        <v>164</v>
      </c>
      <c r="O164">
        <f>(I164*21)/100</f>
      </c>
      <c t="s">
        <v>27</v>
      </c>
    </row>
    <row r="165" spans="1:5" ht="12.75">
      <c r="A165" s="35" t="s">
        <v>54</v>
      </c>
      <c r="E165" s="36" t="s">
        <v>625</v>
      </c>
    </row>
    <row r="166" spans="1:5" ht="76.5">
      <c r="A166" s="39" t="s">
        <v>56</v>
      </c>
      <c r="E166" s="38" t="s">
        <v>626</v>
      </c>
    </row>
    <row r="167" spans="1:16" ht="12.75">
      <c r="A167" s="24" t="s">
        <v>49</v>
      </c>
      <c s="29" t="s">
        <v>359</v>
      </c>
      <c s="29" t="s">
        <v>627</v>
      </c>
      <c s="24" t="s">
        <v>51</v>
      </c>
      <c s="30" t="s">
        <v>628</v>
      </c>
      <c s="31" t="s">
        <v>163</v>
      </c>
      <c s="32">
        <v>734.6</v>
      </c>
      <c s="33">
        <v>0</v>
      </c>
      <c s="34">
        <f>ROUND(ROUND(H167,2)*ROUND(G167,3),2)</f>
      </c>
      <c s="31" t="s">
        <v>164</v>
      </c>
      <c r="O167">
        <f>(I167*21)/100</f>
      </c>
      <c t="s">
        <v>27</v>
      </c>
    </row>
    <row r="168" spans="1:5" ht="12.75">
      <c r="A168" s="35" t="s">
        <v>54</v>
      </c>
      <c r="E168" s="36" t="s">
        <v>629</v>
      </c>
    </row>
    <row r="169" spans="1:5" ht="51">
      <c r="A169" s="39" t="s">
        <v>56</v>
      </c>
      <c r="E169" s="38" t="s">
        <v>495</v>
      </c>
    </row>
    <row r="170" spans="1:16" ht="12.75">
      <c r="A170" s="24" t="s">
        <v>49</v>
      </c>
      <c s="29" t="s">
        <v>364</v>
      </c>
      <c s="29" t="s">
        <v>630</v>
      </c>
      <c s="24" t="s">
        <v>51</v>
      </c>
      <c s="30" t="s">
        <v>631</v>
      </c>
      <c s="31" t="s">
        <v>163</v>
      </c>
      <c s="32">
        <v>11.4</v>
      </c>
      <c s="33">
        <v>0</v>
      </c>
      <c s="34">
        <f>ROUND(ROUND(H170,2)*ROUND(G170,3),2)</f>
      </c>
      <c s="31" t="s">
        <v>164</v>
      </c>
      <c r="O170">
        <f>(I170*21)/100</f>
      </c>
      <c t="s">
        <v>27</v>
      </c>
    </row>
    <row r="171" spans="1:5" ht="12.75">
      <c r="A171" s="35" t="s">
        <v>54</v>
      </c>
      <c r="E171" s="36" t="s">
        <v>632</v>
      </c>
    </row>
    <row r="172" spans="1:5" ht="76.5">
      <c r="A172" s="37" t="s">
        <v>56</v>
      </c>
      <c r="E172" s="38" t="s">
        <v>633</v>
      </c>
    </row>
    <row r="173" spans="1:18" ht="12.75" customHeight="1">
      <c r="A173" s="6" t="s">
        <v>47</v>
      </c>
      <c s="6"/>
      <c s="42" t="s">
        <v>37</v>
      </c>
      <c s="6"/>
      <c s="27" t="s">
        <v>160</v>
      </c>
      <c s="6"/>
      <c s="6"/>
      <c s="6"/>
      <c s="43">
        <f>0+Q173</f>
      </c>
      <c s="6"/>
      <c r="O173">
        <f>0+R173</f>
      </c>
      <c r="Q173">
        <f>0+I174</f>
      </c>
      <c>
        <f>0+O174</f>
      </c>
    </row>
    <row r="174" spans="1:16" ht="12.75">
      <c r="A174" s="24" t="s">
        <v>49</v>
      </c>
      <c s="29" t="s">
        <v>368</v>
      </c>
      <c s="29" t="s">
        <v>634</v>
      </c>
      <c s="24" t="s">
        <v>51</v>
      </c>
      <c s="30" t="s">
        <v>635</v>
      </c>
      <c s="31" t="s">
        <v>200</v>
      </c>
      <c s="32">
        <v>108.5</v>
      </c>
      <c s="33">
        <v>0</v>
      </c>
      <c s="34">
        <f>ROUND(ROUND(H174,2)*ROUND(G174,3),2)</f>
      </c>
      <c s="31"/>
      <c r="O174">
        <f>(I174*21)/100</f>
      </c>
      <c t="s">
        <v>27</v>
      </c>
    </row>
    <row r="175" spans="1:5" ht="12.75">
      <c r="A175" s="35" t="s">
        <v>54</v>
      </c>
      <c r="E175" s="36" t="s">
        <v>636</v>
      </c>
    </row>
    <row r="176" spans="1:5" ht="38.25">
      <c r="A176" s="37" t="s">
        <v>56</v>
      </c>
      <c r="E176" s="38" t="s">
        <v>637</v>
      </c>
    </row>
    <row r="177" spans="1:18" ht="12.75" customHeight="1">
      <c r="A177" s="6" t="s">
        <v>47</v>
      </c>
      <c s="6"/>
      <c s="42" t="s">
        <v>39</v>
      </c>
      <c s="6"/>
      <c s="27" t="s">
        <v>638</v>
      </c>
      <c s="6"/>
      <c s="6"/>
      <c s="6"/>
      <c s="43">
        <f>0+Q177</f>
      </c>
      <c s="6"/>
      <c r="O177">
        <f>0+R177</f>
      </c>
      <c r="Q177">
        <f>0+I178</f>
      </c>
      <c>
        <f>0+O178</f>
      </c>
    </row>
    <row r="178" spans="1:16" ht="12.75">
      <c r="A178" s="24" t="s">
        <v>49</v>
      </c>
      <c s="29" t="s">
        <v>372</v>
      </c>
      <c s="29" t="s">
        <v>639</v>
      </c>
      <c s="24" t="s">
        <v>51</v>
      </c>
      <c s="30" t="s">
        <v>640</v>
      </c>
      <c s="31" t="s">
        <v>184</v>
      </c>
      <c s="32">
        <v>31.376</v>
      </c>
      <c s="33">
        <v>0</v>
      </c>
      <c s="34">
        <f>ROUND(ROUND(H178,2)*ROUND(G178,3),2)</f>
      </c>
      <c s="31" t="s">
        <v>164</v>
      </c>
      <c r="O178">
        <f>(I178*21)/100</f>
      </c>
      <c t="s">
        <v>27</v>
      </c>
    </row>
    <row r="179" spans="1:5" ht="12.75">
      <c r="A179" s="35" t="s">
        <v>54</v>
      </c>
      <c r="E179" s="36" t="s">
        <v>51</v>
      </c>
    </row>
    <row r="180" spans="1:5" ht="12.75">
      <c r="A180" s="37" t="s">
        <v>56</v>
      </c>
      <c r="E180" s="38" t="s">
        <v>641</v>
      </c>
    </row>
    <row r="181" spans="1:18" ht="12.75" customHeight="1">
      <c r="A181" s="6" t="s">
        <v>47</v>
      </c>
      <c s="6"/>
      <c s="42" t="s">
        <v>73</v>
      </c>
      <c s="6"/>
      <c s="27" t="s">
        <v>642</v>
      </c>
      <c s="6"/>
      <c s="6"/>
      <c s="6"/>
      <c s="43">
        <f>0+Q181</f>
      </c>
      <c s="6"/>
      <c r="O181">
        <f>0+R181</f>
      </c>
      <c r="Q181">
        <f>0+I182+I185+I188+I191+I194+I197+I200+I203+I206+I209+I212+I215+I218</f>
      </c>
      <c>
        <f>0+O182+O185+O188+O191+O194+O197+O200+O203+O206+O209+O212+O215+O218</f>
      </c>
    </row>
    <row r="182" spans="1:16" ht="25.5">
      <c r="A182" s="24" t="s">
        <v>49</v>
      </c>
      <c s="29" t="s">
        <v>376</v>
      </c>
      <c s="29" t="s">
        <v>643</v>
      </c>
      <c s="24" t="s">
        <v>51</v>
      </c>
      <c s="30" t="s">
        <v>644</v>
      </c>
      <c s="31" t="s">
        <v>184</v>
      </c>
      <c s="32">
        <v>174</v>
      </c>
      <c s="33">
        <v>0</v>
      </c>
      <c s="34">
        <f>ROUND(ROUND(H182,2)*ROUND(G182,3),2)</f>
      </c>
      <c s="31" t="s">
        <v>164</v>
      </c>
      <c r="O182">
        <f>(I182*21)/100</f>
      </c>
      <c t="s">
        <v>27</v>
      </c>
    </row>
    <row r="183" spans="1:5" ht="12.75">
      <c r="A183" s="35" t="s">
        <v>54</v>
      </c>
      <c r="E183" s="36" t="s">
        <v>51</v>
      </c>
    </row>
    <row r="184" spans="1:5" ht="63.75">
      <c r="A184" s="39" t="s">
        <v>56</v>
      </c>
      <c r="E184" s="38" t="s">
        <v>645</v>
      </c>
    </row>
    <row r="185" spans="1:16" ht="25.5">
      <c r="A185" s="24" t="s">
        <v>49</v>
      </c>
      <c s="29" t="s">
        <v>379</v>
      </c>
      <c s="29" t="s">
        <v>646</v>
      </c>
      <c s="24" t="s">
        <v>51</v>
      </c>
      <c s="30" t="s">
        <v>647</v>
      </c>
      <c s="31" t="s">
        <v>184</v>
      </c>
      <c s="32">
        <v>284</v>
      </c>
      <c s="33">
        <v>0</v>
      </c>
      <c s="34">
        <f>ROUND(ROUND(H185,2)*ROUND(G185,3),2)</f>
      </c>
      <c s="31" t="s">
        <v>164</v>
      </c>
      <c r="O185">
        <f>(I185*21)/100</f>
      </c>
      <c t="s">
        <v>27</v>
      </c>
    </row>
    <row r="186" spans="1:5" ht="12.75">
      <c r="A186" s="35" t="s">
        <v>54</v>
      </c>
      <c r="E186" s="36" t="s">
        <v>51</v>
      </c>
    </row>
    <row r="187" spans="1:5" ht="63.75">
      <c r="A187" s="39" t="s">
        <v>56</v>
      </c>
      <c r="E187" s="38" t="s">
        <v>648</v>
      </c>
    </row>
    <row r="188" spans="1:16" ht="12.75">
      <c r="A188" s="24" t="s">
        <v>49</v>
      </c>
      <c s="29" t="s">
        <v>383</v>
      </c>
      <c s="29" t="s">
        <v>649</v>
      </c>
      <c s="24" t="s">
        <v>51</v>
      </c>
      <c s="30" t="s">
        <v>650</v>
      </c>
      <c s="31" t="s">
        <v>184</v>
      </c>
      <c s="32">
        <v>1121.738</v>
      </c>
      <c s="33">
        <v>0</v>
      </c>
      <c s="34">
        <f>ROUND(ROUND(H188,2)*ROUND(G188,3),2)</f>
      </c>
      <c s="31"/>
      <c r="O188">
        <f>(I188*21)/100</f>
      </c>
      <c t="s">
        <v>27</v>
      </c>
    </row>
    <row r="189" spans="1:5" ht="12.75">
      <c r="A189" s="35" t="s">
        <v>54</v>
      </c>
      <c r="E189" s="36" t="s">
        <v>51</v>
      </c>
    </row>
    <row r="190" spans="1:5" ht="63.75">
      <c r="A190" s="39" t="s">
        <v>56</v>
      </c>
      <c r="E190" s="38" t="s">
        <v>651</v>
      </c>
    </row>
    <row r="191" spans="1:16" ht="12.75">
      <c r="A191" s="24" t="s">
        <v>49</v>
      </c>
      <c s="29" t="s">
        <v>387</v>
      </c>
      <c s="29" t="s">
        <v>652</v>
      </c>
      <c s="24" t="s">
        <v>51</v>
      </c>
      <c s="30" t="s">
        <v>653</v>
      </c>
      <c s="31" t="s">
        <v>184</v>
      </c>
      <c s="32">
        <v>954.4</v>
      </c>
      <c s="33">
        <v>0</v>
      </c>
      <c s="34">
        <f>ROUND(ROUND(H191,2)*ROUND(G191,3),2)</f>
      </c>
      <c s="31" t="s">
        <v>164</v>
      </c>
      <c r="O191">
        <f>(I191*21)/100</f>
      </c>
      <c t="s">
        <v>27</v>
      </c>
    </row>
    <row r="192" spans="1:5" ht="12.75">
      <c r="A192" s="35" t="s">
        <v>54</v>
      </c>
      <c r="E192" s="36" t="s">
        <v>654</v>
      </c>
    </row>
    <row r="193" spans="1:5" ht="38.25">
      <c r="A193" s="39" t="s">
        <v>56</v>
      </c>
      <c r="E193" s="38" t="s">
        <v>655</v>
      </c>
    </row>
    <row r="194" spans="1:16" ht="25.5">
      <c r="A194" s="24" t="s">
        <v>49</v>
      </c>
      <c s="29" t="s">
        <v>656</v>
      </c>
      <c s="29" t="s">
        <v>657</v>
      </c>
      <c s="24" t="s">
        <v>51</v>
      </c>
      <c s="30" t="s">
        <v>658</v>
      </c>
      <c s="31" t="s">
        <v>184</v>
      </c>
      <c s="32">
        <v>2269.48</v>
      </c>
      <c s="33">
        <v>0</v>
      </c>
      <c s="34">
        <f>ROUND(ROUND(H194,2)*ROUND(G194,3),2)</f>
      </c>
      <c s="31" t="s">
        <v>164</v>
      </c>
      <c r="O194">
        <f>(I194*21)/100</f>
      </c>
      <c t="s">
        <v>27</v>
      </c>
    </row>
    <row r="195" spans="1:5" ht="12.75">
      <c r="A195" s="35" t="s">
        <v>54</v>
      </c>
      <c r="E195" s="36" t="s">
        <v>659</v>
      </c>
    </row>
    <row r="196" spans="1:5" ht="38.25">
      <c r="A196" s="39" t="s">
        <v>56</v>
      </c>
      <c r="E196" s="38" t="s">
        <v>660</v>
      </c>
    </row>
    <row r="197" spans="1:16" ht="12.75">
      <c r="A197" s="24" t="s">
        <v>49</v>
      </c>
      <c s="29" t="s">
        <v>661</v>
      </c>
      <c s="29" t="s">
        <v>662</v>
      </c>
      <c s="24" t="s">
        <v>51</v>
      </c>
      <c s="30" t="s">
        <v>663</v>
      </c>
      <c s="31" t="s">
        <v>184</v>
      </c>
      <c s="32">
        <v>33.6</v>
      </c>
      <c s="33">
        <v>0</v>
      </c>
      <c s="34">
        <f>ROUND(ROUND(H197,2)*ROUND(G197,3),2)</f>
      </c>
      <c s="31"/>
      <c r="O197">
        <f>(I197*21)/100</f>
      </c>
      <c t="s">
        <v>27</v>
      </c>
    </row>
    <row r="198" spans="1:5" ht="12.75">
      <c r="A198" s="35" t="s">
        <v>54</v>
      </c>
      <c r="E198" s="36" t="s">
        <v>51</v>
      </c>
    </row>
    <row r="199" spans="1:5" ht="12.75">
      <c r="A199" s="39" t="s">
        <v>56</v>
      </c>
      <c r="E199" s="38" t="s">
        <v>664</v>
      </c>
    </row>
    <row r="200" spans="1:16" ht="12.75">
      <c r="A200" s="24" t="s">
        <v>49</v>
      </c>
      <c s="29" t="s">
        <v>665</v>
      </c>
      <c s="29" t="s">
        <v>666</v>
      </c>
      <c s="24" t="s">
        <v>51</v>
      </c>
      <c s="30" t="s">
        <v>667</v>
      </c>
      <c s="31" t="s">
        <v>184</v>
      </c>
      <c s="32">
        <v>557</v>
      </c>
      <c s="33">
        <v>0</v>
      </c>
      <c s="34">
        <f>ROUND(ROUND(H200,2)*ROUND(G200,3),2)</f>
      </c>
      <c s="31" t="s">
        <v>164</v>
      </c>
      <c r="O200">
        <f>(I200*21)/100</f>
      </c>
      <c t="s">
        <v>27</v>
      </c>
    </row>
    <row r="201" spans="1:5" ht="12.75">
      <c r="A201" s="35" t="s">
        <v>54</v>
      </c>
      <c r="E201" s="36" t="s">
        <v>51</v>
      </c>
    </row>
    <row r="202" spans="1:5" ht="63.75">
      <c r="A202" s="39" t="s">
        <v>56</v>
      </c>
      <c r="E202" s="38" t="s">
        <v>668</v>
      </c>
    </row>
    <row r="203" spans="1:16" ht="12.75">
      <c r="A203" s="24" t="s">
        <v>49</v>
      </c>
      <c s="29" t="s">
        <v>669</v>
      </c>
      <c s="29" t="s">
        <v>670</v>
      </c>
      <c s="24" t="s">
        <v>51</v>
      </c>
      <c s="30" t="s">
        <v>671</v>
      </c>
      <c s="31" t="s">
        <v>85</v>
      </c>
      <c s="32">
        <v>5</v>
      </c>
      <c s="33">
        <v>0</v>
      </c>
      <c s="34">
        <f>ROUND(ROUND(H203,2)*ROUND(G203,3),2)</f>
      </c>
      <c s="31"/>
      <c r="O203">
        <f>(I203*21)/100</f>
      </c>
      <c t="s">
        <v>27</v>
      </c>
    </row>
    <row r="204" spans="1:5" ht="12.75">
      <c r="A204" s="35" t="s">
        <v>54</v>
      </c>
      <c r="E204" s="36" t="s">
        <v>51</v>
      </c>
    </row>
    <row r="205" spans="1:5" ht="12.75">
      <c r="A205" s="39" t="s">
        <v>56</v>
      </c>
      <c r="E205" s="38" t="s">
        <v>672</v>
      </c>
    </row>
    <row r="206" spans="1:16" ht="12.75">
      <c r="A206" s="24" t="s">
        <v>49</v>
      </c>
      <c s="29" t="s">
        <v>673</v>
      </c>
      <c s="29" t="s">
        <v>674</v>
      </c>
      <c s="24" t="s">
        <v>51</v>
      </c>
      <c s="30" t="s">
        <v>675</v>
      </c>
      <c s="31" t="s">
        <v>85</v>
      </c>
      <c s="32">
        <v>5</v>
      </c>
      <c s="33">
        <v>0</v>
      </c>
      <c s="34">
        <f>ROUND(ROUND(H206,2)*ROUND(G206,3),2)</f>
      </c>
      <c s="31"/>
      <c r="O206">
        <f>(I206*21)/100</f>
      </c>
      <c t="s">
        <v>27</v>
      </c>
    </row>
    <row r="207" spans="1:5" ht="12.75">
      <c r="A207" s="35" t="s">
        <v>54</v>
      </c>
      <c r="E207" s="36" t="s">
        <v>676</v>
      </c>
    </row>
    <row r="208" spans="1:5" ht="12.75">
      <c r="A208" s="39" t="s">
        <v>56</v>
      </c>
      <c r="E208" s="38" t="s">
        <v>677</v>
      </c>
    </row>
    <row r="209" spans="1:16" ht="12.75">
      <c r="A209" s="24" t="s">
        <v>49</v>
      </c>
      <c s="29" t="s">
        <v>678</v>
      </c>
      <c s="29" t="s">
        <v>679</v>
      </c>
      <c s="24" t="s">
        <v>51</v>
      </c>
      <c s="30" t="s">
        <v>680</v>
      </c>
      <c s="31" t="s">
        <v>85</v>
      </c>
      <c s="32">
        <v>6</v>
      </c>
      <c s="33">
        <v>0</v>
      </c>
      <c s="34">
        <f>ROUND(ROUND(H209,2)*ROUND(G209,3),2)</f>
      </c>
      <c s="31"/>
      <c r="O209">
        <f>(I209*21)/100</f>
      </c>
      <c t="s">
        <v>27</v>
      </c>
    </row>
    <row r="210" spans="1:5" ht="12.75">
      <c r="A210" s="35" t="s">
        <v>54</v>
      </c>
      <c r="E210" s="36" t="s">
        <v>681</v>
      </c>
    </row>
    <row r="211" spans="1:5" ht="12.75">
      <c r="A211" s="39" t="s">
        <v>56</v>
      </c>
      <c r="E211" s="38" t="s">
        <v>682</v>
      </c>
    </row>
    <row r="212" spans="1:16" ht="12.75">
      <c r="A212" s="24" t="s">
        <v>49</v>
      </c>
      <c s="29" t="s">
        <v>683</v>
      </c>
      <c s="29" t="s">
        <v>684</v>
      </c>
      <c s="24" t="s">
        <v>51</v>
      </c>
      <c s="30" t="s">
        <v>685</v>
      </c>
      <c s="31" t="s">
        <v>169</v>
      </c>
      <c s="32">
        <v>6.5</v>
      </c>
      <c s="33">
        <v>0</v>
      </c>
      <c s="34">
        <f>ROUND(ROUND(H212,2)*ROUND(G212,3),2)</f>
      </c>
      <c s="31" t="s">
        <v>164</v>
      </c>
      <c r="O212">
        <f>(I212*21)/100</f>
      </c>
      <c t="s">
        <v>27</v>
      </c>
    </row>
    <row r="213" spans="1:5" ht="12.75">
      <c r="A213" s="35" t="s">
        <v>54</v>
      </c>
      <c r="E213" s="36" t="s">
        <v>686</v>
      </c>
    </row>
    <row r="214" spans="1:5" ht="51">
      <c r="A214" s="39" t="s">
        <v>56</v>
      </c>
      <c r="E214" s="38" t="s">
        <v>687</v>
      </c>
    </row>
    <row r="215" spans="1:16" ht="12.75">
      <c r="A215" s="24" t="s">
        <v>49</v>
      </c>
      <c s="29" t="s">
        <v>688</v>
      </c>
      <c s="29" t="s">
        <v>689</v>
      </c>
      <c s="24" t="s">
        <v>51</v>
      </c>
      <c s="30" t="s">
        <v>690</v>
      </c>
      <c s="31" t="s">
        <v>184</v>
      </c>
      <c s="32">
        <v>50</v>
      </c>
      <c s="33">
        <v>0</v>
      </c>
      <c s="34">
        <f>ROUND(ROUND(H215,2)*ROUND(G215,3),2)</f>
      </c>
      <c s="31" t="s">
        <v>164</v>
      </c>
      <c r="O215">
        <f>(I215*21)/100</f>
      </c>
      <c t="s">
        <v>27</v>
      </c>
    </row>
    <row r="216" spans="1:5" ht="12.75">
      <c r="A216" s="35" t="s">
        <v>54</v>
      </c>
      <c r="E216" s="36" t="s">
        <v>691</v>
      </c>
    </row>
    <row r="217" spans="1:5" ht="38.25">
      <c r="A217" s="39" t="s">
        <v>56</v>
      </c>
      <c r="E217" s="38" t="s">
        <v>692</v>
      </c>
    </row>
    <row r="218" spans="1:16" ht="12.75">
      <c r="A218" s="24" t="s">
        <v>49</v>
      </c>
      <c s="29" t="s">
        <v>693</v>
      </c>
      <c s="29" t="s">
        <v>694</v>
      </c>
      <c s="24" t="s">
        <v>51</v>
      </c>
      <c s="30" t="s">
        <v>695</v>
      </c>
      <c s="31" t="s">
        <v>184</v>
      </c>
      <c s="32">
        <v>345.8</v>
      </c>
      <c s="33">
        <v>0</v>
      </c>
      <c s="34">
        <f>ROUND(ROUND(H218,2)*ROUND(G218,3),2)</f>
      </c>
      <c s="31" t="s">
        <v>164</v>
      </c>
      <c r="O218">
        <f>(I218*21)/100</f>
      </c>
      <c t="s">
        <v>27</v>
      </c>
    </row>
    <row r="219" spans="1:5" ht="12.75">
      <c r="A219" s="35" t="s">
        <v>54</v>
      </c>
      <c r="E219" s="36" t="s">
        <v>51</v>
      </c>
    </row>
    <row r="220" spans="1:5" ht="38.25">
      <c r="A220" s="37" t="s">
        <v>56</v>
      </c>
      <c r="E220" s="38" t="s">
        <v>696</v>
      </c>
    </row>
    <row r="221" spans="1:18" ht="12.75" customHeight="1">
      <c r="A221" s="6" t="s">
        <v>47</v>
      </c>
      <c s="6"/>
      <c s="42" t="s">
        <v>77</v>
      </c>
      <c s="6"/>
      <c s="27" t="s">
        <v>284</v>
      </c>
      <c s="6"/>
      <c s="6"/>
      <c s="6"/>
      <c s="43">
        <f>0+Q221</f>
      </c>
      <c s="6"/>
      <c r="O221">
        <f>0+R221</f>
      </c>
      <c r="Q221">
        <f>0+I222+I225+I228+I231+I234+I237+I240+I243+I246+I249+I252+I255+I258+I261+I264+I267+I270+I273</f>
      </c>
      <c>
        <f>0+O222+O225+O228+O231+O234+O237+O240+O243+O246+O249+O252+O255+O258+O261+O264+O267+O270+O273</f>
      </c>
    </row>
    <row r="222" spans="1:16" ht="12.75">
      <c r="A222" s="24" t="s">
        <v>49</v>
      </c>
      <c s="29" t="s">
        <v>697</v>
      </c>
      <c s="29" t="s">
        <v>698</v>
      </c>
      <c s="24" t="s">
        <v>51</v>
      </c>
      <c s="30" t="s">
        <v>699</v>
      </c>
      <c s="31" t="s">
        <v>200</v>
      </c>
      <c s="32">
        <v>11</v>
      </c>
      <c s="33">
        <v>0</v>
      </c>
      <c s="34">
        <f>ROUND(ROUND(H222,2)*ROUND(G222,3),2)</f>
      </c>
      <c s="31"/>
      <c r="O222">
        <f>(I222*21)/100</f>
      </c>
      <c t="s">
        <v>27</v>
      </c>
    </row>
    <row r="223" spans="1:5" ht="38.25">
      <c r="A223" s="35" t="s">
        <v>54</v>
      </c>
      <c r="E223" s="36" t="s">
        <v>700</v>
      </c>
    </row>
    <row r="224" spans="1:5" ht="12.75">
      <c r="A224" s="39" t="s">
        <v>56</v>
      </c>
      <c r="E224" s="38" t="s">
        <v>701</v>
      </c>
    </row>
    <row r="225" spans="1:16" ht="12.75">
      <c r="A225" s="24" t="s">
        <v>49</v>
      </c>
      <c s="29" t="s">
        <v>702</v>
      </c>
      <c s="29" t="s">
        <v>703</v>
      </c>
      <c s="24" t="s">
        <v>51</v>
      </c>
      <c s="30" t="s">
        <v>704</v>
      </c>
      <c s="31" t="s">
        <v>200</v>
      </c>
      <c s="32">
        <v>13</v>
      </c>
      <c s="33">
        <v>0</v>
      </c>
      <c s="34">
        <f>ROUND(ROUND(H225,2)*ROUND(G225,3),2)</f>
      </c>
      <c s="31"/>
      <c r="O225">
        <f>(I225*21)/100</f>
      </c>
      <c t="s">
        <v>27</v>
      </c>
    </row>
    <row r="226" spans="1:5" ht="12.75">
      <c r="A226" s="35" t="s">
        <v>54</v>
      </c>
      <c r="E226" s="36" t="s">
        <v>705</v>
      </c>
    </row>
    <row r="227" spans="1:5" ht="12.75">
      <c r="A227" s="39" t="s">
        <v>56</v>
      </c>
      <c r="E227" s="38" t="s">
        <v>706</v>
      </c>
    </row>
    <row r="228" spans="1:16" ht="12.75">
      <c r="A228" s="24" t="s">
        <v>49</v>
      </c>
      <c s="29" t="s">
        <v>707</v>
      </c>
      <c s="29" t="s">
        <v>708</v>
      </c>
      <c s="24" t="s">
        <v>51</v>
      </c>
      <c s="30" t="s">
        <v>709</v>
      </c>
      <c s="31" t="s">
        <v>200</v>
      </c>
      <c s="32">
        <v>160</v>
      </c>
      <c s="33">
        <v>0</v>
      </c>
      <c s="34">
        <f>ROUND(ROUND(H228,2)*ROUND(G228,3),2)</f>
      </c>
      <c s="31" t="s">
        <v>164</v>
      </c>
      <c r="O228">
        <f>(I228*21)/100</f>
      </c>
      <c t="s">
        <v>27</v>
      </c>
    </row>
    <row r="229" spans="1:5" ht="12.75">
      <c r="A229" s="35" t="s">
        <v>54</v>
      </c>
      <c r="E229" s="36" t="s">
        <v>710</v>
      </c>
    </row>
    <row r="230" spans="1:5" ht="102">
      <c r="A230" s="39" t="s">
        <v>56</v>
      </c>
      <c r="E230" s="38" t="s">
        <v>711</v>
      </c>
    </row>
    <row r="231" spans="1:16" ht="12.75">
      <c r="A231" s="24" t="s">
        <v>49</v>
      </c>
      <c s="29" t="s">
        <v>712</v>
      </c>
      <c s="29" t="s">
        <v>713</v>
      </c>
      <c s="24" t="s">
        <v>51</v>
      </c>
      <c s="30" t="s">
        <v>714</v>
      </c>
      <c s="31" t="s">
        <v>200</v>
      </c>
      <c s="32">
        <v>176.6</v>
      </c>
      <c s="33">
        <v>0</v>
      </c>
      <c s="34">
        <f>ROUND(ROUND(H231,2)*ROUND(G231,3),2)</f>
      </c>
      <c s="31" t="s">
        <v>164</v>
      </c>
      <c r="O231">
        <f>(I231*21)/100</f>
      </c>
      <c t="s">
        <v>27</v>
      </c>
    </row>
    <row r="232" spans="1:5" ht="12.75">
      <c r="A232" s="35" t="s">
        <v>54</v>
      </c>
      <c r="E232" s="36" t="s">
        <v>715</v>
      </c>
    </row>
    <row r="233" spans="1:5" ht="38.25">
      <c r="A233" s="39" t="s">
        <v>56</v>
      </c>
      <c r="E233" s="38" t="s">
        <v>716</v>
      </c>
    </row>
    <row r="234" spans="1:16" ht="12.75">
      <c r="A234" s="24" t="s">
        <v>49</v>
      </c>
      <c s="29" t="s">
        <v>717</v>
      </c>
      <c s="29" t="s">
        <v>718</v>
      </c>
      <c s="24" t="s">
        <v>51</v>
      </c>
      <c s="30" t="s">
        <v>719</v>
      </c>
      <c s="31" t="s">
        <v>200</v>
      </c>
      <c s="32">
        <v>74.7</v>
      </c>
      <c s="33">
        <v>0</v>
      </c>
      <c s="34">
        <f>ROUND(ROUND(H234,2)*ROUND(G234,3),2)</f>
      </c>
      <c s="31" t="s">
        <v>164</v>
      </c>
      <c r="O234">
        <f>(I234*21)/100</f>
      </c>
      <c t="s">
        <v>27</v>
      </c>
    </row>
    <row r="235" spans="1:5" ht="12.75">
      <c r="A235" s="35" t="s">
        <v>54</v>
      </c>
      <c r="E235" s="36" t="s">
        <v>51</v>
      </c>
    </row>
    <row r="236" spans="1:5" ht="51">
      <c r="A236" s="39" t="s">
        <v>56</v>
      </c>
      <c r="E236" s="38" t="s">
        <v>720</v>
      </c>
    </row>
    <row r="237" spans="1:16" ht="12.75">
      <c r="A237" s="24" t="s">
        <v>49</v>
      </c>
      <c s="29" t="s">
        <v>721</v>
      </c>
      <c s="29" t="s">
        <v>722</v>
      </c>
      <c s="24" t="s">
        <v>51</v>
      </c>
      <c s="30" t="s">
        <v>723</v>
      </c>
      <c s="31" t="s">
        <v>200</v>
      </c>
      <c s="32">
        <v>104</v>
      </c>
      <c s="33">
        <v>0</v>
      </c>
      <c s="34">
        <f>ROUND(ROUND(H237,2)*ROUND(G237,3),2)</f>
      </c>
      <c s="31" t="s">
        <v>164</v>
      </c>
      <c r="O237">
        <f>(I237*21)/100</f>
      </c>
      <c t="s">
        <v>27</v>
      </c>
    </row>
    <row r="238" spans="1:5" ht="12.75">
      <c r="A238" s="35" t="s">
        <v>54</v>
      </c>
      <c r="E238" s="36" t="s">
        <v>724</v>
      </c>
    </row>
    <row r="239" spans="1:5" ht="12.75">
      <c r="A239" s="39" t="s">
        <v>56</v>
      </c>
      <c r="E239" s="38" t="s">
        <v>725</v>
      </c>
    </row>
    <row r="240" spans="1:16" ht="12.75">
      <c r="A240" s="24" t="s">
        <v>49</v>
      </c>
      <c s="29" t="s">
        <v>726</v>
      </c>
      <c s="29" t="s">
        <v>727</v>
      </c>
      <c s="24" t="s">
        <v>51</v>
      </c>
      <c s="30" t="s">
        <v>728</v>
      </c>
      <c s="31" t="s">
        <v>200</v>
      </c>
      <c s="32">
        <v>261.8</v>
      </c>
      <c s="33">
        <v>0</v>
      </c>
      <c s="34">
        <f>ROUND(ROUND(H240,2)*ROUND(G240,3),2)</f>
      </c>
      <c s="31" t="s">
        <v>164</v>
      </c>
      <c r="O240">
        <f>(I240*21)/100</f>
      </c>
      <c t="s">
        <v>27</v>
      </c>
    </row>
    <row r="241" spans="1:5" ht="12.75">
      <c r="A241" s="35" t="s">
        <v>54</v>
      </c>
      <c r="E241" s="36" t="s">
        <v>729</v>
      </c>
    </row>
    <row r="242" spans="1:5" ht="12.75">
      <c r="A242" s="39" t="s">
        <v>56</v>
      </c>
      <c r="E242" s="38" t="s">
        <v>730</v>
      </c>
    </row>
    <row r="243" spans="1:16" ht="12.75">
      <c r="A243" s="24" t="s">
        <v>49</v>
      </c>
      <c s="29" t="s">
        <v>731</v>
      </c>
      <c s="29" t="s">
        <v>732</v>
      </c>
      <c s="24" t="s">
        <v>51</v>
      </c>
      <c s="30" t="s">
        <v>733</v>
      </c>
      <c s="31" t="s">
        <v>200</v>
      </c>
      <c s="32">
        <v>917.4</v>
      </c>
      <c s="33">
        <v>0</v>
      </c>
      <c s="34">
        <f>ROUND(ROUND(H243,2)*ROUND(G243,3),2)</f>
      </c>
      <c s="31" t="s">
        <v>164</v>
      </c>
      <c r="O243">
        <f>(I243*21)/100</f>
      </c>
      <c t="s">
        <v>27</v>
      </c>
    </row>
    <row r="244" spans="1:5" ht="12.75">
      <c r="A244" s="35" t="s">
        <v>54</v>
      </c>
      <c r="E244" s="36" t="s">
        <v>734</v>
      </c>
    </row>
    <row r="245" spans="1:5" ht="12.75">
      <c r="A245" s="39" t="s">
        <v>56</v>
      </c>
      <c r="E245" s="38" t="s">
        <v>735</v>
      </c>
    </row>
    <row r="246" spans="1:16" ht="12.75">
      <c r="A246" s="24" t="s">
        <v>49</v>
      </c>
      <c s="29" t="s">
        <v>736</v>
      </c>
      <c s="29" t="s">
        <v>737</v>
      </c>
      <c s="24" t="s">
        <v>51</v>
      </c>
      <c s="30" t="s">
        <v>738</v>
      </c>
      <c s="31" t="s">
        <v>200</v>
      </c>
      <c s="32">
        <v>2418.9</v>
      </c>
      <c s="33">
        <v>0</v>
      </c>
      <c s="34">
        <f>ROUND(ROUND(H246,2)*ROUND(G246,3),2)</f>
      </c>
      <c s="31" t="s">
        <v>164</v>
      </c>
      <c r="O246">
        <f>(I246*21)/100</f>
      </c>
      <c t="s">
        <v>27</v>
      </c>
    </row>
    <row r="247" spans="1:5" ht="12.75">
      <c r="A247" s="35" t="s">
        <v>54</v>
      </c>
      <c r="E247" s="36" t="s">
        <v>739</v>
      </c>
    </row>
    <row r="248" spans="1:5" ht="51">
      <c r="A248" s="39" t="s">
        <v>56</v>
      </c>
      <c r="E248" s="38" t="s">
        <v>740</v>
      </c>
    </row>
    <row r="249" spans="1:16" ht="12.75">
      <c r="A249" s="24" t="s">
        <v>49</v>
      </c>
      <c s="29" t="s">
        <v>741</v>
      </c>
      <c s="29" t="s">
        <v>742</v>
      </c>
      <c s="24" t="s">
        <v>51</v>
      </c>
      <c s="30" t="s">
        <v>743</v>
      </c>
      <c s="31" t="s">
        <v>200</v>
      </c>
      <c s="32">
        <v>268.4</v>
      </c>
      <c s="33">
        <v>0</v>
      </c>
      <c s="34">
        <f>ROUND(ROUND(H249,2)*ROUND(G249,3),2)</f>
      </c>
      <c s="31" t="s">
        <v>164</v>
      </c>
      <c r="O249">
        <f>(I249*21)/100</f>
      </c>
      <c t="s">
        <v>27</v>
      </c>
    </row>
    <row r="250" spans="1:5" ht="12.75">
      <c r="A250" s="35" t="s">
        <v>54</v>
      </c>
      <c r="E250" s="36" t="s">
        <v>744</v>
      </c>
    </row>
    <row r="251" spans="1:5" ht="38.25">
      <c r="A251" s="39" t="s">
        <v>56</v>
      </c>
      <c r="E251" s="38" t="s">
        <v>745</v>
      </c>
    </row>
    <row r="252" spans="1:16" ht="12.75">
      <c r="A252" s="24" t="s">
        <v>49</v>
      </c>
      <c s="29" t="s">
        <v>746</v>
      </c>
      <c s="29" t="s">
        <v>747</v>
      </c>
      <c s="24" t="s">
        <v>51</v>
      </c>
      <c s="30" t="s">
        <v>748</v>
      </c>
      <c s="31" t="s">
        <v>85</v>
      </c>
      <c s="32">
        <v>5</v>
      </c>
      <c s="33">
        <v>0</v>
      </c>
      <c s="34">
        <f>ROUND(ROUND(H252,2)*ROUND(G252,3),2)</f>
      </c>
      <c s="31"/>
      <c r="O252">
        <f>(I252*21)/100</f>
      </c>
      <c t="s">
        <v>27</v>
      </c>
    </row>
    <row r="253" spans="1:5" ht="12.75">
      <c r="A253" s="35" t="s">
        <v>54</v>
      </c>
      <c r="E253" s="36" t="s">
        <v>749</v>
      </c>
    </row>
    <row r="254" spans="1:5" ht="12.75">
      <c r="A254" s="39" t="s">
        <v>56</v>
      </c>
      <c r="E254" s="38" t="s">
        <v>677</v>
      </c>
    </row>
    <row r="255" spans="1:16" ht="12.75">
      <c r="A255" s="24" t="s">
        <v>49</v>
      </c>
      <c s="29" t="s">
        <v>750</v>
      </c>
      <c s="29" t="s">
        <v>751</v>
      </c>
      <c s="24" t="s">
        <v>51</v>
      </c>
      <c s="30" t="s">
        <v>752</v>
      </c>
      <c s="31" t="s">
        <v>85</v>
      </c>
      <c s="32">
        <v>2</v>
      </c>
      <c s="33">
        <v>0</v>
      </c>
      <c s="34">
        <f>ROUND(ROUND(H255,2)*ROUND(G255,3),2)</f>
      </c>
      <c s="31" t="s">
        <v>164</v>
      </c>
      <c r="O255">
        <f>(I255*21)/100</f>
      </c>
      <c t="s">
        <v>27</v>
      </c>
    </row>
    <row r="256" spans="1:5" ht="12.75">
      <c r="A256" s="35" t="s">
        <v>54</v>
      </c>
      <c r="E256" s="36" t="s">
        <v>51</v>
      </c>
    </row>
    <row r="257" spans="1:5" ht="12.75">
      <c r="A257" s="39" t="s">
        <v>56</v>
      </c>
      <c r="E257" s="38" t="s">
        <v>753</v>
      </c>
    </row>
    <row r="258" spans="1:16" ht="12.75">
      <c r="A258" s="24" t="s">
        <v>49</v>
      </c>
      <c s="29" t="s">
        <v>754</v>
      </c>
      <c s="29" t="s">
        <v>755</v>
      </c>
      <c s="24" t="s">
        <v>51</v>
      </c>
      <c s="30" t="s">
        <v>756</v>
      </c>
      <c s="31" t="s">
        <v>85</v>
      </c>
      <c s="32">
        <v>3</v>
      </c>
      <c s="33">
        <v>0</v>
      </c>
      <c s="34">
        <f>ROUND(ROUND(H258,2)*ROUND(G258,3),2)</f>
      </c>
      <c s="31" t="s">
        <v>164</v>
      </c>
      <c r="O258">
        <f>(I258*21)/100</f>
      </c>
      <c t="s">
        <v>27</v>
      </c>
    </row>
    <row r="259" spans="1:5" ht="12.75">
      <c r="A259" s="35" t="s">
        <v>54</v>
      </c>
      <c r="E259" s="36" t="s">
        <v>51</v>
      </c>
    </row>
    <row r="260" spans="1:5" ht="12.75">
      <c r="A260" s="39" t="s">
        <v>56</v>
      </c>
      <c r="E260" s="38" t="s">
        <v>757</v>
      </c>
    </row>
    <row r="261" spans="1:16" ht="12.75">
      <c r="A261" s="24" t="s">
        <v>49</v>
      </c>
      <c s="29" t="s">
        <v>758</v>
      </c>
      <c s="29" t="s">
        <v>759</v>
      </c>
      <c s="24" t="s">
        <v>51</v>
      </c>
      <c s="30" t="s">
        <v>760</v>
      </c>
      <c s="31" t="s">
        <v>85</v>
      </c>
      <c s="32">
        <v>5</v>
      </c>
      <c s="33">
        <v>0</v>
      </c>
      <c s="34">
        <f>ROUND(ROUND(H261,2)*ROUND(G261,3),2)</f>
      </c>
      <c s="31" t="s">
        <v>164</v>
      </c>
      <c r="O261">
        <f>(I261*21)/100</f>
      </c>
      <c t="s">
        <v>27</v>
      </c>
    </row>
    <row r="262" spans="1:5" ht="12.75">
      <c r="A262" s="35" t="s">
        <v>54</v>
      </c>
      <c r="E262" s="36" t="s">
        <v>51</v>
      </c>
    </row>
    <row r="263" spans="1:5" ht="12.75">
      <c r="A263" s="39" t="s">
        <v>56</v>
      </c>
      <c r="E263" s="38" t="s">
        <v>761</v>
      </c>
    </row>
    <row r="264" spans="1:16" ht="12.75">
      <c r="A264" s="24" t="s">
        <v>49</v>
      </c>
      <c s="29" t="s">
        <v>762</v>
      </c>
      <c s="29" t="s">
        <v>763</v>
      </c>
      <c s="24" t="s">
        <v>51</v>
      </c>
      <c s="30" t="s">
        <v>764</v>
      </c>
      <c s="31" t="s">
        <v>85</v>
      </c>
      <c s="32">
        <v>28</v>
      </c>
      <c s="33">
        <v>0</v>
      </c>
      <c s="34">
        <f>ROUND(ROUND(H264,2)*ROUND(G264,3),2)</f>
      </c>
      <c s="31" t="s">
        <v>164</v>
      </c>
      <c r="O264">
        <f>(I264*21)/100</f>
      </c>
      <c t="s">
        <v>27</v>
      </c>
    </row>
    <row r="265" spans="1:5" ht="12.75">
      <c r="A265" s="35" t="s">
        <v>54</v>
      </c>
      <c r="E265" s="36" t="s">
        <v>765</v>
      </c>
    </row>
    <row r="266" spans="1:5" ht="51">
      <c r="A266" s="39" t="s">
        <v>56</v>
      </c>
      <c r="E266" s="38" t="s">
        <v>766</v>
      </c>
    </row>
    <row r="267" spans="1:16" ht="12.75">
      <c r="A267" s="24" t="s">
        <v>49</v>
      </c>
      <c s="29" t="s">
        <v>767</v>
      </c>
      <c s="29" t="s">
        <v>768</v>
      </c>
      <c s="24" t="s">
        <v>51</v>
      </c>
      <c s="30" t="s">
        <v>769</v>
      </c>
      <c s="31" t="s">
        <v>85</v>
      </c>
      <c s="32">
        <v>1</v>
      </c>
      <c s="33">
        <v>0</v>
      </c>
      <c s="34">
        <f>ROUND(ROUND(H267,2)*ROUND(G267,3),2)</f>
      </c>
      <c s="31"/>
      <c r="O267">
        <f>(I267*21)/100</f>
      </c>
      <c t="s">
        <v>27</v>
      </c>
    </row>
    <row r="268" spans="1:5" ht="12.75">
      <c r="A268" s="35" t="s">
        <v>54</v>
      </c>
      <c r="E268" s="36" t="s">
        <v>770</v>
      </c>
    </row>
    <row r="269" spans="1:5" ht="12.75">
      <c r="A269" s="39" t="s">
        <v>56</v>
      </c>
      <c r="E269" s="38" t="s">
        <v>771</v>
      </c>
    </row>
    <row r="270" spans="1:16" ht="12.75">
      <c r="A270" s="24" t="s">
        <v>49</v>
      </c>
      <c s="29" t="s">
        <v>772</v>
      </c>
      <c s="29" t="s">
        <v>773</v>
      </c>
      <c s="24" t="s">
        <v>51</v>
      </c>
      <c s="30" t="s">
        <v>774</v>
      </c>
      <c s="31" t="s">
        <v>200</v>
      </c>
      <c s="32">
        <v>30</v>
      </c>
      <c s="33">
        <v>0</v>
      </c>
      <c s="34">
        <f>ROUND(ROUND(H270,2)*ROUND(G270,3),2)</f>
      </c>
      <c s="31" t="s">
        <v>164</v>
      </c>
      <c r="O270">
        <f>(I270*21)/100</f>
      </c>
      <c t="s">
        <v>27</v>
      </c>
    </row>
    <row r="271" spans="1:5" ht="12.75">
      <c r="A271" s="35" t="s">
        <v>54</v>
      </c>
      <c r="E271" s="36" t="s">
        <v>775</v>
      </c>
    </row>
    <row r="272" spans="1:5" ht="38.25">
      <c r="A272" s="39" t="s">
        <v>56</v>
      </c>
      <c r="E272" s="38" t="s">
        <v>776</v>
      </c>
    </row>
    <row r="273" spans="1:16" ht="12.75">
      <c r="A273" s="24" t="s">
        <v>49</v>
      </c>
      <c s="29" t="s">
        <v>777</v>
      </c>
      <c s="29" t="s">
        <v>778</v>
      </c>
      <c s="24" t="s">
        <v>51</v>
      </c>
      <c s="30" t="s">
        <v>779</v>
      </c>
      <c s="31" t="s">
        <v>200</v>
      </c>
      <c s="32">
        <v>96</v>
      </c>
      <c s="33">
        <v>0</v>
      </c>
      <c s="34">
        <f>ROUND(ROUND(H273,2)*ROUND(G273,3),2)</f>
      </c>
      <c s="31"/>
      <c r="O273">
        <f>(I273*21)/100</f>
      </c>
      <c t="s">
        <v>27</v>
      </c>
    </row>
    <row r="274" spans="1:5" ht="12.75">
      <c r="A274" s="35" t="s">
        <v>54</v>
      </c>
      <c r="E274" s="36" t="s">
        <v>51</v>
      </c>
    </row>
    <row r="275" spans="1:5" ht="38.25">
      <c r="A275" s="37" t="s">
        <v>56</v>
      </c>
      <c r="E275" s="38" t="s">
        <v>780</v>
      </c>
    </row>
    <row r="276" spans="1:18" ht="12.75" customHeight="1">
      <c r="A276" s="6" t="s">
        <v>47</v>
      </c>
      <c s="6"/>
      <c s="42" t="s">
        <v>42</v>
      </c>
      <c s="6"/>
      <c s="27" t="s">
        <v>307</v>
      </c>
      <c s="6"/>
      <c s="6"/>
      <c s="6"/>
      <c s="43">
        <f>0+Q276</f>
      </c>
      <c s="6"/>
      <c r="O276">
        <f>0+R276</f>
      </c>
      <c r="Q276">
        <f>0+I277+I280+I283+I286+I289+I292+I295+I298+I301+I304+I307+I310+I313+I316+I319+I322+I325+I328+I331+I334+I337+I340+I343+I346+I349+I352+I355+I358+I361+I364+I367+I370+I373+I376+I379+I382+I385+I388+I391+I394+I397+I400+I403</f>
      </c>
      <c>
        <f>0+O277+O280+O283+O286+O289+O292+O295+O298+O301+O304+O307+O310+O313+O316+O319+O322+O325+O328+O331+O334+O337+O340+O343+O346+O349+O352+O355+O358+O361+O364+O367+O370+O373+O376+O379+O382+O385+O388+O391+O394+O397+O400+O403</f>
      </c>
    </row>
    <row r="277" spans="1:16" ht="12.75">
      <c r="A277" s="24" t="s">
        <v>49</v>
      </c>
      <c s="29" t="s">
        <v>781</v>
      </c>
      <c s="29" t="s">
        <v>782</v>
      </c>
      <c s="24" t="s">
        <v>461</v>
      </c>
      <c s="30" t="s">
        <v>783</v>
      </c>
      <c s="31" t="s">
        <v>200</v>
      </c>
      <c s="32">
        <v>29.1</v>
      </c>
      <c s="33">
        <v>0</v>
      </c>
      <c s="34">
        <f>ROUND(ROUND(H277,2)*ROUND(G277,3),2)</f>
      </c>
      <c s="31" t="s">
        <v>164</v>
      </c>
      <c r="O277">
        <f>(I277*21)/100</f>
      </c>
      <c t="s">
        <v>27</v>
      </c>
    </row>
    <row r="278" spans="1:5" ht="12.75">
      <c r="A278" s="35" t="s">
        <v>54</v>
      </c>
      <c r="E278" s="36" t="s">
        <v>784</v>
      </c>
    </row>
    <row r="279" spans="1:5" ht="12.75">
      <c r="A279" s="39" t="s">
        <v>56</v>
      </c>
      <c r="E279" s="38" t="s">
        <v>785</v>
      </c>
    </row>
    <row r="280" spans="1:16" ht="12.75">
      <c r="A280" s="24" t="s">
        <v>49</v>
      </c>
      <c s="29" t="s">
        <v>786</v>
      </c>
      <c s="29" t="s">
        <v>782</v>
      </c>
      <c s="24" t="s">
        <v>465</v>
      </c>
      <c s="30" t="s">
        <v>783</v>
      </c>
      <c s="31" t="s">
        <v>200</v>
      </c>
      <c s="32">
        <v>5.9</v>
      </c>
      <c s="33">
        <v>0</v>
      </c>
      <c s="34">
        <f>ROUND(ROUND(H280,2)*ROUND(G280,3),2)</f>
      </c>
      <c s="31" t="s">
        <v>164</v>
      </c>
      <c r="O280">
        <f>(I280*21)/100</f>
      </c>
      <c t="s">
        <v>27</v>
      </c>
    </row>
    <row r="281" spans="1:5" ht="12.75">
      <c r="A281" s="35" t="s">
        <v>54</v>
      </c>
      <c r="E281" s="36" t="s">
        <v>787</v>
      </c>
    </row>
    <row r="282" spans="1:5" ht="12.75">
      <c r="A282" s="39" t="s">
        <v>56</v>
      </c>
      <c r="E282" s="38" t="s">
        <v>788</v>
      </c>
    </row>
    <row r="283" spans="1:16" ht="12.75">
      <c r="A283" s="24" t="s">
        <v>49</v>
      </c>
      <c s="29" t="s">
        <v>789</v>
      </c>
      <c s="29" t="s">
        <v>782</v>
      </c>
      <c s="24" t="s">
        <v>520</v>
      </c>
      <c s="30" t="s">
        <v>783</v>
      </c>
      <c s="31" t="s">
        <v>200</v>
      </c>
      <c s="32">
        <v>394.9</v>
      </c>
      <c s="33">
        <v>0</v>
      </c>
      <c s="34">
        <f>ROUND(ROUND(H283,2)*ROUND(G283,3),2)</f>
      </c>
      <c s="31" t="s">
        <v>164</v>
      </c>
      <c r="O283">
        <f>(I283*21)/100</f>
      </c>
      <c t="s">
        <v>27</v>
      </c>
    </row>
    <row r="284" spans="1:5" ht="12.75">
      <c r="A284" s="35" t="s">
        <v>54</v>
      </c>
      <c r="E284" s="36" t="s">
        <v>790</v>
      </c>
    </row>
    <row r="285" spans="1:5" ht="51">
      <c r="A285" s="39" t="s">
        <v>56</v>
      </c>
      <c r="E285" s="38" t="s">
        <v>791</v>
      </c>
    </row>
    <row r="286" spans="1:16" ht="12.75">
      <c r="A286" s="24" t="s">
        <v>49</v>
      </c>
      <c s="29" t="s">
        <v>792</v>
      </c>
      <c s="29" t="s">
        <v>793</v>
      </c>
      <c s="24" t="s">
        <v>51</v>
      </c>
      <c s="30" t="s">
        <v>794</v>
      </c>
      <c s="31" t="s">
        <v>200</v>
      </c>
      <c s="32">
        <v>39.6</v>
      </c>
      <c s="33">
        <v>0</v>
      </c>
      <c s="34">
        <f>ROUND(ROUND(H286,2)*ROUND(G286,3),2)</f>
      </c>
      <c s="31" t="s">
        <v>164</v>
      </c>
      <c r="O286">
        <f>(I286*21)/100</f>
      </c>
      <c t="s">
        <v>27</v>
      </c>
    </row>
    <row r="287" spans="1:5" ht="12.75">
      <c r="A287" s="35" t="s">
        <v>54</v>
      </c>
      <c r="E287" s="36" t="s">
        <v>346</v>
      </c>
    </row>
    <row r="288" spans="1:5" ht="12.75">
      <c r="A288" s="39" t="s">
        <v>56</v>
      </c>
      <c r="E288" s="38" t="s">
        <v>795</v>
      </c>
    </row>
    <row r="289" spans="1:16" ht="12.75">
      <c r="A289" s="24" t="s">
        <v>49</v>
      </c>
      <c s="29" t="s">
        <v>796</v>
      </c>
      <c s="29" t="s">
        <v>797</v>
      </c>
      <c s="24" t="s">
        <v>461</v>
      </c>
      <c s="30" t="s">
        <v>798</v>
      </c>
      <c s="31" t="s">
        <v>85</v>
      </c>
      <c s="32">
        <v>39</v>
      </c>
      <c s="33">
        <v>0</v>
      </c>
      <c s="34">
        <f>ROUND(ROUND(H289,2)*ROUND(G289,3),2)</f>
      </c>
      <c s="31" t="s">
        <v>164</v>
      </c>
      <c r="O289">
        <f>(I289*21)/100</f>
      </c>
      <c t="s">
        <v>27</v>
      </c>
    </row>
    <row r="290" spans="1:5" ht="12.75">
      <c r="A290" s="35" t="s">
        <v>54</v>
      </c>
      <c r="E290" s="36" t="s">
        <v>799</v>
      </c>
    </row>
    <row r="291" spans="1:5" ht="12.75">
      <c r="A291" s="39" t="s">
        <v>56</v>
      </c>
      <c r="E291" s="38" t="s">
        <v>800</v>
      </c>
    </row>
    <row r="292" spans="1:16" ht="12.75">
      <c r="A292" s="24" t="s">
        <v>49</v>
      </c>
      <c s="29" t="s">
        <v>801</v>
      </c>
      <c s="29" t="s">
        <v>797</v>
      </c>
      <c s="24" t="s">
        <v>465</v>
      </c>
      <c s="30" t="s">
        <v>798</v>
      </c>
      <c s="31" t="s">
        <v>85</v>
      </c>
      <c s="32">
        <v>23</v>
      </c>
      <c s="33">
        <v>0</v>
      </c>
      <c s="34">
        <f>ROUND(ROUND(H292,2)*ROUND(G292,3),2)</f>
      </c>
      <c s="31" t="s">
        <v>164</v>
      </c>
      <c r="O292">
        <f>(I292*21)/100</f>
      </c>
      <c t="s">
        <v>27</v>
      </c>
    </row>
    <row r="293" spans="1:5" ht="12.75">
      <c r="A293" s="35" t="s">
        <v>54</v>
      </c>
      <c r="E293" s="36" t="s">
        <v>802</v>
      </c>
    </row>
    <row r="294" spans="1:5" ht="12.75">
      <c r="A294" s="39" t="s">
        <v>56</v>
      </c>
      <c r="E294" s="38" t="s">
        <v>803</v>
      </c>
    </row>
    <row r="295" spans="1:16" ht="12.75">
      <c r="A295" s="24" t="s">
        <v>49</v>
      </c>
      <c s="29" t="s">
        <v>804</v>
      </c>
      <c s="29" t="s">
        <v>805</v>
      </c>
      <c s="24" t="s">
        <v>51</v>
      </c>
      <c s="30" t="s">
        <v>806</v>
      </c>
      <c s="31" t="s">
        <v>85</v>
      </c>
      <c s="32">
        <v>2</v>
      </c>
      <c s="33">
        <v>0</v>
      </c>
      <c s="34">
        <f>ROUND(ROUND(H295,2)*ROUND(G295,3),2)</f>
      </c>
      <c s="31" t="s">
        <v>164</v>
      </c>
      <c r="O295">
        <f>(I295*21)/100</f>
      </c>
      <c t="s">
        <v>27</v>
      </c>
    </row>
    <row r="296" spans="1:5" ht="12.75">
      <c r="A296" s="35" t="s">
        <v>54</v>
      </c>
      <c r="E296" s="36" t="s">
        <v>807</v>
      </c>
    </row>
    <row r="297" spans="1:5" ht="12.75">
      <c r="A297" s="39" t="s">
        <v>56</v>
      </c>
      <c r="E297" s="38" t="s">
        <v>51</v>
      </c>
    </row>
    <row r="298" spans="1:16" ht="12.75">
      <c r="A298" s="24" t="s">
        <v>49</v>
      </c>
      <c s="29" t="s">
        <v>808</v>
      </c>
      <c s="29" t="s">
        <v>809</v>
      </c>
      <c s="24" t="s">
        <v>51</v>
      </c>
      <c s="30" t="s">
        <v>810</v>
      </c>
      <c s="31" t="s">
        <v>184</v>
      </c>
      <c s="32">
        <v>1.755</v>
      </c>
      <c s="33">
        <v>0</v>
      </c>
      <c s="34">
        <f>ROUND(ROUND(H298,2)*ROUND(G298,3),2)</f>
      </c>
      <c s="31" t="s">
        <v>164</v>
      </c>
      <c r="O298">
        <f>(I298*21)/100</f>
      </c>
      <c t="s">
        <v>27</v>
      </c>
    </row>
    <row r="299" spans="1:5" ht="12.75">
      <c r="A299" s="35" t="s">
        <v>54</v>
      </c>
      <c r="E299" s="36" t="s">
        <v>811</v>
      </c>
    </row>
    <row r="300" spans="1:5" ht="12.75">
      <c r="A300" s="39" t="s">
        <v>56</v>
      </c>
      <c r="E300" s="38" t="s">
        <v>812</v>
      </c>
    </row>
    <row r="301" spans="1:16" ht="12.75">
      <c r="A301" s="24" t="s">
        <v>49</v>
      </c>
      <c s="29" t="s">
        <v>813</v>
      </c>
      <c s="29" t="s">
        <v>814</v>
      </c>
      <c s="24" t="s">
        <v>51</v>
      </c>
      <c s="30" t="s">
        <v>815</v>
      </c>
      <c s="31" t="s">
        <v>200</v>
      </c>
      <c s="32">
        <v>24.6</v>
      </c>
      <c s="33">
        <v>0</v>
      </c>
      <c s="34">
        <f>ROUND(ROUND(H301,2)*ROUND(G301,3),2)</f>
      </c>
      <c s="31" t="s">
        <v>164</v>
      </c>
      <c r="O301">
        <f>(I301*21)/100</f>
      </c>
      <c t="s">
        <v>27</v>
      </c>
    </row>
    <row r="302" spans="1:5" ht="12.75">
      <c r="A302" s="35" t="s">
        <v>54</v>
      </c>
      <c r="E302" s="36" t="s">
        <v>816</v>
      </c>
    </row>
    <row r="303" spans="1:5" ht="89.25">
      <c r="A303" s="39" t="s">
        <v>56</v>
      </c>
      <c r="E303" s="38" t="s">
        <v>817</v>
      </c>
    </row>
    <row r="304" spans="1:16" ht="12.75">
      <c r="A304" s="24" t="s">
        <v>49</v>
      </c>
      <c s="29" t="s">
        <v>818</v>
      </c>
      <c s="29" t="s">
        <v>365</v>
      </c>
      <c s="24" t="s">
        <v>461</v>
      </c>
      <c s="30" t="s">
        <v>366</v>
      </c>
      <c s="31" t="s">
        <v>200</v>
      </c>
      <c s="32">
        <v>531</v>
      </c>
      <c s="33">
        <v>0</v>
      </c>
      <c s="34">
        <f>ROUND(ROUND(H304,2)*ROUND(G304,3),2)</f>
      </c>
      <c s="31" t="s">
        <v>164</v>
      </c>
      <c r="O304">
        <f>(I304*21)/100</f>
      </c>
      <c t="s">
        <v>27</v>
      </c>
    </row>
    <row r="305" spans="1:5" ht="12.75">
      <c r="A305" s="35" t="s">
        <v>54</v>
      </c>
      <c r="E305" s="36" t="s">
        <v>819</v>
      </c>
    </row>
    <row r="306" spans="1:5" ht="51">
      <c r="A306" s="39" t="s">
        <v>56</v>
      </c>
      <c r="E306" s="38" t="s">
        <v>820</v>
      </c>
    </row>
    <row r="307" spans="1:16" ht="12.75">
      <c r="A307" s="24" t="s">
        <v>49</v>
      </c>
      <c s="29" t="s">
        <v>821</v>
      </c>
      <c s="29" t="s">
        <v>365</v>
      </c>
      <c s="24" t="s">
        <v>465</v>
      </c>
      <c s="30" t="s">
        <v>366</v>
      </c>
      <c s="31" t="s">
        <v>200</v>
      </c>
      <c s="32">
        <v>13</v>
      </c>
      <c s="33">
        <v>0</v>
      </c>
      <c s="34">
        <f>ROUND(ROUND(H307,2)*ROUND(G307,3),2)</f>
      </c>
      <c s="31" t="s">
        <v>164</v>
      </c>
      <c r="O307">
        <f>(I307*21)/100</f>
      </c>
      <c t="s">
        <v>27</v>
      </c>
    </row>
    <row r="308" spans="1:5" ht="12.75">
      <c r="A308" s="35" t="s">
        <v>54</v>
      </c>
      <c r="E308" s="36" t="s">
        <v>822</v>
      </c>
    </row>
    <row r="309" spans="1:5" ht="12.75">
      <c r="A309" s="39" t="s">
        <v>56</v>
      </c>
      <c r="E309" s="38" t="s">
        <v>823</v>
      </c>
    </row>
    <row r="310" spans="1:16" ht="12.75">
      <c r="A310" s="24" t="s">
        <v>49</v>
      </c>
      <c s="29" t="s">
        <v>824</v>
      </c>
      <c s="29" t="s">
        <v>825</v>
      </c>
      <c s="24" t="s">
        <v>51</v>
      </c>
      <c s="30" t="s">
        <v>826</v>
      </c>
      <c s="31" t="s">
        <v>184</v>
      </c>
      <c s="32">
        <v>27.45</v>
      </c>
      <c s="33">
        <v>0</v>
      </c>
      <c s="34">
        <f>ROUND(ROUND(H310,2)*ROUND(G310,3),2)</f>
      </c>
      <c s="31" t="s">
        <v>164</v>
      </c>
      <c r="O310">
        <f>(I310*21)/100</f>
      </c>
      <c t="s">
        <v>27</v>
      </c>
    </row>
    <row r="311" spans="1:5" ht="12.75">
      <c r="A311" s="35" t="s">
        <v>54</v>
      </c>
      <c r="E311" s="36" t="s">
        <v>827</v>
      </c>
    </row>
    <row r="312" spans="1:5" ht="12.75">
      <c r="A312" s="39" t="s">
        <v>56</v>
      </c>
      <c r="E312" s="38" t="s">
        <v>828</v>
      </c>
    </row>
    <row r="313" spans="1:16" ht="12.75">
      <c r="A313" s="24" t="s">
        <v>49</v>
      </c>
      <c s="29" t="s">
        <v>829</v>
      </c>
      <c s="29" t="s">
        <v>830</v>
      </c>
      <c s="24" t="s">
        <v>51</v>
      </c>
      <c s="30" t="s">
        <v>831</v>
      </c>
      <c s="31" t="s">
        <v>200</v>
      </c>
      <c s="32">
        <v>583.2</v>
      </c>
      <c s="33">
        <v>0</v>
      </c>
      <c s="34">
        <f>ROUND(ROUND(H313,2)*ROUND(G313,3),2)</f>
      </c>
      <c s="31" t="s">
        <v>164</v>
      </c>
      <c r="O313">
        <f>(I313*21)/100</f>
      </c>
      <c t="s">
        <v>27</v>
      </c>
    </row>
    <row r="314" spans="1:5" ht="12.75">
      <c r="A314" s="35" t="s">
        <v>54</v>
      </c>
      <c r="E314" s="36" t="s">
        <v>827</v>
      </c>
    </row>
    <row r="315" spans="1:5" ht="12.75">
      <c r="A315" s="39" t="s">
        <v>56</v>
      </c>
      <c r="E315" s="38" t="s">
        <v>832</v>
      </c>
    </row>
    <row r="316" spans="1:16" ht="12.75">
      <c r="A316" s="24" t="s">
        <v>49</v>
      </c>
      <c s="29" t="s">
        <v>833</v>
      </c>
      <c s="29" t="s">
        <v>834</v>
      </c>
      <c s="24" t="s">
        <v>51</v>
      </c>
      <c s="30" t="s">
        <v>835</v>
      </c>
      <c s="31" t="s">
        <v>200</v>
      </c>
      <c s="32">
        <v>450</v>
      </c>
      <c s="33">
        <v>0</v>
      </c>
      <c s="34">
        <f>ROUND(ROUND(H316,2)*ROUND(G316,3),2)</f>
      </c>
      <c s="31" t="s">
        <v>164</v>
      </c>
      <c r="O316">
        <f>(I316*21)/100</f>
      </c>
      <c t="s">
        <v>27</v>
      </c>
    </row>
    <row r="317" spans="1:5" ht="12.75">
      <c r="A317" s="35" t="s">
        <v>54</v>
      </c>
      <c r="E317" s="36" t="s">
        <v>827</v>
      </c>
    </row>
    <row r="318" spans="1:5" ht="12.75">
      <c r="A318" s="39" t="s">
        <v>56</v>
      </c>
      <c r="E318" s="38" t="s">
        <v>836</v>
      </c>
    </row>
    <row r="319" spans="1:16" ht="12.75">
      <c r="A319" s="24" t="s">
        <v>49</v>
      </c>
      <c s="29" t="s">
        <v>837</v>
      </c>
      <c s="29" t="s">
        <v>838</v>
      </c>
      <c s="24" t="s">
        <v>51</v>
      </c>
      <c s="30" t="s">
        <v>839</v>
      </c>
      <c s="31" t="s">
        <v>200</v>
      </c>
      <c s="32">
        <v>177.06</v>
      </c>
      <c s="33">
        <v>0</v>
      </c>
      <c s="34">
        <f>ROUND(ROUND(H319,2)*ROUND(G319,3),2)</f>
      </c>
      <c s="31" t="s">
        <v>164</v>
      </c>
      <c r="O319">
        <f>(I319*21)/100</f>
      </c>
      <c t="s">
        <v>27</v>
      </c>
    </row>
    <row r="320" spans="1:5" ht="12.75">
      <c r="A320" s="35" t="s">
        <v>54</v>
      </c>
      <c r="E320" s="36" t="s">
        <v>51</v>
      </c>
    </row>
    <row r="321" spans="1:5" ht="38.25">
      <c r="A321" s="39" t="s">
        <v>56</v>
      </c>
      <c r="E321" s="38" t="s">
        <v>840</v>
      </c>
    </row>
    <row r="322" spans="1:16" ht="12.75">
      <c r="A322" s="24" t="s">
        <v>49</v>
      </c>
      <c s="29" t="s">
        <v>841</v>
      </c>
      <c s="29" t="s">
        <v>842</v>
      </c>
      <c s="24" t="s">
        <v>51</v>
      </c>
      <c s="30" t="s">
        <v>843</v>
      </c>
      <c s="31" t="s">
        <v>200</v>
      </c>
      <c s="32">
        <v>147.97</v>
      </c>
      <c s="33">
        <v>0</v>
      </c>
      <c s="34">
        <f>ROUND(ROUND(H322,2)*ROUND(G322,3),2)</f>
      </c>
      <c s="31" t="s">
        <v>164</v>
      </c>
      <c r="O322">
        <f>(I322*21)/100</f>
      </c>
      <c t="s">
        <v>27</v>
      </c>
    </row>
    <row r="323" spans="1:5" ht="12.75">
      <c r="A323" s="35" t="s">
        <v>54</v>
      </c>
      <c r="E323" s="36" t="s">
        <v>844</v>
      </c>
    </row>
    <row r="324" spans="1:5" ht="12.75">
      <c r="A324" s="39" t="s">
        <v>56</v>
      </c>
      <c r="E324" s="38" t="s">
        <v>845</v>
      </c>
    </row>
    <row r="325" spans="1:16" ht="12.75">
      <c r="A325" s="24" t="s">
        <v>49</v>
      </c>
      <c s="29" t="s">
        <v>846</v>
      </c>
      <c s="29" t="s">
        <v>847</v>
      </c>
      <c s="24" t="s">
        <v>51</v>
      </c>
      <c s="30" t="s">
        <v>848</v>
      </c>
      <c s="31" t="s">
        <v>184</v>
      </c>
      <c s="32">
        <v>98</v>
      </c>
      <c s="33">
        <v>0</v>
      </c>
      <c s="34">
        <f>ROUND(ROUND(H325,2)*ROUND(G325,3),2)</f>
      </c>
      <c s="31" t="s">
        <v>164</v>
      </c>
      <c r="O325">
        <f>(I325*21)/100</f>
      </c>
      <c t="s">
        <v>27</v>
      </c>
    </row>
    <row r="326" spans="1:5" ht="12.75">
      <c r="A326" s="35" t="s">
        <v>54</v>
      </c>
      <c r="E326" s="36" t="s">
        <v>849</v>
      </c>
    </row>
    <row r="327" spans="1:5" ht="12.75">
      <c r="A327" s="39" t="s">
        <v>56</v>
      </c>
      <c r="E327" s="38" t="s">
        <v>850</v>
      </c>
    </row>
    <row r="328" spans="1:16" ht="12.75">
      <c r="A328" s="24" t="s">
        <v>49</v>
      </c>
      <c s="29" t="s">
        <v>851</v>
      </c>
      <c s="29" t="s">
        <v>852</v>
      </c>
      <c s="24" t="s">
        <v>51</v>
      </c>
      <c s="30" t="s">
        <v>853</v>
      </c>
      <c s="31" t="s">
        <v>85</v>
      </c>
      <c s="32">
        <v>1</v>
      </c>
      <c s="33">
        <v>0</v>
      </c>
      <c s="34">
        <f>ROUND(ROUND(H328,2)*ROUND(G328,3),2)</f>
      </c>
      <c s="31" t="s">
        <v>164</v>
      </c>
      <c r="O328">
        <f>(I328*21)/100</f>
      </c>
      <c t="s">
        <v>27</v>
      </c>
    </row>
    <row r="329" spans="1:5" ht="12.75">
      <c r="A329" s="35" t="s">
        <v>54</v>
      </c>
      <c r="E329" s="36" t="s">
        <v>51</v>
      </c>
    </row>
    <row r="330" spans="1:5" ht="12.75">
      <c r="A330" s="39" t="s">
        <v>56</v>
      </c>
      <c r="E330" s="38" t="s">
        <v>854</v>
      </c>
    </row>
    <row r="331" spans="1:16" ht="12.75">
      <c r="A331" s="24" t="s">
        <v>49</v>
      </c>
      <c s="29" t="s">
        <v>855</v>
      </c>
      <c s="29" t="s">
        <v>856</v>
      </c>
      <c s="24" t="s">
        <v>51</v>
      </c>
      <c s="30" t="s">
        <v>857</v>
      </c>
      <c s="31" t="s">
        <v>85</v>
      </c>
      <c s="32">
        <v>1</v>
      </c>
      <c s="33">
        <v>0</v>
      </c>
      <c s="34">
        <f>ROUND(ROUND(H331,2)*ROUND(G331,3),2)</f>
      </c>
      <c s="31" t="s">
        <v>164</v>
      </c>
      <c r="O331">
        <f>(I331*21)/100</f>
      </c>
      <c t="s">
        <v>27</v>
      </c>
    </row>
    <row r="332" spans="1:5" ht="12.75">
      <c r="A332" s="35" t="s">
        <v>54</v>
      </c>
      <c r="E332" s="36" t="s">
        <v>51</v>
      </c>
    </row>
    <row r="333" spans="1:5" ht="12.75">
      <c r="A333" s="39" t="s">
        <v>56</v>
      </c>
      <c r="E333" s="38" t="s">
        <v>854</v>
      </c>
    </row>
    <row r="334" spans="1:16" ht="12.75">
      <c r="A334" s="24" t="s">
        <v>49</v>
      </c>
      <c s="29" t="s">
        <v>858</v>
      </c>
      <c s="29" t="s">
        <v>859</v>
      </c>
      <c s="24" t="s">
        <v>51</v>
      </c>
      <c s="30" t="s">
        <v>860</v>
      </c>
      <c s="31" t="s">
        <v>200</v>
      </c>
      <c s="32">
        <v>31.6</v>
      </c>
      <c s="33">
        <v>0</v>
      </c>
      <c s="34">
        <f>ROUND(ROUND(H334,2)*ROUND(G334,3),2)</f>
      </c>
      <c s="31" t="s">
        <v>164</v>
      </c>
      <c r="O334">
        <f>(I334*21)/100</f>
      </c>
      <c t="s">
        <v>27</v>
      </c>
    </row>
    <row r="335" spans="1:5" ht="12.75">
      <c r="A335" s="35" t="s">
        <v>54</v>
      </c>
      <c r="E335" s="36" t="s">
        <v>861</v>
      </c>
    </row>
    <row r="336" spans="1:5" ht="12.75">
      <c r="A336" s="39" t="s">
        <v>56</v>
      </c>
      <c r="E336" s="38" t="s">
        <v>862</v>
      </c>
    </row>
    <row r="337" spans="1:16" ht="25.5">
      <c r="A337" s="24" t="s">
        <v>49</v>
      </c>
      <c s="29" t="s">
        <v>863</v>
      </c>
      <c s="29" t="s">
        <v>864</v>
      </c>
      <c s="24" t="s">
        <v>51</v>
      </c>
      <c s="30" t="s">
        <v>865</v>
      </c>
      <c s="31" t="s">
        <v>200</v>
      </c>
      <c s="32">
        <v>26</v>
      </c>
      <c s="33">
        <v>0</v>
      </c>
      <c s="34">
        <f>ROUND(ROUND(H337,2)*ROUND(G337,3),2)</f>
      </c>
      <c s="31" t="s">
        <v>164</v>
      </c>
      <c r="O337">
        <f>(I337*21)/100</f>
      </c>
      <c t="s">
        <v>27</v>
      </c>
    </row>
    <row r="338" spans="1:5" ht="12.75">
      <c r="A338" s="35" t="s">
        <v>54</v>
      </c>
      <c r="E338" s="36" t="s">
        <v>861</v>
      </c>
    </row>
    <row r="339" spans="1:5" ht="12.75">
      <c r="A339" s="39" t="s">
        <v>56</v>
      </c>
      <c r="E339" s="38" t="s">
        <v>866</v>
      </c>
    </row>
    <row r="340" spans="1:16" ht="12.75">
      <c r="A340" s="24" t="s">
        <v>49</v>
      </c>
      <c s="29" t="s">
        <v>867</v>
      </c>
      <c s="29" t="s">
        <v>868</v>
      </c>
      <c s="24" t="s">
        <v>51</v>
      </c>
      <c s="30" t="s">
        <v>869</v>
      </c>
      <c s="31" t="s">
        <v>200</v>
      </c>
      <c s="32">
        <v>32.1</v>
      </c>
      <c s="33">
        <v>0</v>
      </c>
      <c s="34">
        <f>ROUND(ROUND(H340,2)*ROUND(G340,3),2)</f>
      </c>
      <c s="31" t="s">
        <v>164</v>
      </c>
      <c r="O340">
        <f>(I340*21)/100</f>
      </c>
      <c t="s">
        <v>27</v>
      </c>
    </row>
    <row r="341" spans="1:5" ht="12.75">
      <c r="A341" s="35" t="s">
        <v>54</v>
      </c>
      <c r="E341" s="36" t="s">
        <v>861</v>
      </c>
    </row>
    <row r="342" spans="1:5" ht="12.75">
      <c r="A342" s="39" t="s">
        <v>56</v>
      </c>
      <c r="E342" s="38" t="s">
        <v>870</v>
      </c>
    </row>
    <row r="343" spans="1:16" ht="12.75">
      <c r="A343" s="24" t="s">
        <v>49</v>
      </c>
      <c s="29" t="s">
        <v>871</v>
      </c>
      <c s="29" t="s">
        <v>872</v>
      </c>
      <c s="24" t="s">
        <v>51</v>
      </c>
      <c s="30" t="s">
        <v>873</v>
      </c>
      <c s="31" t="s">
        <v>545</v>
      </c>
      <c s="32">
        <v>660</v>
      </c>
      <c s="33">
        <v>0</v>
      </c>
      <c s="34">
        <f>ROUND(ROUND(H343,2)*ROUND(G343,3),2)</f>
      </c>
      <c s="31" t="s">
        <v>164</v>
      </c>
      <c r="O343">
        <f>(I343*21)/100</f>
      </c>
      <c t="s">
        <v>27</v>
      </c>
    </row>
    <row r="344" spans="1:5" ht="12.75">
      <c r="A344" s="35" t="s">
        <v>54</v>
      </c>
      <c r="E344" s="36" t="s">
        <v>874</v>
      </c>
    </row>
    <row r="345" spans="1:5" ht="12.75">
      <c r="A345" s="39" t="s">
        <v>56</v>
      </c>
      <c r="E345" s="38" t="s">
        <v>875</v>
      </c>
    </row>
    <row r="346" spans="1:16" ht="12.75">
      <c r="A346" s="24" t="s">
        <v>49</v>
      </c>
      <c s="29" t="s">
        <v>876</v>
      </c>
      <c s="29" t="s">
        <v>877</v>
      </c>
      <c s="24" t="s">
        <v>51</v>
      </c>
      <c s="30" t="s">
        <v>878</v>
      </c>
      <c s="31" t="s">
        <v>85</v>
      </c>
      <c s="32">
        <v>21</v>
      </c>
      <c s="33">
        <v>0</v>
      </c>
      <c s="34">
        <f>ROUND(ROUND(H346,2)*ROUND(G346,3),2)</f>
      </c>
      <c s="31" t="s">
        <v>164</v>
      </c>
      <c r="O346">
        <f>(I346*21)/100</f>
      </c>
      <c t="s">
        <v>27</v>
      </c>
    </row>
    <row r="347" spans="1:5" ht="12.75">
      <c r="A347" s="35" t="s">
        <v>54</v>
      </c>
      <c r="E347" s="36" t="s">
        <v>879</v>
      </c>
    </row>
    <row r="348" spans="1:5" ht="12.75">
      <c r="A348" s="39" t="s">
        <v>56</v>
      </c>
      <c r="E348" s="38" t="s">
        <v>880</v>
      </c>
    </row>
    <row r="349" spans="1:16" ht="12.75">
      <c r="A349" s="24" t="s">
        <v>49</v>
      </c>
      <c s="29" t="s">
        <v>881</v>
      </c>
      <c s="29" t="s">
        <v>882</v>
      </c>
      <c s="24" t="s">
        <v>51</v>
      </c>
      <c s="30" t="s">
        <v>883</v>
      </c>
      <c s="31" t="s">
        <v>85</v>
      </c>
      <c s="32">
        <v>38</v>
      </c>
      <c s="33">
        <v>0</v>
      </c>
      <c s="34">
        <f>ROUND(ROUND(H349,2)*ROUND(G349,3),2)</f>
      </c>
      <c s="31" t="s">
        <v>164</v>
      </c>
      <c r="O349">
        <f>(I349*21)/100</f>
      </c>
      <c t="s">
        <v>27</v>
      </c>
    </row>
    <row r="350" spans="1:5" ht="12.75">
      <c r="A350" s="35" t="s">
        <v>54</v>
      </c>
      <c r="E350" s="36" t="s">
        <v>861</v>
      </c>
    </row>
    <row r="351" spans="1:5" ht="12.75">
      <c r="A351" s="39" t="s">
        <v>56</v>
      </c>
      <c r="E351" s="38" t="s">
        <v>884</v>
      </c>
    </row>
    <row r="352" spans="1:16" ht="12.75">
      <c r="A352" s="24" t="s">
        <v>49</v>
      </c>
      <c s="29" t="s">
        <v>885</v>
      </c>
      <c s="29" t="s">
        <v>886</v>
      </c>
      <c s="24" t="s">
        <v>51</v>
      </c>
      <c s="30" t="s">
        <v>887</v>
      </c>
      <c s="31" t="s">
        <v>85</v>
      </c>
      <c s="32">
        <v>27</v>
      </c>
      <c s="33">
        <v>0</v>
      </c>
      <c s="34">
        <f>ROUND(ROUND(H352,2)*ROUND(G352,3),2)</f>
      </c>
      <c s="31"/>
      <c r="O352">
        <f>(I352*21)/100</f>
      </c>
      <c t="s">
        <v>27</v>
      </c>
    </row>
    <row r="353" spans="1:5" ht="12.75">
      <c r="A353" s="35" t="s">
        <v>54</v>
      </c>
      <c r="E353" s="36" t="s">
        <v>888</v>
      </c>
    </row>
    <row r="354" spans="1:5" ht="12.75">
      <c r="A354" s="39" t="s">
        <v>56</v>
      </c>
      <c r="E354" s="38" t="s">
        <v>889</v>
      </c>
    </row>
    <row r="355" spans="1:16" ht="12.75">
      <c r="A355" s="24" t="s">
        <v>49</v>
      </c>
      <c s="29" t="s">
        <v>890</v>
      </c>
      <c s="29" t="s">
        <v>891</v>
      </c>
      <c s="24" t="s">
        <v>51</v>
      </c>
      <c s="30" t="s">
        <v>892</v>
      </c>
      <c s="31" t="s">
        <v>85</v>
      </c>
      <c s="32">
        <v>1</v>
      </c>
      <c s="33">
        <v>0</v>
      </c>
      <c s="34">
        <f>ROUND(ROUND(H355,2)*ROUND(G355,3),2)</f>
      </c>
      <c s="31"/>
      <c r="O355">
        <f>(I355*21)/100</f>
      </c>
      <c t="s">
        <v>27</v>
      </c>
    </row>
    <row r="356" spans="1:5" ht="12.75">
      <c r="A356" s="35" t="s">
        <v>54</v>
      </c>
      <c r="E356" s="36" t="s">
        <v>893</v>
      </c>
    </row>
    <row r="357" spans="1:5" ht="12.75">
      <c r="A357" s="39" t="s">
        <v>56</v>
      </c>
      <c r="E357" s="38" t="s">
        <v>51</v>
      </c>
    </row>
    <row r="358" spans="1:16" ht="12.75">
      <c r="A358" s="24" t="s">
        <v>49</v>
      </c>
      <c s="29" t="s">
        <v>894</v>
      </c>
      <c s="29" t="s">
        <v>895</v>
      </c>
      <c s="24" t="s">
        <v>51</v>
      </c>
      <c s="30" t="s">
        <v>896</v>
      </c>
      <c s="31" t="s">
        <v>200</v>
      </c>
      <c s="32">
        <v>254.9</v>
      </c>
      <c s="33">
        <v>0</v>
      </c>
      <c s="34">
        <f>ROUND(ROUND(H358,2)*ROUND(G358,3),2)</f>
      </c>
      <c s="31"/>
      <c r="O358">
        <f>(I358*21)/100</f>
      </c>
      <c t="s">
        <v>27</v>
      </c>
    </row>
    <row r="359" spans="1:5" ht="12.75">
      <c r="A359" s="35" t="s">
        <v>54</v>
      </c>
      <c r="E359" s="36" t="s">
        <v>51</v>
      </c>
    </row>
    <row r="360" spans="1:5" ht="76.5">
      <c r="A360" s="39" t="s">
        <v>56</v>
      </c>
      <c r="E360" s="38" t="s">
        <v>897</v>
      </c>
    </row>
    <row r="361" spans="1:16" ht="12.75">
      <c r="A361" s="24" t="s">
        <v>49</v>
      </c>
      <c s="29" t="s">
        <v>898</v>
      </c>
      <c s="29" t="s">
        <v>899</v>
      </c>
      <c s="24" t="s">
        <v>51</v>
      </c>
      <c s="30" t="s">
        <v>900</v>
      </c>
      <c s="31" t="s">
        <v>85</v>
      </c>
      <c s="32">
        <v>20</v>
      </c>
      <c s="33">
        <v>0</v>
      </c>
      <c s="34">
        <f>ROUND(ROUND(H361,2)*ROUND(G361,3),2)</f>
      </c>
      <c s="31"/>
      <c r="O361">
        <f>(I361*21)/100</f>
      </c>
      <c t="s">
        <v>27</v>
      </c>
    </row>
    <row r="362" spans="1:5" ht="12.75">
      <c r="A362" s="35" t="s">
        <v>54</v>
      </c>
      <c r="E362" s="36" t="s">
        <v>51</v>
      </c>
    </row>
    <row r="363" spans="1:5" ht="12.75">
      <c r="A363" s="39" t="s">
        <v>56</v>
      </c>
      <c r="E363" s="38" t="s">
        <v>901</v>
      </c>
    </row>
    <row r="364" spans="1:16" ht="12.75">
      <c r="A364" s="24" t="s">
        <v>49</v>
      </c>
      <c s="29" t="s">
        <v>902</v>
      </c>
      <c s="29" t="s">
        <v>903</v>
      </c>
      <c s="24" t="s">
        <v>51</v>
      </c>
      <c s="30" t="s">
        <v>904</v>
      </c>
      <c s="31" t="s">
        <v>53</v>
      </c>
      <c s="32">
        <v>1</v>
      </c>
      <c s="33">
        <v>0</v>
      </c>
      <c s="34">
        <f>ROUND(ROUND(H364,2)*ROUND(G364,3),2)</f>
      </c>
      <c s="31"/>
      <c r="O364">
        <f>(I364*21)/100</f>
      </c>
      <c t="s">
        <v>27</v>
      </c>
    </row>
    <row r="365" spans="1:5" ht="25.5">
      <c r="A365" s="35" t="s">
        <v>54</v>
      </c>
      <c r="E365" s="36" t="s">
        <v>905</v>
      </c>
    </row>
    <row r="366" spans="1:5" ht="12.75">
      <c r="A366" s="39" t="s">
        <v>56</v>
      </c>
      <c r="E366" s="38" t="s">
        <v>51</v>
      </c>
    </row>
    <row r="367" spans="1:16" ht="12.75">
      <c r="A367" s="24" t="s">
        <v>49</v>
      </c>
      <c s="29" t="s">
        <v>906</v>
      </c>
      <c s="29" t="s">
        <v>907</v>
      </c>
      <c s="24" t="s">
        <v>51</v>
      </c>
      <c s="30" t="s">
        <v>904</v>
      </c>
      <c s="31" t="s">
        <v>53</v>
      </c>
      <c s="32">
        <v>1</v>
      </c>
      <c s="33">
        <v>0</v>
      </c>
      <c s="34">
        <f>ROUND(ROUND(H367,2)*ROUND(G367,3),2)</f>
      </c>
      <c s="31"/>
      <c r="O367">
        <f>(I367*21)/100</f>
      </c>
      <c t="s">
        <v>27</v>
      </c>
    </row>
    <row r="368" spans="1:5" ht="25.5">
      <c r="A368" s="35" t="s">
        <v>54</v>
      </c>
      <c r="E368" s="36" t="s">
        <v>908</v>
      </c>
    </row>
    <row r="369" spans="1:5" ht="12.75">
      <c r="A369" s="39" t="s">
        <v>56</v>
      </c>
      <c r="E369" s="38" t="s">
        <v>51</v>
      </c>
    </row>
    <row r="370" spans="1:16" ht="12.75">
      <c r="A370" s="24" t="s">
        <v>49</v>
      </c>
      <c s="29" t="s">
        <v>909</v>
      </c>
      <c s="29" t="s">
        <v>910</v>
      </c>
      <c s="24" t="s">
        <v>51</v>
      </c>
      <c s="30" t="s">
        <v>911</v>
      </c>
      <c s="31" t="s">
        <v>163</v>
      </c>
      <c s="32">
        <v>662.369</v>
      </c>
      <c s="33">
        <v>0</v>
      </c>
      <c s="34">
        <f>ROUND(ROUND(H370,2)*ROUND(G370,3),2)</f>
      </c>
      <c s="31" t="s">
        <v>164</v>
      </c>
      <c r="O370">
        <f>(I370*21)/100</f>
      </c>
      <c t="s">
        <v>27</v>
      </c>
    </row>
    <row r="371" spans="1:5" ht="25.5">
      <c r="A371" s="35" t="s">
        <v>54</v>
      </c>
      <c r="E371" s="36" t="s">
        <v>912</v>
      </c>
    </row>
    <row r="372" spans="1:5" ht="76.5">
      <c r="A372" s="39" t="s">
        <v>56</v>
      </c>
      <c r="E372" s="38" t="s">
        <v>913</v>
      </c>
    </row>
    <row r="373" spans="1:16" ht="12.75">
      <c r="A373" s="24" t="s">
        <v>49</v>
      </c>
      <c s="29" t="s">
        <v>914</v>
      </c>
      <c s="29" t="s">
        <v>915</v>
      </c>
      <c s="24" t="s">
        <v>51</v>
      </c>
      <c s="30" t="s">
        <v>916</v>
      </c>
      <c s="31" t="s">
        <v>163</v>
      </c>
      <c s="32">
        <v>79.32</v>
      </c>
      <c s="33">
        <v>0</v>
      </c>
      <c s="34">
        <f>ROUND(ROUND(H373,2)*ROUND(G373,3),2)</f>
      </c>
      <c s="31" t="s">
        <v>164</v>
      </c>
      <c r="O373">
        <f>(I373*21)/100</f>
      </c>
      <c t="s">
        <v>27</v>
      </c>
    </row>
    <row r="374" spans="1:5" ht="12.75">
      <c r="A374" s="35" t="s">
        <v>54</v>
      </c>
      <c r="E374" s="36" t="s">
        <v>51</v>
      </c>
    </row>
    <row r="375" spans="1:5" ht="51">
      <c r="A375" s="39" t="s">
        <v>56</v>
      </c>
      <c r="E375" s="38" t="s">
        <v>917</v>
      </c>
    </row>
    <row r="376" spans="1:16" ht="12.75">
      <c r="A376" s="24" t="s">
        <v>49</v>
      </c>
      <c s="29" t="s">
        <v>918</v>
      </c>
      <c s="29" t="s">
        <v>919</v>
      </c>
      <c s="24" t="s">
        <v>51</v>
      </c>
      <c s="30" t="s">
        <v>920</v>
      </c>
      <c s="31" t="s">
        <v>163</v>
      </c>
      <c s="32">
        <v>230.676</v>
      </c>
      <c s="33">
        <v>0</v>
      </c>
      <c s="34">
        <f>ROUND(ROUND(H376,2)*ROUND(G376,3),2)</f>
      </c>
      <c s="31" t="s">
        <v>164</v>
      </c>
      <c r="O376">
        <f>(I376*21)/100</f>
      </c>
      <c t="s">
        <v>27</v>
      </c>
    </row>
    <row r="377" spans="1:5" ht="12.75">
      <c r="A377" s="35" t="s">
        <v>54</v>
      </c>
      <c r="E377" s="36" t="s">
        <v>921</v>
      </c>
    </row>
    <row r="378" spans="1:5" ht="114.75">
      <c r="A378" s="39" t="s">
        <v>56</v>
      </c>
      <c r="E378" s="38" t="s">
        <v>922</v>
      </c>
    </row>
    <row r="379" spans="1:16" ht="12.75">
      <c r="A379" s="24" t="s">
        <v>49</v>
      </c>
      <c s="29" t="s">
        <v>923</v>
      </c>
      <c s="29" t="s">
        <v>924</v>
      </c>
      <c s="24" t="s">
        <v>51</v>
      </c>
      <c s="30" t="s">
        <v>925</v>
      </c>
      <c s="31" t="s">
        <v>169</v>
      </c>
      <c s="32">
        <v>1.5</v>
      </c>
      <c s="33">
        <v>0</v>
      </c>
      <c s="34">
        <f>ROUND(ROUND(H379,2)*ROUND(G379,3),2)</f>
      </c>
      <c s="31" t="s">
        <v>164</v>
      </c>
      <c r="O379">
        <f>(I379*21)/100</f>
      </c>
      <c t="s">
        <v>27</v>
      </c>
    </row>
    <row r="380" spans="1:5" ht="12.75">
      <c r="A380" s="35" t="s">
        <v>54</v>
      </c>
      <c r="E380" s="36" t="s">
        <v>204</v>
      </c>
    </row>
    <row r="381" spans="1:5" ht="76.5">
      <c r="A381" s="39" t="s">
        <v>56</v>
      </c>
      <c r="E381" s="38" t="s">
        <v>926</v>
      </c>
    </row>
    <row r="382" spans="1:16" ht="12.75">
      <c r="A382" s="24" t="s">
        <v>49</v>
      </c>
      <c s="29" t="s">
        <v>927</v>
      </c>
      <c s="29" t="s">
        <v>928</v>
      </c>
      <c s="24" t="s">
        <v>51</v>
      </c>
      <c s="30" t="s">
        <v>929</v>
      </c>
      <c s="31" t="s">
        <v>184</v>
      </c>
      <c s="32">
        <v>153.9</v>
      </c>
      <c s="33">
        <v>0</v>
      </c>
      <c s="34">
        <f>ROUND(ROUND(H382,2)*ROUND(G382,3),2)</f>
      </c>
      <c s="31"/>
      <c r="O382">
        <f>(I382*21)/100</f>
      </c>
      <c t="s">
        <v>27</v>
      </c>
    </row>
    <row r="383" spans="1:5" ht="12.75">
      <c r="A383" s="35" t="s">
        <v>54</v>
      </c>
      <c r="E383" s="36" t="s">
        <v>51</v>
      </c>
    </row>
    <row r="384" spans="1:5" ht="12.75">
      <c r="A384" s="39" t="s">
        <v>56</v>
      </c>
      <c r="E384" s="38" t="s">
        <v>930</v>
      </c>
    </row>
    <row r="385" spans="1:16" ht="12.75">
      <c r="A385" s="24" t="s">
        <v>49</v>
      </c>
      <c s="29" t="s">
        <v>931</v>
      </c>
      <c s="29" t="s">
        <v>932</v>
      </c>
      <c s="24" t="s">
        <v>51</v>
      </c>
      <c s="30" t="s">
        <v>933</v>
      </c>
      <c s="31" t="s">
        <v>200</v>
      </c>
      <c s="32">
        <v>14.3</v>
      </c>
      <c s="33">
        <v>0</v>
      </c>
      <c s="34">
        <f>ROUND(ROUND(H385,2)*ROUND(G385,3),2)</f>
      </c>
      <c s="31" t="s">
        <v>164</v>
      </c>
      <c r="O385">
        <f>(I385*21)/100</f>
      </c>
      <c t="s">
        <v>27</v>
      </c>
    </row>
    <row r="386" spans="1:5" ht="12.75">
      <c r="A386" s="35" t="s">
        <v>54</v>
      </c>
      <c r="E386" s="36" t="s">
        <v>315</v>
      </c>
    </row>
    <row r="387" spans="1:5" ht="12.75">
      <c r="A387" s="39" t="s">
        <v>56</v>
      </c>
      <c r="E387" s="38" t="s">
        <v>934</v>
      </c>
    </row>
    <row r="388" spans="1:16" ht="12.75">
      <c r="A388" s="24" t="s">
        <v>49</v>
      </c>
      <c s="29" t="s">
        <v>935</v>
      </c>
      <c s="29" t="s">
        <v>936</v>
      </c>
      <c s="24" t="s">
        <v>51</v>
      </c>
      <c s="30" t="s">
        <v>937</v>
      </c>
      <c s="31" t="s">
        <v>163</v>
      </c>
      <c s="32">
        <v>14.596</v>
      </c>
      <c s="33">
        <v>0</v>
      </c>
      <c s="34">
        <f>ROUND(ROUND(H388,2)*ROUND(G388,3),2)</f>
      </c>
      <c s="31" t="s">
        <v>164</v>
      </c>
      <c r="O388">
        <f>(I388*21)/100</f>
      </c>
      <c t="s">
        <v>27</v>
      </c>
    </row>
    <row r="389" spans="1:5" ht="12.75">
      <c r="A389" s="35" t="s">
        <v>54</v>
      </c>
      <c r="E389" s="36" t="s">
        <v>51</v>
      </c>
    </row>
    <row r="390" spans="1:5" ht="114.75">
      <c r="A390" s="39" t="s">
        <v>56</v>
      </c>
      <c r="E390" s="38" t="s">
        <v>938</v>
      </c>
    </row>
    <row r="391" spans="1:16" ht="12.75">
      <c r="A391" s="24" t="s">
        <v>49</v>
      </c>
      <c s="29" t="s">
        <v>939</v>
      </c>
      <c s="29" t="s">
        <v>940</v>
      </c>
      <c s="24" t="s">
        <v>51</v>
      </c>
      <c s="30" t="s">
        <v>941</v>
      </c>
      <c s="31" t="s">
        <v>85</v>
      </c>
      <c s="32">
        <v>80</v>
      </c>
      <c s="33">
        <v>0</v>
      </c>
      <c s="34">
        <f>ROUND(ROUND(H391,2)*ROUND(G391,3),2)</f>
      </c>
      <c s="31" t="s">
        <v>164</v>
      </c>
      <c r="O391">
        <f>(I391*21)/100</f>
      </c>
      <c t="s">
        <v>27</v>
      </c>
    </row>
    <row r="392" spans="1:5" ht="12.75">
      <c r="A392" s="35" t="s">
        <v>54</v>
      </c>
      <c r="E392" s="36" t="s">
        <v>942</v>
      </c>
    </row>
    <row r="393" spans="1:5" ht="12.75">
      <c r="A393" s="39" t="s">
        <v>56</v>
      </c>
      <c r="E393" s="38" t="s">
        <v>943</v>
      </c>
    </row>
    <row r="394" spans="1:16" ht="12.75">
      <c r="A394" s="24" t="s">
        <v>49</v>
      </c>
      <c s="29" t="s">
        <v>944</v>
      </c>
      <c s="29" t="s">
        <v>388</v>
      </c>
      <c s="24" t="s">
        <v>51</v>
      </c>
      <c s="30" t="s">
        <v>389</v>
      </c>
      <c s="31" t="s">
        <v>85</v>
      </c>
      <c s="32">
        <v>20</v>
      </c>
      <c s="33">
        <v>0</v>
      </c>
      <c s="34">
        <f>ROUND(ROUND(H394,2)*ROUND(G394,3),2)</f>
      </c>
      <c s="31" t="s">
        <v>164</v>
      </c>
      <c r="O394">
        <f>(I394*21)/100</f>
      </c>
      <c t="s">
        <v>27</v>
      </c>
    </row>
    <row r="395" spans="1:5" ht="12.75">
      <c r="A395" s="35" t="s">
        <v>54</v>
      </c>
      <c r="E395" s="36" t="s">
        <v>315</v>
      </c>
    </row>
    <row r="396" spans="1:5" ht="12.75">
      <c r="A396" s="39" t="s">
        <v>56</v>
      </c>
      <c r="E396" s="38" t="s">
        <v>945</v>
      </c>
    </row>
    <row r="397" spans="1:16" ht="12.75">
      <c r="A397" s="24" t="s">
        <v>49</v>
      </c>
      <c s="29" t="s">
        <v>946</v>
      </c>
      <c s="29" t="s">
        <v>947</v>
      </c>
      <c s="24" t="s">
        <v>51</v>
      </c>
      <c s="30" t="s">
        <v>948</v>
      </c>
      <c s="31" t="s">
        <v>200</v>
      </c>
      <c s="32">
        <v>3357</v>
      </c>
      <c s="33">
        <v>0</v>
      </c>
      <c s="34">
        <f>ROUND(ROUND(H397,2)*ROUND(G397,3),2)</f>
      </c>
      <c s="31" t="s">
        <v>164</v>
      </c>
      <c r="O397">
        <f>(I397*21)/100</f>
      </c>
      <c t="s">
        <v>27</v>
      </c>
    </row>
    <row r="398" spans="1:5" ht="12.75">
      <c r="A398" s="35" t="s">
        <v>54</v>
      </c>
      <c r="E398" s="36" t="s">
        <v>949</v>
      </c>
    </row>
    <row r="399" spans="1:5" ht="51">
      <c r="A399" s="39" t="s">
        <v>56</v>
      </c>
      <c r="E399" s="38" t="s">
        <v>950</v>
      </c>
    </row>
    <row r="400" spans="1:16" ht="12.75">
      <c r="A400" s="24" t="s">
        <v>49</v>
      </c>
      <c s="29" t="s">
        <v>951</v>
      </c>
      <c s="29" t="s">
        <v>952</v>
      </c>
      <c s="24" t="s">
        <v>51</v>
      </c>
      <c s="30" t="s">
        <v>953</v>
      </c>
      <c s="31" t="s">
        <v>163</v>
      </c>
      <c s="32">
        <v>429.985</v>
      </c>
      <c s="33">
        <v>0</v>
      </c>
      <c s="34">
        <f>ROUND(ROUND(H400,2)*ROUND(G400,3),2)</f>
      </c>
      <c s="31" t="s">
        <v>164</v>
      </c>
      <c r="O400">
        <f>(I400*21)/100</f>
      </c>
      <c t="s">
        <v>27</v>
      </c>
    </row>
    <row r="401" spans="1:5" ht="12.75">
      <c r="A401" s="35" t="s">
        <v>54</v>
      </c>
      <c r="E401" s="36" t="s">
        <v>51</v>
      </c>
    </row>
    <row r="402" spans="1:5" ht="63.75">
      <c r="A402" s="39" t="s">
        <v>56</v>
      </c>
      <c r="E402" s="38" t="s">
        <v>954</v>
      </c>
    </row>
    <row r="403" spans="1:16" ht="12.75">
      <c r="A403" s="24" t="s">
        <v>49</v>
      </c>
      <c s="29" t="s">
        <v>955</v>
      </c>
      <c s="29" t="s">
        <v>956</v>
      </c>
      <c s="24" t="s">
        <v>51</v>
      </c>
      <c s="30" t="s">
        <v>957</v>
      </c>
      <c s="31" t="s">
        <v>184</v>
      </c>
      <c s="32">
        <v>2171.863</v>
      </c>
      <c s="33">
        <v>0</v>
      </c>
      <c s="34">
        <f>ROUND(ROUND(H403,2)*ROUND(G403,3),2)</f>
      </c>
      <c s="31" t="s">
        <v>164</v>
      </c>
      <c r="O403">
        <f>(I403*21)/100</f>
      </c>
      <c t="s">
        <v>27</v>
      </c>
    </row>
    <row r="404" spans="1:5" ht="12.75">
      <c r="A404" s="35" t="s">
        <v>54</v>
      </c>
      <c r="E404" s="36" t="s">
        <v>51</v>
      </c>
    </row>
    <row r="405" spans="1:5" ht="51">
      <c r="A405" s="37" t="s">
        <v>56</v>
      </c>
      <c r="E405" s="38" t="s">
        <v>958</v>
      </c>
    </row>
  </sheetData>
  <sheetProtection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0+O9+O13+O17+O24+O28+O71+O78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959</v>
      </c>
      <c s="40">
        <f>0+I9+I13+I17+I24+I28+I71+I78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959</v>
      </c>
      <c s="1"/>
      <c s="14" t="s">
        <v>960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959</v>
      </c>
      <c s="6"/>
      <c s="18" t="s">
        <v>960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25.5">
      <c r="A10" s="24" t="s">
        <v>49</v>
      </c>
      <c s="29" t="s">
        <v>31</v>
      </c>
      <c s="29" t="s">
        <v>175</v>
      </c>
      <c s="24" t="s">
        <v>461</v>
      </c>
      <c s="30" t="s">
        <v>176</v>
      </c>
      <c s="31" t="s">
        <v>169</v>
      </c>
      <c s="32">
        <v>6.44</v>
      </c>
      <c s="33">
        <v>0</v>
      </c>
      <c s="34">
        <f>ROUND(ROUND(H10,2)*ROUND(G10,3),2)</f>
      </c>
      <c s="31"/>
      <c r="O10">
        <f>(I10*21)/100</f>
      </c>
      <c t="s">
        <v>27</v>
      </c>
    </row>
    <row r="11" spans="1:5" ht="38.25">
      <c r="A11" s="35" t="s">
        <v>54</v>
      </c>
      <c r="E11" s="36" t="s">
        <v>961</v>
      </c>
    </row>
    <row r="12" spans="1:5" ht="38.25">
      <c r="A12" s="37" t="s">
        <v>56</v>
      </c>
      <c r="E12" s="38" t="s">
        <v>962</v>
      </c>
    </row>
    <row r="13" spans="1:18" ht="12.75" customHeight="1">
      <c r="A13" s="6" t="s">
        <v>47</v>
      </c>
      <c s="6"/>
      <c s="42" t="s">
        <v>27</v>
      </c>
      <c s="6"/>
      <c s="27" t="s">
        <v>245</v>
      </c>
      <c s="6"/>
      <c s="6"/>
      <c s="6"/>
      <c s="43">
        <f>0+Q13</f>
      </c>
      <c s="6"/>
      <c r="O13">
        <f>0+R13</f>
      </c>
      <c r="Q13">
        <f>0+I14</f>
      </c>
      <c>
        <f>0+O14</f>
      </c>
    </row>
    <row r="14" spans="1:16" ht="25.5">
      <c r="A14" s="24" t="s">
        <v>49</v>
      </c>
      <c s="29" t="s">
        <v>27</v>
      </c>
      <c s="29" t="s">
        <v>514</v>
      </c>
      <c s="24" t="s">
        <v>51</v>
      </c>
      <c s="30" t="s">
        <v>515</v>
      </c>
      <c s="31" t="s">
        <v>85</v>
      </c>
      <c s="32">
        <v>2914</v>
      </c>
      <c s="33">
        <v>0</v>
      </c>
      <c s="34">
        <f>ROUND(ROUND(H14,2)*ROUND(G14,3),2)</f>
      </c>
      <c s="31" t="s">
        <v>164</v>
      </c>
      <c r="O14">
        <f>(I14*21)/100</f>
      </c>
      <c t="s">
        <v>27</v>
      </c>
    </row>
    <row r="15" spans="1:5" ht="12.75">
      <c r="A15" s="35" t="s">
        <v>54</v>
      </c>
      <c r="E15" s="36" t="s">
        <v>963</v>
      </c>
    </row>
    <row r="16" spans="1:5" ht="51">
      <c r="A16" s="37" t="s">
        <v>56</v>
      </c>
      <c r="E16" s="38" t="s">
        <v>964</v>
      </c>
    </row>
    <row r="17" spans="1:18" ht="12.75" customHeight="1">
      <c r="A17" s="6" t="s">
        <v>47</v>
      </c>
      <c s="6"/>
      <c s="42" t="s">
        <v>26</v>
      </c>
      <c s="6"/>
      <c s="27" t="s">
        <v>530</v>
      </c>
      <c s="6"/>
      <c s="6"/>
      <c s="6"/>
      <c s="43">
        <f>0+Q17</f>
      </c>
      <c s="6"/>
      <c r="O17">
        <f>0+R17</f>
      </c>
      <c r="Q17">
        <f>0+I18+I21</f>
      </c>
      <c>
        <f>0+O18+O21</f>
      </c>
    </row>
    <row r="18" spans="1:16" ht="12.75">
      <c r="A18" s="24" t="s">
        <v>49</v>
      </c>
      <c s="29" t="s">
        <v>26</v>
      </c>
      <c s="29" t="s">
        <v>555</v>
      </c>
      <c s="24" t="s">
        <v>51</v>
      </c>
      <c s="30" t="s">
        <v>556</v>
      </c>
      <c s="31" t="s">
        <v>163</v>
      </c>
      <c s="32">
        <v>651.787</v>
      </c>
      <c s="33">
        <v>0</v>
      </c>
      <c s="34">
        <f>ROUND(ROUND(H18,2)*ROUND(G18,3),2)</f>
      </c>
      <c s="31" t="s">
        <v>164</v>
      </c>
      <c r="O18">
        <f>(I18*21)/100</f>
      </c>
      <c t="s">
        <v>27</v>
      </c>
    </row>
    <row r="19" spans="1:5" ht="12.75">
      <c r="A19" s="35" t="s">
        <v>54</v>
      </c>
      <c r="E19" s="36" t="s">
        <v>965</v>
      </c>
    </row>
    <row r="20" spans="1:5" ht="140.25">
      <c r="A20" s="39" t="s">
        <v>56</v>
      </c>
      <c r="E20" s="38" t="s">
        <v>966</v>
      </c>
    </row>
    <row r="21" spans="1:16" ht="12.75">
      <c r="A21" s="24" t="s">
        <v>49</v>
      </c>
      <c s="29" t="s">
        <v>35</v>
      </c>
      <c s="29" t="s">
        <v>559</v>
      </c>
      <c s="24" t="s">
        <v>51</v>
      </c>
      <c s="30" t="s">
        <v>560</v>
      </c>
      <c s="31" t="s">
        <v>169</v>
      </c>
      <c s="32">
        <v>8.688</v>
      </c>
      <c s="33">
        <v>0</v>
      </c>
      <c s="34">
        <f>ROUND(ROUND(H21,2)*ROUND(G21,3),2)</f>
      </c>
      <c s="31" t="s">
        <v>164</v>
      </c>
      <c r="O21">
        <f>(I21*21)/100</f>
      </c>
      <c t="s">
        <v>27</v>
      </c>
    </row>
    <row r="22" spans="1:5" ht="12.75">
      <c r="A22" s="35" t="s">
        <v>54</v>
      </c>
      <c r="E22" s="36" t="s">
        <v>967</v>
      </c>
    </row>
    <row r="23" spans="1:5" ht="12.75">
      <c r="A23" s="37" t="s">
        <v>56</v>
      </c>
      <c r="E23" s="38" t="s">
        <v>968</v>
      </c>
    </row>
    <row r="24" spans="1:18" ht="12.75" customHeight="1">
      <c r="A24" s="6" t="s">
        <v>47</v>
      </c>
      <c s="6"/>
      <c s="42" t="s">
        <v>37</v>
      </c>
      <c s="6"/>
      <c s="27" t="s">
        <v>160</v>
      </c>
      <c s="6"/>
      <c s="6"/>
      <c s="6"/>
      <c s="43">
        <f>0+Q24</f>
      </c>
      <c s="6"/>
      <c r="O24">
        <f>0+R24</f>
      </c>
      <c r="Q24">
        <f>0+I25</f>
      </c>
      <c>
        <f>0+O25</f>
      </c>
    </row>
    <row r="25" spans="1:16" ht="12.75">
      <c r="A25" s="24" t="s">
        <v>49</v>
      </c>
      <c s="29" t="s">
        <v>37</v>
      </c>
      <c s="29" t="s">
        <v>969</v>
      </c>
      <c s="24" t="s">
        <v>51</v>
      </c>
      <c s="30" t="s">
        <v>970</v>
      </c>
      <c s="31" t="s">
        <v>85</v>
      </c>
      <c s="32">
        <v>6</v>
      </c>
      <c s="33">
        <v>0</v>
      </c>
      <c s="34">
        <f>ROUND(ROUND(H25,2)*ROUND(G25,3),2)</f>
      </c>
      <c s="31" t="s">
        <v>164</v>
      </c>
      <c r="O25">
        <f>(I25*21)/100</f>
      </c>
      <c t="s">
        <v>27</v>
      </c>
    </row>
    <row r="26" spans="1:5" ht="12.75">
      <c r="A26" s="35" t="s">
        <v>54</v>
      </c>
      <c r="E26" s="36" t="s">
        <v>971</v>
      </c>
    </row>
    <row r="27" spans="1:5" ht="12.75">
      <c r="A27" s="37" t="s">
        <v>56</v>
      </c>
      <c r="E27" s="38" t="s">
        <v>682</v>
      </c>
    </row>
    <row r="28" spans="1:18" ht="12.75" customHeight="1">
      <c r="A28" s="6" t="s">
        <v>47</v>
      </c>
      <c s="6"/>
      <c s="42" t="s">
        <v>39</v>
      </c>
      <c s="6"/>
      <c s="27" t="s">
        <v>638</v>
      </c>
      <c s="6"/>
      <c s="6"/>
      <c s="6"/>
      <c s="43">
        <f>0+Q28</f>
      </c>
      <c s="6"/>
      <c r="O28">
        <f>0+R28</f>
      </c>
      <c r="Q28">
        <f>0+I29+I32+I35+I38+I41+I44+I47+I50+I53+I56+I59+I62+I65+I68</f>
      </c>
      <c>
        <f>0+O29+O32+O35+O38+O41+O44+O47+O50+O53+O56+O59+O62+O65+O68</f>
      </c>
    </row>
    <row r="29" spans="1:16" ht="12.75">
      <c r="A29" s="24" t="s">
        <v>49</v>
      </c>
      <c s="29" t="s">
        <v>39</v>
      </c>
      <c s="29" t="s">
        <v>639</v>
      </c>
      <c s="24" t="s">
        <v>51</v>
      </c>
      <c s="30" t="s">
        <v>640</v>
      </c>
      <c s="31" t="s">
        <v>184</v>
      </c>
      <c s="32">
        <v>252.248</v>
      </c>
      <c s="33">
        <v>0</v>
      </c>
      <c s="34">
        <f>ROUND(ROUND(H29,2)*ROUND(G29,3),2)</f>
      </c>
      <c s="31" t="s">
        <v>164</v>
      </c>
      <c r="O29">
        <f>(I29*21)/100</f>
      </c>
      <c t="s">
        <v>27</v>
      </c>
    </row>
    <row r="30" spans="1:5" ht="12.75">
      <c r="A30" s="35" t="s">
        <v>54</v>
      </c>
      <c r="E30" s="36" t="s">
        <v>972</v>
      </c>
    </row>
    <row r="31" spans="1:5" ht="89.25">
      <c r="A31" s="39" t="s">
        <v>56</v>
      </c>
      <c r="E31" s="38" t="s">
        <v>973</v>
      </c>
    </row>
    <row r="32" spans="1:16" ht="25.5">
      <c r="A32" s="24" t="s">
        <v>49</v>
      </c>
      <c s="29" t="s">
        <v>73</v>
      </c>
      <c s="29" t="s">
        <v>974</v>
      </c>
      <c s="24" t="s">
        <v>51</v>
      </c>
      <c s="30" t="s">
        <v>975</v>
      </c>
      <c s="31" t="s">
        <v>184</v>
      </c>
      <c s="32">
        <v>163</v>
      </c>
      <c s="33">
        <v>0</v>
      </c>
      <c s="34">
        <f>ROUND(ROUND(H32,2)*ROUND(G32,3),2)</f>
      </c>
      <c s="31" t="s">
        <v>164</v>
      </c>
      <c r="O32">
        <f>(I32*21)/100</f>
      </c>
      <c t="s">
        <v>27</v>
      </c>
    </row>
    <row r="33" spans="1:5" ht="12.75">
      <c r="A33" s="35" t="s">
        <v>54</v>
      </c>
      <c r="E33" s="36" t="s">
        <v>51</v>
      </c>
    </row>
    <row r="34" spans="1:5" ht="51">
      <c r="A34" s="39" t="s">
        <v>56</v>
      </c>
      <c r="E34" s="38" t="s">
        <v>976</v>
      </c>
    </row>
    <row r="35" spans="1:16" ht="25.5">
      <c r="A35" s="24" t="s">
        <v>49</v>
      </c>
      <c s="29" t="s">
        <v>77</v>
      </c>
      <c s="29" t="s">
        <v>977</v>
      </c>
      <c s="24" t="s">
        <v>51</v>
      </c>
      <c s="30" t="s">
        <v>978</v>
      </c>
      <c s="31" t="s">
        <v>184</v>
      </c>
      <c s="32">
        <v>385.117</v>
      </c>
      <c s="33">
        <v>0</v>
      </c>
      <c s="34">
        <f>ROUND(ROUND(H35,2)*ROUND(G35,3),2)</f>
      </c>
      <c s="31" t="s">
        <v>164</v>
      </c>
      <c r="O35">
        <f>(I35*21)/100</f>
      </c>
      <c t="s">
        <v>27</v>
      </c>
    </row>
    <row r="36" spans="1:5" ht="12.75">
      <c r="A36" s="35" t="s">
        <v>54</v>
      </c>
      <c r="E36" s="36" t="s">
        <v>51</v>
      </c>
    </row>
    <row r="37" spans="1:5" ht="25.5">
      <c r="A37" s="39" t="s">
        <v>56</v>
      </c>
      <c r="E37" s="38" t="s">
        <v>979</v>
      </c>
    </row>
    <row r="38" spans="1:16" ht="25.5">
      <c r="A38" s="24" t="s">
        <v>49</v>
      </c>
      <c s="29" t="s">
        <v>42</v>
      </c>
      <c s="29" t="s">
        <v>980</v>
      </c>
      <c s="24" t="s">
        <v>51</v>
      </c>
      <c s="30" t="s">
        <v>981</v>
      </c>
      <c s="31" t="s">
        <v>184</v>
      </c>
      <c s="32">
        <v>385.117</v>
      </c>
      <c s="33">
        <v>0</v>
      </c>
      <c s="34">
        <f>ROUND(ROUND(H38,2)*ROUND(G38,3),2)</f>
      </c>
      <c s="31" t="s">
        <v>164</v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25.5">
      <c r="A40" s="39" t="s">
        <v>56</v>
      </c>
      <c r="E40" s="38" t="s">
        <v>979</v>
      </c>
    </row>
    <row r="41" spans="1:16" ht="25.5">
      <c r="A41" s="24" t="s">
        <v>49</v>
      </c>
      <c s="29" t="s">
        <v>44</v>
      </c>
      <c s="29" t="s">
        <v>982</v>
      </c>
      <c s="24" t="s">
        <v>51</v>
      </c>
      <c s="30" t="s">
        <v>983</v>
      </c>
      <c s="31" t="s">
        <v>184</v>
      </c>
      <c s="32">
        <v>311.485</v>
      </c>
      <c s="33">
        <v>0</v>
      </c>
      <c s="34">
        <f>ROUND(ROUND(H41,2)*ROUND(G41,3),2)</f>
      </c>
      <c s="31" t="s">
        <v>164</v>
      </c>
      <c r="O41">
        <f>(I41*21)/100</f>
      </c>
      <c t="s">
        <v>27</v>
      </c>
    </row>
    <row r="42" spans="1:5" ht="12.75">
      <c r="A42" s="35" t="s">
        <v>54</v>
      </c>
      <c r="E42" s="36" t="s">
        <v>51</v>
      </c>
    </row>
    <row r="43" spans="1:5" ht="76.5">
      <c r="A43" s="39" t="s">
        <v>56</v>
      </c>
      <c r="E43" s="38" t="s">
        <v>984</v>
      </c>
    </row>
    <row r="44" spans="1:16" ht="25.5">
      <c r="A44" s="24" t="s">
        <v>49</v>
      </c>
      <c s="29" t="s">
        <v>46</v>
      </c>
      <c s="29" t="s">
        <v>985</v>
      </c>
      <c s="24" t="s">
        <v>51</v>
      </c>
      <c s="30" t="s">
        <v>986</v>
      </c>
      <c s="31" t="s">
        <v>184</v>
      </c>
      <c s="32">
        <v>311.485</v>
      </c>
      <c s="33">
        <v>0</v>
      </c>
      <c s="34">
        <f>ROUND(ROUND(H44,2)*ROUND(G44,3),2)</f>
      </c>
      <c s="31" t="s">
        <v>164</v>
      </c>
      <c r="O44">
        <f>(I44*21)/100</f>
      </c>
      <c t="s">
        <v>27</v>
      </c>
    </row>
    <row r="45" spans="1:5" ht="12.75">
      <c r="A45" s="35" t="s">
        <v>54</v>
      </c>
      <c r="E45" s="36" t="s">
        <v>51</v>
      </c>
    </row>
    <row r="46" spans="1:5" ht="76.5">
      <c r="A46" s="39" t="s">
        <v>56</v>
      </c>
      <c r="E46" s="38" t="s">
        <v>984</v>
      </c>
    </row>
    <row r="47" spans="1:16" ht="25.5">
      <c r="A47" s="24" t="s">
        <v>49</v>
      </c>
      <c s="29" t="s">
        <v>91</v>
      </c>
      <c s="29" t="s">
        <v>987</v>
      </c>
      <c s="24" t="s">
        <v>51</v>
      </c>
      <c s="30" t="s">
        <v>988</v>
      </c>
      <c s="31" t="s">
        <v>184</v>
      </c>
      <c s="32">
        <v>311.485</v>
      </c>
      <c s="33">
        <v>0</v>
      </c>
      <c s="34">
        <f>ROUND(ROUND(H47,2)*ROUND(G47,3),2)</f>
      </c>
      <c s="31" t="s">
        <v>164</v>
      </c>
      <c r="O47">
        <f>(I47*21)/100</f>
      </c>
      <c t="s">
        <v>27</v>
      </c>
    </row>
    <row r="48" spans="1:5" ht="12.75">
      <c r="A48" s="35" t="s">
        <v>54</v>
      </c>
      <c r="E48" s="36" t="s">
        <v>51</v>
      </c>
    </row>
    <row r="49" spans="1:5" ht="76.5">
      <c r="A49" s="39" t="s">
        <v>56</v>
      </c>
      <c r="E49" s="38" t="s">
        <v>984</v>
      </c>
    </row>
    <row r="50" spans="1:16" ht="12.75">
      <c r="A50" s="24" t="s">
        <v>49</v>
      </c>
      <c s="29" t="s">
        <v>94</v>
      </c>
      <c s="29" t="s">
        <v>987</v>
      </c>
      <c s="24" t="s">
        <v>461</v>
      </c>
      <c s="30" t="s">
        <v>989</v>
      </c>
      <c s="31" t="s">
        <v>184</v>
      </c>
      <c s="32">
        <v>18.4</v>
      </c>
      <c s="33">
        <v>0</v>
      </c>
      <c s="34">
        <f>ROUND(ROUND(H50,2)*ROUND(G50,3),2)</f>
      </c>
      <c s="31" t="s">
        <v>164</v>
      </c>
      <c r="O50">
        <f>(I50*21)/100</f>
      </c>
      <c t="s">
        <v>27</v>
      </c>
    </row>
    <row r="51" spans="1:5" ht="12.75">
      <c r="A51" s="35" t="s">
        <v>54</v>
      </c>
      <c r="E51" s="36" t="s">
        <v>990</v>
      </c>
    </row>
    <row r="52" spans="1:5" ht="12.75">
      <c r="A52" s="39" t="s">
        <v>56</v>
      </c>
      <c r="E52" s="38" t="s">
        <v>991</v>
      </c>
    </row>
    <row r="53" spans="1:16" ht="12.75">
      <c r="A53" s="24" t="s">
        <v>49</v>
      </c>
      <c s="29" t="s">
        <v>98</v>
      </c>
      <c s="29" t="s">
        <v>992</v>
      </c>
      <c s="24" t="s">
        <v>51</v>
      </c>
      <c s="30" t="s">
        <v>993</v>
      </c>
      <c s="31" t="s">
        <v>184</v>
      </c>
      <c s="32">
        <v>311.485</v>
      </c>
      <c s="33">
        <v>0</v>
      </c>
      <c s="34">
        <f>ROUND(ROUND(H53,2)*ROUND(G53,3),2)</f>
      </c>
      <c s="31" t="s">
        <v>164</v>
      </c>
      <c r="O53">
        <f>(I53*21)/100</f>
      </c>
      <c t="s">
        <v>27</v>
      </c>
    </row>
    <row r="54" spans="1:5" ht="12.75">
      <c r="A54" s="35" t="s">
        <v>54</v>
      </c>
      <c r="E54" s="36" t="s">
        <v>51</v>
      </c>
    </row>
    <row r="55" spans="1:5" ht="76.5">
      <c r="A55" s="39" t="s">
        <v>56</v>
      </c>
      <c r="E55" s="38" t="s">
        <v>984</v>
      </c>
    </row>
    <row r="56" spans="1:16" ht="12.75">
      <c r="A56" s="24" t="s">
        <v>49</v>
      </c>
      <c s="29" t="s">
        <v>100</v>
      </c>
      <c s="29" t="s">
        <v>994</v>
      </c>
      <c s="24" t="s">
        <v>51</v>
      </c>
      <c s="30" t="s">
        <v>995</v>
      </c>
      <c s="31" t="s">
        <v>184</v>
      </c>
      <c s="32">
        <v>2179.174</v>
      </c>
      <c s="33">
        <v>0</v>
      </c>
      <c s="34">
        <f>ROUND(ROUND(H56,2)*ROUND(G56,3),2)</f>
      </c>
      <c s="31" t="s">
        <v>164</v>
      </c>
      <c r="O56">
        <f>(I56*21)/100</f>
      </c>
      <c t="s">
        <v>27</v>
      </c>
    </row>
    <row r="57" spans="1:5" ht="12.75">
      <c r="A57" s="35" t="s">
        <v>54</v>
      </c>
      <c r="E57" s="36" t="s">
        <v>51</v>
      </c>
    </row>
    <row r="58" spans="1:5" ht="25.5">
      <c r="A58" s="39" t="s">
        <v>56</v>
      </c>
      <c r="E58" s="38" t="s">
        <v>996</v>
      </c>
    </row>
    <row r="59" spans="1:16" ht="12.75">
      <c r="A59" s="24" t="s">
        <v>49</v>
      </c>
      <c s="29" t="s">
        <v>104</v>
      </c>
      <c s="29" t="s">
        <v>997</v>
      </c>
      <c s="24" t="s">
        <v>51</v>
      </c>
      <c s="30" t="s">
        <v>998</v>
      </c>
      <c s="31" t="s">
        <v>184</v>
      </c>
      <c s="32">
        <v>217.917</v>
      </c>
      <c s="33">
        <v>0</v>
      </c>
      <c s="34">
        <f>ROUND(ROUND(H59,2)*ROUND(G59,3),2)</f>
      </c>
      <c s="31" t="s">
        <v>164</v>
      </c>
      <c r="O59">
        <f>(I59*21)/100</f>
      </c>
      <c t="s">
        <v>27</v>
      </c>
    </row>
    <row r="60" spans="1:5" ht="12.75">
      <c r="A60" s="35" t="s">
        <v>54</v>
      </c>
      <c r="E60" s="36" t="s">
        <v>999</v>
      </c>
    </row>
    <row r="61" spans="1:5" ht="12.75">
      <c r="A61" s="39" t="s">
        <v>56</v>
      </c>
      <c r="E61" s="38" t="s">
        <v>1000</v>
      </c>
    </row>
    <row r="62" spans="1:16" ht="12.75">
      <c r="A62" s="24" t="s">
        <v>49</v>
      </c>
      <c s="29" t="s">
        <v>106</v>
      </c>
      <c s="29" t="s">
        <v>1001</v>
      </c>
      <c s="24" t="s">
        <v>51</v>
      </c>
      <c s="30" t="s">
        <v>1002</v>
      </c>
      <c s="31" t="s">
        <v>200</v>
      </c>
      <c s="32">
        <v>95</v>
      </c>
      <c s="33">
        <v>0</v>
      </c>
      <c s="34">
        <f>ROUND(ROUND(H62,2)*ROUND(G62,3),2)</f>
      </c>
      <c s="31" t="s">
        <v>164</v>
      </c>
      <c r="O62">
        <f>(I62*21)/100</f>
      </c>
      <c t="s">
        <v>27</v>
      </c>
    </row>
    <row r="63" spans="1:5" ht="12.75">
      <c r="A63" s="35" t="s">
        <v>54</v>
      </c>
      <c r="E63" s="36" t="s">
        <v>51</v>
      </c>
    </row>
    <row r="64" spans="1:5" ht="51">
      <c r="A64" s="39" t="s">
        <v>56</v>
      </c>
      <c r="E64" s="38" t="s">
        <v>1003</v>
      </c>
    </row>
    <row r="65" spans="1:16" ht="12.75">
      <c r="A65" s="24" t="s">
        <v>49</v>
      </c>
      <c s="29" t="s">
        <v>109</v>
      </c>
      <c s="29" t="s">
        <v>1004</v>
      </c>
      <c s="24" t="s">
        <v>51</v>
      </c>
      <c s="30" t="s">
        <v>1005</v>
      </c>
      <c s="31" t="s">
        <v>85</v>
      </c>
      <c s="32">
        <v>5</v>
      </c>
      <c s="33">
        <v>0</v>
      </c>
      <c s="34">
        <f>ROUND(ROUND(H65,2)*ROUND(G65,3),2)</f>
      </c>
      <c s="31"/>
      <c r="O65">
        <f>(I65*21)/100</f>
      </c>
      <c t="s">
        <v>27</v>
      </c>
    </row>
    <row r="66" spans="1:5" ht="25.5">
      <c r="A66" s="35" t="s">
        <v>54</v>
      </c>
      <c r="E66" s="36" t="s">
        <v>1006</v>
      </c>
    </row>
    <row r="67" spans="1:5" ht="12.75">
      <c r="A67" s="39" t="s">
        <v>56</v>
      </c>
      <c r="E67" s="38" t="s">
        <v>1007</v>
      </c>
    </row>
    <row r="68" spans="1:16" ht="12.75">
      <c r="A68" s="24" t="s">
        <v>49</v>
      </c>
      <c s="29" t="s">
        <v>112</v>
      </c>
      <c s="29" t="s">
        <v>1008</v>
      </c>
      <c s="24" t="s">
        <v>51</v>
      </c>
      <c s="30" t="s">
        <v>1009</v>
      </c>
      <c s="31" t="s">
        <v>169</v>
      </c>
      <c s="32">
        <v>0.5</v>
      </c>
      <c s="33">
        <v>0</v>
      </c>
      <c s="34">
        <f>ROUND(ROUND(H68,2)*ROUND(G68,3),2)</f>
      </c>
      <c s="31" t="s">
        <v>164</v>
      </c>
      <c r="O68">
        <f>(I68*21)/100</f>
      </c>
      <c t="s">
        <v>27</v>
      </c>
    </row>
    <row r="69" spans="1:5" ht="12.75">
      <c r="A69" s="35" t="s">
        <v>54</v>
      </c>
      <c r="E69" s="36" t="s">
        <v>1010</v>
      </c>
    </row>
    <row r="70" spans="1:5" ht="12.75">
      <c r="A70" s="37" t="s">
        <v>56</v>
      </c>
      <c r="E70" s="38" t="s">
        <v>1011</v>
      </c>
    </row>
    <row r="71" spans="1:18" ht="12.75" customHeight="1">
      <c r="A71" s="6" t="s">
        <v>47</v>
      </c>
      <c s="6"/>
      <c s="42" t="s">
        <v>73</v>
      </c>
      <c s="6"/>
      <c s="27" t="s">
        <v>642</v>
      </c>
      <c s="6"/>
      <c s="6"/>
      <c s="6"/>
      <c s="43">
        <f>0+Q71</f>
      </c>
      <c s="6"/>
      <c r="O71">
        <f>0+R71</f>
      </c>
      <c r="Q71">
        <f>0+I72+I75</f>
      </c>
      <c>
        <f>0+O72+O75</f>
      </c>
    </row>
    <row r="72" spans="1:16" ht="12.75">
      <c r="A72" s="24" t="s">
        <v>49</v>
      </c>
      <c s="29" t="s">
        <v>116</v>
      </c>
      <c s="29" t="s">
        <v>689</v>
      </c>
      <c s="24" t="s">
        <v>51</v>
      </c>
      <c s="30" t="s">
        <v>690</v>
      </c>
      <c s="31" t="s">
        <v>184</v>
      </c>
      <c s="32">
        <v>51</v>
      </c>
      <c s="33">
        <v>0</v>
      </c>
      <c s="34">
        <f>ROUND(ROUND(H72,2)*ROUND(G72,3),2)</f>
      </c>
      <c s="31" t="s">
        <v>164</v>
      </c>
      <c r="O72">
        <f>(I72*21)/100</f>
      </c>
      <c t="s">
        <v>27</v>
      </c>
    </row>
    <row r="73" spans="1:5" ht="12.75">
      <c r="A73" s="35" t="s">
        <v>54</v>
      </c>
      <c r="E73" s="36" t="s">
        <v>1012</v>
      </c>
    </row>
    <row r="74" spans="1:5" ht="102">
      <c r="A74" s="39" t="s">
        <v>56</v>
      </c>
      <c r="E74" s="38" t="s">
        <v>1013</v>
      </c>
    </row>
    <row r="75" spans="1:16" ht="12.75">
      <c r="A75" s="24" t="s">
        <v>49</v>
      </c>
      <c s="29" t="s">
        <v>118</v>
      </c>
      <c s="29" t="s">
        <v>1014</v>
      </c>
      <c s="24" t="s">
        <v>51</v>
      </c>
      <c s="30" t="s">
        <v>1015</v>
      </c>
      <c s="31" t="s">
        <v>184</v>
      </c>
      <c s="32">
        <v>1785.273</v>
      </c>
      <c s="33">
        <v>0</v>
      </c>
      <c s="34">
        <f>ROUND(ROUND(H75,2)*ROUND(G75,3),2)</f>
      </c>
      <c s="31" t="s">
        <v>164</v>
      </c>
      <c r="O75">
        <f>(I75*21)/100</f>
      </c>
      <c t="s">
        <v>27</v>
      </c>
    </row>
    <row r="76" spans="1:5" ht="12.75">
      <c r="A76" s="35" t="s">
        <v>54</v>
      </c>
      <c r="E76" s="36" t="s">
        <v>1016</v>
      </c>
    </row>
    <row r="77" spans="1:5" ht="38.25">
      <c r="A77" s="37" t="s">
        <v>56</v>
      </c>
      <c r="E77" s="38" t="s">
        <v>1017</v>
      </c>
    </row>
    <row r="78" spans="1:18" ht="12.75" customHeight="1">
      <c r="A78" s="6" t="s">
        <v>47</v>
      </c>
      <c s="6"/>
      <c s="42" t="s">
        <v>42</v>
      </c>
      <c s="6"/>
      <c s="27" t="s">
        <v>307</v>
      </c>
      <c s="6"/>
      <c s="6"/>
      <c s="6"/>
      <c s="43">
        <f>0+Q78</f>
      </c>
      <c s="6"/>
      <c r="O78">
        <f>0+R78</f>
      </c>
      <c r="Q78">
        <f>0+I79+I82+I85+I88+I91+I94+I97+I100</f>
      </c>
      <c>
        <f>0+O79+O82+O85+O88+O91+O94+O97+O100</f>
      </c>
    </row>
    <row r="79" spans="1:16" ht="12.75">
      <c r="A79" s="24" t="s">
        <v>49</v>
      </c>
      <c s="29" t="s">
        <v>122</v>
      </c>
      <c s="29" t="s">
        <v>1018</v>
      </c>
      <c s="24" t="s">
        <v>51</v>
      </c>
      <c s="30" t="s">
        <v>1019</v>
      </c>
      <c s="31" t="s">
        <v>184</v>
      </c>
      <c s="32">
        <v>9.42</v>
      </c>
      <c s="33">
        <v>0</v>
      </c>
      <c s="34">
        <f>ROUND(ROUND(H79,2)*ROUND(G79,3),2)</f>
      </c>
      <c s="31" t="s">
        <v>164</v>
      </c>
      <c r="O79">
        <f>(I79*21)/100</f>
      </c>
      <c t="s">
        <v>27</v>
      </c>
    </row>
    <row r="80" spans="1:5" ht="12.75">
      <c r="A80" s="35" t="s">
        <v>54</v>
      </c>
      <c r="E80" s="36" t="s">
        <v>51</v>
      </c>
    </row>
    <row r="81" spans="1:5" ht="25.5">
      <c r="A81" s="39" t="s">
        <v>56</v>
      </c>
      <c r="E81" s="38" t="s">
        <v>1020</v>
      </c>
    </row>
    <row r="82" spans="1:16" ht="12.75">
      <c r="A82" s="24" t="s">
        <v>49</v>
      </c>
      <c s="29" t="s">
        <v>126</v>
      </c>
      <c s="29" t="s">
        <v>1021</v>
      </c>
      <c s="24" t="s">
        <v>51</v>
      </c>
      <c s="30" t="s">
        <v>1022</v>
      </c>
      <c s="31" t="s">
        <v>200</v>
      </c>
      <c s="32">
        <v>88</v>
      </c>
      <c s="33">
        <v>0</v>
      </c>
      <c s="34">
        <f>ROUND(ROUND(H82,2)*ROUND(G82,3),2)</f>
      </c>
      <c s="31"/>
      <c r="O82">
        <f>(I82*21)/100</f>
      </c>
      <c t="s">
        <v>27</v>
      </c>
    </row>
    <row r="83" spans="1:5" ht="12.75">
      <c r="A83" s="35" t="s">
        <v>54</v>
      </c>
      <c r="E83" s="36" t="s">
        <v>1023</v>
      </c>
    </row>
    <row r="84" spans="1:5" ht="51">
      <c r="A84" s="39" t="s">
        <v>56</v>
      </c>
      <c r="E84" s="38" t="s">
        <v>1024</v>
      </c>
    </row>
    <row r="85" spans="1:16" ht="12.75">
      <c r="A85" s="24" t="s">
        <v>49</v>
      </c>
      <c s="29" t="s">
        <v>130</v>
      </c>
      <c s="29" t="s">
        <v>1025</v>
      </c>
      <c s="24" t="s">
        <v>51</v>
      </c>
      <c s="30" t="s">
        <v>1026</v>
      </c>
      <c s="31" t="s">
        <v>163</v>
      </c>
      <c s="32">
        <v>5</v>
      </c>
      <c s="33">
        <v>0</v>
      </c>
      <c s="34">
        <f>ROUND(ROUND(H85,2)*ROUND(G85,3),2)</f>
      </c>
      <c s="31"/>
      <c r="O85">
        <f>(I85*21)/100</f>
      </c>
      <c t="s">
        <v>27</v>
      </c>
    </row>
    <row r="86" spans="1:5" ht="38.25">
      <c r="A86" s="35" t="s">
        <v>54</v>
      </c>
      <c r="E86" s="36" t="s">
        <v>1027</v>
      </c>
    </row>
    <row r="87" spans="1:5" ht="12.75">
      <c r="A87" s="39" t="s">
        <v>56</v>
      </c>
      <c r="E87" s="38" t="s">
        <v>1028</v>
      </c>
    </row>
    <row r="88" spans="1:16" ht="12.75">
      <c r="A88" s="24" t="s">
        <v>49</v>
      </c>
      <c s="29" t="s">
        <v>134</v>
      </c>
      <c s="29" t="s">
        <v>1029</v>
      </c>
      <c s="24" t="s">
        <v>461</v>
      </c>
      <c s="30" t="s">
        <v>1030</v>
      </c>
      <c s="31" t="s">
        <v>184</v>
      </c>
      <c s="32">
        <v>1208.025</v>
      </c>
      <c s="33">
        <v>0</v>
      </c>
      <c s="34">
        <f>ROUND(ROUND(H88,2)*ROUND(G88,3),2)</f>
      </c>
      <c s="31" t="s">
        <v>164</v>
      </c>
      <c r="O88">
        <f>(I88*21)/100</f>
      </c>
      <c t="s">
        <v>27</v>
      </c>
    </row>
    <row r="89" spans="1:5" ht="25.5">
      <c r="A89" s="35" t="s">
        <v>54</v>
      </c>
      <c r="E89" s="36" t="s">
        <v>1031</v>
      </c>
    </row>
    <row r="90" spans="1:5" ht="76.5">
      <c r="A90" s="39" t="s">
        <v>56</v>
      </c>
      <c r="E90" s="38" t="s">
        <v>1032</v>
      </c>
    </row>
    <row r="91" spans="1:16" ht="12.75">
      <c r="A91" s="24" t="s">
        <v>49</v>
      </c>
      <c s="29" t="s">
        <v>136</v>
      </c>
      <c s="29" t="s">
        <v>1029</v>
      </c>
      <c s="24" t="s">
        <v>465</v>
      </c>
      <c s="30" t="s">
        <v>1030</v>
      </c>
      <c s="31" t="s">
        <v>184</v>
      </c>
      <c s="32">
        <v>1546.467</v>
      </c>
      <c s="33">
        <v>0</v>
      </c>
      <c s="34">
        <f>ROUND(ROUND(H91,2)*ROUND(G91,3),2)</f>
      </c>
      <c s="31" t="s">
        <v>164</v>
      </c>
      <c r="O91">
        <f>(I91*21)/100</f>
      </c>
      <c t="s">
        <v>27</v>
      </c>
    </row>
    <row r="92" spans="1:5" ht="25.5">
      <c r="A92" s="35" t="s">
        <v>54</v>
      </c>
      <c r="E92" s="36" t="s">
        <v>1033</v>
      </c>
    </row>
    <row r="93" spans="1:5" ht="306">
      <c r="A93" s="39" t="s">
        <v>56</v>
      </c>
      <c r="E93" s="38" t="s">
        <v>1034</v>
      </c>
    </row>
    <row r="94" spans="1:16" ht="12.75">
      <c r="A94" s="24" t="s">
        <v>49</v>
      </c>
      <c s="29" t="s">
        <v>140</v>
      </c>
      <c s="29" t="s">
        <v>1029</v>
      </c>
      <c s="24" t="s">
        <v>520</v>
      </c>
      <c s="30" t="s">
        <v>1030</v>
      </c>
      <c s="31" t="s">
        <v>184</v>
      </c>
      <c s="32">
        <v>564.806</v>
      </c>
      <c s="33">
        <v>0</v>
      </c>
      <c s="34">
        <f>ROUND(ROUND(H94,2)*ROUND(G94,3),2)</f>
      </c>
      <c s="31" t="s">
        <v>164</v>
      </c>
      <c r="O94">
        <f>(I94*21)/100</f>
      </c>
      <c t="s">
        <v>27</v>
      </c>
    </row>
    <row r="95" spans="1:5" ht="25.5">
      <c r="A95" s="35" t="s">
        <v>54</v>
      </c>
      <c r="E95" s="36" t="s">
        <v>1035</v>
      </c>
    </row>
    <row r="96" spans="1:5" ht="76.5">
      <c r="A96" s="39" t="s">
        <v>56</v>
      </c>
      <c r="E96" s="38" t="s">
        <v>1036</v>
      </c>
    </row>
    <row r="97" spans="1:16" ht="12.75">
      <c r="A97" s="24" t="s">
        <v>49</v>
      </c>
      <c s="29" t="s">
        <v>144</v>
      </c>
      <c s="29" t="s">
        <v>915</v>
      </c>
      <c s="24" t="s">
        <v>51</v>
      </c>
      <c s="30" t="s">
        <v>916</v>
      </c>
      <c s="31" t="s">
        <v>163</v>
      </c>
      <c s="32">
        <v>1</v>
      </c>
      <c s="33">
        <v>0</v>
      </c>
      <c s="34">
        <f>ROUND(ROUND(H97,2)*ROUND(G97,3),2)</f>
      </c>
      <c s="31" t="s">
        <v>164</v>
      </c>
      <c r="O97">
        <f>(I97*21)/100</f>
      </c>
      <c t="s">
        <v>27</v>
      </c>
    </row>
    <row r="98" spans="1:5" ht="12.75">
      <c r="A98" s="35" t="s">
        <v>54</v>
      </c>
      <c r="E98" s="36" t="s">
        <v>51</v>
      </c>
    </row>
    <row r="99" spans="1:5" ht="12.75">
      <c r="A99" s="39" t="s">
        <v>56</v>
      </c>
      <c r="E99" s="38" t="s">
        <v>1037</v>
      </c>
    </row>
    <row r="100" spans="1:16" ht="12.75">
      <c r="A100" s="24" t="s">
        <v>49</v>
      </c>
      <c s="29" t="s">
        <v>148</v>
      </c>
      <c s="29" t="s">
        <v>1038</v>
      </c>
      <c s="24" t="s">
        <v>51</v>
      </c>
      <c s="30" t="s">
        <v>1039</v>
      </c>
      <c s="31" t="s">
        <v>184</v>
      </c>
      <c s="32">
        <v>180</v>
      </c>
      <c s="33">
        <v>0</v>
      </c>
      <c s="34">
        <f>ROUND(ROUND(H100,2)*ROUND(G100,3),2)</f>
      </c>
      <c s="31" t="s">
        <v>164</v>
      </c>
      <c r="O100">
        <f>(I100*21)/100</f>
      </c>
      <c t="s">
        <v>27</v>
      </c>
    </row>
    <row r="101" spans="1:5" ht="12.75">
      <c r="A101" s="35" t="s">
        <v>54</v>
      </c>
      <c r="E101" s="36" t="s">
        <v>51</v>
      </c>
    </row>
    <row r="102" spans="1:5" ht="25.5">
      <c r="A102" s="37" t="s">
        <v>56</v>
      </c>
      <c r="E102" s="38" t="s">
        <v>1040</v>
      </c>
    </row>
  </sheetData>
  <sheetProtection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0+O9+O19+O32+O36+O43+O50+O60+O79+O86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1041</v>
      </c>
      <c s="40">
        <f>0+I9+I19+I32+I36+I43+I50+I60+I79+I86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1041</v>
      </c>
      <c s="1"/>
      <c s="14" t="s">
        <v>1042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1041</v>
      </c>
      <c s="6"/>
      <c s="18" t="s">
        <v>1042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</f>
      </c>
      <c>
        <f>0+O10+O13+O16</f>
      </c>
    </row>
    <row r="10" spans="1:16" ht="25.5">
      <c r="A10" s="24" t="s">
        <v>49</v>
      </c>
      <c s="29" t="s">
        <v>31</v>
      </c>
      <c s="29" t="s">
        <v>167</v>
      </c>
      <c s="24" t="s">
        <v>51</v>
      </c>
      <c s="30" t="s">
        <v>168</v>
      </c>
      <c s="31" t="s">
        <v>169</v>
      </c>
      <c s="32">
        <v>15.84</v>
      </c>
      <c s="33">
        <v>0</v>
      </c>
      <c s="34">
        <f>ROUND(ROUND(H10,2)*ROUND(G10,3),2)</f>
      </c>
      <c s="31"/>
      <c r="O10">
        <f>(I10*21)/100</f>
      </c>
      <c t="s">
        <v>27</v>
      </c>
    </row>
    <row r="11" spans="1:5" ht="25.5">
      <c r="A11" s="35" t="s">
        <v>54</v>
      </c>
      <c r="E11" s="36" t="s">
        <v>170</v>
      </c>
    </row>
    <row r="12" spans="1:5" ht="12.75">
      <c r="A12" s="39" t="s">
        <v>56</v>
      </c>
      <c r="E12" s="38" t="s">
        <v>1043</v>
      </c>
    </row>
    <row r="13" spans="1:16" ht="25.5">
      <c r="A13" s="24" t="s">
        <v>49</v>
      </c>
      <c s="29" t="s">
        <v>27</v>
      </c>
      <c s="29" t="s">
        <v>1044</v>
      </c>
      <c s="24" t="s">
        <v>51</v>
      </c>
      <c s="30" t="s">
        <v>1045</v>
      </c>
      <c s="31" t="s">
        <v>169</v>
      </c>
      <c s="32">
        <v>8.561</v>
      </c>
      <c s="33">
        <v>0</v>
      </c>
      <c s="34">
        <f>ROUND(ROUND(H13,2)*ROUND(G13,3),2)</f>
      </c>
      <c s="31"/>
      <c r="O13">
        <f>(I13*21)/100</f>
      </c>
      <c t="s">
        <v>27</v>
      </c>
    </row>
    <row r="14" spans="1:5" ht="25.5">
      <c r="A14" s="35" t="s">
        <v>54</v>
      </c>
      <c r="E14" s="36" t="s">
        <v>170</v>
      </c>
    </row>
    <row r="15" spans="1:5" ht="38.25">
      <c r="A15" s="39" t="s">
        <v>56</v>
      </c>
      <c r="E15" s="38" t="s">
        <v>1046</v>
      </c>
    </row>
    <row r="16" spans="1:16" ht="25.5">
      <c r="A16" s="24" t="s">
        <v>49</v>
      </c>
      <c s="29" t="s">
        <v>26</v>
      </c>
      <c s="29" t="s">
        <v>175</v>
      </c>
      <c s="24" t="s">
        <v>461</v>
      </c>
      <c s="30" t="s">
        <v>176</v>
      </c>
      <c s="31" t="s">
        <v>169</v>
      </c>
      <c s="32">
        <v>1.691</v>
      </c>
      <c s="33">
        <v>0</v>
      </c>
      <c s="34">
        <f>ROUND(ROUND(H16,2)*ROUND(G16,3),2)</f>
      </c>
      <c s="31"/>
      <c r="O16">
        <f>(I16*21)/100</f>
      </c>
      <c t="s">
        <v>27</v>
      </c>
    </row>
    <row r="17" spans="1:5" ht="38.25">
      <c r="A17" s="35" t="s">
        <v>54</v>
      </c>
      <c r="E17" s="36" t="s">
        <v>1047</v>
      </c>
    </row>
    <row r="18" spans="1:5" ht="12.75">
      <c r="A18" s="37" t="s">
        <v>56</v>
      </c>
      <c r="E18" s="38" t="s">
        <v>1048</v>
      </c>
    </row>
    <row r="19" spans="1:18" ht="12.75" customHeight="1">
      <c r="A19" s="6" t="s">
        <v>47</v>
      </c>
      <c s="6"/>
      <c s="42" t="s">
        <v>31</v>
      </c>
      <c s="6"/>
      <c s="27" t="s">
        <v>181</v>
      </c>
      <c s="6"/>
      <c s="6"/>
      <c s="6"/>
      <c s="43">
        <f>0+Q19</f>
      </c>
      <c s="6"/>
      <c r="O19">
        <f>0+R19</f>
      </c>
      <c r="Q19">
        <f>0+I20+I23+I26+I29</f>
      </c>
      <c>
        <f>0+O20+O23+O26+O29</f>
      </c>
    </row>
    <row r="20" spans="1:16" ht="12.75">
      <c r="A20" s="24" t="s">
        <v>49</v>
      </c>
      <c s="29" t="s">
        <v>35</v>
      </c>
      <c s="29" t="s">
        <v>1049</v>
      </c>
      <c s="24" t="s">
        <v>51</v>
      </c>
      <c s="30" t="s">
        <v>1050</v>
      </c>
      <c s="31" t="s">
        <v>163</v>
      </c>
      <c s="32">
        <v>3.33</v>
      </c>
      <c s="33">
        <v>0</v>
      </c>
      <c s="34">
        <f>ROUND(ROUND(H20,2)*ROUND(G20,3),2)</f>
      </c>
      <c s="31" t="s">
        <v>164</v>
      </c>
      <c r="O20">
        <f>(I20*21)/100</f>
      </c>
      <c t="s">
        <v>27</v>
      </c>
    </row>
    <row r="21" spans="1:5" ht="12.75">
      <c r="A21" s="35" t="s">
        <v>54</v>
      </c>
      <c r="E21" s="36" t="s">
        <v>51</v>
      </c>
    </row>
    <row r="22" spans="1:5" ht="12.75">
      <c r="A22" s="39" t="s">
        <v>56</v>
      </c>
      <c r="E22" s="38" t="s">
        <v>1051</v>
      </c>
    </row>
    <row r="23" spans="1:16" ht="25.5">
      <c r="A23" s="24" t="s">
        <v>49</v>
      </c>
      <c s="29" t="s">
        <v>37</v>
      </c>
      <c s="29" t="s">
        <v>189</v>
      </c>
      <c s="24" t="s">
        <v>51</v>
      </c>
      <c s="30" t="s">
        <v>190</v>
      </c>
      <c s="31" t="s">
        <v>163</v>
      </c>
      <c s="32">
        <v>7.92</v>
      </c>
      <c s="33">
        <v>0</v>
      </c>
      <c s="34">
        <f>ROUND(ROUND(H23,2)*ROUND(G23,3),2)</f>
      </c>
      <c s="31" t="s">
        <v>164</v>
      </c>
      <c r="O23">
        <f>(I23*21)/100</f>
      </c>
      <c t="s">
        <v>27</v>
      </c>
    </row>
    <row r="24" spans="1:5" ht="12.75">
      <c r="A24" s="35" t="s">
        <v>54</v>
      </c>
      <c r="E24" s="36" t="s">
        <v>51</v>
      </c>
    </row>
    <row r="25" spans="1:5" ht="12.75">
      <c r="A25" s="39" t="s">
        <v>56</v>
      </c>
      <c r="E25" s="38" t="s">
        <v>1052</v>
      </c>
    </row>
    <row r="26" spans="1:16" ht="12.75">
      <c r="A26" s="24" t="s">
        <v>49</v>
      </c>
      <c s="29" t="s">
        <v>39</v>
      </c>
      <c s="29" t="s">
        <v>219</v>
      </c>
      <c s="24" t="s">
        <v>51</v>
      </c>
      <c s="30" t="s">
        <v>220</v>
      </c>
      <c s="31" t="s">
        <v>163</v>
      </c>
      <c s="32">
        <v>31.68</v>
      </c>
      <c s="33">
        <v>0</v>
      </c>
      <c s="34">
        <f>ROUND(ROUND(H26,2)*ROUND(G26,3),2)</f>
      </c>
      <c s="31" t="s">
        <v>164</v>
      </c>
      <c r="O26">
        <f>(I26*21)/100</f>
      </c>
      <c t="s">
        <v>27</v>
      </c>
    </row>
    <row r="27" spans="1:5" ht="12.75">
      <c r="A27" s="35" t="s">
        <v>54</v>
      </c>
      <c r="E27" s="36" t="s">
        <v>1053</v>
      </c>
    </row>
    <row r="28" spans="1:5" ht="12.75">
      <c r="A28" s="39" t="s">
        <v>56</v>
      </c>
      <c r="E28" s="38" t="s">
        <v>1054</v>
      </c>
    </row>
    <row r="29" spans="1:16" ht="12.75">
      <c r="A29" s="24" t="s">
        <v>49</v>
      </c>
      <c s="29" t="s">
        <v>73</v>
      </c>
      <c s="29" t="s">
        <v>1055</v>
      </c>
      <c s="24" t="s">
        <v>51</v>
      </c>
      <c s="30" t="s">
        <v>1056</v>
      </c>
      <c s="31" t="s">
        <v>163</v>
      </c>
      <c s="32">
        <v>31.68</v>
      </c>
      <c s="33">
        <v>0</v>
      </c>
      <c s="34">
        <f>ROUND(ROUND(H29,2)*ROUND(G29,3),2)</f>
      </c>
      <c s="31" t="s">
        <v>164</v>
      </c>
      <c r="O29">
        <f>(I29*21)/100</f>
      </c>
      <c t="s">
        <v>27</v>
      </c>
    </row>
    <row r="30" spans="1:5" ht="12.75">
      <c r="A30" s="35" t="s">
        <v>54</v>
      </c>
      <c r="E30" s="36" t="s">
        <v>51</v>
      </c>
    </row>
    <row r="31" spans="1:5" ht="12.75">
      <c r="A31" s="37" t="s">
        <v>56</v>
      </c>
      <c r="E31" s="38" t="s">
        <v>1054</v>
      </c>
    </row>
    <row r="32" spans="1:18" ht="12.75" customHeight="1">
      <c r="A32" s="6" t="s">
        <v>47</v>
      </c>
      <c s="6"/>
      <c s="42" t="s">
        <v>27</v>
      </c>
      <c s="6"/>
      <c s="27" t="s">
        <v>245</v>
      </c>
      <c s="6"/>
      <c s="6"/>
      <c s="6"/>
      <c s="43">
        <f>0+Q32</f>
      </c>
      <c s="6"/>
      <c r="O32">
        <f>0+R32</f>
      </c>
      <c r="Q32">
        <f>0+I33</f>
      </c>
      <c>
        <f>0+O33</f>
      </c>
    </row>
    <row r="33" spans="1:16" ht="25.5">
      <c r="A33" s="24" t="s">
        <v>49</v>
      </c>
      <c s="29" t="s">
        <v>77</v>
      </c>
      <c s="29" t="s">
        <v>514</v>
      </c>
      <c s="24" t="s">
        <v>51</v>
      </c>
      <c s="30" t="s">
        <v>515</v>
      </c>
      <c s="31" t="s">
        <v>85</v>
      </c>
      <c s="32">
        <v>26</v>
      </c>
      <c s="33">
        <v>0</v>
      </c>
      <c s="34">
        <f>ROUND(ROUND(H33,2)*ROUND(G33,3),2)</f>
      </c>
      <c s="31" t="s">
        <v>164</v>
      </c>
      <c r="O33">
        <f>(I33*21)/100</f>
      </c>
      <c t="s">
        <v>27</v>
      </c>
    </row>
    <row r="34" spans="1:5" ht="12.75">
      <c r="A34" s="35" t="s">
        <v>54</v>
      </c>
      <c r="E34" s="36" t="s">
        <v>1057</v>
      </c>
    </row>
    <row r="35" spans="1:5" ht="12.75">
      <c r="A35" s="37" t="s">
        <v>56</v>
      </c>
      <c r="E35" s="38" t="s">
        <v>1058</v>
      </c>
    </row>
    <row r="36" spans="1:18" ht="12.75" customHeight="1">
      <c r="A36" s="6" t="s">
        <v>47</v>
      </c>
      <c s="6"/>
      <c s="42" t="s">
        <v>26</v>
      </c>
      <c s="6"/>
      <c s="27" t="s">
        <v>530</v>
      </c>
      <c s="6"/>
      <c s="6"/>
      <c s="6"/>
      <c s="43">
        <f>0+Q36</f>
      </c>
      <c s="6"/>
      <c r="O36">
        <f>0+R36</f>
      </c>
      <c r="Q36">
        <f>0+I37+I40</f>
      </c>
      <c>
        <f>0+O37+O40</f>
      </c>
    </row>
    <row r="37" spans="1:16" ht="12.75">
      <c r="A37" s="24" t="s">
        <v>49</v>
      </c>
      <c s="29" t="s">
        <v>42</v>
      </c>
      <c s="29" t="s">
        <v>1059</v>
      </c>
      <c s="24" t="s">
        <v>51</v>
      </c>
      <c s="30" t="s">
        <v>1060</v>
      </c>
      <c s="31" t="s">
        <v>163</v>
      </c>
      <c s="32">
        <v>0.686</v>
      </c>
      <c s="33">
        <v>0</v>
      </c>
      <c s="34">
        <f>ROUND(ROUND(H37,2)*ROUND(G37,3),2)</f>
      </c>
      <c s="31" t="s">
        <v>164</v>
      </c>
      <c r="O37">
        <f>(I37*21)/100</f>
      </c>
      <c t="s">
        <v>27</v>
      </c>
    </row>
    <row r="38" spans="1:5" ht="12.75">
      <c r="A38" s="35" t="s">
        <v>54</v>
      </c>
      <c r="E38" s="36" t="s">
        <v>51</v>
      </c>
    </row>
    <row r="39" spans="1:5" ht="12.75">
      <c r="A39" s="39" t="s">
        <v>56</v>
      </c>
      <c r="E39" s="38" t="s">
        <v>1061</v>
      </c>
    </row>
    <row r="40" spans="1:16" ht="12.75">
      <c r="A40" s="24" t="s">
        <v>49</v>
      </c>
      <c s="29" t="s">
        <v>44</v>
      </c>
      <c s="29" t="s">
        <v>1062</v>
      </c>
      <c s="24" t="s">
        <v>51</v>
      </c>
      <c s="30" t="s">
        <v>1063</v>
      </c>
      <c s="31" t="s">
        <v>169</v>
      </c>
      <c s="32">
        <v>0.1</v>
      </c>
      <c s="33">
        <v>0</v>
      </c>
      <c s="34">
        <f>ROUND(ROUND(H40,2)*ROUND(G40,3),2)</f>
      </c>
      <c s="31" t="s">
        <v>164</v>
      </c>
      <c r="O40">
        <f>(I40*21)/100</f>
      </c>
      <c t="s">
        <v>27</v>
      </c>
    </row>
    <row r="41" spans="1:5" ht="12.75">
      <c r="A41" s="35" t="s">
        <v>54</v>
      </c>
      <c r="E41" s="36" t="s">
        <v>1064</v>
      </c>
    </row>
    <row r="42" spans="1:5" ht="12.75">
      <c r="A42" s="37" t="s">
        <v>56</v>
      </c>
      <c r="E42" s="38" t="s">
        <v>1065</v>
      </c>
    </row>
    <row r="43" spans="1:18" ht="12.75" customHeight="1">
      <c r="A43" s="6" t="s">
        <v>47</v>
      </c>
      <c s="6"/>
      <c s="42" t="s">
        <v>35</v>
      </c>
      <c s="6"/>
      <c s="27" t="s">
        <v>258</v>
      </c>
      <c s="6"/>
      <c s="6"/>
      <c s="6"/>
      <c s="43">
        <f>0+Q43</f>
      </c>
      <c s="6"/>
      <c r="O43">
        <f>0+R43</f>
      </c>
      <c r="Q43">
        <f>0+I44+I47</f>
      </c>
      <c>
        <f>0+O44+O47</f>
      </c>
    </row>
    <row r="44" spans="1:16" ht="12.75">
      <c r="A44" s="24" t="s">
        <v>49</v>
      </c>
      <c s="29" t="s">
        <v>46</v>
      </c>
      <c s="29" t="s">
        <v>1066</v>
      </c>
      <c s="24" t="s">
        <v>51</v>
      </c>
      <c s="30" t="s">
        <v>1067</v>
      </c>
      <c s="31" t="s">
        <v>163</v>
      </c>
      <c s="32">
        <v>0.15</v>
      </c>
      <c s="33">
        <v>0</v>
      </c>
      <c s="34">
        <f>ROUND(ROUND(H44,2)*ROUND(G44,3),2)</f>
      </c>
      <c s="31" t="s">
        <v>164</v>
      </c>
      <c r="O44">
        <f>(I44*21)/100</f>
      </c>
      <c t="s">
        <v>27</v>
      </c>
    </row>
    <row r="45" spans="1:5" ht="12.75">
      <c r="A45" s="35" t="s">
        <v>54</v>
      </c>
      <c r="E45" s="36" t="s">
        <v>1068</v>
      </c>
    </row>
    <row r="46" spans="1:5" ht="25.5">
      <c r="A46" s="39" t="s">
        <v>56</v>
      </c>
      <c r="E46" s="38" t="s">
        <v>1069</v>
      </c>
    </row>
    <row r="47" spans="1:16" ht="12.75">
      <c r="A47" s="24" t="s">
        <v>49</v>
      </c>
      <c s="29" t="s">
        <v>91</v>
      </c>
      <c s="29" t="s">
        <v>1070</v>
      </c>
      <c s="24" t="s">
        <v>51</v>
      </c>
      <c s="30" t="s">
        <v>1071</v>
      </c>
      <c s="31" t="s">
        <v>184</v>
      </c>
      <c s="32">
        <v>30.6</v>
      </c>
      <c s="33">
        <v>0</v>
      </c>
      <c s="34">
        <f>ROUND(ROUND(H47,2)*ROUND(G47,3),2)</f>
      </c>
      <c s="31" t="s">
        <v>164</v>
      </c>
      <c r="O47">
        <f>(I47*21)/100</f>
      </c>
      <c t="s">
        <v>27</v>
      </c>
    </row>
    <row r="48" spans="1:5" ht="12.75">
      <c r="A48" s="35" t="s">
        <v>54</v>
      </c>
      <c r="E48" s="36" t="s">
        <v>51</v>
      </c>
    </row>
    <row r="49" spans="1:5" ht="12.75">
      <c r="A49" s="37" t="s">
        <v>56</v>
      </c>
      <c r="E49" s="38" t="s">
        <v>1072</v>
      </c>
    </row>
    <row r="50" spans="1:18" ht="12.75" customHeight="1">
      <c r="A50" s="6" t="s">
        <v>47</v>
      </c>
      <c s="6"/>
      <c s="42" t="s">
        <v>37</v>
      </c>
      <c s="6"/>
      <c s="27" t="s">
        <v>160</v>
      </c>
      <c s="6"/>
      <c s="6"/>
      <c s="6"/>
      <c s="43">
        <f>0+Q50</f>
      </c>
      <c s="6"/>
      <c r="O50">
        <f>0+R50</f>
      </c>
      <c r="Q50">
        <f>0+I51+I54+I57</f>
      </c>
      <c>
        <f>0+O51+O54+O57</f>
      </c>
    </row>
    <row r="51" spans="1:16" ht="12.75">
      <c r="A51" s="24" t="s">
        <v>49</v>
      </c>
      <c s="29" t="s">
        <v>94</v>
      </c>
      <c s="29" t="s">
        <v>1073</v>
      </c>
      <c s="24" t="s">
        <v>51</v>
      </c>
      <c s="30" t="s">
        <v>1074</v>
      </c>
      <c s="31" t="s">
        <v>200</v>
      </c>
      <c s="32">
        <v>40</v>
      </c>
      <c s="33">
        <v>0</v>
      </c>
      <c s="34">
        <f>ROUND(ROUND(H51,2)*ROUND(G51,3),2)</f>
      </c>
      <c s="31"/>
      <c r="O51">
        <f>(I51*21)/100</f>
      </c>
      <c t="s">
        <v>27</v>
      </c>
    </row>
    <row r="52" spans="1:5" ht="12.75">
      <c r="A52" s="35" t="s">
        <v>54</v>
      </c>
      <c r="E52" s="36" t="s">
        <v>1075</v>
      </c>
    </row>
    <row r="53" spans="1:5" ht="12.75">
      <c r="A53" s="39" t="s">
        <v>56</v>
      </c>
      <c r="E53" s="38" t="s">
        <v>1076</v>
      </c>
    </row>
    <row r="54" spans="1:16" ht="12.75">
      <c r="A54" s="24" t="s">
        <v>49</v>
      </c>
      <c s="29" t="s">
        <v>98</v>
      </c>
      <c s="29" t="s">
        <v>1077</v>
      </c>
      <c s="24" t="s">
        <v>51</v>
      </c>
      <c s="30" t="s">
        <v>1078</v>
      </c>
      <c s="31" t="s">
        <v>184</v>
      </c>
      <c s="32">
        <v>22.2</v>
      </c>
      <c s="33">
        <v>0</v>
      </c>
      <c s="34">
        <f>ROUND(ROUND(H54,2)*ROUND(G54,3),2)</f>
      </c>
      <c s="31" t="s">
        <v>405</v>
      </c>
      <c r="O54">
        <f>(I54*21)/100</f>
      </c>
      <c t="s">
        <v>27</v>
      </c>
    </row>
    <row r="55" spans="1:5" ht="12.75">
      <c r="A55" s="35" t="s">
        <v>54</v>
      </c>
      <c r="E55" s="36" t="s">
        <v>1079</v>
      </c>
    </row>
    <row r="56" spans="1:5" ht="12.75">
      <c r="A56" s="39" t="s">
        <v>56</v>
      </c>
      <c r="E56" s="38" t="s">
        <v>1080</v>
      </c>
    </row>
    <row r="57" spans="1:16" ht="12.75">
      <c r="A57" s="24" t="s">
        <v>49</v>
      </c>
      <c s="29" t="s">
        <v>100</v>
      </c>
      <c s="29" t="s">
        <v>263</v>
      </c>
      <c s="24" t="s">
        <v>51</v>
      </c>
      <c s="30" t="s">
        <v>264</v>
      </c>
      <c s="31" t="s">
        <v>184</v>
      </c>
      <c s="32">
        <v>52.8</v>
      </c>
      <c s="33">
        <v>0</v>
      </c>
      <c s="34">
        <f>ROUND(ROUND(H57,2)*ROUND(G57,3),2)</f>
      </c>
      <c s="31" t="s">
        <v>164</v>
      </c>
      <c r="O57">
        <f>(I57*21)/100</f>
      </c>
      <c t="s">
        <v>27</v>
      </c>
    </row>
    <row r="58" spans="1:5" ht="12.75">
      <c r="A58" s="35" t="s">
        <v>54</v>
      </c>
      <c r="E58" s="36" t="s">
        <v>51</v>
      </c>
    </row>
    <row r="59" spans="1:5" ht="12.75">
      <c r="A59" s="37" t="s">
        <v>56</v>
      </c>
      <c r="E59" s="38" t="s">
        <v>1081</v>
      </c>
    </row>
    <row r="60" spans="1:18" ht="12.75" customHeight="1">
      <c r="A60" s="6" t="s">
        <v>47</v>
      </c>
      <c s="6"/>
      <c s="42" t="s">
        <v>39</v>
      </c>
      <c s="6"/>
      <c s="27" t="s">
        <v>638</v>
      </c>
      <c s="6"/>
      <c s="6"/>
      <c s="6"/>
      <c s="43">
        <f>0+Q60</f>
      </c>
      <c s="6"/>
      <c r="O60">
        <f>0+R60</f>
      </c>
      <c r="Q60">
        <f>0+I61+I64+I67+I70+I73+I76</f>
      </c>
      <c>
        <f>0+O61+O64+O67+O70+O73+O76</f>
      </c>
    </row>
    <row r="61" spans="1:16" ht="25.5">
      <c r="A61" s="24" t="s">
        <v>49</v>
      </c>
      <c s="29" t="s">
        <v>104</v>
      </c>
      <c s="29" t="s">
        <v>977</v>
      </c>
      <c s="24" t="s">
        <v>51</v>
      </c>
      <c s="30" t="s">
        <v>978</v>
      </c>
      <c s="31" t="s">
        <v>184</v>
      </c>
      <c s="32">
        <v>1023.396</v>
      </c>
      <c s="33">
        <v>0</v>
      </c>
      <c s="34">
        <f>ROUND(ROUND(H61,2)*ROUND(G61,3),2)</f>
      </c>
      <c s="31" t="s">
        <v>164</v>
      </c>
      <c r="O61">
        <f>(I61*21)/100</f>
      </c>
      <c t="s">
        <v>27</v>
      </c>
    </row>
    <row r="62" spans="1:5" ht="12.75">
      <c r="A62" s="35" t="s">
        <v>54</v>
      </c>
      <c r="E62" s="36" t="s">
        <v>51</v>
      </c>
    </row>
    <row r="63" spans="1:5" ht="280.5">
      <c r="A63" s="39" t="s">
        <v>56</v>
      </c>
      <c r="E63" s="38" t="s">
        <v>1082</v>
      </c>
    </row>
    <row r="64" spans="1:16" ht="25.5">
      <c r="A64" s="24" t="s">
        <v>49</v>
      </c>
      <c s="29" t="s">
        <v>106</v>
      </c>
      <c s="29" t="s">
        <v>980</v>
      </c>
      <c s="24" t="s">
        <v>51</v>
      </c>
      <c s="30" t="s">
        <v>981</v>
      </c>
      <c s="31" t="s">
        <v>184</v>
      </c>
      <c s="32">
        <v>674.632</v>
      </c>
      <c s="33">
        <v>0</v>
      </c>
      <c s="34">
        <f>ROUND(ROUND(H64,2)*ROUND(G64,3),2)</f>
      </c>
      <c s="31" t="s">
        <v>164</v>
      </c>
      <c r="O64">
        <f>(I64*21)/100</f>
      </c>
      <c t="s">
        <v>27</v>
      </c>
    </row>
    <row r="65" spans="1:5" ht="12.75">
      <c r="A65" s="35" t="s">
        <v>54</v>
      </c>
      <c r="E65" s="36" t="s">
        <v>51</v>
      </c>
    </row>
    <row r="66" spans="1:5" ht="280.5">
      <c r="A66" s="39" t="s">
        <v>56</v>
      </c>
      <c r="E66" s="38" t="s">
        <v>1083</v>
      </c>
    </row>
    <row r="67" spans="1:16" ht="12.75">
      <c r="A67" s="24" t="s">
        <v>49</v>
      </c>
      <c s="29" t="s">
        <v>109</v>
      </c>
      <c s="29" t="s">
        <v>994</v>
      </c>
      <c s="24" t="s">
        <v>51</v>
      </c>
      <c s="30" t="s">
        <v>995</v>
      </c>
      <c s="31" t="s">
        <v>184</v>
      </c>
      <c s="32">
        <v>1698.028</v>
      </c>
      <c s="33">
        <v>0</v>
      </c>
      <c s="34">
        <f>ROUND(ROUND(H67,2)*ROUND(G67,3),2)</f>
      </c>
      <c s="31" t="s">
        <v>164</v>
      </c>
      <c r="O67">
        <f>(I67*21)/100</f>
      </c>
      <c t="s">
        <v>27</v>
      </c>
    </row>
    <row r="68" spans="1:5" ht="12.75">
      <c r="A68" s="35" t="s">
        <v>54</v>
      </c>
      <c r="E68" s="36" t="s">
        <v>51</v>
      </c>
    </row>
    <row r="69" spans="1:5" ht="12.75">
      <c r="A69" s="39" t="s">
        <v>56</v>
      </c>
      <c r="E69" s="38" t="s">
        <v>1084</v>
      </c>
    </row>
    <row r="70" spans="1:16" ht="12.75">
      <c r="A70" s="24" t="s">
        <v>49</v>
      </c>
      <c s="29" t="s">
        <v>112</v>
      </c>
      <c s="29" t="s">
        <v>997</v>
      </c>
      <c s="24" t="s">
        <v>51</v>
      </c>
      <c s="30" t="s">
        <v>998</v>
      </c>
      <c s="31" t="s">
        <v>184</v>
      </c>
      <c s="32">
        <v>169.803</v>
      </c>
      <c s="33">
        <v>0</v>
      </c>
      <c s="34">
        <f>ROUND(ROUND(H70,2)*ROUND(G70,3),2)</f>
      </c>
      <c s="31" t="s">
        <v>164</v>
      </c>
      <c r="O70">
        <f>(I70*21)/100</f>
      </c>
      <c t="s">
        <v>27</v>
      </c>
    </row>
    <row r="71" spans="1:5" ht="12.75">
      <c r="A71" s="35" t="s">
        <v>54</v>
      </c>
      <c r="E71" s="36" t="s">
        <v>51</v>
      </c>
    </row>
    <row r="72" spans="1:5" ht="25.5">
      <c r="A72" s="39" t="s">
        <v>56</v>
      </c>
      <c r="E72" s="38" t="s">
        <v>1085</v>
      </c>
    </row>
    <row r="73" spans="1:16" ht="12.75">
      <c r="A73" s="24" t="s">
        <v>49</v>
      </c>
      <c s="29" t="s">
        <v>116</v>
      </c>
      <c s="29" t="s">
        <v>1001</v>
      </c>
      <c s="24" t="s">
        <v>51</v>
      </c>
      <c s="30" t="s">
        <v>1002</v>
      </c>
      <c s="31" t="s">
        <v>200</v>
      </c>
      <c s="32">
        <v>4</v>
      </c>
      <c s="33">
        <v>0</v>
      </c>
      <c s="34">
        <f>ROUND(ROUND(H73,2)*ROUND(G73,3),2)</f>
      </c>
      <c s="31" t="s">
        <v>164</v>
      </c>
      <c r="O73">
        <f>(I73*21)/100</f>
      </c>
      <c t="s">
        <v>27</v>
      </c>
    </row>
    <row r="74" spans="1:5" ht="12.75">
      <c r="A74" s="35" t="s">
        <v>54</v>
      </c>
      <c r="E74" s="36" t="s">
        <v>51</v>
      </c>
    </row>
    <row r="75" spans="1:5" ht="12.75">
      <c r="A75" s="39" t="s">
        <v>56</v>
      </c>
      <c r="E75" s="38" t="s">
        <v>1086</v>
      </c>
    </row>
    <row r="76" spans="1:16" ht="12.75">
      <c r="A76" s="24" t="s">
        <v>49</v>
      </c>
      <c s="29" t="s">
        <v>118</v>
      </c>
      <c s="29" t="s">
        <v>1087</v>
      </c>
      <c s="24" t="s">
        <v>51</v>
      </c>
      <c s="30" t="s">
        <v>1088</v>
      </c>
      <c s="31" t="s">
        <v>184</v>
      </c>
      <c s="32">
        <v>6.475</v>
      </c>
      <c s="33">
        <v>0</v>
      </c>
      <c s="34">
        <f>ROUND(ROUND(H76,2)*ROUND(G76,3),2)</f>
      </c>
      <c s="31" t="s">
        <v>164</v>
      </c>
      <c r="O76">
        <f>(I76*21)/100</f>
      </c>
      <c t="s">
        <v>27</v>
      </c>
    </row>
    <row r="77" spans="1:5" ht="12.75">
      <c r="A77" s="35" t="s">
        <v>54</v>
      </c>
      <c r="E77" s="36" t="s">
        <v>1089</v>
      </c>
    </row>
    <row r="78" spans="1:5" ht="12.75">
      <c r="A78" s="37" t="s">
        <v>56</v>
      </c>
      <c r="E78" s="38" t="s">
        <v>1090</v>
      </c>
    </row>
    <row r="79" spans="1:18" ht="12.75" customHeight="1">
      <c r="A79" s="6" t="s">
        <v>47</v>
      </c>
      <c s="6"/>
      <c s="42" t="s">
        <v>73</v>
      </c>
      <c s="6"/>
      <c s="27" t="s">
        <v>642</v>
      </c>
      <c s="6"/>
      <c s="6"/>
      <c s="6"/>
      <c s="43">
        <f>0+Q79</f>
      </c>
      <c s="6"/>
      <c r="O79">
        <f>0+R79</f>
      </c>
      <c r="Q79">
        <f>0+I80+I83</f>
      </c>
      <c>
        <f>0+O80+O83</f>
      </c>
    </row>
    <row r="80" spans="1:16" ht="12.75">
      <c r="A80" s="24" t="s">
        <v>49</v>
      </c>
      <c s="29" t="s">
        <v>122</v>
      </c>
      <c s="29" t="s">
        <v>1014</v>
      </c>
      <c s="24" t="s">
        <v>51</v>
      </c>
      <c s="30" t="s">
        <v>1015</v>
      </c>
      <c s="31" t="s">
        <v>184</v>
      </c>
      <c s="32">
        <v>470</v>
      </c>
      <c s="33">
        <v>0</v>
      </c>
      <c s="34">
        <f>ROUND(ROUND(H80,2)*ROUND(G80,3),2)</f>
      </c>
      <c s="31" t="s">
        <v>164</v>
      </c>
      <c r="O80">
        <f>(I80*21)/100</f>
      </c>
      <c t="s">
        <v>27</v>
      </c>
    </row>
    <row r="81" spans="1:5" ht="12.75">
      <c r="A81" s="35" t="s">
        <v>54</v>
      </c>
      <c r="E81" s="36" t="s">
        <v>1016</v>
      </c>
    </row>
    <row r="82" spans="1:5" ht="51">
      <c r="A82" s="39" t="s">
        <v>56</v>
      </c>
      <c r="E82" s="38" t="s">
        <v>1091</v>
      </c>
    </row>
    <row r="83" spans="1:16" ht="12.75">
      <c r="A83" s="24" t="s">
        <v>49</v>
      </c>
      <c s="29" t="s">
        <v>126</v>
      </c>
      <c s="29" t="s">
        <v>1092</v>
      </c>
      <c s="24" t="s">
        <v>51</v>
      </c>
      <c s="30" t="s">
        <v>1093</v>
      </c>
      <c s="31" t="s">
        <v>184</v>
      </c>
      <c s="32">
        <v>389.04</v>
      </c>
      <c s="33">
        <v>0</v>
      </c>
      <c s="34">
        <f>ROUND(ROUND(H83,2)*ROUND(G83,3),2)</f>
      </c>
      <c s="31" t="s">
        <v>164</v>
      </c>
      <c r="O83">
        <f>(I83*21)/100</f>
      </c>
      <c t="s">
        <v>27</v>
      </c>
    </row>
    <row r="84" spans="1:5" ht="12.75">
      <c r="A84" s="35" t="s">
        <v>54</v>
      </c>
      <c r="E84" s="36" t="s">
        <v>51</v>
      </c>
    </row>
    <row r="85" spans="1:5" ht="12.75">
      <c r="A85" s="37" t="s">
        <v>56</v>
      </c>
      <c r="E85" s="38" t="s">
        <v>1094</v>
      </c>
    </row>
    <row r="86" spans="1:18" ht="12.75" customHeight="1">
      <c r="A86" s="6" t="s">
        <v>47</v>
      </c>
      <c s="6"/>
      <c s="42" t="s">
        <v>42</v>
      </c>
      <c s="6"/>
      <c s="27" t="s">
        <v>307</v>
      </c>
      <c s="6"/>
      <c s="6"/>
      <c s="6"/>
      <c s="43">
        <f>0+Q86</f>
      </c>
      <c s="6"/>
      <c r="O86">
        <f>0+R86</f>
      </c>
      <c r="Q86">
        <f>0+I87+I90+I93+I96+I99+I102+I105+I108</f>
      </c>
      <c>
        <f>0+O87+O90+O93+O96+O99+O102+O105+O108</f>
      </c>
    </row>
    <row r="87" spans="1:16" ht="12.75">
      <c r="A87" s="24" t="s">
        <v>49</v>
      </c>
      <c s="29" t="s">
        <v>130</v>
      </c>
      <c s="29" t="s">
        <v>1095</v>
      </c>
      <c s="24" t="s">
        <v>51</v>
      </c>
      <c s="30" t="s">
        <v>1096</v>
      </c>
      <c s="31" t="s">
        <v>200</v>
      </c>
      <c s="32">
        <v>18.5</v>
      </c>
      <c s="33">
        <v>0</v>
      </c>
      <c s="34">
        <f>ROUND(ROUND(H87,2)*ROUND(G87,3),2)</f>
      </c>
      <c s="31" t="s">
        <v>164</v>
      </c>
      <c r="O87">
        <f>(I87*21)/100</f>
      </c>
      <c t="s">
        <v>27</v>
      </c>
    </row>
    <row r="88" spans="1:5" ht="12.75">
      <c r="A88" s="35" t="s">
        <v>54</v>
      </c>
      <c r="E88" s="36" t="s">
        <v>51</v>
      </c>
    </row>
    <row r="89" spans="1:5" ht="12.75">
      <c r="A89" s="39" t="s">
        <v>56</v>
      </c>
      <c r="E89" s="38" t="s">
        <v>1097</v>
      </c>
    </row>
    <row r="90" spans="1:16" ht="12.75">
      <c r="A90" s="24" t="s">
        <v>49</v>
      </c>
      <c s="29" t="s">
        <v>134</v>
      </c>
      <c s="29" t="s">
        <v>1025</v>
      </c>
      <c s="24" t="s">
        <v>51</v>
      </c>
      <c s="30" t="s">
        <v>1026</v>
      </c>
      <c s="31" t="s">
        <v>163</v>
      </c>
      <c s="32">
        <v>0.5</v>
      </c>
      <c s="33">
        <v>0</v>
      </c>
      <c s="34">
        <f>ROUND(ROUND(H90,2)*ROUND(G90,3),2)</f>
      </c>
      <c s="31"/>
      <c r="O90">
        <f>(I90*21)/100</f>
      </c>
      <c t="s">
        <v>27</v>
      </c>
    </row>
    <row r="91" spans="1:5" ht="38.25">
      <c r="A91" s="35" t="s">
        <v>54</v>
      </c>
      <c r="E91" s="36" t="s">
        <v>1098</v>
      </c>
    </row>
    <row r="92" spans="1:5" ht="12.75">
      <c r="A92" s="39" t="s">
        <v>56</v>
      </c>
      <c r="E92" s="38" t="s">
        <v>1099</v>
      </c>
    </row>
    <row r="93" spans="1:16" ht="12.75">
      <c r="A93" s="24" t="s">
        <v>49</v>
      </c>
      <c s="29" t="s">
        <v>136</v>
      </c>
      <c s="29" t="s">
        <v>1100</v>
      </c>
      <c s="24" t="s">
        <v>51</v>
      </c>
      <c s="30" t="s">
        <v>1101</v>
      </c>
      <c s="31" t="s">
        <v>184</v>
      </c>
      <c s="32">
        <v>524.64</v>
      </c>
      <c s="33">
        <v>0</v>
      </c>
      <c s="34">
        <f>ROUND(ROUND(H93,2)*ROUND(G93,3),2)</f>
      </c>
      <c s="31" t="s">
        <v>164</v>
      </c>
      <c r="O93">
        <f>(I93*21)/100</f>
      </c>
      <c t="s">
        <v>27</v>
      </c>
    </row>
    <row r="94" spans="1:5" ht="12.75">
      <c r="A94" s="35" t="s">
        <v>54</v>
      </c>
      <c r="E94" s="36" t="s">
        <v>1102</v>
      </c>
    </row>
    <row r="95" spans="1:5" ht="102">
      <c r="A95" s="39" t="s">
        <v>56</v>
      </c>
      <c r="E95" s="38" t="s">
        <v>1103</v>
      </c>
    </row>
    <row r="96" spans="1:16" ht="12.75">
      <c r="A96" s="24" t="s">
        <v>49</v>
      </c>
      <c s="29" t="s">
        <v>140</v>
      </c>
      <c s="29" t="s">
        <v>1029</v>
      </c>
      <c s="24" t="s">
        <v>51</v>
      </c>
      <c s="30" t="s">
        <v>1030</v>
      </c>
      <c s="31" t="s">
        <v>184</v>
      </c>
      <c s="32">
        <v>2013.96</v>
      </c>
      <c s="33">
        <v>0</v>
      </c>
      <c s="34">
        <f>ROUND(ROUND(H96,2)*ROUND(G96,3),2)</f>
      </c>
      <c s="31" t="s">
        <v>164</v>
      </c>
      <c r="O96">
        <f>(I96*21)/100</f>
      </c>
      <c t="s">
        <v>27</v>
      </c>
    </row>
    <row r="97" spans="1:5" ht="25.5">
      <c r="A97" s="35" t="s">
        <v>54</v>
      </c>
      <c r="E97" s="36" t="s">
        <v>1104</v>
      </c>
    </row>
    <row r="98" spans="1:5" ht="114.75">
      <c r="A98" s="39" t="s">
        <v>56</v>
      </c>
      <c r="E98" s="38" t="s">
        <v>1105</v>
      </c>
    </row>
    <row r="99" spans="1:16" ht="12.75">
      <c r="A99" s="24" t="s">
        <v>49</v>
      </c>
      <c s="29" t="s">
        <v>144</v>
      </c>
      <c s="29" t="s">
        <v>1106</v>
      </c>
      <c s="24" t="s">
        <v>51</v>
      </c>
      <c s="30" t="s">
        <v>1107</v>
      </c>
      <c s="31" t="s">
        <v>163</v>
      </c>
      <c s="32">
        <v>0.686</v>
      </c>
      <c s="33">
        <v>0</v>
      </c>
      <c s="34">
        <f>ROUND(ROUND(H99,2)*ROUND(G99,3),2)</f>
      </c>
      <c s="31" t="s">
        <v>164</v>
      </c>
      <c r="O99">
        <f>(I99*21)/100</f>
      </c>
      <c t="s">
        <v>27</v>
      </c>
    </row>
    <row r="100" spans="1:5" ht="12.75">
      <c r="A100" s="35" t="s">
        <v>54</v>
      </c>
      <c r="E100" s="36" t="s">
        <v>51</v>
      </c>
    </row>
    <row r="101" spans="1:5" ht="12.75">
      <c r="A101" s="39" t="s">
        <v>56</v>
      </c>
      <c r="E101" s="38" t="s">
        <v>1061</v>
      </c>
    </row>
    <row r="102" spans="1:16" ht="12.75">
      <c r="A102" s="24" t="s">
        <v>49</v>
      </c>
      <c s="29" t="s">
        <v>148</v>
      </c>
      <c s="29" t="s">
        <v>1108</v>
      </c>
      <c s="24" t="s">
        <v>51</v>
      </c>
      <c s="30" t="s">
        <v>1109</v>
      </c>
      <c s="31" t="s">
        <v>53</v>
      </c>
      <c s="32">
        <v>1</v>
      </c>
      <c s="33">
        <v>0</v>
      </c>
      <c s="34">
        <f>ROUND(ROUND(H102,2)*ROUND(G102,3),2)</f>
      </c>
      <c s="31"/>
      <c r="O102">
        <f>(I102*21)/100</f>
      </c>
      <c t="s">
        <v>27</v>
      </c>
    </row>
    <row r="103" spans="1:5" ht="12.75">
      <c r="A103" s="35" t="s">
        <v>54</v>
      </c>
      <c r="E103" s="36" t="s">
        <v>1110</v>
      </c>
    </row>
    <row r="104" spans="1:5" ht="12.75">
      <c r="A104" s="39" t="s">
        <v>56</v>
      </c>
      <c r="E104" s="38" t="s">
        <v>51</v>
      </c>
    </row>
    <row r="105" spans="1:16" ht="12.75">
      <c r="A105" s="24" t="s">
        <v>49</v>
      </c>
      <c s="29" t="s">
        <v>152</v>
      </c>
      <c s="29" t="s">
        <v>1111</v>
      </c>
      <c s="24" t="s">
        <v>51</v>
      </c>
      <c s="30" t="s">
        <v>1112</v>
      </c>
      <c s="31" t="s">
        <v>184</v>
      </c>
      <c s="32">
        <v>51.3</v>
      </c>
      <c s="33">
        <v>0</v>
      </c>
      <c s="34">
        <f>ROUND(ROUND(H105,2)*ROUND(G105,3),2)</f>
      </c>
      <c s="31"/>
      <c r="O105">
        <f>(I105*21)/100</f>
      </c>
      <c t="s">
        <v>27</v>
      </c>
    </row>
    <row r="106" spans="1:5" ht="12.75">
      <c r="A106" s="35" t="s">
        <v>54</v>
      </c>
      <c r="E106" s="36" t="s">
        <v>1113</v>
      </c>
    </row>
    <row r="107" spans="1:5" ht="12.75">
      <c r="A107" s="39" t="s">
        <v>56</v>
      </c>
      <c r="E107" s="38" t="s">
        <v>1114</v>
      </c>
    </row>
    <row r="108" spans="1:16" ht="12.75">
      <c r="A108" s="24" t="s">
        <v>49</v>
      </c>
      <c s="29" t="s">
        <v>156</v>
      </c>
      <c s="29" t="s">
        <v>1038</v>
      </c>
      <c s="24" t="s">
        <v>51</v>
      </c>
      <c s="30" t="s">
        <v>1039</v>
      </c>
      <c s="31" t="s">
        <v>184</v>
      </c>
      <c s="32">
        <v>51.248</v>
      </c>
      <c s="33">
        <v>0</v>
      </c>
      <c s="34">
        <f>ROUND(ROUND(H108,2)*ROUND(G108,3),2)</f>
      </c>
      <c s="31" t="s">
        <v>164</v>
      </c>
      <c r="O108">
        <f>(I108*21)/100</f>
      </c>
      <c t="s">
        <v>27</v>
      </c>
    </row>
    <row r="109" spans="1:5" ht="12.75">
      <c r="A109" s="35" t="s">
        <v>54</v>
      </c>
      <c r="E109" s="36" t="s">
        <v>51</v>
      </c>
    </row>
    <row r="110" spans="1:5" ht="63.75">
      <c r="A110" s="37" t="s">
        <v>56</v>
      </c>
      <c r="E110" s="38" t="s">
        <v>1115</v>
      </c>
    </row>
  </sheetData>
  <sheetProtection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0+O9+O13+O23+O30+O37+O44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1116</v>
      </c>
      <c s="40">
        <f>0+I9+I13+I23+I30+I37+I44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1116</v>
      </c>
      <c s="1"/>
      <c s="14" t="s">
        <v>1117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1116</v>
      </c>
      <c s="6"/>
      <c s="18" t="s">
        <v>1117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25.5">
      <c r="A10" s="24" t="s">
        <v>49</v>
      </c>
      <c s="29" t="s">
        <v>31</v>
      </c>
      <c s="29" t="s">
        <v>175</v>
      </c>
      <c s="24" t="s">
        <v>465</v>
      </c>
      <c s="30" t="s">
        <v>176</v>
      </c>
      <c s="31" t="s">
        <v>169</v>
      </c>
      <c s="32">
        <v>64.91</v>
      </c>
      <c s="33">
        <v>0</v>
      </c>
      <c s="34">
        <f>ROUND(ROUND(H10,2)*ROUND(G10,3),2)</f>
      </c>
      <c s="31"/>
      <c r="O10">
        <f>(I10*21)/100</f>
      </c>
      <c t="s">
        <v>27</v>
      </c>
    </row>
    <row r="11" spans="1:5" ht="38.25">
      <c r="A11" s="35" t="s">
        <v>54</v>
      </c>
      <c r="E11" s="36" t="s">
        <v>466</v>
      </c>
    </row>
    <row r="12" spans="1:5" ht="12.75">
      <c r="A12" s="37" t="s">
        <v>56</v>
      </c>
      <c r="E12" s="38" t="s">
        <v>1118</v>
      </c>
    </row>
    <row r="13" spans="1:18" ht="12.75" customHeight="1">
      <c r="A13" s="6" t="s">
        <v>47</v>
      </c>
      <c s="6"/>
      <c s="42" t="s">
        <v>27</v>
      </c>
      <c s="6"/>
      <c s="27" t="s">
        <v>245</v>
      </c>
      <c s="6"/>
      <c s="6"/>
      <c s="6"/>
      <c s="43">
        <f>0+Q13</f>
      </c>
      <c s="6"/>
      <c r="O13">
        <f>0+R13</f>
      </c>
      <c r="Q13">
        <f>0+I14+I17+I20</f>
      </c>
      <c>
        <f>0+O14+O17+O20</f>
      </c>
    </row>
    <row r="14" spans="1:16" ht="12.75">
      <c r="A14" s="24" t="s">
        <v>49</v>
      </c>
      <c s="29" t="s">
        <v>27</v>
      </c>
      <c s="29" t="s">
        <v>1119</v>
      </c>
      <c s="24" t="s">
        <v>51</v>
      </c>
      <c s="30" t="s">
        <v>1120</v>
      </c>
      <c s="31" t="s">
        <v>163</v>
      </c>
      <c s="32">
        <v>0.2</v>
      </c>
      <c s="33">
        <v>0</v>
      </c>
      <c s="34">
        <f>ROUND(ROUND(H14,2)*ROUND(G14,3),2)</f>
      </c>
      <c s="31" t="s">
        <v>164</v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9" t="s">
        <v>56</v>
      </c>
      <c r="E16" s="38" t="s">
        <v>1121</v>
      </c>
    </row>
    <row r="17" spans="1:16" ht="25.5">
      <c r="A17" s="24" t="s">
        <v>49</v>
      </c>
      <c s="29" t="s">
        <v>26</v>
      </c>
      <c s="29" t="s">
        <v>514</v>
      </c>
      <c s="24" t="s">
        <v>51</v>
      </c>
      <c s="30" t="s">
        <v>515</v>
      </c>
      <c s="31" t="s">
        <v>85</v>
      </c>
      <c s="32">
        <v>260</v>
      </c>
      <c s="33">
        <v>0</v>
      </c>
      <c s="34">
        <f>ROUND(ROUND(H17,2)*ROUND(G17,3),2)</f>
      </c>
      <c s="31" t="s">
        <v>164</v>
      </c>
      <c r="O17">
        <f>(I17*21)/100</f>
      </c>
      <c t="s">
        <v>27</v>
      </c>
    </row>
    <row r="18" spans="1:5" ht="25.5">
      <c r="A18" s="35" t="s">
        <v>54</v>
      </c>
      <c r="E18" s="36" t="s">
        <v>1122</v>
      </c>
    </row>
    <row r="19" spans="1:5" ht="12.75">
      <c r="A19" s="39" t="s">
        <v>56</v>
      </c>
      <c r="E19" s="38" t="s">
        <v>1123</v>
      </c>
    </row>
    <row r="20" spans="1:16" ht="25.5">
      <c r="A20" s="24" t="s">
        <v>49</v>
      </c>
      <c s="29" t="s">
        <v>35</v>
      </c>
      <c s="29" t="s">
        <v>523</v>
      </c>
      <c s="24" t="s">
        <v>51</v>
      </c>
      <c s="30" t="s">
        <v>524</v>
      </c>
      <c s="31" t="s">
        <v>85</v>
      </c>
      <c s="32">
        <v>30</v>
      </c>
      <c s="33">
        <v>0</v>
      </c>
      <c s="34">
        <f>ROUND(ROUND(H20,2)*ROUND(G20,3),2)</f>
      </c>
      <c s="31" t="s">
        <v>164</v>
      </c>
      <c r="O20">
        <f>(I20*21)/100</f>
      </c>
      <c t="s">
        <v>27</v>
      </c>
    </row>
    <row r="21" spans="1:5" ht="12.75">
      <c r="A21" s="35" t="s">
        <v>54</v>
      </c>
      <c r="E21" s="36" t="s">
        <v>1124</v>
      </c>
    </row>
    <row r="22" spans="1:5" ht="12.75">
      <c r="A22" s="37" t="s">
        <v>56</v>
      </c>
      <c r="E22" s="38" t="s">
        <v>51</v>
      </c>
    </row>
    <row r="23" spans="1:18" ht="12.75" customHeight="1">
      <c r="A23" s="6" t="s">
        <v>47</v>
      </c>
      <c s="6"/>
      <c s="42" t="s">
        <v>26</v>
      </c>
      <c s="6"/>
      <c s="27" t="s">
        <v>530</v>
      </c>
      <c s="6"/>
      <c s="6"/>
      <c s="6"/>
      <c s="43">
        <f>0+Q23</f>
      </c>
      <c s="6"/>
      <c r="O23">
        <f>0+R23</f>
      </c>
      <c r="Q23">
        <f>0+I24+I27</f>
      </c>
      <c>
        <f>0+O24+O27</f>
      </c>
    </row>
    <row r="24" spans="1:16" ht="12.75">
      <c r="A24" s="24" t="s">
        <v>49</v>
      </c>
      <c s="29" t="s">
        <v>37</v>
      </c>
      <c s="29" t="s">
        <v>1125</v>
      </c>
      <c s="24" t="s">
        <v>51</v>
      </c>
      <c s="30" t="s">
        <v>1126</v>
      </c>
      <c s="31" t="s">
        <v>163</v>
      </c>
      <c s="32">
        <v>15.398</v>
      </c>
      <c s="33">
        <v>0</v>
      </c>
      <c s="34">
        <f>ROUND(ROUND(H24,2)*ROUND(G24,3),2)</f>
      </c>
      <c s="31" t="s">
        <v>164</v>
      </c>
      <c r="O24">
        <f>(I24*21)/100</f>
      </c>
      <c t="s">
        <v>27</v>
      </c>
    </row>
    <row r="25" spans="1:5" ht="12.75">
      <c r="A25" s="35" t="s">
        <v>54</v>
      </c>
      <c r="E25" s="36" t="s">
        <v>1068</v>
      </c>
    </row>
    <row r="26" spans="1:5" ht="63.75">
      <c r="A26" s="39" t="s">
        <v>56</v>
      </c>
      <c r="E26" s="38" t="s">
        <v>1127</v>
      </c>
    </row>
    <row r="27" spans="1:16" ht="12.75">
      <c r="A27" s="24" t="s">
        <v>49</v>
      </c>
      <c s="29" t="s">
        <v>39</v>
      </c>
      <c s="29" t="s">
        <v>1128</v>
      </c>
      <c s="24" t="s">
        <v>51</v>
      </c>
      <c s="30" t="s">
        <v>1129</v>
      </c>
      <c s="31" t="s">
        <v>169</v>
      </c>
      <c s="32">
        <v>2.464</v>
      </c>
      <c s="33">
        <v>0</v>
      </c>
      <c s="34">
        <f>ROUND(ROUND(H27,2)*ROUND(G27,3),2)</f>
      </c>
      <c s="31" t="s">
        <v>164</v>
      </c>
      <c r="O27">
        <f>(I27*21)/100</f>
      </c>
      <c t="s">
        <v>27</v>
      </c>
    </row>
    <row r="28" spans="1:5" ht="12.75">
      <c r="A28" s="35" t="s">
        <v>54</v>
      </c>
      <c r="E28" s="36" t="s">
        <v>553</v>
      </c>
    </row>
    <row r="29" spans="1:5" ht="12.75">
      <c r="A29" s="37" t="s">
        <v>56</v>
      </c>
      <c r="E29" s="38" t="s">
        <v>1130</v>
      </c>
    </row>
    <row r="30" spans="1:18" ht="12.75" customHeight="1">
      <c r="A30" s="6" t="s">
        <v>47</v>
      </c>
      <c s="6"/>
      <c s="42" t="s">
        <v>35</v>
      </c>
      <c s="6"/>
      <c s="27" t="s">
        <v>258</v>
      </c>
      <c s="6"/>
      <c s="6"/>
      <c s="6"/>
      <c s="43">
        <f>0+Q30</f>
      </c>
      <c s="6"/>
      <c r="O30">
        <f>0+R30</f>
      </c>
      <c r="Q30">
        <f>0+I31+I34</f>
      </c>
      <c>
        <f>0+O31+O34</f>
      </c>
    </row>
    <row r="31" spans="1:16" ht="12.75">
      <c r="A31" s="24" t="s">
        <v>49</v>
      </c>
      <c s="29" t="s">
        <v>73</v>
      </c>
      <c s="29" t="s">
        <v>1131</v>
      </c>
      <c s="24" t="s">
        <v>51</v>
      </c>
      <c s="30" t="s">
        <v>1132</v>
      </c>
      <c s="31" t="s">
        <v>163</v>
      </c>
      <c s="32">
        <v>8.778</v>
      </c>
      <c s="33">
        <v>0</v>
      </c>
      <c s="34">
        <f>ROUND(ROUND(H31,2)*ROUND(G31,3),2)</f>
      </c>
      <c s="31" t="s">
        <v>164</v>
      </c>
      <c r="O31">
        <f>(I31*21)/100</f>
      </c>
      <c t="s">
        <v>27</v>
      </c>
    </row>
    <row r="32" spans="1:5" ht="12.75">
      <c r="A32" s="35" t="s">
        <v>54</v>
      </c>
      <c r="E32" s="36" t="s">
        <v>1068</v>
      </c>
    </row>
    <row r="33" spans="1:5" ht="12.75">
      <c r="A33" s="39" t="s">
        <v>56</v>
      </c>
      <c r="E33" s="38" t="s">
        <v>1133</v>
      </c>
    </row>
    <row r="34" spans="1:16" ht="12.75">
      <c r="A34" s="24" t="s">
        <v>49</v>
      </c>
      <c s="29" t="s">
        <v>77</v>
      </c>
      <c s="29" t="s">
        <v>1134</v>
      </c>
      <c s="24" t="s">
        <v>51</v>
      </c>
      <c s="30" t="s">
        <v>1135</v>
      </c>
      <c s="31" t="s">
        <v>169</v>
      </c>
      <c s="32">
        <v>2.633</v>
      </c>
      <c s="33">
        <v>0</v>
      </c>
      <c s="34">
        <f>ROUND(ROUND(H34,2)*ROUND(G34,3),2)</f>
      </c>
      <c s="31" t="s">
        <v>164</v>
      </c>
      <c r="O34">
        <f>(I34*21)/100</f>
      </c>
      <c t="s">
        <v>27</v>
      </c>
    </row>
    <row r="35" spans="1:5" ht="12.75">
      <c r="A35" s="35" t="s">
        <v>54</v>
      </c>
      <c r="E35" s="36" t="s">
        <v>1136</v>
      </c>
    </row>
    <row r="36" spans="1:5" ht="12.75">
      <c r="A36" s="37" t="s">
        <v>56</v>
      </c>
      <c r="E36" s="38" t="s">
        <v>1137</v>
      </c>
    </row>
    <row r="37" spans="1:18" ht="12.75" customHeight="1">
      <c r="A37" s="6" t="s">
        <v>47</v>
      </c>
      <c s="6"/>
      <c s="42" t="s">
        <v>39</v>
      </c>
      <c s="6"/>
      <c s="27" t="s">
        <v>638</v>
      </c>
      <c s="6"/>
      <c s="6"/>
      <c s="6"/>
      <c s="43">
        <f>0+Q37</f>
      </c>
      <c s="6"/>
      <c r="O37">
        <f>0+R37</f>
      </c>
      <c r="Q37">
        <f>0+I38+I41</f>
      </c>
      <c>
        <f>0+O38+O41</f>
      </c>
    </row>
    <row r="38" spans="1:16" ht="12.75">
      <c r="A38" s="24" t="s">
        <v>49</v>
      </c>
      <c s="29" t="s">
        <v>42</v>
      </c>
      <c s="29" t="s">
        <v>1138</v>
      </c>
      <c s="24" t="s">
        <v>51</v>
      </c>
      <c s="30" t="s">
        <v>1139</v>
      </c>
      <c s="31" t="s">
        <v>200</v>
      </c>
      <c s="32">
        <v>30</v>
      </c>
      <c s="33">
        <v>0</v>
      </c>
      <c s="34">
        <f>ROUND(ROUND(H38,2)*ROUND(G38,3),2)</f>
      </c>
      <c s="31" t="s">
        <v>164</v>
      </c>
      <c r="O38">
        <f>(I38*21)/100</f>
      </c>
      <c t="s">
        <v>27</v>
      </c>
    </row>
    <row r="39" spans="1:5" ht="12.75">
      <c r="A39" s="35" t="s">
        <v>54</v>
      </c>
      <c r="E39" s="36" t="s">
        <v>1140</v>
      </c>
    </row>
    <row r="40" spans="1:5" ht="12.75">
      <c r="A40" s="39" t="s">
        <v>56</v>
      </c>
      <c r="E40" s="38" t="s">
        <v>1141</v>
      </c>
    </row>
    <row r="41" spans="1:16" ht="12.75">
      <c r="A41" s="24" t="s">
        <v>49</v>
      </c>
      <c s="29" t="s">
        <v>44</v>
      </c>
      <c s="29" t="s">
        <v>1087</v>
      </c>
      <c s="24" t="s">
        <v>51</v>
      </c>
      <c s="30" t="s">
        <v>1088</v>
      </c>
      <c s="31" t="s">
        <v>184</v>
      </c>
      <c s="32">
        <v>9</v>
      </c>
      <c s="33">
        <v>0</v>
      </c>
      <c s="34">
        <f>ROUND(ROUND(H41,2)*ROUND(G41,3),2)</f>
      </c>
      <c s="31" t="s">
        <v>164</v>
      </c>
      <c r="O41">
        <f>(I41*21)/100</f>
      </c>
      <c t="s">
        <v>27</v>
      </c>
    </row>
    <row r="42" spans="1:5" ht="12.75">
      <c r="A42" s="35" t="s">
        <v>54</v>
      </c>
      <c r="E42" s="36" t="s">
        <v>1142</v>
      </c>
    </row>
    <row r="43" spans="1:5" ht="25.5">
      <c r="A43" s="37" t="s">
        <v>56</v>
      </c>
      <c r="E43" s="38" t="s">
        <v>1143</v>
      </c>
    </row>
    <row r="44" spans="1:18" ht="12.75" customHeight="1">
      <c r="A44" s="6" t="s">
        <v>47</v>
      </c>
      <c s="6"/>
      <c s="42" t="s">
        <v>42</v>
      </c>
      <c s="6"/>
      <c s="27" t="s">
        <v>307</v>
      </c>
      <c s="6"/>
      <c s="6"/>
      <c s="6"/>
      <c s="43">
        <f>0+Q44</f>
      </c>
      <c s="6"/>
      <c r="O44">
        <f>0+R44</f>
      </c>
      <c r="Q44">
        <f>0+I45+I48+I51</f>
      </c>
      <c>
        <f>0+O45+O48+O51</f>
      </c>
    </row>
    <row r="45" spans="1:16" ht="12.75">
      <c r="A45" s="24" t="s">
        <v>49</v>
      </c>
      <c s="29" t="s">
        <v>46</v>
      </c>
      <c s="29" t="s">
        <v>825</v>
      </c>
      <c s="24" t="s">
        <v>51</v>
      </c>
      <c s="30" t="s">
        <v>826</v>
      </c>
      <c s="31" t="s">
        <v>184</v>
      </c>
      <c s="32">
        <v>25.014</v>
      </c>
      <c s="33">
        <v>0</v>
      </c>
      <c s="34">
        <f>ROUND(ROUND(H45,2)*ROUND(G45,3),2)</f>
      </c>
      <c s="31" t="s">
        <v>164</v>
      </c>
      <c r="O45">
        <f>(I45*21)/100</f>
      </c>
      <c t="s">
        <v>27</v>
      </c>
    </row>
    <row r="46" spans="1:5" ht="12.75">
      <c r="A46" s="35" t="s">
        <v>54</v>
      </c>
      <c r="E46" s="36" t="s">
        <v>51</v>
      </c>
    </row>
    <row r="47" spans="1:5" ht="63.75">
      <c r="A47" s="39" t="s">
        <v>56</v>
      </c>
      <c r="E47" s="38" t="s">
        <v>1144</v>
      </c>
    </row>
    <row r="48" spans="1:16" ht="12.75">
      <c r="A48" s="24" t="s">
        <v>49</v>
      </c>
      <c s="29" t="s">
        <v>91</v>
      </c>
      <c s="29" t="s">
        <v>1145</v>
      </c>
      <c s="24" t="s">
        <v>51</v>
      </c>
      <c s="30" t="s">
        <v>1146</v>
      </c>
      <c s="31" t="s">
        <v>169</v>
      </c>
      <c s="32">
        <v>1.6</v>
      </c>
      <c s="33">
        <v>0</v>
      </c>
      <c s="34">
        <f>ROUND(ROUND(H48,2)*ROUND(G48,3),2)</f>
      </c>
      <c s="31" t="s">
        <v>164</v>
      </c>
      <c r="O48">
        <f>(I48*21)/100</f>
      </c>
      <c t="s">
        <v>27</v>
      </c>
    </row>
    <row r="49" spans="1:5" ht="38.25">
      <c r="A49" s="35" t="s">
        <v>54</v>
      </c>
      <c r="E49" s="36" t="s">
        <v>1147</v>
      </c>
    </row>
    <row r="50" spans="1:5" ht="12.75">
      <c r="A50" s="39" t="s">
        <v>56</v>
      </c>
      <c r="E50" s="38" t="s">
        <v>1148</v>
      </c>
    </row>
    <row r="51" spans="1:16" ht="12.75">
      <c r="A51" s="24" t="s">
        <v>49</v>
      </c>
      <c s="29" t="s">
        <v>94</v>
      </c>
      <c s="29" t="s">
        <v>936</v>
      </c>
      <c s="24" t="s">
        <v>51</v>
      </c>
      <c s="30" t="s">
        <v>937</v>
      </c>
      <c s="31" t="s">
        <v>163</v>
      </c>
      <c s="32">
        <v>25.632</v>
      </c>
      <c s="33">
        <v>0</v>
      </c>
      <c s="34">
        <f>ROUND(ROUND(H51,2)*ROUND(G51,3),2)</f>
      </c>
      <c s="31" t="s">
        <v>164</v>
      </c>
      <c r="O51">
        <f>(I51*21)/100</f>
      </c>
      <c t="s">
        <v>27</v>
      </c>
    </row>
    <row r="52" spans="1:5" ht="12.75">
      <c r="A52" s="35" t="s">
        <v>54</v>
      </c>
      <c r="E52" s="36" t="s">
        <v>1149</v>
      </c>
    </row>
    <row r="53" spans="1:5" ht="102">
      <c r="A53" s="37" t="s">
        <v>56</v>
      </c>
      <c r="E53" s="38" t="s">
        <v>1150</v>
      </c>
    </row>
  </sheetData>
  <sheetProtection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Props1.xml><?xml version="1.0" encoding="utf-8"?>
<ds:datastoreItem xmlns:ds="http://schemas.openxmlformats.org/officeDocument/2006/customXml" ds:itemID="{4BBA06CD-F039-4F12-BB74-71E59FCCC7E2}"/>
</file>

<file path=customXml/itemProps2.xml><?xml version="1.0" encoding="utf-8"?>
<ds:datastoreItem xmlns:ds="http://schemas.openxmlformats.org/officeDocument/2006/customXml" ds:itemID="{B13EB5D9-CC54-48FB-B462-12E78FD26D48}"/>
</file>

<file path=customXml/itemProps3.xml><?xml version="1.0" encoding="utf-8"?>
<ds:datastoreItem xmlns:ds="http://schemas.openxmlformats.org/officeDocument/2006/customXml" ds:itemID="{2671EDFC-D638-4B37-9E88-2DF278603E8E}"/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