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pvlcz.sharepoint.com/sites/sekce700/Shared Documents/AKCE/MANAK/VD Slapy - modernizace hrázových výtahů/VZ/20250212/"/>
    </mc:Choice>
  </mc:AlternateContent>
  <xr:revisionPtr revIDLastSave="10" documentId="11_8398161320D9E215847D1749EF248067558BD2D6" xr6:coauthVersionLast="47" xr6:coauthVersionMax="47" xr10:uidLastSave="{9FE847EF-B625-4A40-A398-FFBB3E65726D}"/>
  <bookViews>
    <workbookView xWindow="-120" yWindow="-120" windowWidth="29040" windowHeight="17520" activeTab="2" xr2:uid="{00000000-000D-0000-FFFF-FFFF00000000}"/>
  </bookViews>
  <sheets>
    <sheet name="Rekapitulace stavby" sheetId="1" r:id="rId1"/>
    <sheet name="01 - Stavební část" sheetId="2" r:id="rId2"/>
    <sheet name="02 - Elektroinstalace" sheetId="3" r:id="rId3"/>
    <sheet name="03 - Technologie výtahů" sheetId="4" r:id="rId4"/>
    <sheet name="04 - Vedlejší a ostatní n..." sheetId="5" r:id="rId5"/>
    <sheet name="Pokyny pro vyplnění" sheetId="6" r:id="rId6"/>
  </sheets>
  <definedNames>
    <definedName name="_xlnm._FilterDatabase" localSheetId="1" hidden="1">'01 - Stavební část'!$C$88:$K$309</definedName>
    <definedName name="_xlnm._FilterDatabase" localSheetId="2" hidden="1">'02 - Elektroinstalace'!$C$83:$K$242</definedName>
    <definedName name="_xlnm._FilterDatabase" localSheetId="3" hidden="1">'03 - Technologie výtahů'!$C$80:$K$87</definedName>
    <definedName name="_xlnm._FilterDatabase" localSheetId="4" hidden="1">'04 - Vedlejší a ostatní n...'!$C$83:$K$106</definedName>
    <definedName name="_xlnm.Print_Titles" localSheetId="1">'01 - Stavební část'!$88:$88</definedName>
    <definedName name="_xlnm.Print_Titles" localSheetId="2">'02 - Elektroinstalace'!$83:$83</definedName>
    <definedName name="_xlnm.Print_Titles" localSheetId="3">'03 - Technologie výtahů'!$80:$80</definedName>
    <definedName name="_xlnm.Print_Titles" localSheetId="4">'04 - Vedlejší a ostatní n...'!$83:$83</definedName>
    <definedName name="_xlnm.Print_Titles" localSheetId="0">'Rekapitulace stavby'!$52:$52</definedName>
    <definedName name="_xlnm.Print_Area" localSheetId="1">'01 - Stavební část'!$C$4:$J$39,'01 - Stavební část'!$C$45:$J$70,'01 - Stavební část'!$C$76:$K$309</definedName>
    <definedName name="_xlnm.Print_Area" localSheetId="2">'02 - Elektroinstalace'!$C$4:$J$39,'02 - Elektroinstalace'!$C$45:$J$65,'02 - Elektroinstalace'!$C$71:$K$242</definedName>
    <definedName name="_xlnm.Print_Area" localSheetId="3">'03 - Technologie výtahů'!$C$4:$J$39,'03 - Technologie výtahů'!$C$45:$J$62,'03 - Technologie výtahů'!$C$68:$K$87</definedName>
    <definedName name="_xlnm.Print_Area" localSheetId="4">'04 - Vedlejší a ostatní n...'!$C$4:$J$39,'04 - Vedlejší a ostatní n...'!$C$45:$J$65,'04 - Vedlejší a ostatní n...'!$C$71:$K$106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58" i="1" s="1"/>
  <c r="J35" i="5"/>
  <c r="AX58" i="1"/>
  <c r="BI102" i="5"/>
  <c r="BH102" i="5"/>
  <c r="BG102" i="5"/>
  <c r="BF102" i="5"/>
  <c r="T102" i="5"/>
  <c r="T101" i="5" s="1"/>
  <c r="R102" i="5"/>
  <c r="R101" i="5" s="1"/>
  <c r="P102" i="5"/>
  <c r="P101" i="5" s="1"/>
  <c r="BI98" i="5"/>
  <c r="BH98" i="5"/>
  <c r="BG98" i="5"/>
  <c r="BF98" i="5"/>
  <c r="T98" i="5"/>
  <c r="T97" i="5"/>
  <c r="R98" i="5"/>
  <c r="R97" i="5" s="1"/>
  <c r="P98" i="5"/>
  <c r="P97" i="5" s="1"/>
  <c r="BI94" i="5"/>
  <c r="BH94" i="5"/>
  <c r="BG94" i="5"/>
  <c r="BF94" i="5"/>
  <c r="T94" i="5"/>
  <c r="R94" i="5"/>
  <c r="P94" i="5"/>
  <c r="BI91" i="5"/>
  <c r="BH91" i="5"/>
  <c r="BG91" i="5"/>
  <c r="BF91" i="5"/>
  <c r="T91" i="5"/>
  <c r="R91" i="5"/>
  <c r="P91" i="5"/>
  <c r="BI87" i="5"/>
  <c r="BH87" i="5"/>
  <c r="BG87" i="5"/>
  <c r="BF87" i="5"/>
  <c r="T87" i="5"/>
  <c r="T86" i="5"/>
  <c r="R87" i="5"/>
  <c r="R86" i="5" s="1"/>
  <c r="P87" i="5"/>
  <c r="P86" i="5" s="1"/>
  <c r="J81" i="5"/>
  <c r="J80" i="5"/>
  <c r="F80" i="5"/>
  <c r="F78" i="5"/>
  <c r="E76" i="5"/>
  <c r="J55" i="5"/>
  <c r="J54" i="5"/>
  <c r="F54" i="5"/>
  <c r="F52" i="5"/>
  <c r="E50" i="5"/>
  <c r="J18" i="5"/>
  <c r="E18" i="5"/>
  <c r="F81" i="5" s="1"/>
  <c r="J17" i="5"/>
  <c r="J12" i="5"/>
  <c r="J52" i="5"/>
  <c r="E7" i="5"/>
  <c r="E74" i="5"/>
  <c r="J37" i="4"/>
  <c r="J36" i="4"/>
  <c r="AY57" i="1" s="1"/>
  <c r="J35" i="4"/>
  <c r="AX57" i="1"/>
  <c r="BI86" i="4"/>
  <c r="BH86" i="4"/>
  <c r="BG86" i="4"/>
  <c r="BF86" i="4"/>
  <c r="T86" i="4"/>
  <c r="R86" i="4"/>
  <c r="P86" i="4"/>
  <c r="BI84" i="4"/>
  <c r="BH84" i="4"/>
  <c r="BG84" i="4"/>
  <c r="BF84" i="4"/>
  <c r="T84" i="4"/>
  <c r="R84" i="4"/>
  <c r="P84" i="4"/>
  <c r="J78" i="4"/>
  <c r="J77" i="4"/>
  <c r="F77" i="4"/>
  <c r="F75" i="4"/>
  <c r="E73" i="4"/>
  <c r="J55" i="4"/>
  <c r="J54" i="4"/>
  <c r="F54" i="4"/>
  <c r="F52" i="4"/>
  <c r="E50" i="4"/>
  <c r="J18" i="4"/>
  <c r="E18" i="4"/>
  <c r="F78" i="4" s="1"/>
  <c r="J17" i="4"/>
  <c r="J12" i="4"/>
  <c r="J52" i="4"/>
  <c r="E7" i="4"/>
  <c r="E71" i="4"/>
  <c r="J37" i="3"/>
  <c r="J36" i="3"/>
  <c r="AY56" i="1" s="1"/>
  <c r="J35" i="3"/>
  <c r="AX56" i="1" s="1"/>
  <c r="BI238" i="3"/>
  <c r="BH238" i="3"/>
  <c r="BG238" i="3"/>
  <c r="BF238" i="3"/>
  <c r="T238" i="3"/>
  <c r="R238" i="3"/>
  <c r="P238" i="3"/>
  <c r="BI233" i="3"/>
  <c r="BH233" i="3"/>
  <c r="BG233" i="3"/>
  <c r="BF233" i="3"/>
  <c r="T233" i="3"/>
  <c r="R233" i="3"/>
  <c r="P233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6" i="3"/>
  <c r="BH216" i="3"/>
  <c r="BG216" i="3"/>
  <c r="BF216" i="3"/>
  <c r="T216" i="3"/>
  <c r="R216" i="3"/>
  <c r="P216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49" i="3"/>
  <c r="BH149" i="3"/>
  <c r="BG149" i="3"/>
  <c r="BF149" i="3"/>
  <c r="T149" i="3"/>
  <c r="R149" i="3"/>
  <c r="P149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4" i="3"/>
  <c r="BH124" i="3"/>
  <c r="BG124" i="3"/>
  <c r="BF124" i="3"/>
  <c r="T124" i="3"/>
  <c r="R124" i="3"/>
  <c r="P124" i="3"/>
  <c r="BI121" i="3"/>
  <c r="BH121" i="3"/>
  <c r="BG121" i="3"/>
  <c r="BF121" i="3"/>
  <c r="T121" i="3"/>
  <c r="R121" i="3"/>
  <c r="P121" i="3"/>
  <c r="BI118" i="3"/>
  <c r="BH118" i="3"/>
  <c r="BG118" i="3"/>
  <c r="BF118" i="3"/>
  <c r="T118" i="3"/>
  <c r="R118" i="3"/>
  <c r="P118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97" i="3"/>
  <c r="BH97" i="3"/>
  <c r="BG97" i="3"/>
  <c r="BF97" i="3"/>
  <c r="T97" i="3"/>
  <c r="R97" i="3"/>
  <c r="P97" i="3"/>
  <c r="BI93" i="3"/>
  <c r="BH93" i="3"/>
  <c r="BG93" i="3"/>
  <c r="BF93" i="3"/>
  <c r="T93" i="3"/>
  <c r="R93" i="3"/>
  <c r="P93" i="3"/>
  <c r="BI90" i="3"/>
  <c r="BH90" i="3"/>
  <c r="BG90" i="3"/>
  <c r="BF90" i="3"/>
  <c r="T90" i="3"/>
  <c r="R90" i="3"/>
  <c r="P90" i="3"/>
  <c r="BI87" i="3"/>
  <c r="BH87" i="3"/>
  <c r="BG87" i="3"/>
  <c r="BF87" i="3"/>
  <c r="T87" i="3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55" i="3" s="1"/>
  <c r="J17" i="3"/>
  <c r="J12" i="3"/>
  <c r="J52" i="3"/>
  <c r="E7" i="3"/>
  <c r="E74" i="3" s="1"/>
  <c r="J37" i="2"/>
  <c r="J36" i="2"/>
  <c r="AY55" i="1"/>
  <c r="J35" i="2"/>
  <c r="AX55" i="1" s="1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56" i="2"/>
  <c r="BH256" i="2"/>
  <c r="BG256" i="2"/>
  <c r="BF256" i="2"/>
  <c r="T256" i="2"/>
  <c r="R256" i="2"/>
  <c r="P256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T210" i="2" s="1"/>
  <c r="R211" i="2"/>
  <c r="R210" i="2"/>
  <c r="P211" i="2"/>
  <c r="P210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4" i="2"/>
  <c r="BH104" i="2"/>
  <c r="BG104" i="2"/>
  <c r="BF104" i="2"/>
  <c r="T104" i="2"/>
  <c r="R104" i="2"/>
  <c r="P104" i="2"/>
  <c r="BI98" i="2"/>
  <c r="BH98" i="2"/>
  <c r="BG98" i="2"/>
  <c r="BF98" i="2"/>
  <c r="T98" i="2"/>
  <c r="R98" i="2"/>
  <c r="P98" i="2"/>
  <c r="BI92" i="2"/>
  <c r="F37" i="2" s="1"/>
  <c r="BH92" i="2"/>
  <c r="BG92" i="2"/>
  <c r="BF92" i="2"/>
  <c r="T92" i="2"/>
  <c r="R92" i="2"/>
  <c r="P92" i="2"/>
  <c r="J86" i="2"/>
  <c r="J85" i="2"/>
  <c r="F85" i="2"/>
  <c r="F83" i="2"/>
  <c r="E81" i="2"/>
  <c r="J55" i="2"/>
  <c r="J54" i="2"/>
  <c r="F54" i="2"/>
  <c r="F52" i="2"/>
  <c r="E50" i="2"/>
  <c r="J18" i="2"/>
  <c r="E18" i="2"/>
  <c r="F55" i="2" s="1"/>
  <c r="J17" i="2"/>
  <c r="J12" i="2"/>
  <c r="J83" i="2" s="1"/>
  <c r="E7" i="2"/>
  <c r="E48" i="2"/>
  <c r="L50" i="1"/>
  <c r="AM50" i="1"/>
  <c r="AM49" i="1"/>
  <c r="L49" i="1"/>
  <c r="AM47" i="1"/>
  <c r="L47" i="1"/>
  <c r="L45" i="1"/>
  <c r="L44" i="1"/>
  <c r="BK284" i="2"/>
  <c r="BK263" i="2"/>
  <c r="J230" i="2"/>
  <c r="J211" i="2"/>
  <c r="BK139" i="2"/>
  <c r="J127" i="2"/>
  <c r="BK304" i="2"/>
  <c r="J275" i="2"/>
  <c r="BK244" i="2"/>
  <c r="BK219" i="2"/>
  <c r="J202" i="2"/>
  <c r="BK182" i="2"/>
  <c r="BK161" i="2"/>
  <c r="J134" i="2"/>
  <c r="J113" i="2"/>
  <c r="J270" i="2"/>
  <c r="J237" i="2"/>
  <c r="BK199" i="2"/>
  <c r="J166" i="2"/>
  <c r="J104" i="2"/>
  <c r="BK221" i="3"/>
  <c r="BK205" i="3"/>
  <c r="BK185" i="3"/>
  <c r="J164" i="3"/>
  <c r="J145" i="3"/>
  <c r="J111" i="3"/>
  <c r="J93" i="3"/>
  <c r="BK195" i="3"/>
  <c r="J177" i="3"/>
  <c r="BK162" i="3"/>
  <c r="J118" i="3"/>
  <c r="J87" i="3"/>
  <c r="BK87" i="5"/>
  <c r="J234" i="2"/>
  <c r="J171" i="2"/>
  <c r="BK110" i="2"/>
  <c r="J281" i="2"/>
  <c r="BK230" i="2"/>
  <c r="J199" i="2"/>
  <c r="BK166" i="2"/>
  <c r="BK116" i="2"/>
  <c r="BK98" i="2"/>
  <c r="J304" i="2"/>
  <c r="J290" i="2"/>
  <c r="BK275" i="2"/>
  <c r="BK234" i="2"/>
  <c r="BK174" i="2"/>
  <c r="J144" i="2"/>
  <c r="J98" i="2"/>
  <c r="J221" i="3"/>
  <c r="J195" i="3"/>
  <c r="J162" i="3"/>
  <c r="J131" i="3"/>
  <c r="J97" i="3"/>
  <c r="J197" i="3"/>
  <c r="J182" i="3"/>
  <c r="BK138" i="3"/>
  <c r="BK109" i="3"/>
  <c r="J86" i="4"/>
  <c r="BK102" i="5"/>
  <c r="J293" i="2"/>
  <c r="J256" i="2"/>
  <c r="J219" i="2"/>
  <c r="BK134" i="2"/>
  <c r="BK290" i="2"/>
  <c r="BK270" i="2"/>
  <c r="J239" i="2"/>
  <c r="J216" i="2"/>
  <c r="J188" i="2"/>
  <c r="BK104" i="2"/>
  <c r="J287" i="2"/>
  <c r="J263" i="2"/>
  <c r="J224" i="2"/>
  <c r="J194" i="2"/>
  <c r="BK171" i="2"/>
  <c r="BK149" i="2"/>
  <c r="BK129" i="2"/>
  <c r="BK278" i="2"/>
  <c r="BK248" i="2"/>
  <c r="BK211" i="2"/>
  <c r="BK188" i="2"/>
  <c r="J149" i="2"/>
  <c r="BK238" i="3"/>
  <c r="J216" i="3"/>
  <c r="BK190" i="3"/>
  <c r="BK177" i="3"/>
  <c r="BK135" i="3"/>
  <c r="J114" i="3"/>
  <c r="J102" i="3"/>
  <c r="J212" i="3"/>
  <c r="BK167" i="3"/>
  <c r="J128" i="3"/>
  <c r="BK93" i="3"/>
  <c r="J98" i="5"/>
  <c r="J278" i="2"/>
  <c r="J222" i="2"/>
  <c r="J161" i="2"/>
  <c r="BK307" i="2"/>
  <c r="BK266" i="2"/>
  <c r="BK216" i="2"/>
  <c r="BK177" i="2"/>
  <c r="J156" i="2"/>
  <c r="J92" i="2"/>
  <c r="J297" i="2"/>
  <c r="J284" i="2"/>
  <c r="BK256" i="2"/>
  <c r="J207" i="2"/>
  <c r="BK156" i="2"/>
  <c r="J110" i="2"/>
  <c r="BK225" i="3"/>
  <c r="J202" i="3"/>
  <c r="J169" i="3"/>
  <c r="BK121" i="3"/>
  <c r="BK87" i="3"/>
  <c r="J190" i="3"/>
  <c r="BK145" i="3"/>
  <c r="J121" i="3"/>
  <c r="BK86" i="4"/>
  <c r="J91" i="5"/>
  <c r="BK287" i="2"/>
  <c r="BK237" i="2"/>
  <c r="BK207" i="2"/>
  <c r="J124" i="2"/>
  <c r="BK144" i="2"/>
  <c r="BK113" i="2"/>
  <c r="BK233" i="3"/>
  <c r="BK209" i="3"/>
  <c r="J187" i="3"/>
  <c r="J167" i="3"/>
  <c r="J138" i="3"/>
  <c r="BK111" i="3"/>
  <c r="J105" i="3"/>
  <c r="BK216" i="3"/>
  <c r="BK187" i="3"/>
  <c r="BK169" i="3"/>
  <c r="J135" i="3"/>
  <c r="BK114" i="3"/>
  <c r="J84" i="4"/>
  <c r="J94" i="5"/>
  <c r="AS54" i="1"/>
  <c r="BK127" i="2"/>
  <c r="J233" i="3"/>
  <c r="J124" i="3"/>
  <c r="J90" i="3"/>
  <c r="J185" i="3"/>
  <c r="BK142" i="3"/>
  <c r="BK105" i="3"/>
  <c r="BK84" i="4"/>
  <c r="BK98" i="5"/>
  <c r="J244" i="2"/>
  <c r="BK202" i="2"/>
  <c r="J129" i="2"/>
  <c r="BK297" i="2"/>
  <c r="J248" i="2"/>
  <c r="BK222" i="2"/>
  <c r="J174" i="2"/>
  <c r="J139" i="2"/>
  <c r="J307" i="2"/>
  <c r="BK293" i="2"/>
  <c r="BK281" i="2"/>
  <c r="BK239" i="2"/>
  <c r="BK194" i="2"/>
  <c r="J116" i="2"/>
  <c r="J238" i="3"/>
  <c r="BK212" i="3"/>
  <c r="BK180" i="3"/>
  <c r="J142" i="3"/>
  <c r="J109" i="3"/>
  <c r="J205" i="3"/>
  <c r="BK164" i="3"/>
  <c r="BK131" i="3"/>
  <c r="BK90" i="3"/>
  <c r="J102" i="5"/>
  <c r="J87" i="5"/>
  <c r="J266" i="2"/>
  <c r="BK224" i="2"/>
  <c r="J177" i="2"/>
  <c r="J182" i="2"/>
  <c r="BK124" i="2"/>
  <c r="BK92" i="2"/>
  <c r="J225" i="3"/>
  <c r="BK197" i="3"/>
  <c r="BK182" i="3"/>
  <c r="BK149" i="3"/>
  <c r="BK128" i="3"/>
  <c r="BK118" i="3"/>
  <c r="BK97" i="3"/>
  <c r="J209" i="3"/>
  <c r="BK202" i="3"/>
  <c r="J180" i="3"/>
  <c r="J149" i="3"/>
  <c r="BK124" i="3"/>
  <c r="BK102" i="3"/>
  <c r="BK91" i="5"/>
  <c r="BK94" i="5"/>
  <c r="P138" i="2" l="1"/>
  <c r="T138" i="2"/>
  <c r="R138" i="2"/>
  <c r="P91" i="2"/>
  <c r="P155" i="2"/>
  <c r="BK193" i="2"/>
  <c r="J193" i="2"/>
  <c r="J64" i="2"/>
  <c r="T193" i="2"/>
  <c r="P215" i="2"/>
  <c r="BK269" i="2"/>
  <c r="J269" i="2"/>
  <c r="J68" i="2" s="1"/>
  <c r="T269" i="2"/>
  <c r="P296" i="2"/>
  <c r="P86" i="3"/>
  <c r="P85" i="3" s="1"/>
  <c r="R86" i="3"/>
  <c r="R85" i="3"/>
  <c r="P101" i="3"/>
  <c r="P100" i="3"/>
  <c r="R224" i="3"/>
  <c r="T83" i="4"/>
  <c r="T82" i="4"/>
  <c r="T81" i="4" s="1"/>
  <c r="BK91" i="2"/>
  <c r="J91" i="2" s="1"/>
  <c r="J61" i="2" s="1"/>
  <c r="T91" i="2"/>
  <c r="BK155" i="2"/>
  <c r="J155" i="2"/>
  <c r="J63" i="2"/>
  <c r="R155" i="2"/>
  <c r="P193" i="2"/>
  <c r="R215" i="2"/>
  <c r="P269" i="2"/>
  <c r="BK296" i="2"/>
  <c r="J296" i="2"/>
  <c r="J69" i="2"/>
  <c r="T296" i="2"/>
  <c r="BK101" i="3"/>
  <c r="J101" i="3" s="1"/>
  <c r="J63" i="3" s="1"/>
  <c r="T101" i="3"/>
  <c r="T100" i="3"/>
  <c r="P224" i="3"/>
  <c r="R83" i="4"/>
  <c r="R82" i="4"/>
  <c r="R81" i="4" s="1"/>
  <c r="R91" i="2"/>
  <c r="T155" i="2"/>
  <c r="R193" i="2"/>
  <c r="BK215" i="2"/>
  <c r="J215" i="2"/>
  <c r="J67" i="2"/>
  <c r="T215" i="2"/>
  <c r="T214" i="2"/>
  <c r="R269" i="2"/>
  <c r="R296" i="2"/>
  <c r="BK86" i="3"/>
  <c r="J86" i="3" s="1"/>
  <c r="J61" i="3" s="1"/>
  <c r="T86" i="3"/>
  <c r="T85" i="3" s="1"/>
  <c r="R101" i="3"/>
  <c r="R100" i="3" s="1"/>
  <c r="BK224" i="3"/>
  <c r="J224" i="3"/>
  <c r="J64" i="3"/>
  <c r="T224" i="3"/>
  <c r="BK83" i="4"/>
  <c r="J83" i="4"/>
  <c r="J61" i="4" s="1"/>
  <c r="P83" i="4"/>
  <c r="P82" i="4"/>
  <c r="P81" i="4" s="1"/>
  <c r="AU57" i="1" s="1"/>
  <c r="BK90" i="5"/>
  <c r="J90" i="5"/>
  <c r="J62" i="5"/>
  <c r="P90" i="5"/>
  <c r="P85" i="5" s="1"/>
  <c r="P84" i="5" s="1"/>
  <c r="AU58" i="1" s="1"/>
  <c r="R90" i="5"/>
  <c r="R85" i="5"/>
  <c r="R84" i="5"/>
  <c r="T90" i="5"/>
  <c r="T85" i="5"/>
  <c r="T84" i="5" s="1"/>
  <c r="BK138" i="2"/>
  <c r="J138" i="2"/>
  <c r="J62" i="2"/>
  <c r="BK210" i="2"/>
  <c r="J210" i="2"/>
  <c r="J65" i="2"/>
  <c r="BK86" i="5"/>
  <c r="J86" i="5"/>
  <c r="J61" i="5"/>
  <c r="BK97" i="5"/>
  <c r="J97" i="5"/>
  <c r="J63" i="5" s="1"/>
  <c r="BK101" i="5"/>
  <c r="J101" i="5"/>
  <c r="J64" i="5" s="1"/>
  <c r="J78" i="5"/>
  <c r="E48" i="5"/>
  <c r="F55" i="5"/>
  <c r="BE87" i="5"/>
  <c r="BE91" i="5"/>
  <c r="BE94" i="5"/>
  <c r="BE102" i="5"/>
  <c r="BE98" i="5"/>
  <c r="E48" i="4"/>
  <c r="J75" i="4"/>
  <c r="BE84" i="4"/>
  <c r="F55" i="4"/>
  <c r="BE86" i="4"/>
  <c r="J78" i="3"/>
  <c r="F81" i="3"/>
  <c r="BE87" i="3"/>
  <c r="BE90" i="3"/>
  <c r="BE97" i="3"/>
  <c r="BE105" i="3"/>
  <c r="BE118" i="3"/>
  <c r="BE121" i="3"/>
  <c r="BE124" i="3"/>
  <c r="BE128" i="3"/>
  <c r="BE135" i="3"/>
  <c r="BE138" i="3"/>
  <c r="BE142" i="3"/>
  <c r="BE162" i="3"/>
  <c r="BE164" i="3"/>
  <c r="BE167" i="3"/>
  <c r="BE182" i="3"/>
  <c r="BE185" i="3"/>
  <c r="BE190" i="3"/>
  <c r="BE202" i="3"/>
  <c r="BE205" i="3"/>
  <c r="BE212" i="3"/>
  <c r="E48" i="3"/>
  <c r="BE93" i="3"/>
  <c r="BE102" i="3"/>
  <c r="BE109" i="3"/>
  <c r="BE111" i="3"/>
  <c r="BE114" i="3"/>
  <c r="BE131" i="3"/>
  <c r="BE145" i="3"/>
  <c r="BE149" i="3"/>
  <c r="BE169" i="3"/>
  <c r="BE177" i="3"/>
  <c r="BE180" i="3"/>
  <c r="BE187" i="3"/>
  <c r="BE195" i="3"/>
  <c r="BE197" i="3"/>
  <c r="BE209" i="3"/>
  <c r="BE216" i="3"/>
  <c r="BE221" i="3"/>
  <c r="BE225" i="3"/>
  <c r="BE233" i="3"/>
  <c r="BE238" i="3"/>
  <c r="J52" i="2"/>
  <c r="E79" i="2"/>
  <c r="F86" i="2"/>
  <c r="BE98" i="2"/>
  <c r="BE134" i="2"/>
  <c r="BE144" i="2"/>
  <c r="BE149" i="2"/>
  <c r="BE156" i="2"/>
  <c r="BE182" i="2"/>
  <c r="BE188" i="2"/>
  <c r="BE207" i="2"/>
  <c r="BE237" i="2"/>
  <c r="BE244" i="2"/>
  <c r="BE248" i="2"/>
  <c r="BE256" i="2"/>
  <c r="BE263" i="2"/>
  <c r="BE270" i="2"/>
  <c r="BE278" i="2"/>
  <c r="BE290" i="2"/>
  <c r="BE92" i="2"/>
  <c r="BE110" i="2"/>
  <c r="BE113" i="2"/>
  <c r="BE116" i="2"/>
  <c r="BE127" i="2"/>
  <c r="BE129" i="2"/>
  <c r="BE161" i="2"/>
  <c r="BE171" i="2"/>
  <c r="BE174" i="2"/>
  <c r="BE177" i="2"/>
  <c r="BE194" i="2"/>
  <c r="BE202" i="2"/>
  <c r="BE216" i="2"/>
  <c r="BE219" i="2"/>
  <c r="BE224" i="2"/>
  <c r="BE239" i="2"/>
  <c r="BE281" i="2"/>
  <c r="BE284" i="2"/>
  <c r="BE293" i="2"/>
  <c r="BE104" i="2"/>
  <c r="BE124" i="2"/>
  <c r="BE139" i="2"/>
  <c r="BE166" i="2"/>
  <c r="BE199" i="2"/>
  <c r="BE211" i="2"/>
  <c r="BE222" i="2"/>
  <c r="BE230" i="2"/>
  <c r="BE234" i="2"/>
  <c r="BE266" i="2"/>
  <c r="BE275" i="2"/>
  <c r="BE287" i="2"/>
  <c r="BE297" i="2"/>
  <c r="BE304" i="2"/>
  <c r="BE307" i="2"/>
  <c r="BD55" i="1"/>
  <c r="F35" i="2"/>
  <c r="BB55" i="1" s="1"/>
  <c r="F36" i="3"/>
  <c r="BC56" i="1" s="1"/>
  <c r="F35" i="5"/>
  <c r="BB58" i="1"/>
  <c r="F37" i="4"/>
  <c r="BD57" i="1"/>
  <c r="F34" i="5"/>
  <c r="BA58" i="1"/>
  <c r="F36" i="2"/>
  <c r="BC55" i="1" s="1"/>
  <c r="J34" i="3"/>
  <c r="AW56" i="1" s="1"/>
  <c r="F34" i="2"/>
  <c r="BA55" i="1" s="1"/>
  <c r="F37" i="3"/>
  <c r="BD56" i="1" s="1"/>
  <c r="F34" i="4"/>
  <c r="BA57" i="1"/>
  <c r="J34" i="4"/>
  <c r="AW57" i="1"/>
  <c r="F35" i="4"/>
  <c r="BB57" i="1" s="1"/>
  <c r="F36" i="4"/>
  <c r="BC57" i="1" s="1"/>
  <c r="J34" i="5"/>
  <c r="AW58" i="1"/>
  <c r="F37" i="5"/>
  <c r="BD58" i="1" s="1"/>
  <c r="J34" i="2"/>
  <c r="AW55" i="1" s="1"/>
  <c r="F35" i="3"/>
  <c r="BB56" i="1"/>
  <c r="F34" i="3"/>
  <c r="BA56" i="1" s="1"/>
  <c r="F36" i="5"/>
  <c r="BC58" i="1" s="1"/>
  <c r="R90" i="2" l="1"/>
  <c r="R214" i="2"/>
  <c r="P84" i="3"/>
  <c r="AU56" i="1" s="1"/>
  <c r="P214" i="2"/>
  <c r="T84" i="3"/>
  <c r="T90" i="2"/>
  <c r="T89" i="2"/>
  <c r="R84" i="3"/>
  <c r="P90" i="2"/>
  <c r="P89" i="2"/>
  <c r="AU55" i="1"/>
  <c r="BK100" i="3"/>
  <c r="J100" i="3" s="1"/>
  <c r="J62" i="3" s="1"/>
  <c r="BK214" i="2"/>
  <c r="J214" i="2"/>
  <c r="J66" i="2"/>
  <c r="BK82" i="4"/>
  <c r="J82" i="4"/>
  <c r="J60" i="4"/>
  <c r="BK85" i="5"/>
  <c r="J85" i="5"/>
  <c r="J60" i="5"/>
  <c r="BK90" i="2"/>
  <c r="J90" i="2" s="1"/>
  <c r="J60" i="2" s="1"/>
  <c r="BK85" i="3"/>
  <c r="J85" i="3"/>
  <c r="J60" i="3" s="1"/>
  <c r="J33" i="3"/>
  <c r="AV56" i="1" s="1"/>
  <c r="AT56" i="1" s="1"/>
  <c r="J33" i="2"/>
  <c r="AV55" i="1" s="1"/>
  <c r="AT55" i="1" s="1"/>
  <c r="F33" i="2"/>
  <c r="AZ55" i="1" s="1"/>
  <c r="F33" i="3"/>
  <c r="AZ56" i="1" s="1"/>
  <c r="J33" i="4"/>
  <c r="AV57" i="1"/>
  <c r="AT57" i="1"/>
  <c r="F33" i="4"/>
  <c r="AZ57" i="1"/>
  <c r="J33" i="5"/>
  <c r="AV58" i="1"/>
  <c r="AT58" i="1"/>
  <c r="BA54" i="1"/>
  <c r="W30" i="1" s="1"/>
  <c r="BD54" i="1"/>
  <c r="W33" i="1" s="1"/>
  <c r="F33" i="5"/>
  <c r="AZ58" i="1" s="1"/>
  <c r="BC54" i="1"/>
  <c r="AY54" i="1" s="1"/>
  <c r="BB54" i="1"/>
  <c r="W31" i="1" s="1"/>
  <c r="R89" i="2" l="1"/>
  <c r="BK89" i="2"/>
  <c r="J89" i="2"/>
  <c r="BK84" i="3"/>
  <c r="J84" i="3" s="1"/>
  <c r="J30" i="3" s="1"/>
  <c r="AG56" i="1" s="1"/>
  <c r="BK81" i="4"/>
  <c r="J81" i="4"/>
  <c r="BK84" i="5"/>
  <c r="J84" i="5"/>
  <c r="J30" i="2"/>
  <c r="AG55" i="1" s="1"/>
  <c r="J30" i="4"/>
  <c r="AG57" i="1" s="1"/>
  <c r="AW54" i="1"/>
  <c r="AK30" i="1" s="1"/>
  <c r="AZ54" i="1"/>
  <c r="W29" i="1" s="1"/>
  <c r="AU54" i="1"/>
  <c r="AX54" i="1"/>
  <c r="J30" i="5"/>
  <c r="AG58" i="1"/>
  <c r="W32" i="1"/>
  <c r="J39" i="5" l="1"/>
  <c r="J39" i="2"/>
  <c r="J39" i="3"/>
  <c r="J39" i="4"/>
  <c r="J59" i="3"/>
  <c r="J59" i="4"/>
  <c r="J59" i="5"/>
  <c r="J59" i="2"/>
  <c r="AN55" i="1"/>
  <c r="AN56" i="1"/>
  <c r="AN57" i="1"/>
  <c r="AN58" i="1"/>
  <c r="AG54" i="1"/>
  <c r="AK26" i="1" s="1"/>
  <c r="AV54" i="1"/>
  <c r="AK29" i="1"/>
  <c r="AK35" i="1" l="1"/>
  <c r="AT54" i="1"/>
  <c r="AN54" i="1" s="1"/>
</calcChain>
</file>

<file path=xl/sharedStrings.xml><?xml version="1.0" encoding="utf-8"?>
<sst xmlns="http://schemas.openxmlformats.org/spreadsheetml/2006/main" count="4418" uniqueCount="911">
  <si>
    <t>Export Komplet</t>
  </si>
  <si>
    <t>VZ</t>
  </si>
  <si>
    <t>2.0</t>
  </si>
  <si>
    <t>ZAMOK</t>
  </si>
  <si>
    <t>False</t>
  </si>
  <si>
    <t>{cc0f6ef7-52c1-473f-b066-ad792c6c0fe8}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</si>
  <si>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</si>
  <si>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</si>
  <si>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</si>
  <si>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</si>
  <si>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</si>
  <si>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</si>
  <si>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</si>
  <si>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</si>
  <si>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20241007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</si>
  <si>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</si>
  <si>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</si>
  <si>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Vodní dílo Slapy - Modernizace hrázových výtahů - přehrada na p.č. st. 74 v k.ú. Rabyně a st. 323/1 v k.ú. Štěchovice</t>
  </si>
  <si>
    <t>KSO:</t>
  </si>
  <si>
    <t/>
  </si>
  <si>
    <t>CC-CZ:</t>
  </si>
  <si>
    <t>Místo:</t>
  </si>
  <si>
    <t>p.č.st.74, k.ú.Rabyně,p.č.st.323/1, k.ú.Štěchovice</t>
  </si>
  <si>
    <t>Datum:</t>
  </si>
  <si>
    <t>7. 10. 2024</t>
  </si>
  <si>
    <t>Zadavatel:</t>
  </si>
  <si>
    <t>IČ:</t>
  </si>
  <si>
    <t>Povodí Vltavy, s.p.</t>
  </si>
  <si>
    <t>DIČ:</t>
  </si>
  <si>
    <t>Uchazeč:</t>
  </si>
  <si>
    <t>Vyplň údaj</t>
  </si>
  <si>
    <t>Projektant:</t>
  </si>
  <si>
    <t>Ing. Roman Gajdoš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</si>
  <si>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</si>
  <si>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</si>
  <si>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</si>
  <si>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</si>
  <si>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</si>
  <si>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</si>
  <si>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</si>
  <si>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</si>
  <si>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</si>
  <si>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</si>
  <si>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</si>
  <si>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</si>
  <si>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</si>
  <si>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</si>
  <si>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</si>
  <si>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</si>
  <si>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</si>
  <si>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</si>
  <si>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</si>
  <si>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</si>
  <si>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</si>
  <si>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</si>
  <si>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</si>
  <si>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</si>
  <si>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</si>
  <si>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</si>
  <si>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</si>
  <si>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</si>
  <si>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</si>
  <si>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</si>
  <si>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</si>
  <si>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</si>
  <si>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</si>
  <si>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</si>
  <si>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</si>
  <si>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</si>
  <si>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</si>
  <si>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</si>
  <si>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</si>
  <si>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</si>
  <si>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</si>
  <si>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</si>
  <si>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</si>
  <si>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</si>
  <si>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</si>
  <si>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</si>
  <si>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</si>
  <si>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</si>
  <si>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{86ed18d6-3fc6-4a3f-a77f-3a4fdb675fb8}</t>
  </si>
  <si>
    <t>2</t>
  </si>
  <si>
    <t>02</t>
  </si>
  <si>
    <t>Elektroinstalace</t>
  </si>
  <si>
    <t>{100b396e-e284-415a-9ba4-66413a4a40ba}</t>
  </si>
  <si>
    <t>03</t>
  </si>
  <si>
    <t>Technologie výtahů</t>
  </si>
  <si>
    <t>{26b916bc-1d8e-4017-be44-b54658a39e3f}</t>
  </si>
  <si>
    <t>04</t>
  </si>
  <si>
    <t>Vedlejší a ostatní náklady</t>
  </si>
  <si>
    <t>{358091e9-e47f-4b21-82d5-81b91548b7fd}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</si>
  <si>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</si>
  <si>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</si>
  <si>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</si>
  <si>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</si>
  <si>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</si>
  <si>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</si>
  <si>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</si>
  <si>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</si>
  <si>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</si>
  <si>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</si>
  <si>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</si>
  <si>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</si>
  <si>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</si>
  <si>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</si>
  <si>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</si>
  <si>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</si>
  <si>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</si>
  <si>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</si>
  <si>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</si>
  <si>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</si>
  <si>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</si>
  <si>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</si>
  <si>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</si>
  <si>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</si>
  <si>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</si>
  <si>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</si>
  <si>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</si>
  <si>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</si>
  <si>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</si>
  <si>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</si>
  <si>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</si>
  <si>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</si>
  <si>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</si>
  <si>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</si>
  <si>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</si>
  <si>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</si>
  <si>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311113150</t>
  </si>
  <si>
    <t>Nadzákladová zeď tl do 100 mm z hladkých tvárnic ztraceného bednění včetně výplně z betonu C 25/30</t>
  </si>
  <si>
    <t>m2</t>
  </si>
  <si>
    <t>CS ÚRS 2024 02</t>
  </si>
  <si>
    <t>4</t>
  </si>
  <si>
    <t>-479956768</t>
  </si>
  <si>
    <t>PP</t>
  </si>
  <si>
    <t>Nadzákladové zdi z betonových tvárnic ztraceného bednění hladkých, včetně výplně z betonu třídy C 25/30, tloušťky zdiva do 100 mm</t>
  </si>
  <si>
    <t>Online PSC</t>
  </si>
  <si>
    <t>https://podminky.urs.cz/item/CS_URS_2024_02/311113150</t>
  </si>
  <si>
    <t>VV</t>
  </si>
  <si>
    <t>2*(1,215*3,28-0,8*2,1)</t>
  </si>
  <si>
    <t>2*(1+0,35+0,25)*3,28</t>
  </si>
  <si>
    <t>Součet</t>
  </si>
  <si>
    <t>311321817</t>
  </si>
  <si>
    <t>Nosná zeď ze ŽB pohledového tř. C 20/25 bez výztuže</t>
  </si>
  <si>
    <t>m3</t>
  </si>
  <si>
    <t>-1897091191</t>
  </si>
  <si>
    <t>Nadzákladové zdi z betonu železového (bez výztuže) nosné pohledového (v přírodní barvě drtí a přísad) tř. C 20/25</t>
  </si>
  <si>
    <t>https://podminky.urs.cz/item/CS_URS_2024_02/311321817</t>
  </si>
  <si>
    <t>2*5,94*(2*1,85+2*1,86)*0,15</t>
  </si>
  <si>
    <t>-2*2*1,04*2,1*0,15</t>
  </si>
  <si>
    <t>311353111</t>
  </si>
  <si>
    <t>Zřízení oboustranného bednění šachet</t>
  </si>
  <si>
    <t>192166750</t>
  </si>
  <si>
    <t>Bednění šachet oboustranné za každou stranu zřízení</t>
  </si>
  <si>
    <t>https://podminky.urs.cz/item/CS_URS_2024_02/311353111</t>
  </si>
  <si>
    <t>2*5,94*(2*1,85+2*1,86)*2</t>
  </si>
  <si>
    <t>-2*2*1,04*2,1*2</t>
  </si>
  <si>
    <t>311353112</t>
  </si>
  <si>
    <t>Odstranění oboustranného bednění šachet</t>
  </si>
  <si>
    <t>1143093210</t>
  </si>
  <si>
    <t>Bednění šachet oboustranné za každou stranu odstranění</t>
  </si>
  <si>
    <t>https://podminky.urs.cz/item/CS_URS_2024_02/311353112</t>
  </si>
  <si>
    <t>5</t>
  </si>
  <si>
    <t>311353911</t>
  </si>
  <si>
    <t>Příplatek k cenám bednění šachet za pohledový beton</t>
  </si>
  <si>
    <t>541807694</t>
  </si>
  <si>
    <t>Bednění šachet Příplatek k cenám za pohledový beton</t>
  </si>
  <si>
    <t>https://podminky.urs.cz/item/CS_URS_2024_02/311353911</t>
  </si>
  <si>
    <t>6</t>
  </si>
  <si>
    <t>311361821</t>
  </si>
  <si>
    <t>Výztuž nosných zdí betonářskou ocelí 10 505</t>
  </si>
  <si>
    <t>t</t>
  </si>
  <si>
    <t>-1872297942</t>
  </si>
  <si>
    <t>Výztuž nadzákladových zdí nosných svislých nebo odkloněných od svislice, rovných nebo oblých z betonářské oceli 10 505 (R) nebo BSt 500</t>
  </si>
  <si>
    <t>https://podminky.urs.cz/item/CS_URS_2024_02/311361821</t>
  </si>
  <si>
    <t>příčky - výztuž R10</t>
  </si>
  <si>
    <t>15,106*(4+4)*0,61*1,15*0,001</t>
  </si>
  <si>
    <t>stěny šachty - výztuž Q 283 (6/100 x 6/100)</t>
  </si>
  <si>
    <t>158,827*2*10*0,22*1,15*0,001</t>
  </si>
  <si>
    <t>7</t>
  </si>
  <si>
    <t>317121101</t>
  </si>
  <si>
    <t>Montáž prefabrikovaných překladů délky do 1500 mm</t>
  </si>
  <si>
    <t>kus</t>
  </si>
  <si>
    <t>1539930231</t>
  </si>
  <si>
    <t>https://podminky.urs.cz/item/CS_URS_2024_02/317121101</t>
  </si>
  <si>
    <t>8</t>
  </si>
  <si>
    <t>M</t>
  </si>
  <si>
    <t>59321171</t>
  </si>
  <si>
    <t>překlad železobetonový příčkový RZP 1190x100x140mm</t>
  </si>
  <si>
    <t>-1667015392</t>
  </si>
  <si>
    <t>9</t>
  </si>
  <si>
    <t>317941121</t>
  </si>
  <si>
    <t>Osazování ocelových válcovaných nosníků na zdivu I, IE, U, UE nebo L do č. 12 nebo výšky do 120 mm</t>
  </si>
  <si>
    <t>-362104746</t>
  </si>
  <si>
    <t>Osazování ocelových válcovaných nosníků na zdivu I nebo IE nebo U nebo UE nebo L do č. 12 nebo výšky do 120 mm</t>
  </si>
  <si>
    <t>https://podminky.urs.cz/item/CS_URS_2024_02/317941121</t>
  </si>
  <si>
    <t>8*1,5*10,6*1,05*0,001</t>
  </si>
  <si>
    <t>10</t>
  </si>
  <si>
    <t>13010744R</t>
  </si>
  <si>
    <t>ocel profilová jakost S235JR (11 375) průřez IPE 120 Pz včetně nátěru</t>
  </si>
  <si>
    <t>R-položka</t>
  </si>
  <si>
    <t>-1313418201</t>
  </si>
  <si>
    <t>Vodorovné konstrukce</t>
  </si>
  <si>
    <t>11</t>
  </si>
  <si>
    <t>411322424</t>
  </si>
  <si>
    <t>Stropy trámové nebo kazetové ze ŽB tř. C 25/30</t>
  </si>
  <si>
    <t>353351374</t>
  </si>
  <si>
    <t>Stropy z betonu železového (bez výztuže) trámových, žebrových, kazetových nebo vložkových z tvárnic nebo z hraněných či zaoblených vln zabudovaného plechového bednění tř. C 25/30</t>
  </si>
  <si>
    <t>https://podminky.urs.cz/item/CS_URS_2024_02/411322424</t>
  </si>
  <si>
    <t>2*3,61*0,12</t>
  </si>
  <si>
    <t>411354239</t>
  </si>
  <si>
    <t>Bednění stropů ztracené z hraněných trapézových vln v 40 mm plech pozinkovaný tl 1,0 mm</t>
  </si>
  <si>
    <t>1964925626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</si>
  <si>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pozinkovaným, výšky vln 40 mm, tl. plechu 1,00 mm</t>
  </si>
  <si>
    <t>https://podminky.urs.cz/item/CS_URS_2024_02/411354239</t>
  </si>
  <si>
    <t>2*3,61</t>
  </si>
  <si>
    <t>13</t>
  </si>
  <si>
    <t>411362021</t>
  </si>
  <si>
    <t>Výztuž stropů svařovanými sítěmi Kari</t>
  </si>
  <si>
    <t>957595195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</si>
  <si>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</si>
  <si>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https://podminky.urs.cz/item/CS_URS_2024_02/411362021</t>
  </si>
  <si>
    <t>síť 150/150/7</t>
  </si>
  <si>
    <t>2*2*3,61*3,82*1,1*0,001</t>
  </si>
  <si>
    <t>Ostatní konstrukce a práce, bourání</t>
  </si>
  <si>
    <t>14</t>
  </si>
  <si>
    <t>949101112</t>
  </si>
  <si>
    <t>Lešení pomocné pro objekty pozemních staveb s lešeňovou podlahou v přes 1,9 do 3,5 m zatížení do 150 kg/m2</t>
  </si>
  <si>
    <t>-763192280</t>
  </si>
  <si>
    <t>Lešení pomocné pracovní pro objekty pozemních staveb pro zatížení do 150 kg/m2, o výšce lešeňové podlahy přes 1,9 do 3,5 m</t>
  </si>
  <si>
    <t>https://podminky.urs.cz/item/CS_URS_2024_02/949101112</t>
  </si>
  <si>
    <t>2*18</t>
  </si>
  <si>
    <t>15</t>
  </si>
  <si>
    <t>949311115</t>
  </si>
  <si>
    <t>Montáž lešení trubkového do šachet o půdorysné ploše do 6 m2 v přes 40 do 50 m</t>
  </si>
  <si>
    <t>m</t>
  </si>
  <si>
    <t>1989519588</t>
  </si>
  <si>
    <t>Lešení trubkové do šachet (výtahových, potrubních) o půdorysné ploše do 6 m2, výšky přes 40 do 50 m montáž</t>
  </si>
  <si>
    <t>https://podminky.urs.cz/item/CS_URS_2024_02/949311115</t>
  </si>
  <si>
    <t>2*47,6</t>
  </si>
  <si>
    <t>16</t>
  </si>
  <si>
    <t>949311215</t>
  </si>
  <si>
    <t>Příplatek k lešení trubkovému do šachet do 6 m2 v přes 40 do 50 m za každý den použití</t>
  </si>
  <si>
    <t>-582818637</t>
  </si>
  <si>
    <t>Lešení trubkové do šachet (výtahových, potrubních) o půdorysné ploše do 6 m2, výšky přes 40 do 50 m příplatek k ceně za každý den použití</t>
  </si>
  <si>
    <t>https://podminky.urs.cz/item/CS_URS_2024_02/949311215</t>
  </si>
  <si>
    <t>2*47,6*30*2</t>
  </si>
  <si>
    <t>17</t>
  </si>
  <si>
    <t>949311815</t>
  </si>
  <si>
    <t>Demontáž lešení trubkového do šachet o půdorysné ploše do 6 m2 v přes 40 do 50 m</t>
  </si>
  <si>
    <t>614202761</t>
  </si>
  <si>
    <t>Lešení trubkové do šachet (výtahových, potrubních) o půdorysné ploše do 6 m2, výšky přes 40 do 50 m demontáž</t>
  </si>
  <si>
    <t>https://podminky.urs.cz/item/CS_URS_2024_02/949311815</t>
  </si>
  <si>
    <t>18</t>
  </si>
  <si>
    <t>952901221</t>
  </si>
  <si>
    <t>Vyčištění budov průmyslových objektů při jakékoliv výšce podlaží</t>
  </si>
  <si>
    <t>-305559115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</si>
  <si>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</si>
  <si>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https://podminky.urs.cz/item/CS_URS_2024_02/952901221</t>
  </si>
  <si>
    <t>19</t>
  </si>
  <si>
    <t>973042241</t>
  </si>
  <si>
    <t>Vysekání kapes ve zdivu z betonu pl do 0,10 m2 hl do 150 mm</t>
  </si>
  <si>
    <t>-216652244</t>
  </si>
  <si>
    <t>Vysekání výklenků nebo kapes ve zdivu betonovém kapes, plochy do 0,10 m2, hl. do 150 mm</t>
  </si>
  <si>
    <t>https://podminky.urs.cz/item/CS_URS_2024_02/973042241</t>
  </si>
  <si>
    <t>2*4</t>
  </si>
  <si>
    <t>20</t>
  </si>
  <si>
    <t>993121111</t>
  </si>
  <si>
    <t>Dovoz a odvoz lešení prostorového lehkého do 10 km včetně naložení a složení</t>
  </si>
  <si>
    <t>819262657</t>
  </si>
  <si>
    <t>Dovoz a odvoz lešení včetně naložení a složení prostorového lehkého, na vzdálenost do 10 km</t>
  </si>
  <si>
    <t>https://podminky.urs.cz/item/CS_URS_2024_02/993121111</t>
  </si>
  <si>
    <t>2*2,42*47,6</t>
  </si>
  <si>
    <t>2*18*6</t>
  </si>
  <si>
    <t>993121119</t>
  </si>
  <si>
    <t>Příplatek k ceně dovozu a odvozu lešení prostorového lehkého ZKD 10 km přes 10 km</t>
  </si>
  <si>
    <t>-927383456</t>
  </si>
  <si>
    <t>Dovoz a odvoz lešení včetně naložení a složení prostorového lehkého, na vzdálenost Příplatek k ceně za každých dalších i započatých 10 km přes 10 km</t>
  </si>
  <si>
    <t>https://podminky.urs.cz/item/CS_URS_2024_02/993121119</t>
  </si>
  <si>
    <t>446,384*3</t>
  </si>
  <si>
    <t>997</t>
  </si>
  <si>
    <t>Přesun sutě</t>
  </si>
  <si>
    <t>22</t>
  </si>
  <si>
    <t>997013162</t>
  </si>
  <si>
    <t>Vnitrostaveništní doprava suti a vybouraných hmot pro budovy v přes 45 do 52 m s omezením mechanizace</t>
  </si>
  <si>
    <t>307204103</t>
  </si>
  <si>
    <t>Vnitrostaveništní doprava suti a vybouraných hmot vodorovně do 50 m s naložením s omezením mechanizace pro budovy a haly výšky přes 45 do 52 m</t>
  </si>
  <si>
    <t>https://podminky.urs.cz/item/CS_URS_2024_02/997013162</t>
  </si>
  <si>
    <t>2,72+0,32</t>
  </si>
  <si>
    <t>23</t>
  </si>
  <si>
    <t>997013501</t>
  </si>
  <si>
    <t>Odvoz suti a vybouraných hmot na skládku nebo meziskládku do 1 km se složením</t>
  </si>
  <si>
    <t>1692939909</t>
  </si>
  <si>
    <t>Odvoz suti a vybouraných hmot na skládku nebo meziskládku se složením, na vzdálenost do 1 km</t>
  </si>
  <si>
    <t>https://podminky.urs.cz/item/CS_URS_2024_02/997013501</t>
  </si>
  <si>
    <t>24</t>
  </si>
  <si>
    <t>997013509</t>
  </si>
  <si>
    <t>Příplatek k odvozu suti a vybouraných hmot na skládku ZKD 1 km přes 1 km</t>
  </si>
  <si>
    <t>-2068027854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</si>
  <si>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</si>
  <si>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</si>
  <si>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3,04*29</t>
  </si>
  <si>
    <t>25</t>
  </si>
  <si>
    <t>997013631</t>
  </si>
  <si>
    <t>Poplatek za uložení na skládce (skládkovné) stavebního odpadu směsného kód odpadu 17 09 04</t>
  </si>
  <si>
    <t>168169069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</si>
  <si>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</si>
  <si>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</si>
  <si>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998</t>
  </si>
  <si>
    <t>Přesun hmot</t>
  </si>
  <si>
    <t>26</t>
  </si>
  <si>
    <t>998012042</t>
  </si>
  <si>
    <t>Přesun hmot pro budovy monolitické s omezením mechanizace pro budovy v přes 6 do 12 m</t>
  </si>
  <si>
    <t>1345526082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</si>
  <si>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přes 6 do 12 m</t>
  </si>
  <si>
    <t>https://podminky.urs.cz/item/CS_URS_2024_02/998012042</t>
  </si>
  <si>
    <t>PSV</t>
  </si>
  <si>
    <t>Práce a dodávky PSV</t>
  </si>
  <si>
    <t>767</t>
  </si>
  <si>
    <t>Konstrukce zámečnické</t>
  </si>
  <si>
    <t>27</t>
  </si>
  <si>
    <t>767161813</t>
  </si>
  <si>
    <t>Demontáž zábradlí rovného nerozebíratelného hmotnosti 1 m zábradlí do 20 kg do suti</t>
  </si>
  <si>
    <t>-157809601</t>
  </si>
  <si>
    <t>Demontáž zábradlí do suti rovného nerozebíratelný spoj hmotnosti 1 m zábradlí do 20 kg</t>
  </si>
  <si>
    <t>https://podminky.urs.cz/item/CS_URS_2024_02/767161813</t>
  </si>
  <si>
    <t>28</t>
  </si>
  <si>
    <t>767163111</t>
  </si>
  <si>
    <t>Montáž přímého kovového zábradlí do ocelové konstrukce v rovině v interiéru</t>
  </si>
  <si>
    <t>1542654129</t>
  </si>
  <si>
    <t>Montáž zábradlí přímého v interiéru v rovině (na rovné ploše) kotveného do ocelové konstrukce</t>
  </si>
  <si>
    <t>https://podminky.urs.cz/item/CS_URS_2024_02/767163111</t>
  </si>
  <si>
    <t>29</t>
  </si>
  <si>
    <t>55342281R</t>
  </si>
  <si>
    <t>zábradlí trubkové 38/3 Pz včetně nátěru</t>
  </si>
  <si>
    <t>32</t>
  </si>
  <si>
    <t>1505025182</t>
  </si>
  <si>
    <t>30</t>
  </si>
  <si>
    <t>767250111</t>
  </si>
  <si>
    <t>Montáž ocelových podest šroubováním</t>
  </si>
  <si>
    <t>1309060539</t>
  </si>
  <si>
    <t>Montáž podest z oceli šroubováním</t>
  </si>
  <si>
    <t>https://podminky.urs.cz/item/CS_URS_2024_02/767250111</t>
  </si>
  <si>
    <t>lávka</t>
  </si>
  <si>
    <t>2*2,71</t>
  </si>
  <si>
    <t>31</t>
  </si>
  <si>
    <t>55347050</t>
  </si>
  <si>
    <t>rošt podlahový svařovaný žárově zinkovaný velikost 30/3 mm 800x1000mm</t>
  </si>
  <si>
    <t>1530521962</t>
  </si>
  <si>
    <t>2*(2,156+1,92)*1,2</t>
  </si>
  <si>
    <t>767646510</t>
  </si>
  <si>
    <t>Montáž dveří protipožárního uzávěru jednokřídlového</t>
  </si>
  <si>
    <t>-1725753975</t>
  </si>
  <si>
    <t>Montáž dveří ocelových nebo hliníkových protipožárních uzávěrů jednokřídlových</t>
  </si>
  <si>
    <t>https://podminky.urs.cz/item/CS_URS_2024_02/767646510</t>
  </si>
  <si>
    <t>33</t>
  </si>
  <si>
    <t>55341207</t>
  </si>
  <si>
    <t>dveře jednokřídlé ocelové vchodové plné hladké s polodrážkou protipožární EI30 C DP1 800x2100mm</t>
  </si>
  <si>
    <t>-793027096</t>
  </si>
  <si>
    <t>34</t>
  </si>
  <si>
    <t>767995111</t>
  </si>
  <si>
    <t>Montáž atypických zámečnických konstrukcí hmotnosti přes 3 do 5 kg</t>
  </si>
  <si>
    <t>kg</t>
  </si>
  <si>
    <t>1862620711</t>
  </si>
  <si>
    <t>Montáž ostatních atypických zámečnických konstrukcí hmotnosti přes 3 do 5 kg</t>
  </si>
  <si>
    <t>https://podminky.urs.cz/item/CS_URS_2024_02/767995111</t>
  </si>
  <si>
    <t>2*(2,156+1,92+1,35+1,22)*4,46*1,05</t>
  </si>
  <si>
    <t>35</t>
  </si>
  <si>
    <t>13011053R</t>
  </si>
  <si>
    <t>úhelník ocelový nerovnostranný jakost S235JR (11 375) 60x40x6mm Pz včetně nátěru</t>
  </si>
  <si>
    <t>-178309930</t>
  </si>
  <si>
    <t>2*(2,156+1,92+1,35+1,22)*4,46*1,05*0,001</t>
  </si>
  <si>
    <t>36</t>
  </si>
  <si>
    <t>767995113</t>
  </si>
  <si>
    <t>Montáž atypických zámečnických konstrukcí hmotnosti přes 10 do 20 kg</t>
  </si>
  <si>
    <t>778020630</t>
  </si>
  <si>
    <t>Montáž ostatních atypických zámečnických konstrukcí hmotnosti přes 10 do 20 kg</t>
  </si>
  <si>
    <t>https://podminky.urs.cz/item/CS_URS_2024_02/767995113</t>
  </si>
  <si>
    <t>sloupy</t>
  </si>
  <si>
    <t>2*2,6*13,08*1,1</t>
  </si>
  <si>
    <t>nosníky</t>
  </si>
  <si>
    <t>(2*2,6+2*2,1+2*1,5+2*1,7+2*1,2)*10,6*1,1</t>
  </si>
  <si>
    <t>37</t>
  </si>
  <si>
    <t>304427155</t>
  </si>
  <si>
    <t>2*2,6*13,08*1,1*0,001</t>
  </si>
  <si>
    <t>(2*2,6+2*2,1+2*1,5+2*1,7+2*1,2)*10,6*1,1*0,001</t>
  </si>
  <si>
    <t>38</t>
  </si>
  <si>
    <t>14011092R</t>
  </si>
  <si>
    <t>trubka ocelová bezešvá hladká jakost 11 353 133x4,0mm včetně kotevního plechu 450/450/6 Pz včetně nátěru</t>
  </si>
  <si>
    <t>398056324</t>
  </si>
  <si>
    <t>2*2,6</t>
  </si>
  <si>
    <t>39</t>
  </si>
  <si>
    <t>998767311</t>
  </si>
  <si>
    <t>Přesun hmot procentní pro zámečnické konstrukce ruční v objektech v do 6 m</t>
  </si>
  <si>
    <t>%</t>
  </si>
  <si>
    <t>-1388505603</t>
  </si>
  <si>
    <t>Přesun hmot pro zámečnické konstrukce stanovený procentní sazbou (%) z ceny vodorovná dopravní vzdálenost do 50 m ruční (bez užití mechanizace) v objektech výšky do 6 m</t>
  </si>
  <si>
    <t>https://podminky.urs.cz/item/CS_URS_2024_02/998767311</t>
  </si>
  <si>
    <t>783</t>
  </si>
  <si>
    <t>Dokončovací práce - nátěry</t>
  </si>
  <si>
    <t>40</t>
  </si>
  <si>
    <t>783301303</t>
  </si>
  <si>
    <t>Bezoplachové odrezivění zámečnických konstrukcí</t>
  </si>
  <si>
    <t>-693160555</t>
  </si>
  <si>
    <t>Příprava podkladu zámečnických konstrukcí před provedením nátěru odrezivění odrezovačem bezoplachovým</t>
  </si>
  <si>
    <t>https://podminky.urs.cz/item/CS_URS_2024_02/783301303</t>
  </si>
  <si>
    <t>odvodňovací žlábky z profilu U65</t>
  </si>
  <si>
    <t>18*0,2</t>
  </si>
  <si>
    <t>41</t>
  </si>
  <si>
    <t>783306805</t>
  </si>
  <si>
    <t>Odstranění nátěru ze zámečnických konstrukcí opálením</t>
  </si>
  <si>
    <t>1513252272</t>
  </si>
  <si>
    <t>Odstranění nátěrů ze zámečnických konstrukcí opálením s obroušením</t>
  </si>
  <si>
    <t>https://podminky.urs.cz/item/CS_URS_2024_02/783306805</t>
  </si>
  <si>
    <t>42</t>
  </si>
  <si>
    <t>783314205</t>
  </si>
  <si>
    <t>Základní antikorozní jednonásobný syntetický samozákladující nátěr s obsahem železité slídy (kovářský) zámečnických konstrukcí</t>
  </si>
  <si>
    <t>-2072858280</t>
  </si>
  <si>
    <t>Základní antikorozní nátěr zámečnických konstrukcí jednonásobný syntetický samozákladující s obsahem železité slídy (kovářský)</t>
  </si>
  <si>
    <t>https://podminky.urs.cz/item/CS_URS_2024_02/783314205</t>
  </si>
  <si>
    <t>43</t>
  </si>
  <si>
    <t>783317107</t>
  </si>
  <si>
    <t>Krycí jednonásobný syntetický samozákladující s obsahem železité slídy (kovářský) nátěr zámečnických konstrukcí</t>
  </si>
  <si>
    <t>472682551</t>
  </si>
  <si>
    <t>Krycí nátěr (email) zámečnických konstrukcí jednonásobný syntetický samozákladující s obsahem železité slídy (kovářský)</t>
  </si>
  <si>
    <t>https://podminky.urs.cz/item/CS_URS_2024_02/783317107</t>
  </si>
  <si>
    <t>44</t>
  </si>
  <si>
    <t>783901453</t>
  </si>
  <si>
    <t>Vysátí betonových podlah před provedením nátěru</t>
  </si>
  <si>
    <t>-77034246</t>
  </si>
  <si>
    <t>Příprava podkladu betonových podlah před provedením nátěru vysátím</t>
  </si>
  <si>
    <t>https://podminky.urs.cz/item/CS_URS_2024_02/783901453</t>
  </si>
  <si>
    <t>45</t>
  </si>
  <si>
    <t>783901551</t>
  </si>
  <si>
    <t>Omytí tlakovou vodou betonových podlah před provedením nátěru</t>
  </si>
  <si>
    <t>789385279</t>
  </si>
  <si>
    <t>Příprava podkladu betonových podlah před provedením nátěru omytím tlakovou vodou</t>
  </si>
  <si>
    <t>https://podminky.urs.cz/item/CS_URS_2024_02/783901551</t>
  </si>
  <si>
    <t>46</t>
  </si>
  <si>
    <t>783913161</t>
  </si>
  <si>
    <t>Penetrační syntetický nátěr pórovitých betonových podlah</t>
  </si>
  <si>
    <t>92292123</t>
  </si>
  <si>
    <t>Penetrační nátěr betonových podlah pórovitých ( např. z cihelné dlažby, betonu apod.) syntetický</t>
  </si>
  <si>
    <t>https://podminky.urs.cz/item/CS_URS_2024_02/783913161</t>
  </si>
  <si>
    <t>47</t>
  </si>
  <si>
    <t>783917161</t>
  </si>
  <si>
    <t>Krycí dvojnásobný syntetický nátěr betonové podlahy</t>
  </si>
  <si>
    <t>393978618</t>
  </si>
  <si>
    <t>Krycí (uzavírací) nátěr betonových podlah dvojnásobný syntetický</t>
  </si>
  <si>
    <t>https://podminky.urs.cz/item/CS_URS_2024_02/783917161</t>
  </si>
  <si>
    <t>784</t>
  </si>
  <si>
    <t>Dokončovací práce - malby a tapety</t>
  </si>
  <si>
    <t>48</t>
  </si>
  <si>
    <t>784111035</t>
  </si>
  <si>
    <t>Omytí podkladu v místnostech v přes 5,00 m</t>
  </si>
  <si>
    <t>-361882047</t>
  </si>
  <si>
    <t>Omytí podkladu omytí v místnostech výšky přes 5,00 m</t>
  </si>
  <si>
    <t>https://podminky.urs.cz/item/CS_URS_2024_02/784111035</t>
  </si>
  <si>
    <t>2*2,42</t>
  </si>
  <si>
    <t>2*(2*1,56+2*1,55)*47,56</t>
  </si>
  <si>
    <t>-2*4*1,04*2,1</t>
  </si>
  <si>
    <t>49</t>
  </si>
  <si>
    <t>784181125</t>
  </si>
  <si>
    <t>Hloubková jednonásobná bezbarvá penetrace podkladu v místnostech v přes 5,00 m</t>
  </si>
  <si>
    <t>-1539786590</t>
  </si>
  <si>
    <t>Penetrace podkladu jednonásobná hloubková akrylátová bezbarvá v místnostech výšky přes 5,00 m</t>
  </si>
  <si>
    <t>https://podminky.urs.cz/item/CS_URS_2024_02/784181125</t>
  </si>
  <si>
    <t>50</t>
  </si>
  <si>
    <t>784211115</t>
  </si>
  <si>
    <t>Dvojnásobné bílé malby ze směsí za mokra velmi dobře oděruvzdorných v místnostech v přes 5,00 m</t>
  </si>
  <si>
    <t>-1455147779</t>
  </si>
  <si>
    <t>Malby z malířských směsí oděruvzdorných za mokra dvojnásobné, bílé za mokra oděruvzdorné velmi dobře v místnostech výšky přes 5,00 m</t>
  </si>
  <si>
    <t>https://podminky.urs.cz/item/CS_URS_2024_02/784211115</t>
  </si>
  <si>
    <t>02 - Elektroinstalace</t>
  </si>
  <si>
    <t xml:space="preserve">    741 - Elektroinstalace - silnoproud</t>
  </si>
  <si>
    <t>HZS - Hodinové zúčtovací sazby</t>
  </si>
  <si>
    <t>997013211</t>
  </si>
  <si>
    <t>Vnitrostaveništní doprava suti a vybouraných hmot pro budovy v do 6 m ručně</t>
  </si>
  <si>
    <t>1435159586</t>
  </si>
  <si>
    <t>Vnitrostaveništní doprava suti a vybouraných hmot vodorovně do 50 m s naložením ručně pro budovy a haly výšky do 6 m</t>
  </si>
  <si>
    <t>https://podminky.urs.cz/item/CS_URS_2024_02/997013211</t>
  </si>
  <si>
    <t>805953646</t>
  </si>
  <si>
    <t>760972759</t>
  </si>
  <si>
    <t>0,728*29</t>
  </si>
  <si>
    <t>997013635</t>
  </si>
  <si>
    <t>Poplatek za uložení na skládce (skládkovné) komunálního odpadu kód odpadu 20 03 01</t>
  </si>
  <si>
    <t>-1713780448</t>
  </si>
  <si>
    <t>Poplatek za uložení stavebního odpadu na skládce (skládkovné) komunálního zatříděného do Katalogu odpadů pod kódem 20 03 01</t>
  </si>
  <si>
    <t>https://podminky.urs.cz/item/CS_URS_2024_02/997013635</t>
  </si>
  <si>
    <t>741</t>
  </si>
  <si>
    <t>Elektroinstalace - silnoproud</t>
  </si>
  <si>
    <t>741110042</t>
  </si>
  <si>
    <t>Montáž trubka plastová ohebná D přes 23 do 35 mm uložená pevně</t>
  </si>
  <si>
    <t>1963972330</t>
  </si>
  <si>
    <t>Montáž trubek elektroinstalačních s nasunutím nebo našroubováním do krabic plastových ohebných, uložených pevně, vnější Ø přes 23 do 35 mm</t>
  </si>
  <si>
    <t>https://podminky.urs.cz/item/CS_URS_2024_02/741110042</t>
  </si>
  <si>
    <t>34571378</t>
  </si>
  <si>
    <t>trubka elektroinstalační ohebná lehce odolná z PVC-U D 24,5/32mm poloměr ohybu &gt;130mm</t>
  </si>
  <si>
    <t>-917227067</t>
  </si>
  <si>
    <t>5*1,05 'Přepočtené koeficientem množství</t>
  </si>
  <si>
    <t>35432545</t>
  </si>
  <si>
    <t>příchytka kabelová 29-40mm</t>
  </si>
  <si>
    <t>-212010841</t>
  </si>
  <si>
    <t>741120003</t>
  </si>
  <si>
    <t>Montáž vodič Cu izolovaný plný a laněný žíla 10-16 mm2 pod omítku (např. CY)</t>
  </si>
  <si>
    <t>1283304426</t>
  </si>
  <si>
    <t>Montáž vodičů izolovaných měděných bez ukončení uložených pod omítku plných a laněných (např. CY), průřezu žíly 10 až 16 mm2</t>
  </si>
  <si>
    <t>https://podminky.urs.cz/item/CS_URS_2024_02/741120003</t>
  </si>
  <si>
    <t>34141142</t>
  </si>
  <si>
    <t>vodič propojovací jádro Cu lanované izolace PVC 450/750V (H07V-R) 1x16mm2</t>
  </si>
  <si>
    <t>5305799</t>
  </si>
  <si>
    <t>36*1,15 'Přepočtené koeficientem množství</t>
  </si>
  <si>
    <t>741121863</t>
  </si>
  <si>
    <t>Demontáž kabel Cu pod omítkou plný kulatý 2x4 až 6 mm2, 3x2,5 až 6 mm2, 4x2,5 až 4 mm2, 5x1,5 až 2,5 mm2</t>
  </si>
  <si>
    <t>1289104125</t>
  </si>
  <si>
    <t>Demontáž kabelů měděných uložených pod omítku plných kulatých počtu a průřezu žil 2x4 až 6 mm2, 3x2,5 až 6 mm2, 4x2,5 až 4 mm2, 5x1,5 až 2,5 mm2</t>
  </si>
  <si>
    <t>https://podminky.urs.cz/item/CS_URS_2024_02/741121863</t>
  </si>
  <si>
    <t>741122015</t>
  </si>
  <si>
    <t>Montáž kabel Cu bez ukončení uložený pod omítku plný kulatý 3x1,5 mm2 (např. CYKY)</t>
  </si>
  <si>
    <t>1504563504</t>
  </si>
  <si>
    <t>Montáž kabelů měděných bez ukončení uložených pod omítku plných kulatých (např. CYKY), počtu a průřezu žil 3x1,5 mm2</t>
  </si>
  <si>
    <t>https://podminky.urs.cz/item/CS_URS_2024_02/741122015</t>
  </si>
  <si>
    <t>34111030</t>
  </si>
  <si>
    <t>kabel instalační jádro Cu plné izolace PVC plášť PVC 450/750V (CYKY) 3x1,5mm2</t>
  </si>
  <si>
    <t>-231010156</t>
  </si>
  <si>
    <t>30*1,15 'Přepočtené koeficientem množství</t>
  </si>
  <si>
    <t>741122016</t>
  </si>
  <si>
    <t>Montáž kabel Cu bez ukončení uložený pod omítku plný kulatý 3x2,5 až 6 mm2 (např. CYKY)</t>
  </si>
  <si>
    <t>-680773977</t>
  </si>
  <si>
    <t>Montáž kabelů měděných bez ukončení uložených pod omítku plných kulatých (např. CYKY), počtu a průřezu žil 3x2,5 až 6 mm2</t>
  </si>
  <si>
    <t>https://podminky.urs.cz/item/CS_URS_2024_02/741122016</t>
  </si>
  <si>
    <t>34111036</t>
  </si>
  <si>
    <t>kabel instalační jádro Cu plné izolace PVC plášť PVC 450/750V (CYKY) 3x2,5mm2</t>
  </si>
  <si>
    <t>-2135922374</t>
  </si>
  <si>
    <t>741122025</t>
  </si>
  <si>
    <t>Montáž kabel Cu bez ukončení uložený pod omítku plný kulatý 4x16 až 25 mm2 (např. CYKY)</t>
  </si>
  <si>
    <t>654609674</t>
  </si>
  <si>
    <t>Montáž kabelů měděných bez ukončení uložených pod omítku plných kulatých (např. CYKY), počtu a průřezu žil 4x16 až 25 mm2</t>
  </si>
  <si>
    <t>https://podminky.urs.cz/item/CS_URS_2024_02/741122025</t>
  </si>
  <si>
    <t>34111431</t>
  </si>
  <si>
    <t>kabel silový oheň retardující bezhalogenový s funkční schopností při požáru 180min a P90-R třída reakce na oheň B2cas1d0 jádro Cu 0,6/1kV (1-CXKH-V) 4x16mm2</t>
  </si>
  <si>
    <t>1289807706</t>
  </si>
  <si>
    <t>240</t>
  </si>
  <si>
    <t>240*1,15 'Přepočtené koeficientem množství</t>
  </si>
  <si>
    <t>741122032</t>
  </si>
  <si>
    <t>Montáž kabel Cu bez ukončení uložený pod omítku plný kulatý 5x4 až 6 mm2 (např. CYKY)</t>
  </si>
  <si>
    <t>434669474</t>
  </si>
  <si>
    <t>Montáž kabelů měděných bez ukončení uložených pod omítku plných kulatých (např. CYKY), počtu a průřezu žil 5x4 až 6 mm2</t>
  </si>
  <si>
    <t>https://podminky.urs.cz/item/CS_URS_2024_02/741122032</t>
  </si>
  <si>
    <t>34111369</t>
  </si>
  <si>
    <t>kabel silový oheň retardující bezhalogenový s funkční schopností při požáru 180min a P60-R třída reakce na oheň B2cas1d0 jádro Cu 0,6/1kV (1-CXKH-V) 5x6mm2</t>
  </si>
  <si>
    <t>-715423527</t>
  </si>
  <si>
    <t>20*1,15 'Přepočtené koeficientem množství</t>
  </si>
  <si>
    <t>74121010R</t>
  </si>
  <si>
    <t>Dodávka a montáž rozvaděče ve strojovně výtahu</t>
  </si>
  <si>
    <t>1302667202</t>
  </si>
  <si>
    <t>rozvaděč strojovny výtahu RP1, RP2</t>
  </si>
  <si>
    <t>nástěnný 24 modulů, krytí IP54</t>
  </si>
  <si>
    <t>náplň:</t>
  </si>
  <si>
    <t>hlavní vypínač 63A/400V - 1 kus</t>
  </si>
  <si>
    <t>svorkovnice pospojení - 1 kus</t>
  </si>
  <si>
    <t>proudový chránič s nadproudovou ochranou PFL7-10/1N/003 - 1 kus</t>
  </si>
  <si>
    <t>proudový chránič FL7-25/4/003 - 1 kus</t>
  </si>
  <si>
    <t>jistič L7-16A/230V/B - 2 kusy</t>
  </si>
  <si>
    <t>jistič L7-25A/400V/C - 1 kus</t>
  </si>
  <si>
    <t>spojovací a podružný materiál, svorky</t>
  </si>
  <si>
    <t>74121182R</t>
  </si>
  <si>
    <t>Demontáž a odpojení rozvaděčů</t>
  </si>
  <si>
    <t>-1172378304</t>
  </si>
  <si>
    <t>741310031</t>
  </si>
  <si>
    <t>Montáž spínač nástěnný 1-jednopólový prostředí venkovní/mokré se zapojením vodičů</t>
  </si>
  <si>
    <t>910423579</t>
  </si>
  <si>
    <t>Montáž spínačů jedno nebo dvoupólových nástěnných se zapojením vodičů, pro prostředí venkovní nebo mokré spínačů, řazení 1-jednopólových</t>
  </si>
  <si>
    <t>https://podminky.urs.cz/item/CS_URS_2024_02/741310031</t>
  </si>
  <si>
    <t>34535015</t>
  </si>
  <si>
    <t>spínač nástěnný jednopólový, řazení 1, IP44, šroubové svorky</t>
  </si>
  <si>
    <t>-1945037811</t>
  </si>
  <si>
    <t>741311855</t>
  </si>
  <si>
    <t>Demontáž spínačů nástěnných venkovních přes 10 A šroubových bez zachování funkčnosti přes 2 do 4 svorek</t>
  </si>
  <si>
    <t>1514471931</t>
  </si>
  <si>
    <t>Demontáž spínačů bez zachování funkčnosti (do suti) nástěnných, pro prostředí venkovní nebo mokré přes 10 A, připojení šroubové přes 2 svorky do 4 svorek</t>
  </si>
  <si>
    <t>https://podminky.urs.cz/item/CS_URS_2024_02/741311855</t>
  </si>
  <si>
    <t>vypínač výtahu</t>
  </si>
  <si>
    <t>ostatní vypínače</t>
  </si>
  <si>
    <t>741313081</t>
  </si>
  <si>
    <t>Montáž zásuvka chráněná v krabici šroubové připojení 2P prostředí venkovní, mokré se zapojením vodičů</t>
  </si>
  <si>
    <t>-527110331</t>
  </si>
  <si>
    <t>Montáž zásuvek domovních se zapojením vodičů šroubové připojení venkovní nebo mokré, provedení 2P</t>
  </si>
  <si>
    <t>https://podminky.urs.cz/item/CS_URS_2024_02/741313081</t>
  </si>
  <si>
    <t>34555229</t>
  </si>
  <si>
    <t>zásuvka nástěnná jednonásobná s víčkem, IP44, šroubové svorky</t>
  </si>
  <si>
    <t>1462348346</t>
  </si>
  <si>
    <t>741313231</t>
  </si>
  <si>
    <t>Montáž zásuvek průmyslových nástěnných provedení IP 44 2P+PE 16 A se zapojením vodičů</t>
  </si>
  <si>
    <t>-1140282458</t>
  </si>
  <si>
    <t>Montáž zásuvek průmyslových se zapojením vodičů nástěnných, provedení IP 44 2P+PE 16 A</t>
  </si>
  <si>
    <t>https://podminky.urs.cz/item/CS_URS_2024_02/741313231</t>
  </si>
  <si>
    <t>35811475</t>
  </si>
  <si>
    <t>zásuvka nástěnná 16A - 3pól, řazení 2P+PE IP44, šroubové svorky</t>
  </si>
  <si>
    <t>384804876</t>
  </si>
  <si>
    <t>741315863</t>
  </si>
  <si>
    <t>Demontáž zásuvek průmyslových nástěnných venkovních šroubových bez zachování funkčnosti 2P+PE</t>
  </si>
  <si>
    <t>1689462369</t>
  </si>
  <si>
    <t>Demontáž zásuvek bez zachování funkčnosti (do suti) průmyslových nástěnných, pro prostředí venkovní nebo mokré, připojení šroubové 2P+PE</t>
  </si>
  <si>
    <t>https://podminky.urs.cz/item/CS_URS_2024_02/741315863</t>
  </si>
  <si>
    <t>741320175</t>
  </si>
  <si>
    <t>Montáž jističů třípólových nn do 63 A ve skříni se zapojením vodičů</t>
  </si>
  <si>
    <t>500489865</t>
  </si>
  <si>
    <t>Montáž jističů se zapojením vodičů třípólových nn do 63 A ve skříni</t>
  </si>
  <si>
    <t>https://podminky.urs.cz/item/CS_URS_2024_02/741320175</t>
  </si>
  <si>
    <t>montáž nových jističičů v rozvaděči RH</t>
  </si>
  <si>
    <t>35822189</t>
  </si>
  <si>
    <t>jistič 3-pólový 63 A vypínací charakteristika C vypínací schopnost 10 kA</t>
  </si>
  <si>
    <t>-1186735066</t>
  </si>
  <si>
    <t>741322865</t>
  </si>
  <si>
    <t>Demontáž jistič třípólový nn do 63 A ze skříně</t>
  </si>
  <si>
    <t>-200476725</t>
  </si>
  <si>
    <t>Demontáž jističů třípólových nn bez signálního kontaktu do 63 A ze skříně</t>
  </si>
  <si>
    <t>https://podminky.urs.cz/item/CS_URS_2024_02/741322865</t>
  </si>
  <si>
    <t>demontáž stávajících jističů ze skříně RH</t>
  </si>
  <si>
    <t>741372153</t>
  </si>
  <si>
    <t>Montáž svítidlo LED průmyslové přisazené nástěnné se zapojením vodičů</t>
  </si>
  <si>
    <t>-1773793796</t>
  </si>
  <si>
    <t>Montáž svítidel s integrovaným zdrojem LED se zapojením vodičů průmyslových přisazených nástěnných</t>
  </si>
  <si>
    <t>https://podminky.urs.cz/item/CS_URS_2024_02/741372153</t>
  </si>
  <si>
    <t>34835012</t>
  </si>
  <si>
    <t>svítidlo LED nouzové přisazené baterie 3h</t>
  </si>
  <si>
    <t>-1754409403</t>
  </si>
  <si>
    <t>4W, 230V, IP65</t>
  </si>
  <si>
    <t>741372154</t>
  </si>
  <si>
    <t>Montáž svítidlo LED průmyslové přisazené stropní se zapojením vodičů</t>
  </si>
  <si>
    <t>2109795592</t>
  </si>
  <si>
    <t>Montáž svítidel s integrovaným zdrojem LED se zapojením vodičů průmyslových přisazených stropních</t>
  </si>
  <si>
    <t>https://podminky.urs.cz/item/CS_URS_2024_02/741372154</t>
  </si>
  <si>
    <t>34835001</t>
  </si>
  <si>
    <t>svítidlo průmyslové přisazené podlouhlé kryt z PH 3000-4500lm</t>
  </si>
  <si>
    <t>842571620</t>
  </si>
  <si>
    <t>36W, IP54</t>
  </si>
  <si>
    <t>741372861</t>
  </si>
  <si>
    <t>Demontáž svítidla průmyslového se standardní paticí nebo int. zdrojem LED přisazeného do 0,09 m2 bez zachování funkčnosti</t>
  </si>
  <si>
    <t>-364232963</t>
  </si>
  <si>
    <t>Demontáž svítidel bez zachování funkčnosti (do suti) průmyslových se standardní paticí (E27, T5, GU10) nebo integrovaným zdrojem LED přisazených, ploše do 0,09 m2</t>
  </si>
  <si>
    <t>https://podminky.urs.cz/item/CS_URS_2024_02/741372861</t>
  </si>
  <si>
    <t>svítidla v původní strojovně</t>
  </si>
  <si>
    <t>998741311</t>
  </si>
  <si>
    <t>Přesun hmot procentní pro silnoproud ruční v objektech v do 6 m</t>
  </si>
  <si>
    <t>1509304715</t>
  </si>
  <si>
    <t>Přesun hmot pro silnoproud stanovený procentní sazbou (%) z ceny vodorovná dopravní vzdálenost do 50 m ruční (bez užití mechanizace) v objektech výšky do 6 m</t>
  </si>
  <si>
    <t>https://podminky.urs.cz/item/CS_URS_2024_02/998741311</t>
  </si>
  <si>
    <t>HZS</t>
  </si>
  <si>
    <t>Hodinové zúčtovací sazby</t>
  </si>
  <si>
    <t>HZS2232</t>
  </si>
  <si>
    <t>Hodinová zúčtovací sazba elektrikář odborný</t>
  </si>
  <si>
    <t>hod</t>
  </si>
  <si>
    <t>512</t>
  </si>
  <si>
    <t>440558670</t>
  </si>
  <si>
    <t>Hodinové zúčtovací sazby profesí PSV provádění stavebních instalací elektrikář odborný</t>
  </si>
  <si>
    <t>https://podminky.urs.cz/item/CS_URS_2024_02/HZS2232</t>
  </si>
  <si>
    <t>koordina s investorem a specialistou výtahu</t>
  </si>
  <si>
    <t>koordinace se stavebním dodavatelem</t>
  </si>
  <si>
    <t>HZS2491</t>
  </si>
  <si>
    <t>Hodinová zúčtovací sazba dělník zednických výpomocí</t>
  </si>
  <si>
    <t>-825457685</t>
  </si>
  <si>
    <t>Hodinové zúčtovací sazby profesí PSV zednické výpomoci a pomocné práce PSV dělník zednických výpomocí</t>
  </si>
  <si>
    <t>https://podminky.urs.cz/item/CS_URS_2024_02/HZS2491</t>
  </si>
  <si>
    <t>začištění, drážky apod.</t>
  </si>
  <si>
    <t>HZS4211</t>
  </si>
  <si>
    <t>Hodinová zúčtovací sazba revizní technik</t>
  </si>
  <si>
    <t>539217034</t>
  </si>
  <si>
    <t>Hodinové zúčtovací sazby ostatních profesí revizní a kontrolní činnost revizní technik</t>
  </si>
  <si>
    <t>https://podminky.urs.cz/item/CS_URS_2024_02/HZS4211</t>
  </si>
  <si>
    <t>revize a revizní zpráva</t>
  </si>
  <si>
    <t>03 - Technologie výtahů</t>
  </si>
  <si>
    <t>M - Práce a dodávky M</t>
  </si>
  <si>
    <t xml:space="preserve">    33-M - Montáže dopr.zaříz.,sklad. zař. a váh</t>
  </si>
  <si>
    <t>Práce a dodávky M</t>
  </si>
  <si>
    <t>33-M</t>
  </si>
  <si>
    <t>Montáže dopr.zaříz.,sklad. zař. a váh</t>
  </si>
  <si>
    <t>33100000R</t>
  </si>
  <si>
    <t>Demontáž stávajícího výtahu</t>
  </si>
  <si>
    <t>soubor</t>
  </si>
  <si>
    <t>64</t>
  </si>
  <si>
    <t>1946341236</t>
  </si>
  <si>
    <t>33100001R</t>
  </si>
  <si>
    <t>Dodávka a montáž nového výtahu ve specifikaci dle projektové dokumentace</t>
  </si>
  <si>
    <t>-492281968</t>
  </si>
  <si>
    <t>04 - Vedlejší a ostatní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</si>
  <si>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</si>
  <si>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</si>
  <si>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</si>
  <si>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</si>
  <si>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</si>
  <si>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</si>
  <si>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</si>
  <si>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</si>
  <si>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</si>
  <si>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</si>
  <si>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Kč</t>
  </si>
  <si>
    <t>1024</t>
  </si>
  <si>
    <t>-992250300</t>
  </si>
  <si>
    <t>https://podminky.urs.cz/item/CS_URS_2024_02/030001000</t>
  </si>
  <si>
    <t>VRN4</t>
  </si>
  <si>
    <t>Inženýrská činnost</t>
  </si>
  <si>
    <t>045203000</t>
  </si>
  <si>
    <t>Kompletační činnost</t>
  </si>
  <si>
    <t>861218147</t>
  </si>
  <si>
    <t>https://podminky.urs.cz/item/CS_URS_2024_02/045203000</t>
  </si>
  <si>
    <t>045303000</t>
  </si>
  <si>
    <t>Koordinační činnost</t>
  </si>
  <si>
    <t>1658810316</t>
  </si>
  <si>
    <t>https://podminky.urs.cz/item/CS_URS_2024_02/045303000</t>
  </si>
  <si>
    <t>VRN6</t>
  </si>
  <si>
    <t>Územní vlivy</t>
  </si>
  <si>
    <t>065002000</t>
  </si>
  <si>
    <t>Mimostaveništní doprava materiálů</t>
  </si>
  <si>
    <t>2073447400</t>
  </si>
  <si>
    <t>https://podminky.urs.cz/item/CS_URS_2024_02/065002000</t>
  </si>
  <si>
    <t>VRN7</t>
  </si>
  <si>
    <t>Provozní vlivy</t>
  </si>
  <si>
    <t>071103000</t>
  </si>
  <si>
    <t>Provoz investora</t>
  </si>
  <si>
    <t>-277341613</t>
  </si>
  <si>
    <t>https://podminky.urs.cz/item/CS_URS_2024_02/071103000</t>
  </si>
  <si>
    <t>průběžný a závěrečný úklid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</si>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</sst>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949311115" TargetMode="External"/><Relationship Id="rId18" Type="http://schemas.openxmlformats.org/officeDocument/2006/relationships/hyperlink" Target="https://podminky.urs.cz/item/CS_URS_2024_02/993121111" TargetMode="External"/><Relationship Id="rId26" Type="http://schemas.openxmlformats.org/officeDocument/2006/relationships/hyperlink" Target="https://podminky.urs.cz/item/CS_URS_2024_02/767163111" TargetMode="External"/><Relationship Id="rId39" Type="http://schemas.openxmlformats.org/officeDocument/2006/relationships/hyperlink" Target="https://podminky.urs.cz/item/CS_URS_2024_02/783917161" TargetMode="External"/><Relationship Id="rId21" Type="http://schemas.openxmlformats.org/officeDocument/2006/relationships/hyperlink" Target="https://podminky.urs.cz/item/CS_URS_2024_02/997013501" TargetMode="External"/><Relationship Id="rId34" Type="http://schemas.openxmlformats.org/officeDocument/2006/relationships/hyperlink" Target="https://podminky.urs.cz/item/CS_URS_2024_02/783314205" TargetMode="External"/><Relationship Id="rId42" Type="http://schemas.openxmlformats.org/officeDocument/2006/relationships/hyperlink" Target="https://podminky.urs.cz/item/CS_URS_2024_02/784211115" TargetMode="External"/><Relationship Id="rId7" Type="http://schemas.openxmlformats.org/officeDocument/2006/relationships/hyperlink" Target="https://podminky.urs.cz/item/CS_URS_2024_02/317121101" TargetMode="External"/><Relationship Id="rId2" Type="http://schemas.openxmlformats.org/officeDocument/2006/relationships/hyperlink" Target="https://podminky.urs.cz/item/CS_URS_2024_02/311321817" TargetMode="External"/><Relationship Id="rId16" Type="http://schemas.openxmlformats.org/officeDocument/2006/relationships/hyperlink" Target="https://podminky.urs.cz/item/CS_URS_2024_02/952901221" TargetMode="External"/><Relationship Id="rId20" Type="http://schemas.openxmlformats.org/officeDocument/2006/relationships/hyperlink" Target="https://podminky.urs.cz/item/CS_URS_2024_02/997013162" TargetMode="External"/><Relationship Id="rId29" Type="http://schemas.openxmlformats.org/officeDocument/2006/relationships/hyperlink" Target="https://podminky.urs.cz/item/CS_URS_2024_02/767995111" TargetMode="External"/><Relationship Id="rId41" Type="http://schemas.openxmlformats.org/officeDocument/2006/relationships/hyperlink" Target="https://podminky.urs.cz/item/CS_URS_2024_02/784181125" TargetMode="External"/><Relationship Id="rId1" Type="http://schemas.openxmlformats.org/officeDocument/2006/relationships/hyperlink" Target="https://podminky.urs.cz/item/CS_URS_2024_02/311113150" TargetMode="External"/><Relationship Id="rId6" Type="http://schemas.openxmlformats.org/officeDocument/2006/relationships/hyperlink" Target="https://podminky.urs.cz/item/CS_URS_2024_02/311361821" TargetMode="External"/><Relationship Id="rId11" Type="http://schemas.openxmlformats.org/officeDocument/2006/relationships/hyperlink" Target="https://podminky.urs.cz/item/CS_URS_2024_02/411362021" TargetMode="External"/><Relationship Id="rId24" Type="http://schemas.openxmlformats.org/officeDocument/2006/relationships/hyperlink" Target="https://podminky.urs.cz/item/CS_URS_2024_02/998012042" TargetMode="External"/><Relationship Id="rId32" Type="http://schemas.openxmlformats.org/officeDocument/2006/relationships/hyperlink" Target="https://podminky.urs.cz/item/CS_URS_2024_02/783301303" TargetMode="External"/><Relationship Id="rId37" Type="http://schemas.openxmlformats.org/officeDocument/2006/relationships/hyperlink" Target="https://podminky.urs.cz/item/CS_URS_2024_02/783901551" TargetMode="External"/><Relationship Id="rId40" Type="http://schemas.openxmlformats.org/officeDocument/2006/relationships/hyperlink" Target="https://podminky.urs.cz/item/CS_URS_2024_02/784111035" TargetMode="External"/><Relationship Id="rId5" Type="http://schemas.openxmlformats.org/officeDocument/2006/relationships/hyperlink" Target="https://podminky.urs.cz/item/CS_URS_2024_02/311353911" TargetMode="External"/><Relationship Id="rId15" Type="http://schemas.openxmlformats.org/officeDocument/2006/relationships/hyperlink" Target="https://podminky.urs.cz/item/CS_URS_2024_02/949311815" TargetMode="External"/><Relationship Id="rId23" Type="http://schemas.openxmlformats.org/officeDocument/2006/relationships/hyperlink" Target="https://podminky.urs.cz/item/CS_URS_2024_02/997013631" TargetMode="External"/><Relationship Id="rId28" Type="http://schemas.openxmlformats.org/officeDocument/2006/relationships/hyperlink" Target="https://podminky.urs.cz/item/CS_URS_2024_02/767646510" TargetMode="External"/><Relationship Id="rId36" Type="http://schemas.openxmlformats.org/officeDocument/2006/relationships/hyperlink" Target="https://podminky.urs.cz/item/CS_URS_2024_02/783901453" TargetMode="External"/><Relationship Id="rId10" Type="http://schemas.openxmlformats.org/officeDocument/2006/relationships/hyperlink" Target="https://podminky.urs.cz/item/CS_URS_2024_02/411354239" TargetMode="External"/><Relationship Id="rId19" Type="http://schemas.openxmlformats.org/officeDocument/2006/relationships/hyperlink" Target="https://podminky.urs.cz/item/CS_URS_2024_02/993121119" TargetMode="External"/><Relationship Id="rId31" Type="http://schemas.openxmlformats.org/officeDocument/2006/relationships/hyperlink" Target="https://podminky.urs.cz/item/CS_URS_2024_02/998767311" TargetMode="External"/><Relationship Id="rId4" Type="http://schemas.openxmlformats.org/officeDocument/2006/relationships/hyperlink" Target="https://podminky.urs.cz/item/CS_URS_2024_02/311353112" TargetMode="External"/><Relationship Id="rId9" Type="http://schemas.openxmlformats.org/officeDocument/2006/relationships/hyperlink" Target="https://podminky.urs.cz/item/CS_URS_2024_02/411322424" TargetMode="External"/><Relationship Id="rId14" Type="http://schemas.openxmlformats.org/officeDocument/2006/relationships/hyperlink" Target="https://podminky.urs.cz/item/CS_URS_2024_02/949311215" TargetMode="External"/><Relationship Id="rId22" Type="http://schemas.openxmlformats.org/officeDocument/2006/relationships/hyperlink" Target="https://podminky.urs.cz/item/CS_URS_2024_02/997013509" TargetMode="External"/><Relationship Id="rId27" Type="http://schemas.openxmlformats.org/officeDocument/2006/relationships/hyperlink" Target="https://podminky.urs.cz/item/CS_URS_2024_02/767250111" TargetMode="External"/><Relationship Id="rId30" Type="http://schemas.openxmlformats.org/officeDocument/2006/relationships/hyperlink" Target="https://podminky.urs.cz/item/CS_URS_2024_02/767995113" TargetMode="External"/><Relationship Id="rId35" Type="http://schemas.openxmlformats.org/officeDocument/2006/relationships/hyperlink" Target="https://podminky.urs.cz/item/CS_URS_2024_02/783317107" TargetMode="External"/><Relationship Id="rId43" Type="http://schemas.openxmlformats.org/officeDocument/2006/relationships/drawing" Target="../drawings/drawing2.xml"/><Relationship Id="rId8" Type="http://schemas.openxmlformats.org/officeDocument/2006/relationships/hyperlink" Target="https://podminky.urs.cz/item/CS_URS_2024_02/317941121" TargetMode="External"/><Relationship Id="rId3" Type="http://schemas.openxmlformats.org/officeDocument/2006/relationships/hyperlink" Target="https://podminky.urs.cz/item/CS_URS_2024_02/311353111" TargetMode="External"/><Relationship Id="rId12" Type="http://schemas.openxmlformats.org/officeDocument/2006/relationships/hyperlink" Target="https://podminky.urs.cz/item/CS_URS_2024_02/949101112" TargetMode="External"/><Relationship Id="rId17" Type="http://schemas.openxmlformats.org/officeDocument/2006/relationships/hyperlink" Target="https://podminky.urs.cz/item/CS_URS_2024_02/973042241" TargetMode="External"/><Relationship Id="rId25" Type="http://schemas.openxmlformats.org/officeDocument/2006/relationships/hyperlink" Target="https://podminky.urs.cz/item/CS_URS_2024_02/767161813" TargetMode="External"/><Relationship Id="rId33" Type="http://schemas.openxmlformats.org/officeDocument/2006/relationships/hyperlink" Target="https://podminky.urs.cz/item/CS_URS_2024_02/783306805" TargetMode="External"/><Relationship Id="rId38" Type="http://schemas.openxmlformats.org/officeDocument/2006/relationships/hyperlink" Target="https://podminky.urs.cz/item/CS_URS_2024_02/7839131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41122015" TargetMode="External"/><Relationship Id="rId13" Type="http://schemas.openxmlformats.org/officeDocument/2006/relationships/hyperlink" Target="https://podminky.urs.cz/item/CS_URS_2024_02/741311855" TargetMode="External"/><Relationship Id="rId18" Type="http://schemas.openxmlformats.org/officeDocument/2006/relationships/hyperlink" Target="https://podminky.urs.cz/item/CS_URS_2024_02/741322865" TargetMode="External"/><Relationship Id="rId26" Type="http://schemas.openxmlformats.org/officeDocument/2006/relationships/drawing" Target="../drawings/drawing3.xml"/><Relationship Id="rId3" Type="http://schemas.openxmlformats.org/officeDocument/2006/relationships/hyperlink" Target="https://podminky.urs.cz/item/CS_URS_2024_02/997013509" TargetMode="External"/><Relationship Id="rId21" Type="http://schemas.openxmlformats.org/officeDocument/2006/relationships/hyperlink" Target="https://podminky.urs.cz/item/CS_URS_2024_02/741372861" TargetMode="External"/><Relationship Id="rId7" Type="http://schemas.openxmlformats.org/officeDocument/2006/relationships/hyperlink" Target="https://podminky.urs.cz/item/CS_URS_2024_02/741121863" TargetMode="External"/><Relationship Id="rId12" Type="http://schemas.openxmlformats.org/officeDocument/2006/relationships/hyperlink" Target="https://podminky.urs.cz/item/CS_URS_2024_02/741310031" TargetMode="External"/><Relationship Id="rId17" Type="http://schemas.openxmlformats.org/officeDocument/2006/relationships/hyperlink" Target="https://podminky.urs.cz/item/CS_URS_2024_02/741320175" TargetMode="External"/><Relationship Id="rId25" Type="http://schemas.openxmlformats.org/officeDocument/2006/relationships/hyperlink" Target="https://podminky.urs.cz/item/CS_URS_2024_02/HZS4211" TargetMode="External"/><Relationship Id="rId2" Type="http://schemas.openxmlformats.org/officeDocument/2006/relationships/hyperlink" Target="https://podminky.urs.cz/item/CS_URS_2024_02/997013501" TargetMode="External"/><Relationship Id="rId16" Type="http://schemas.openxmlformats.org/officeDocument/2006/relationships/hyperlink" Target="https://podminky.urs.cz/item/CS_URS_2024_02/741315863" TargetMode="External"/><Relationship Id="rId20" Type="http://schemas.openxmlformats.org/officeDocument/2006/relationships/hyperlink" Target="https://podminky.urs.cz/item/CS_URS_2024_02/741372154" TargetMode="External"/><Relationship Id="rId1" Type="http://schemas.openxmlformats.org/officeDocument/2006/relationships/hyperlink" Target="https://podminky.urs.cz/item/CS_URS_2024_02/997013211" TargetMode="External"/><Relationship Id="rId6" Type="http://schemas.openxmlformats.org/officeDocument/2006/relationships/hyperlink" Target="https://podminky.urs.cz/item/CS_URS_2024_02/741120003" TargetMode="External"/><Relationship Id="rId11" Type="http://schemas.openxmlformats.org/officeDocument/2006/relationships/hyperlink" Target="https://podminky.urs.cz/item/CS_URS_2024_02/741122032" TargetMode="External"/><Relationship Id="rId24" Type="http://schemas.openxmlformats.org/officeDocument/2006/relationships/hyperlink" Target="https://podminky.urs.cz/item/CS_URS_2024_02/HZS2491" TargetMode="External"/><Relationship Id="rId5" Type="http://schemas.openxmlformats.org/officeDocument/2006/relationships/hyperlink" Target="https://podminky.urs.cz/item/CS_URS_2024_02/741110042" TargetMode="External"/><Relationship Id="rId15" Type="http://schemas.openxmlformats.org/officeDocument/2006/relationships/hyperlink" Target="https://podminky.urs.cz/item/CS_URS_2024_02/741313231" TargetMode="External"/><Relationship Id="rId23" Type="http://schemas.openxmlformats.org/officeDocument/2006/relationships/hyperlink" Target="https://podminky.urs.cz/item/CS_URS_2024_02/HZS2232" TargetMode="External"/><Relationship Id="rId10" Type="http://schemas.openxmlformats.org/officeDocument/2006/relationships/hyperlink" Target="https://podminky.urs.cz/item/CS_URS_2024_02/741122025" TargetMode="External"/><Relationship Id="rId19" Type="http://schemas.openxmlformats.org/officeDocument/2006/relationships/hyperlink" Target="https://podminky.urs.cz/item/CS_URS_2024_02/741372153" TargetMode="External"/><Relationship Id="rId4" Type="http://schemas.openxmlformats.org/officeDocument/2006/relationships/hyperlink" Target="https://podminky.urs.cz/item/CS_URS_2024_02/997013635" TargetMode="External"/><Relationship Id="rId9" Type="http://schemas.openxmlformats.org/officeDocument/2006/relationships/hyperlink" Target="https://podminky.urs.cz/item/CS_URS_2024_02/741122016" TargetMode="External"/><Relationship Id="rId14" Type="http://schemas.openxmlformats.org/officeDocument/2006/relationships/hyperlink" Target="https://podminky.urs.cz/item/CS_URS_2024_02/741313081" TargetMode="External"/><Relationship Id="rId22" Type="http://schemas.openxmlformats.org/officeDocument/2006/relationships/hyperlink" Target="https://podminky.urs.cz/item/CS_URS_2024_02/9987413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45303000" TargetMode="External"/><Relationship Id="rId2" Type="http://schemas.openxmlformats.org/officeDocument/2006/relationships/hyperlink" Target="https://podminky.urs.cz/item/CS_URS_2024_02/045203000" TargetMode="External"/><Relationship Id="rId1" Type="http://schemas.openxmlformats.org/officeDocument/2006/relationships/hyperlink" Target="https://podminky.urs.cz/item/CS_URS_2024_02/030001000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s://podminky.urs.cz/item/CS_URS_2024_02/071103000" TargetMode="External"/><Relationship Id="rId4" Type="http://schemas.openxmlformats.org/officeDocument/2006/relationships/hyperlink" Target="https://podminky.urs.cz/item/CS_URS_2024_02/065002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opLeftCell="A50" workbookViewId="0">
      <selection activeCell="AG58" sqref="AG58:AM5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79" t="s">
        <v>14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R5" s="20"/>
      <c r="BE5" s="27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80" t="s">
        <v>17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R6" s="20"/>
      <c r="BE6" s="277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77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77"/>
      <c r="BS8" s="17" t="s">
        <v>6</v>
      </c>
    </row>
    <row r="9" spans="1:74" ht="14.45" customHeight="1">
      <c r="B9" s="20"/>
      <c r="AR9" s="20"/>
      <c r="BE9" s="277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77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77"/>
      <c r="BS11" s="17" t="s">
        <v>6</v>
      </c>
    </row>
    <row r="12" spans="1:74" ht="6.95" customHeight="1">
      <c r="B12" s="20"/>
      <c r="AR12" s="20"/>
      <c r="BE12" s="277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77"/>
      <c r="BS13" s="17" t="s">
        <v>6</v>
      </c>
    </row>
    <row r="14" spans="1:74" ht="12.75">
      <c r="B14" s="20"/>
      <c r="E14" s="281" t="s">
        <v>30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7" t="s">
        <v>28</v>
      </c>
      <c r="AN14" s="29" t="s">
        <v>30</v>
      </c>
      <c r="AR14" s="20"/>
      <c r="BE14" s="277"/>
      <c r="BS14" s="17" t="s">
        <v>6</v>
      </c>
    </row>
    <row r="15" spans="1:74" ht="6.95" customHeight="1">
      <c r="B15" s="20"/>
      <c r="AR15" s="20"/>
      <c r="BE15" s="277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77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77"/>
      <c r="BS17" s="17" t="s">
        <v>33</v>
      </c>
    </row>
    <row r="18" spans="2:71" ht="6.95" customHeight="1">
      <c r="B18" s="20"/>
      <c r="AR18" s="20"/>
      <c r="BE18" s="277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77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277"/>
      <c r="BS20" s="17" t="s">
        <v>33</v>
      </c>
    </row>
    <row r="21" spans="2:71" ht="6.95" customHeight="1">
      <c r="B21" s="20"/>
      <c r="AR21" s="20"/>
      <c r="BE21" s="277"/>
    </row>
    <row r="22" spans="2:71" ht="12" customHeight="1">
      <c r="B22" s="20"/>
      <c r="D22" s="27" t="s">
        <v>36</v>
      </c>
      <c r="AR22" s="20"/>
      <c r="BE22" s="277"/>
    </row>
    <row r="23" spans="2:71" ht="47.25" customHeight="1">
      <c r="B23" s="20"/>
      <c r="E23" s="283" t="s">
        <v>37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R23" s="20"/>
      <c r="BE23" s="277"/>
    </row>
    <row r="24" spans="2:71" ht="6.95" customHeight="1">
      <c r="B24" s="20"/>
      <c r="AR24" s="20"/>
      <c r="BE24" s="27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7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84">
        <f>ROUND(AG54,2)</f>
        <v>0</v>
      </c>
      <c r="AL26" s="285"/>
      <c r="AM26" s="285"/>
      <c r="AN26" s="285"/>
      <c r="AO26" s="285"/>
      <c r="AR26" s="32"/>
      <c r="BE26" s="277"/>
    </row>
    <row r="27" spans="2:71" s="1" customFormat="1" ht="6.95" customHeight="1">
      <c r="B27" s="32"/>
      <c r="AR27" s="32"/>
      <c r="BE27" s="277"/>
    </row>
    <row r="28" spans="2:71" s="1" customFormat="1" ht="12.75">
      <c r="B28" s="32"/>
      <c r="L28" s="286" t="s">
        <v>39</v>
      </c>
      <c r="M28" s="286"/>
      <c r="N28" s="286"/>
      <c r="O28" s="286"/>
      <c r="P28" s="286"/>
      <c r="W28" s="286" t="s">
        <v>40</v>
      </c>
      <c r="X28" s="286"/>
      <c r="Y28" s="286"/>
      <c r="Z28" s="286"/>
      <c r="AA28" s="286"/>
      <c r="AB28" s="286"/>
      <c r="AC28" s="286"/>
      <c r="AD28" s="286"/>
      <c r="AE28" s="286"/>
      <c r="AK28" s="286" t="s">
        <v>41</v>
      </c>
      <c r="AL28" s="286"/>
      <c r="AM28" s="286"/>
      <c r="AN28" s="286"/>
      <c r="AO28" s="286"/>
      <c r="AR28" s="32"/>
      <c r="BE28" s="277"/>
    </row>
    <row r="29" spans="2:71" s="2" customFormat="1" ht="14.45" customHeight="1">
      <c r="B29" s="36"/>
      <c r="D29" s="27" t="s">
        <v>42</v>
      </c>
      <c r="F29" s="27" t="s">
        <v>43</v>
      </c>
      <c r="L29" s="271">
        <v>0.21</v>
      </c>
      <c r="M29" s="270"/>
      <c r="N29" s="270"/>
      <c r="O29" s="270"/>
      <c r="P29" s="270"/>
      <c r="W29" s="269">
        <f>ROUND(AZ54, 2)</f>
        <v>0</v>
      </c>
      <c r="X29" s="270"/>
      <c r="Y29" s="270"/>
      <c r="Z29" s="270"/>
      <c r="AA29" s="270"/>
      <c r="AB29" s="270"/>
      <c r="AC29" s="270"/>
      <c r="AD29" s="270"/>
      <c r="AE29" s="270"/>
      <c r="AK29" s="269">
        <f>ROUND(AV54, 2)</f>
        <v>0</v>
      </c>
      <c r="AL29" s="270"/>
      <c r="AM29" s="270"/>
      <c r="AN29" s="270"/>
      <c r="AO29" s="270"/>
      <c r="AR29" s="36"/>
      <c r="BE29" s="278"/>
    </row>
    <row r="30" spans="2:71" s="2" customFormat="1" ht="14.45" customHeight="1">
      <c r="B30" s="36"/>
      <c r="F30" s="27" t="s">
        <v>44</v>
      </c>
      <c r="L30" s="271">
        <v>0.12</v>
      </c>
      <c r="M30" s="270"/>
      <c r="N30" s="270"/>
      <c r="O30" s="270"/>
      <c r="P30" s="270"/>
      <c r="W30" s="269">
        <f>ROUND(BA54, 2)</f>
        <v>0</v>
      </c>
      <c r="X30" s="270"/>
      <c r="Y30" s="270"/>
      <c r="Z30" s="270"/>
      <c r="AA30" s="270"/>
      <c r="AB30" s="270"/>
      <c r="AC30" s="270"/>
      <c r="AD30" s="270"/>
      <c r="AE30" s="270"/>
      <c r="AK30" s="269">
        <f>ROUND(AW54, 2)</f>
        <v>0</v>
      </c>
      <c r="AL30" s="270"/>
      <c r="AM30" s="270"/>
      <c r="AN30" s="270"/>
      <c r="AO30" s="270"/>
      <c r="AR30" s="36"/>
      <c r="BE30" s="278"/>
    </row>
    <row r="31" spans="2:71" s="2" customFormat="1" ht="14.45" hidden="1" customHeight="1">
      <c r="B31" s="36"/>
      <c r="F31" s="27" t="s">
        <v>45</v>
      </c>
      <c r="L31" s="271">
        <v>0.21</v>
      </c>
      <c r="M31" s="270"/>
      <c r="N31" s="270"/>
      <c r="O31" s="270"/>
      <c r="P31" s="270"/>
      <c r="W31" s="269">
        <f>ROUND(BB54, 2)</f>
        <v>0</v>
      </c>
      <c r="X31" s="270"/>
      <c r="Y31" s="270"/>
      <c r="Z31" s="270"/>
      <c r="AA31" s="270"/>
      <c r="AB31" s="270"/>
      <c r="AC31" s="270"/>
      <c r="AD31" s="270"/>
      <c r="AE31" s="270"/>
      <c r="AK31" s="269">
        <v>0</v>
      </c>
      <c r="AL31" s="270"/>
      <c r="AM31" s="270"/>
      <c r="AN31" s="270"/>
      <c r="AO31" s="270"/>
      <c r="AR31" s="36"/>
      <c r="BE31" s="278"/>
    </row>
    <row r="32" spans="2:71" s="2" customFormat="1" ht="14.45" hidden="1" customHeight="1">
      <c r="B32" s="36"/>
      <c r="F32" s="27" t="s">
        <v>46</v>
      </c>
      <c r="L32" s="271">
        <v>0.12</v>
      </c>
      <c r="M32" s="270"/>
      <c r="N32" s="270"/>
      <c r="O32" s="270"/>
      <c r="P32" s="270"/>
      <c r="W32" s="269">
        <f>ROUND(BC54, 2)</f>
        <v>0</v>
      </c>
      <c r="X32" s="270"/>
      <c r="Y32" s="270"/>
      <c r="Z32" s="270"/>
      <c r="AA32" s="270"/>
      <c r="AB32" s="270"/>
      <c r="AC32" s="270"/>
      <c r="AD32" s="270"/>
      <c r="AE32" s="270"/>
      <c r="AK32" s="269">
        <v>0</v>
      </c>
      <c r="AL32" s="270"/>
      <c r="AM32" s="270"/>
      <c r="AN32" s="270"/>
      <c r="AO32" s="270"/>
      <c r="AR32" s="36"/>
      <c r="BE32" s="278"/>
    </row>
    <row r="33" spans="2:44" s="2" customFormat="1" ht="14.45" hidden="1" customHeight="1">
      <c r="B33" s="36"/>
      <c r="F33" s="27" t="s">
        <v>47</v>
      </c>
      <c r="L33" s="271">
        <v>0</v>
      </c>
      <c r="M33" s="270"/>
      <c r="N33" s="270"/>
      <c r="O33" s="270"/>
      <c r="P33" s="270"/>
      <c r="W33" s="269">
        <f>ROUND(BD54, 2)</f>
        <v>0</v>
      </c>
      <c r="X33" s="270"/>
      <c r="Y33" s="270"/>
      <c r="Z33" s="270"/>
      <c r="AA33" s="270"/>
      <c r="AB33" s="270"/>
      <c r="AC33" s="270"/>
      <c r="AD33" s="270"/>
      <c r="AE33" s="270"/>
      <c r="AK33" s="269">
        <v>0</v>
      </c>
      <c r="AL33" s="270"/>
      <c r="AM33" s="270"/>
      <c r="AN33" s="270"/>
      <c r="AO33" s="270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75" t="s">
        <v>50</v>
      </c>
      <c r="Y35" s="273"/>
      <c r="Z35" s="273"/>
      <c r="AA35" s="273"/>
      <c r="AB35" s="273"/>
      <c r="AC35" s="39"/>
      <c r="AD35" s="39"/>
      <c r="AE35" s="39"/>
      <c r="AF35" s="39"/>
      <c r="AG35" s="39"/>
      <c r="AH35" s="39"/>
      <c r="AI35" s="39"/>
      <c r="AJ35" s="39"/>
      <c r="AK35" s="272">
        <f>SUM(AK26:AK33)</f>
        <v>0</v>
      </c>
      <c r="AL35" s="273"/>
      <c r="AM35" s="273"/>
      <c r="AN35" s="273"/>
      <c r="AO35" s="274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20241007</v>
      </c>
      <c r="AR44" s="45"/>
    </row>
    <row r="45" spans="2:44" s="4" customFormat="1" ht="36.950000000000003" customHeight="1">
      <c r="B45" s="46"/>
      <c r="C45" s="47" t="s">
        <v>16</v>
      </c>
      <c r="L45" s="296" t="str">
        <f>K6</f>
        <v>Vodní dílo Slapy - Modernizace hrázových výtahů - přehrada na p.č. st. 74 v k.ú. Rabyně a st. 323/1 v k.ú. Štěchovice</v>
      </c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p.č.st.74, k.ú.Rabyně,p.č.st.323/1, k.ú.Štěchovice</v>
      </c>
      <c r="AI47" s="27" t="s">
        <v>23</v>
      </c>
      <c r="AM47" s="298" t="str">
        <f>IF(AN8= "","",AN8)</f>
        <v>7. 10. 2024</v>
      </c>
      <c r="AN47" s="298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Povodí Vltavy, s.p.</v>
      </c>
      <c r="AI49" s="27" t="s">
        <v>31</v>
      </c>
      <c r="AM49" s="299" t="str">
        <f>IF(E17="","",E17)</f>
        <v>Ing. Roman Gajdoš</v>
      </c>
      <c r="AN49" s="300"/>
      <c r="AO49" s="300"/>
      <c r="AP49" s="300"/>
      <c r="AR49" s="32"/>
      <c r="AS49" s="301" t="s">
        <v>52</v>
      </c>
      <c r="AT49" s="302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99" t="str">
        <f>IF(E20="","",E20)</f>
        <v>Bc. Martin Frous</v>
      </c>
      <c r="AN50" s="300"/>
      <c r="AO50" s="300"/>
      <c r="AP50" s="300"/>
      <c r="AR50" s="32"/>
      <c r="AS50" s="303"/>
      <c r="AT50" s="304"/>
      <c r="BD50" s="53"/>
    </row>
    <row r="51" spans="1:91" s="1" customFormat="1" ht="10.9" customHeight="1">
      <c r="B51" s="32"/>
      <c r="AR51" s="32"/>
      <c r="AS51" s="303"/>
      <c r="AT51" s="304"/>
      <c r="BD51" s="53"/>
    </row>
    <row r="52" spans="1:91" s="1" customFormat="1" ht="29.25" customHeight="1">
      <c r="B52" s="32"/>
      <c r="C52" s="292" t="s">
        <v>53</v>
      </c>
      <c r="D52" s="293"/>
      <c r="E52" s="293"/>
      <c r="F52" s="293"/>
      <c r="G52" s="293"/>
      <c r="H52" s="54"/>
      <c r="I52" s="295" t="s">
        <v>54</v>
      </c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4" t="s">
        <v>55</v>
      </c>
      <c r="AH52" s="293"/>
      <c r="AI52" s="293"/>
      <c r="AJ52" s="293"/>
      <c r="AK52" s="293"/>
      <c r="AL52" s="293"/>
      <c r="AM52" s="293"/>
      <c r="AN52" s="295" t="s">
        <v>56</v>
      </c>
      <c r="AO52" s="293"/>
      <c r="AP52" s="293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0">
        <f>ROUND(SUM(AG55:AG58),2)</f>
        <v>0</v>
      </c>
      <c r="AH54" s="290"/>
      <c r="AI54" s="290"/>
      <c r="AJ54" s="290"/>
      <c r="AK54" s="290"/>
      <c r="AL54" s="290"/>
      <c r="AM54" s="290"/>
      <c r="AN54" s="291">
        <f>SUM(AG54,AT54)</f>
        <v>0</v>
      </c>
      <c r="AO54" s="291"/>
      <c r="AP54" s="291"/>
      <c r="AQ54" s="64" t="s">
        <v>19</v>
      </c>
      <c r="AR54" s="60"/>
      <c r="AS54" s="65">
        <f>ROUND(SUM(AS55:AS58),2)</f>
        <v>0</v>
      </c>
      <c r="AT54" s="66">
        <f>ROUND(SUM(AV54:AW54),2)</f>
        <v>0</v>
      </c>
      <c r="AU54" s="67">
        <f>ROUND(SUM(AU55:AU58),5)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ROUND(SUM(AZ55:AZ58),2)</f>
        <v>0</v>
      </c>
      <c r="BA54" s="66">
        <f>ROUND(SUM(BA55:BA58),2)</f>
        <v>0</v>
      </c>
      <c r="BB54" s="66">
        <f>ROUND(SUM(BB55:BB58),2)</f>
        <v>0</v>
      </c>
      <c r="BC54" s="66">
        <f>ROUND(SUM(BC55:BC58),2)</f>
        <v>0</v>
      </c>
      <c r="BD54" s="68">
        <f>ROUND(SUM(BD55:BD58),2)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A55" s="71" t="s">
        <v>76</v>
      </c>
      <c r="B55" s="72"/>
      <c r="C55" s="73"/>
      <c r="D55" s="289" t="s">
        <v>77</v>
      </c>
      <c r="E55" s="289"/>
      <c r="F55" s="289"/>
      <c r="G55" s="289"/>
      <c r="H55" s="289"/>
      <c r="I55" s="74"/>
      <c r="J55" s="289" t="s">
        <v>78</v>
      </c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7">
        <f>'01 - Stavební část'!J30</f>
        <v>0</v>
      </c>
      <c r="AH55" s="288"/>
      <c r="AI55" s="288"/>
      <c r="AJ55" s="288"/>
      <c r="AK55" s="288"/>
      <c r="AL55" s="288"/>
      <c r="AM55" s="288"/>
      <c r="AN55" s="287">
        <f>SUM(AG55,AT55)</f>
        <v>0</v>
      </c>
      <c r="AO55" s="288"/>
      <c r="AP55" s="288"/>
      <c r="AQ55" s="75" t="s">
        <v>79</v>
      </c>
      <c r="AR55" s="72"/>
      <c r="AS55" s="76">
        <v>0</v>
      </c>
      <c r="AT55" s="77">
        <f>ROUND(SUM(AV55:AW55),2)</f>
        <v>0</v>
      </c>
      <c r="AU55" s="78">
        <f>'01 - Stavební část'!P89</f>
        <v>0</v>
      </c>
      <c r="AV55" s="77">
        <f>'01 - Stavební část'!J33</f>
        <v>0</v>
      </c>
      <c r="AW55" s="77">
        <f>'01 - Stavební část'!J34</f>
        <v>0</v>
      </c>
      <c r="AX55" s="77">
        <f>'01 - Stavební část'!J35</f>
        <v>0</v>
      </c>
      <c r="AY55" s="77">
        <f>'01 - Stavební část'!J36</f>
        <v>0</v>
      </c>
      <c r="AZ55" s="77">
        <f>'01 - Stavební část'!F33</f>
        <v>0</v>
      </c>
      <c r="BA55" s="77">
        <f>'01 - Stavební část'!F34</f>
        <v>0</v>
      </c>
      <c r="BB55" s="77">
        <f>'01 - Stavební část'!F35</f>
        <v>0</v>
      </c>
      <c r="BC55" s="77">
        <f>'01 - Stavební část'!F36</f>
        <v>0</v>
      </c>
      <c r="BD55" s="79">
        <f>'01 - Stavební část'!F37</f>
        <v>0</v>
      </c>
      <c r="BT55" s="80" t="s">
        <v>80</v>
      </c>
      <c r="BV55" s="80" t="s">
        <v>74</v>
      </c>
      <c r="BW55" s="80" t="s">
        <v>81</v>
      </c>
      <c r="BX55" s="80" t="s">
        <v>5</v>
      </c>
      <c r="CL55" s="80" t="s">
        <v>19</v>
      </c>
      <c r="CM55" s="80" t="s">
        <v>82</v>
      </c>
    </row>
    <row r="56" spans="1:91" s="6" customFormat="1" ht="16.5" customHeight="1">
      <c r="A56" s="71" t="s">
        <v>76</v>
      </c>
      <c r="B56" s="72"/>
      <c r="C56" s="73"/>
      <c r="D56" s="289" t="s">
        <v>83</v>
      </c>
      <c r="E56" s="289"/>
      <c r="F56" s="289"/>
      <c r="G56" s="289"/>
      <c r="H56" s="289"/>
      <c r="I56" s="74"/>
      <c r="J56" s="289" t="s">
        <v>84</v>
      </c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7">
        <f>'02 - Elektroinstalace'!J30</f>
        <v>0</v>
      </c>
      <c r="AH56" s="288"/>
      <c r="AI56" s="288"/>
      <c r="AJ56" s="288"/>
      <c r="AK56" s="288"/>
      <c r="AL56" s="288"/>
      <c r="AM56" s="288"/>
      <c r="AN56" s="287">
        <f>SUM(AG56,AT56)</f>
        <v>0</v>
      </c>
      <c r="AO56" s="288"/>
      <c r="AP56" s="288"/>
      <c r="AQ56" s="75" t="s">
        <v>79</v>
      </c>
      <c r="AR56" s="72"/>
      <c r="AS56" s="76">
        <v>0</v>
      </c>
      <c r="AT56" s="77">
        <f>ROUND(SUM(AV56:AW56),2)</f>
        <v>0</v>
      </c>
      <c r="AU56" s="78">
        <f>'02 - Elektroinstalace'!P84</f>
        <v>0</v>
      </c>
      <c r="AV56" s="77">
        <f>'02 - Elektroinstalace'!J33</f>
        <v>0</v>
      </c>
      <c r="AW56" s="77">
        <f>'02 - Elektroinstalace'!J34</f>
        <v>0</v>
      </c>
      <c r="AX56" s="77">
        <f>'02 - Elektroinstalace'!J35</f>
        <v>0</v>
      </c>
      <c r="AY56" s="77">
        <f>'02 - Elektroinstalace'!J36</f>
        <v>0</v>
      </c>
      <c r="AZ56" s="77">
        <f>'02 - Elektroinstalace'!F33</f>
        <v>0</v>
      </c>
      <c r="BA56" s="77">
        <f>'02 - Elektroinstalace'!F34</f>
        <v>0</v>
      </c>
      <c r="BB56" s="77">
        <f>'02 - Elektroinstalace'!F35</f>
        <v>0</v>
      </c>
      <c r="BC56" s="77">
        <f>'02 - Elektroinstalace'!F36</f>
        <v>0</v>
      </c>
      <c r="BD56" s="79">
        <f>'02 - Elektroinstalace'!F37</f>
        <v>0</v>
      </c>
      <c r="BT56" s="80" t="s">
        <v>80</v>
      </c>
      <c r="BV56" s="80" t="s">
        <v>74</v>
      </c>
      <c r="BW56" s="80" t="s">
        <v>85</v>
      </c>
      <c r="BX56" s="80" t="s">
        <v>5</v>
      </c>
      <c r="CL56" s="80" t="s">
        <v>19</v>
      </c>
      <c r="CM56" s="80" t="s">
        <v>82</v>
      </c>
    </row>
    <row r="57" spans="1:91" s="6" customFormat="1" ht="16.5" customHeight="1">
      <c r="A57" s="71" t="s">
        <v>76</v>
      </c>
      <c r="B57" s="72"/>
      <c r="C57" s="73"/>
      <c r="D57" s="289" t="s">
        <v>86</v>
      </c>
      <c r="E57" s="289"/>
      <c r="F57" s="289"/>
      <c r="G57" s="289"/>
      <c r="H57" s="289"/>
      <c r="I57" s="74"/>
      <c r="J57" s="289" t="s">
        <v>87</v>
      </c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7">
        <f>'03 - Technologie výtahů'!J30</f>
        <v>0</v>
      </c>
      <c r="AH57" s="288"/>
      <c r="AI57" s="288"/>
      <c r="AJ57" s="288"/>
      <c r="AK57" s="288"/>
      <c r="AL57" s="288"/>
      <c r="AM57" s="288"/>
      <c r="AN57" s="287">
        <f>SUM(AG57,AT57)</f>
        <v>0</v>
      </c>
      <c r="AO57" s="288"/>
      <c r="AP57" s="288"/>
      <c r="AQ57" s="75" t="s">
        <v>79</v>
      </c>
      <c r="AR57" s="72"/>
      <c r="AS57" s="76">
        <v>0</v>
      </c>
      <c r="AT57" s="77">
        <f>ROUND(SUM(AV57:AW57),2)</f>
        <v>0</v>
      </c>
      <c r="AU57" s="78">
        <f>'03 - Technologie výtahů'!P81</f>
        <v>0</v>
      </c>
      <c r="AV57" s="77">
        <f>'03 - Technologie výtahů'!J33</f>
        <v>0</v>
      </c>
      <c r="AW57" s="77">
        <f>'03 - Technologie výtahů'!J34</f>
        <v>0</v>
      </c>
      <c r="AX57" s="77">
        <f>'03 - Technologie výtahů'!J35</f>
        <v>0</v>
      </c>
      <c r="AY57" s="77">
        <f>'03 - Technologie výtahů'!J36</f>
        <v>0</v>
      </c>
      <c r="AZ57" s="77">
        <f>'03 - Technologie výtahů'!F33</f>
        <v>0</v>
      </c>
      <c r="BA57" s="77">
        <f>'03 - Technologie výtahů'!F34</f>
        <v>0</v>
      </c>
      <c r="BB57" s="77">
        <f>'03 - Technologie výtahů'!F35</f>
        <v>0</v>
      </c>
      <c r="BC57" s="77">
        <f>'03 - Technologie výtahů'!F36</f>
        <v>0</v>
      </c>
      <c r="BD57" s="79">
        <f>'03 - Technologie výtahů'!F37</f>
        <v>0</v>
      </c>
      <c r="BT57" s="80" t="s">
        <v>80</v>
      </c>
      <c r="BV57" s="80" t="s">
        <v>74</v>
      </c>
      <c r="BW57" s="80" t="s">
        <v>88</v>
      </c>
      <c r="BX57" s="80" t="s">
        <v>5</v>
      </c>
      <c r="CL57" s="80" t="s">
        <v>19</v>
      </c>
      <c r="CM57" s="80" t="s">
        <v>82</v>
      </c>
    </row>
    <row r="58" spans="1:91" s="6" customFormat="1" ht="16.5" customHeight="1">
      <c r="A58" s="71" t="s">
        <v>76</v>
      </c>
      <c r="B58" s="72"/>
      <c r="C58" s="73"/>
      <c r="D58" s="289" t="s">
        <v>89</v>
      </c>
      <c r="E58" s="289"/>
      <c r="F58" s="289"/>
      <c r="G58" s="289"/>
      <c r="H58" s="289"/>
      <c r="I58" s="74"/>
      <c r="J58" s="289" t="s">
        <v>90</v>
      </c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7">
        <f>'04 - Vedlejší a ostatní n...'!J30</f>
        <v>0</v>
      </c>
      <c r="AH58" s="288"/>
      <c r="AI58" s="288"/>
      <c r="AJ58" s="288"/>
      <c r="AK58" s="288"/>
      <c r="AL58" s="288"/>
      <c r="AM58" s="288"/>
      <c r="AN58" s="287">
        <f>SUM(AG58,AT58)</f>
        <v>0</v>
      </c>
      <c r="AO58" s="288"/>
      <c r="AP58" s="288"/>
      <c r="AQ58" s="75" t="s">
        <v>79</v>
      </c>
      <c r="AR58" s="72"/>
      <c r="AS58" s="81">
        <v>0</v>
      </c>
      <c r="AT58" s="82">
        <f>ROUND(SUM(AV58:AW58),2)</f>
        <v>0</v>
      </c>
      <c r="AU58" s="83">
        <f>'04 - Vedlejší a ostatní n...'!P84</f>
        <v>0</v>
      </c>
      <c r="AV58" s="82">
        <f>'04 - Vedlejší a ostatní n...'!J33</f>
        <v>0</v>
      </c>
      <c r="AW58" s="82">
        <f>'04 - Vedlejší a ostatní n...'!J34</f>
        <v>0</v>
      </c>
      <c r="AX58" s="82">
        <f>'04 - Vedlejší a ostatní n...'!J35</f>
        <v>0</v>
      </c>
      <c r="AY58" s="82">
        <f>'04 - Vedlejší a ostatní n...'!J36</f>
        <v>0</v>
      </c>
      <c r="AZ58" s="82">
        <f>'04 - Vedlejší a ostatní n...'!F33</f>
        <v>0</v>
      </c>
      <c r="BA58" s="82">
        <f>'04 - Vedlejší a ostatní n...'!F34</f>
        <v>0</v>
      </c>
      <c r="BB58" s="82">
        <f>'04 - Vedlejší a ostatní n...'!F35</f>
        <v>0</v>
      </c>
      <c r="BC58" s="82">
        <f>'04 - Vedlejší a ostatní n...'!F36</f>
        <v>0</v>
      </c>
      <c r="BD58" s="84">
        <f>'04 - Vedlejší a ostatní n...'!F37</f>
        <v>0</v>
      </c>
      <c r="BT58" s="80" t="s">
        <v>80</v>
      </c>
      <c r="BV58" s="80" t="s">
        <v>74</v>
      </c>
      <c r="BW58" s="80" t="s">
        <v>91</v>
      </c>
      <c r="BX58" s="80" t="s">
        <v>5</v>
      </c>
      <c r="CL58" s="80" t="s">
        <v>19</v>
      </c>
      <c r="CM58" s="80" t="s">
        <v>82</v>
      </c>
    </row>
    <row r="59" spans="1:91" s="1" customFormat="1" ht="30" customHeight="1">
      <c r="B59" s="32"/>
      <c r="AR59" s="32"/>
    </row>
    <row r="60" spans="1:91" s="1" customFormat="1" ht="6.95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32"/>
    </row>
  </sheetData>
  <sheetProtection algorithmName="SHA-512" hashValue="YbrRL3/kxSOVQM/NLnBNQ4Fbftdmg852u/gTq1Bwaj6XEjR7lhKB/iJ+N1zL+JOnYMPRJ2BDck8DFrdnFAr70g==" saltValue="4IKzo//SOtyoWlOy2tP3FSU4N8W89sbTZs+Zz+gWvyzgD6ojxGs91VW6FIrJ94gq9n+aeS86+yrsNCdQ0DorSQ==" spinCount="100000" sheet="1" objects="1" scenarios="1" formatColumns="0" formatRows="0"/>
  <mergeCells count="54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K30:AO30"/>
    <mergeCell ref="L30:P30"/>
    <mergeCell ref="W30:AE30"/>
    <mergeCell ref="L31:P31"/>
    <mergeCell ref="AN58:AP58"/>
    <mergeCell ref="AG58:AM58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01 - Stavební část'!C2" display="/" xr:uid="{00000000-0004-0000-0000-000000000000}"/>
    <hyperlink ref="A56" location="'02 - Elektroinstalace'!C2" display="/" xr:uid="{00000000-0004-0000-0000-000001000000}"/>
    <hyperlink ref="A57" location="'03 - Technologie výtahů'!C2" display="/" xr:uid="{00000000-0004-0000-0000-000002000000}"/>
    <hyperlink ref="A58" location="'04 - Vedlejší a ostatní n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0"/>
  <sheetViews>
    <sheetView showGridLines="0" topLeftCell="A124" workbookViewId="0">
      <selection activeCell="I134" sqref="I13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81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92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6" t="str">
        <f>'Rekapitulace stavby'!K6</f>
        <v>Vodní dílo Slapy - Modernizace hrázových výtahů - přehrada na p.č. st. 74 v k.ú. Rabyně a st. 323/1 v k.ú. Štěchovice</v>
      </c>
      <c r="F7" s="307"/>
      <c r="G7" s="307"/>
      <c r="H7" s="307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96" t="s">
        <v>94</v>
      </c>
      <c r="F9" s="305"/>
      <c r="G9" s="305"/>
      <c r="H9" s="30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>Vyplň údaj</v>
      </c>
      <c r="F18" s="279"/>
      <c r="G18" s="279"/>
      <c r="H18" s="27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83" t="s">
        <v>19</v>
      </c>
      <c r="F27" s="283"/>
      <c r="G27" s="283"/>
      <c r="H27" s="283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ROUND(J89,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ROUND((SUM(BE89:BE309)),  2)</f>
        <v>0</v>
      </c>
      <c r="I33" s="89">
        <v>0.21</v>
      </c>
      <c r="J33" s="88">
        <f>ROUND(((SUM(BE89:BE309))*I33),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ROUND((SUM(BF89:BF309)),  2)</f>
        <v>0</v>
      </c>
      <c r="I34" s="89">
        <v>0.12</v>
      </c>
      <c r="J34" s="88">
        <f>ROUND(((SUM(BF89:BF309))*I34),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ROUND((SUM(BG89:BG309)),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ROUND((SUM(BH89:BH309)),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ROUND((SUM(BI89:BI309)),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95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6" t="str">
        <f>E7</f>
        <v>Vodní dílo Slapy - Modernizace hrázových výtahů - přehrada na p.č. st. 74 v k.ú. Rabyně a st. 323/1 v k.ú. Štěchovice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93</v>
      </c>
      <c r="L49" s="32"/>
    </row>
    <row r="50" spans="2:47" s="1" customFormat="1" ht="16.5" customHeight="1">
      <c r="B50" s="32"/>
      <c r="E50" s="296" t="str">
        <f>E9</f>
        <v>01 - Stavební část</v>
      </c>
      <c r="F50" s="305"/>
      <c r="G50" s="305"/>
      <c r="H50" s="30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p.č.st.74, k.ú.Rabyně,p.č.st.323/1, k.ú.Štěchovice</v>
      </c>
      <c r="I52" s="27" t="s">
        <v>23</v>
      </c>
      <c r="J52" s="49" t="str">
        <f>IF(J12="","",J12)</f>
        <v>7. 10. 2024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Povodí Vltavy, s.p.</v>
      </c>
      <c r="I54" s="27" t="s">
        <v>31</v>
      </c>
      <c r="J54" s="30" t="str">
        <f>E21</f>
        <v>Ing. Roman Gajdoš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96</v>
      </c>
      <c r="D57" s="90"/>
      <c r="E57" s="90"/>
      <c r="F57" s="90"/>
      <c r="G57" s="90"/>
      <c r="H57" s="90"/>
      <c r="I57" s="90"/>
      <c r="J57" s="97" t="s">
        <v>97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J89</f>
        <v>0</v>
      </c>
      <c r="L59" s="32"/>
      <c r="AU59" s="17" t="s">
        <v>98</v>
      </c>
    </row>
    <row r="60" spans="2:47" s="8" customFormat="1" ht="24.95" customHeight="1">
      <c r="B60" s="99"/>
      <c r="D60" s="100" t="s">
        <v>99</v>
      </c>
      <c r="E60" s="101"/>
      <c r="F60" s="101"/>
      <c r="G60" s="101"/>
      <c r="H60" s="101"/>
      <c r="I60" s="101"/>
      <c r="J60" s="102">
        <f>J90</f>
        <v>0</v>
      </c>
      <c r="L60" s="99"/>
    </row>
    <row r="61" spans="2:47" s="9" customFormat="1" ht="19.899999999999999" customHeight="1">
      <c r="B61" s="103"/>
      <c r="D61" s="104" t="s">
        <v>100</v>
      </c>
      <c r="E61" s="105"/>
      <c r="F61" s="105"/>
      <c r="G61" s="105"/>
      <c r="H61" s="105"/>
      <c r="I61" s="105"/>
      <c r="J61" s="106">
        <f>J91</f>
        <v>0</v>
      </c>
      <c r="L61" s="103"/>
    </row>
    <row r="62" spans="2:47" s="9" customFormat="1" ht="19.899999999999999" customHeight="1">
      <c r="B62" s="103"/>
      <c r="D62" s="104" t="s">
        <v>101</v>
      </c>
      <c r="E62" s="105"/>
      <c r="F62" s="105"/>
      <c r="G62" s="105"/>
      <c r="H62" s="105"/>
      <c r="I62" s="105"/>
      <c r="J62" s="106">
        <f>J138</f>
        <v>0</v>
      </c>
      <c r="L62" s="103"/>
    </row>
    <row r="63" spans="2:47" s="9" customFormat="1" ht="19.899999999999999" customHeight="1">
      <c r="B63" s="103"/>
      <c r="D63" s="104" t="s">
        <v>102</v>
      </c>
      <c r="E63" s="105"/>
      <c r="F63" s="105"/>
      <c r="G63" s="105"/>
      <c r="H63" s="105"/>
      <c r="I63" s="105"/>
      <c r="J63" s="106">
        <f>J155</f>
        <v>0</v>
      </c>
      <c r="L63" s="103"/>
    </row>
    <row r="64" spans="2:47" s="9" customFormat="1" ht="19.899999999999999" customHeight="1">
      <c r="B64" s="103"/>
      <c r="D64" s="104" t="s">
        <v>103</v>
      </c>
      <c r="E64" s="105"/>
      <c r="F64" s="105"/>
      <c r="G64" s="105"/>
      <c r="H64" s="105"/>
      <c r="I64" s="105"/>
      <c r="J64" s="106">
        <f>J193</f>
        <v>0</v>
      </c>
      <c r="L64" s="103"/>
    </row>
    <row r="65" spans="2:12" s="9" customFormat="1" ht="19.899999999999999" customHeight="1">
      <c r="B65" s="103"/>
      <c r="D65" s="104" t="s">
        <v>104</v>
      </c>
      <c r="E65" s="105"/>
      <c r="F65" s="105"/>
      <c r="G65" s="105"/>
      <c r="H65" s="105"/>
      <c r="I65" s="105"/>
      <c r="J65" s="106">
        <f>J210</f>
        <v>0</v>
      </c>
      <c r="L65" s="103"/>
    </row>
    <row r="66" spans="2:12" s="8" customFormat="1" ht="24.95" customHeight="1">
      <c r="B66" s="99"/>
      <c r="D66" s="100" t="s">
        <v>105</v>
      </c>
      <c r="E66" s="101"/>
      <c r="F66" s="101"/>
      <c r="G66" s="101"/>
      <c r="H66" s="101"/>
      <c r="I66" s="101"/>
      <c r="J66" s="102">
        <f>J214</f>
        <v>0</v>
      </c>
      <c r="L66" s="99"/>
    </row>
    <row r="67" spans="2:12" s="9" customFormat="1" ht="19.899999999999999" customHeight="1">
      <c r="B67" s="103"/>
      <c r="D67" s="104" t="s">
        <v>106</v>
      </c>
      <c r="E67" s="105"/>
      <c r="F67" s="105"/>
      <c r="G67" s="105"/>
      <c r="H67" s="105"/>
      <c r="I67" s="105"/>
      <c r="J67" s="106">
        <f>J215</f>
        <v>0</v>
      </c>
      <c r="L67" s="103"/>
    </row>
    <row r="68" spans="2:12" s="9" customFormat="1" ht="19.899999999999999" customHeight="1">
      <c r="B68" s="103"/>
      <c r="D68" s="104" t="s">
        <v>107</v>
      </c>
      <c r="E68" s="105"/>
      <c r="F68" s="105"/>
      <c r="G68" s="105"/>
      <c r="H68" s="105"/>
      <c r="I68" s="105"/>
      <c r="J68" s="106">
        <f>J269</f>
        <v>0</v>
      </c>
      <c r="L68" s="103"/>
    </row>
    <row r="69" spans="2:12" s="9" customFormat="1" ht="19.899999999999999" customHeight="1">
      <c r="B69" s="103"/>
      <c r="D69" s="104" t="s">
        <v>108</v>
      </c>
      <c r="E69" s="105"/>
      <c r="F69" s="105"/>
      <c r="G69" s="105"/>
      <c r="H69" s="105"/>
      <c r="I69" s="105"/>
      <c r="J69" s="106">
        <f>J296</f>
        <v>0</v>
      </c>
      <c r="L69" s="103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109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26.25" customHeight="1">
      <c r="B79" s="32"/>
      <c r="E79" s="306" t="str">
        <f>E7</f>
        <v>Vodní dílo Slapy - Modernizace hrázových výtahů - přehrada na p.č. st. 74 v k.ú. Rabyně a st. 323/1 v k.ú. Štěchovice</v>
      </c>
      <c r="F79" s="307"/>
      <c r="G79" s="307"/>
      <c r="H79" s="307"/>
      <c r="L79" s="32"/>
    </row>
    <row r="80" spans="2:12" s="1" customFormat="1" ht="12" customHeight="1">
      <c r="B80" s="32"/>
      <c r="C80" s="27" t="s">
        <v>93</v>
      </c>
      <c r="L80" s="32"/>
    </row>
    <row r="81" spans="2:65" s="1" customFormat="1" ht="16.5" customHeight="1">
      <c r="B81" s="32"/>
      <c r="E81" s="296" t="str">
        <f>E9</f>
        <v>01 - Stavební část</v>
      </c>
      <c r="F81" s="305"/>
      <c r="G81" s="305"/>
      <c r="H81" s="305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F12</f>
        <v>p.č.st.74, k.ú.Rabyně,p.č.st.323/1, k.ú.Štěchovice</v>
      </c>
      <c r="I83" s="27" t="s">
        <v>23</v>
      </c>
      <c r="J83" s="49" t="str">
        <f>IF(J12="","",J12)</f>
        <v>7. 10. 2024</v>
      </c>
      <c r="L83" s="32"/>
    </row>
    <row r="84" spans="2:65" s="1" customFormat="1" ht="6.95" customHeight="1">
      <c r="B84" s="32"/>
      <c r="L84" s="32"/>
    </row>
    <row r="85" spans="2:65" s="1" customFormat="1" ht="15.2" customHeight="1">
      <c r="B85" s="32"/>
      <c r="C85" s="27" t="s">
        <v>25</v>
      </c>
      <c r="F85" s="25" t="str">
        <f>E15</f>
        <v>Povodí Vltavy, s.p.</v>
      </c>
      <c r="I85" s="27" t="s">
        <v>31</v>
      </c>
      <c r="J85" s="30" t="str">
        <f>E21</f>
        <v>Ing. Roman Gajdoš</v>
      </c>
      <c r="L85" s="32"/>
    </row>
    <row r="86" spans="2:65" s="1" customFormat="1" ht="15.2" customHeight="1">
      <c r="B86" s="32"/>
      <c r="C86" s="27" t="s">
        <v>29</v>
      </c>
      <c r="F86" s="25" t="str">
        <f>IF(E18="","",E18)</f>
        <v>Vyplň údaj</v>
      </c>
      <c r="I86" s="27" t="s">
        <v>34</v>
      </c>
      <c r="J86" s="30" t="str">
        <f>E24</f>
        <v>Bc. Martin Frous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07"/>
      <c r="C88" s="108" t="s">
        <v>110</v>
      </c>
      <c r="D88" s="109" t="s">
        <v>57</v>
      </c>
      <c r="E88" s="109" t="s">
        <v>53</v>
      </c>
      <c r="F88" s="109" t="s">
        <v>54</v>
      </c>
      <c r="G88" s="109" t="s">
        <v>111</v>
      </c>
      <c r="H88" s="109" t="s">
        <v>112</v>
      </c>
      <c r="I88" s="109" t="s">
        <v>113</v>
      </c>
      <c r="J88" s="109" t="s">
        <v>97</v>
      </c>
      <c r="K88" s="110" t="s">
        <v>114</v>
      </c>
      <c r="L88" s="107"/>
      <c r="M88" s="56" t="s">
        <v>19</v>
      </c>
      <c r="N88" s="57" t="s">
        <v>42</v>
      </c>
      <c r="O88" s="57" t="s">
        <v>115</v>
      </c>
      <c r="P88" s="57" t="s">
        <v>116</v>
      </c>
      <c r="Q88" s="57" t="s">
        <v>117</v>
      </c>
      <c r="R88" s="57" t="s">
        <v>118</v>
      </c>
      <c r="S88" s="57" t="s">
        <v>119</v>
      </c>
      <c r="T88" s="58" t="s">
        <v>120</v>
      </c>
    </row>
    <row r="89" spans="2:65" s="1" customFormat="1" ht="22.9" customHeight="1">
      <c r="B89" s="32"/>
      <c r="C89" s="61" t="s">
        <v>121</v>
      </c>
      <c r="J89" s="111">
        <f>BK89</f>
        <v>0</v>
      </c>
      <c r="L89" s="32"/>
      <c r="M89" s="59"/>
      <c r="N89" s="50"/>
      <c r="O89" s="50"/>
      <c r="P89" s="112">
        <f>P90+P214</f>
        <v>0</v>
      </c>
      <c r="Q89" s="50"/>
      <c r="R89" s="112">
        <f>R90+R214</f>
        <v>39.096135659999995</v>
      </c>
      <c r="S89" s="50"/>
      <c r="T89" s="113">
        <f>T90+T214</f>
        <v>0.17599999999999999</v>
      </c>
      <c r="AT89" s="17" t="s">
        <v>71</v>
      </c>
      <c r="AU89" s="17" t="s">
        <v>98</v>
      </c>
      <c r="BK89" s="114">
        <f>BK90+BK214</f>
        <v>0</v>
      </c>
    </row>
    <row r="90" spans="2:65" s="11" customFormat="1" ht="25.9" customHeight="1">
      <c r="B90" s="115"/>
      <c r="D90" s="116" t="s">
        <v>71</v>
      </c>
      <c r="E90" s="117" t="s">
        <v>122</v>
      </c>
      <c r="F90" s="117" t="s">
        <v>123</v>
      </c>
      <c r="I90" s="118"/>
      <c r="J90" s="119">
        <f>BK90</f>
        <v>0</v>
      </c>
      <c r="L90" s="115"/>
      <c r="M90" s="120"/>
      <c r="P90" s="121">
        <f>P91+P138+P155+P193+P210</f>
        <v>0</v>
      </c>
      <c r="R90" s="121">
        <f>R91+R138+R155+R193+R210</f>
        <v>37.675976839999997</v>
      </c>
      <c r="T90" s="122">
        <f>T91+T138+T155+T193+T210</f>
        <v>0.14399999999999999</v>
      </c>
      <c r="AR90" s="116" t="s">
        <v>80</v>
      </c>
      <c r="AT90" s="123" t="s">
        <v>71</v>
      </c>
      <c r="AU90" s="123" t="s">
        <v>72</v>
      </c>
      <c r="AY90" s="116" t="s">
        <v>124</v>
      </c>
      <c r="BK90" s="124">
        <f>BK91+BK138+BK155+BK193+BK210</f>
        <v>0</v>
      </c>
    </row>
    <row r="91" spans="2:65" s="11" customFormat="1" ht="22.9" customHeight="1">
      <c r="B91" s="115"/>
      <c r="D91" s="116" t="s">
        <v>71</v>
      </c>
      <c r="E91" s="125" t="s">
        <v>125</v>
      </c>
      <c r="F91" s="125" t="s">
        <v>126</v>
      </c>
      <c r="I91" s="118"/>
      <c r="J91" s="126">
        <f>BK91</f>
        <v>0</v>
      </c>
      <c r="L91" s="115"/>
      <c r="M91" s="120"/>
      <c r="P91" s="121">
        <f>SUM(P92:P137)</f>
        <v>0</v>
      </c>
      <c r="R91" s="121">
        <f>SUM(R92:R137)</f>
        <v>35.361809010000002</v>
      </c>
      <c r="T91" s="122">
        <f>SUM(T92:T137)</f>
        <v>0</v>
      </c>
      <c r="AR91" s="116" t="s">
        <v>80</v>
      </c>
      <c r="AT91" s="123" t="s">
        <v>71</v>
      </c>
      <c r="AU91" s="123" t="s">
        <v>80</v>
      </c>
      <c r="AY91" s="116" t="s">
        <v>124</v>
      </c>
      <c r="BK91" s="124">
        <f>SUM(BK92:BK137)</f>
        <v>0</v>
      </c>
    </row>
    <row r="92" spans="2:65" s="1" customFormat="1" ht="33" customHeight="1">
      <c r="B92" s="32"/>
      <c r="C92" s="127" t="s">
        <v>80</v>
      </c>
      <c r="D92" s="127" t="s">
        <v>127</v>
      </c>
      <c r="E92" s="128" t="s">
        <v>128</v>
      </c>
      <c r="F92" s="129" t="s">
        <v>129</v>
      </c>
      <c r="G92" s="130" t="s">
        <v>130</v>
      </c>
      <c r="H92" s="131">
        <v>15.106</v>
      </c>
      <c r="I92" s="132"/>
      <c r="J92" s="133">
        <f>ROUND(I92*H92,2)</f>
        <v>0</v>
      </c>
      <c r="K92" s="129" t="s">
        <v>131</v>
      </c>
      <c r="L92" s="32"/>
      <c r="M92" s="134" t="s">
        <v>19</v>
      </c>
      <c r="N92" s="135" t="s">
        <v>43</v>
      </c>
      <c r="P92" s="136">
        <f>O92*H92</f>
        <v>0</v>
      </c>
      <c r="Q92" s="136">
        <v>0.23132</v>
      </c>
      <c r="R92" s="136">
        <f>Q92*H92</f>
        <v>3.4943199200000001</v>
      </c>
      <c r="S92" s="136">
        <v>0</v>
      </c>
      <c r="T92" s="137">
        <f>S92*H92</f>
        <v>0</v>
      </c>
      <c r="AR92" s="138" t="s">
        <v>132</v>
      </c>
      <c r="AT92" s="138" t="s">
        <v>127</v>
      </c>
      <c r="AU92" s="138" t="s">
        <v>82</v>
      </c>
      <c r="AY92" s="17" t="s">
        <v>124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80</v>
      </c>
      <c r="BK92" s="139">
        <f>ROUND(I92*H92,2)</f>
        <v>0</v>
      </c>
      <c r="BL92" s="17" t="s">
        <v>132</v>
      </c>
      <c r="BM92" s="138" t="s">
        <v>133</v>
      </c>
    </row>
    <row r="93" spans="2:65" s="1" customFormat="1" ht="29.25">
      <c r="B93" s="32"/>
      <c r="D93" s="140" t="s">
        <v>134</v>
      </c>
      <c r="F93" s="141" t="s">
        <v>135</v>
      </c>
      <c r="I93" s="142"/>
      <c r="L93" s="32"/>
      <c r="M93" s="143"/>
      <c r="T93" s="53"/>
      <c r="AT93" s="17" t="s">
        <v>134</v>
      </c>
      <c r="AU93" s="17" t="s">
        <v>82</v>
      </c>
    </row>
    <row r="94" spans="2:65" s="1" customFormat="1">
      <c r="B94" s="32"/>
      <c r="D94" s="144" t="s">
        <v>136</v>
      </c>
      <c r="F94" s="145" t="s">
        <v>137</v>
      </c>
      <c r="I94" s="142"/>
      <c r="L94" s="32"/>
      <c r="M94" s="143"/>
      <c r="T94" s="53"/>
      <c r="AT94" s="17" t="s">
        <v>136</v>
      </c>
      <c r="AU94" s="17" t="s">
        <v>82</v>
      </c>
    </row>
    <row r="95" spans="2:65" s="12" customFormat="1">
      <c r="B95" s="146"/>
      <c r="D95" s="140" t="s">
        <v>138</v>
      </c>
      <c r="E95" s="147" t="s">
        <v>19</v>
      </c>
      <c r="F95" s="148" t="s">
        <v>139</v>
      </c>
      <c r="H95" s="149">
        <v>4.6100000000000003</v>
      </c>
      <c r="I95" s="150"/>
      <c r="L95" s="146"/>
      <c r="M95" s="151"/>
      <c r="T95" s="152"/>
      <c r="AT95" s="147" t="s">
        <v>138</v>
      </c>
      <c r="AU95" s="147" t="s">
        <v>82</v>
      </c>
      <c r="AV95" s="12" t="s">
        <v>82</v>
      </c>
      <c r="AW95" s="12" t="s">
        <v>33</v>
      </c>
      <c r="AX95" s="12" t="s">
        <v>72</v>
      </c>
      <c r="AY95" s="147" t="s">
        <v>124</v>
      </c>
    </row>
    <row r="96" spans="2:65" s="12" customFormat="1">
      <c r="B96" s="146"/>
      <c r="D96" s="140" t="s">
        <v>138</v>
      </c>
      <c r="E96" s="147" t="s">
        <v>19</v>
      </c>
      <c r="F96" s="148" t="s">
        <v>140</v>
      </c>
      <c r="H96" s="149">
        <v>10.496</v>
      </c>
      <c r="I96" s="150"/>
      <c r="L96" s="146"/>
      <c r="M96" s="151"/>
      <c r="T96" s="152"/>
      <c r="AT96" s="147" t="s">
        <v>138</v>
      </c>
      <c r="AU96" s="147" t="s">
        <v>82</v>
      </c>
      <c r="AV96" s="12" t="s">
        <v>82</v>
      </c>
      <c r="AW96" s="12" t="s">
        <v>33</v>
      </c>
      <c r="AX96" s="12" t="s">
        <v>72</v>
      </c>
      <c r="AY96" s="147" t="s">
        <v>124</v>
      </c>
    </row>
    <row r="97" spans="2:65" s="13" customFormat="1">
      <c r="B97" s="153"/>
      <c r="D97" s="140" t="s">
        <v>138</v>
      </c>
      <c r="E97" s="154" t="s">
        <v>19</v>
      </c>
      <c r="F97" s="155" t="s">
        <v>141</v>
      </c>
      <c r="H97" s="156">
        <v>15.106</v>
      </c>
      <c r="I97" s="157"/>
      <c r="L97" s="153"/>
      <c r="M97" s="158"/>
      <c r="T97" s="159"/>
      <c r="AT97" s="154" t="s">
        <v>138</v>
      </c>
      <c r="AU97" s="154" t="s">
        <v>82</v>
      </c>
      <c r="AV97" s="13" t="s">
        <v>132</v>
      </c>
      <c r="AW97" s="13" t="s">
        <v>33</v>
      </c>
      <c r="AX97" s="13" t="s">
        <v>80</v>
      </c>
      <c r="AY97" s="154" t="s">
        <v>124</v>
      </c>
    </row>
    <row r="98" spans="2:65" s="1" customFormat="1" ht="21.75" customHeight="1">
      <c r="B98" s="32"/>
      <c r="C98" s="127" t="s">
        <v>82</v>
      </c>
      <c r="D98" s="127" t="s">
        <v>127</v>
      </c>
      <c r="E98" s="128" t="s">
        <v>142</v>
      </c>
      <c r="F98" s="129" t="s">
        <v>143</v>
      </c>
      <c r="G98" s="130" t="s">
        <v>144</v>
      </c>
      <c r="H98" s="131">
        <v>11.912000000000001</v>
      </c>
      <c r="I98" s="132"/>
      <c r="J98" s="133">
        <f>ROUND(I98*H98,2)</f>
        <v>0</v>
      </c>
      <c r="K98" s="129" t="s">
        <v>131</v>
      </c>
      <c r="L98" s="32"/>
      <c r="M98" s="134" t="s">
        <v>19</v>
      </c>
      <c r="N98" s="135" t="s">
        <v>43</v>
      </c>
      <c r="P98" s="136">
        <f>O98*H98</f>
        <v>0</v>
      </c>
      <c r="Q98" s="136">
        <v>2.5018699999999998</v>
      </c>
      <c r="R98" s="136">
        <f>Q98*H98</f>
        <v>29.802275439999999</v>
      </c>
      <c r="S98" s="136">
        <v>0</v>
      </c>
      <c r="T98" s="137">
        <f>S98*H98</f>
        <v>0</v>
      </c>
      <c r="AR98" s="138" t="s">
        <v>132</v>
      </c>
      <c r="AT98" s="138" t="s">
        <v>127</v>
      </c>
      <c r="AU98" s="138" t="s">
        <v>82</v>
      </c>
      <c r="AY98" s="17" t="s">
        <v>124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80</v>
      </c>
      <c r="BK98" s="139">
        <f>ROUND(I98*H98,2)</f>
        <v>0</v>
      </c>
      <c r="BL98" s="17" t="s">
        <v>132</v>
      </c>
      <c r="BM98" s="138" t="s">
        <v>145</v>
      </c>
    </row>
    <row r="99" spans="2:65" s="1" customFormat="1" ht="19.5">
      <c r="B99" s="32"/>
      <c r="D99" s="140" t="s">
        <v>134</v>
      </c>
      <c r="F99" s="141" t="s">
        <v>146</v>
      </c>
      <c r="I99" s="142"/>
      <c r="L99" s="32"/>
      <c r="M99" s="143"/>
      <c r="T99" s="53"/>
      <c r="AT99" s="17" t="s">
        <v>134</v>
      </c>
      <c r="AU99" s="17" t="s">
        <v>82</v>
      </c>
    </row>
    <row r="100" spans="2:65" s="1" customFormat="1">
      <c r="B100" s="32"/>
      <c r="D100" s="144" t="s">
        <v>136</v>
      </c>
      <c r="F100" s="145" t="s">
        <v>147</v>
      </c>
      <c r="I100" s="142"/>
      <c r="L100" s="32"/>
      <c r="M100" s="143"/>
      <c r="T100" s="53"/>
      <c r="AT100" s="17" t="s">
        <v>136</v>
      </c>
      <c r="AU100" s="17" t="s">
        <v>82</v>
      </c>
    </row>
    <row r="101" spans="2:65" s="12" customFormat="1">
      <c r="B101" s="146"/>
      <c r="D101" s="140" t="s">
        <v>138</v>
      </c>
      <c r="E101" s="147" t="s">
        <v>19</v>
      </c>
      <c r="F101" s="148" t="s">
        <v>148</v>
      </c>
      <c r="H101" s="149">
        <v>13.222</v>
      </c>
      <c r="I101" s="150"/>
      <c r="L101" s="146"/>
      <c r="M101" s="151"/>
      <c r="T101" s="152"/>
      <c r="AT101" s="147" t="s">
        <v>138</v>
      </c>
      <c r="AU101" s="147" t="s">
        <v>82</v>
      </c>
      <c r="AV101" s="12" t="s">
        <v>82</v>
      </c>
      <c r="AW101" s="12" t="s">
        <v>33</v>
      </c>
      <c r="AX101" s="12" t="s">
        <v>72</v>
      </c>
      <c r="AY101" s="147" t="s">
        <v>124</v>
      </c>
    </row>
    <row r="102" spans="2:65" s="12" customFormat="1">
      <c r="B102" s="146"/>
      <c r="D102" s="140" t="s">
        <v>138</v>
      </c>
      <c r="E102" s="147" t="s">
        <v>19</v>
      </c>
      <c r="F102" s="148" t="s">
        <v>149</v>
      </c>
      <c r="H102" s="149">
        <v>-1.31</v>
      </c>
      <c r="I102" s="150"/>
      <c r="L102" s="146"/>
      <c r="M102" s="151"/>
      <c r="T102" s="152"/>
      <c r="AT102" s="147" t="s">
        <v>138</v>
      </c>
      <c r="AU102" s="147" t="s">
        <v>82</v>
      </c>
      <c r="AV102" s="12" t="s">
        <v>82</v>
      </c>
      <c r="AW102" s="12" t="s">
        <v>33</v>
      </c>
      <c r="AX102" s="12" t="s">
        <v>72</v>
      </c>
      <c r="AY102" s="147" t="s">
        <v>124</v>
      </c>
    </row>
    <row r="103" spans="2:65" s="13" customFormat="1">
      <c r="B103" s="153"/>
      <c r="D103" s="140" t="s">
        <v>138</v>
      </c>
      <c r="E103" s="154" t="s">
        <v>19</v>
      </c>
      <c r="F103" s="155" t="s">
        <v>141</v>
      </c>
      <c r="H103" s="156">
        <v>11.912000000000001</v>
      </c>
      <c r="I103" s="157"/>
      <c r="L103" s="153"/>
      <c r="M103" s="158"/>
      <c r="T103" s="159"/>
      <c r="AT103" s="154" t="s">
        <v>138</v>
      </c>
      <c r="AU103" s="154" t="s">
        <v>82</v>
      </c>
      <c r="AV103" s="13" t="s">
        <v>132</v>
      </c>
      <c r="AW103" s="13" t="s">
        <v>33</v>
      </c>
      <c r="AX103" s="13" t="s">
        <v>80</v>
      </c>
      <c r="AY103" s="154" t="s">
        <v>124</v>
      </c>
    </row>
    <row r="104" spans="2:65" s="1" customFormat="1" ht="16.5" customHeight="1">
      <c r="B104" s="32"/>
      <c r="C104" s="127" t="s">
        <v>125</v>
      </c>
      <c r="D104" s="127" t="s">
        <v>127</v>
      </c>
      <c r="E104" s="128" t="s">
        <v>150</v>
      </c>
      <c r="F104" s="129" t="s">
        <v>151</v>
      </c>
      <c r="G104" s="130" t="s">
        <v>130</v>
      </c>
      <c r="H104" s="131">
        <v>158.827</v>
      </c>
      <c r="I104" s="132"/>
      <c r="J104" s="133">
        <f>ROUND(I104*H104,2)</f>
        <v>0</v>
      </c>
      <c r="K104" s="129" t="s">
        <v>131</v>
      </c>
      <c r="L104" s="32"/>
      <c r="M104" s="134" t="s">
        <v>19</v>
      </c>
      <c r="N104" s="135" t="s">
        <v>43</v>
      </c>
      <c r="P104" s="136">
        <f>O104*H104</f>
        <v>0</v>
      </c>
      <c r="Q104" s="136">
        <v>3.13E-3</v>
      </c>
      <c r="R104" s="136">
        <f>Q104*H104</f>
        <v>0.49712850999999997</v>
      </c>
      <c r="S104" s="136">
        <v>0</v>
      </c>
      <c r="T104" s="137">
        <f>S104*H104</f>
        <v>0</v>
      </c>
      <c r="AR104" s="138" t="s">
        <v>132</v>
      </c>
      <c r="AT104" s="138" t="s">
        <v>127</v>
      </c>
      <c r="AU104" s="138" t="s">
        <v>82</v>
      </c>
      <c r="AY104" s="17" t="s">
        <v>124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80</v>
      </c>
      <c r="BK104" s="139">
        <f>ROUND(I104*H104,2)</f>
        <v>0</v>
      </c>
      <c r="BL104" s="17" t="s">
        <v>132</v>
      </c>
      <c r="BM104" s="138" t="s">
        <v>152</v>
      </c>
    </row>
    <row r="105" spans="2:65" s="1" customFormat="1">
      <c r="B105" s="32"/>
      <c r="D105" s="140" t="s">
        <v>134</v>
      </c>
      <c r="F105" s="141" t="s">
        <v>153</v>
      </c>
      <c r="I105" s="142"/>
      <c r="L105" s="32"/>
      <c r="M105" s="143"/>
      <c r="T105" s="53"/>
      <c r="AT105" s="17" t="s">
        <v>134</v>
      </c>
      <c r="AU105" s="17" t="s">
        <v>82</v>
      </c>
    </row>
    <row r="106" spans="2:65" s="1" customFormat="1">
      <c r="B106" s="32"/>
      <c r="D106" s="144" t="s">
        <v>136</v>
      </c>
      <c r="F106" s="145" t="s">
        <v>154</v>
      </c>
      <c r="I106" s="142"/>
      <c r="L106" s="32"/>
      <c r="M106" s="143"/>
      <c r="T106" s="53"/>
      <c r="AT106" s="17" t="s">
        <v>136</v>
      </c>
      <c r="AU106" s="17" t="s">
        <v>82</v>
      </c>
    </row>
    <row r="107" spans="2:65" s="12" customFormat="1">
      <c r="B107" s="146"/>
      <c r="D107" s="140" t="s">
        <v>138</v>
      </c>
      <c r="E107" s="147" t="s">
        <v>19</v>
      </c>
      <c r="F107" s="148" t="s">
        <v>155</v>
      </c>
      <c r="H107" s="149">
        <v>176.29900000000001</v>
      </c>
      <c r="I107" s="150"/>
      <c r="L107" s="146"/>
      <c r="M107" s="151"/>
      <c r="T107" s="152"/>
      <c r="AT107" s="147" t="s">
        <v>138</v>
      </c>
      <c r="AU107" s="147" t="s">
        <v>82</v>
      </c>
      <c r="AV107" s="12" t="s">
        <v>82</v>
      </c>
      <c r="AW107" s="12" t="s">
        <v>33</v>
      </c>
      <c r="AX107" s="12" t="s">
        <v>72</v>
      </c>
      <c r="AY107" s="147" t="s">
        <v>124</v>
      </c>
    </row>
    <row r="108" spans="2:65" s="12" customFormat="1">
      <c r="B108" s="146"/>
      <c r="D108" s="140" t="s">
        <v>138</v>
      </c>
      <c r="E108" s="147" t="s">
        <v>19</v>
      </c>
      <c r="F108" s="148" t="s">
        <v>156</v>
      </c>
      <c r="H108" s="149">
        <v>-17.472000000000001</v>
      </c>
      <c r="I108" s="150"/>
      <c r="L108" s="146"/>
      <c r="M108" s="151"/>
      <c r="T108" s="152"/>
      <c r="AT108" s="147" t="s">
        <v>138</v>
      </c>
      <c r="AU108" s="147" t="s">
        <v>82</v>
      </c>
      <c r="AV108" s="12" t="s">
        <v>82</v>
      </c>
      <c r="AW108" s="12" t="s">
        <v>33</v>
      </c>
      <c r="AX108" s="12" t="s">
        <v>72</v>
      </c>
      <c r="AY108" s="147" t="s">
        <v>124</v>
      </c>
    </row>
    <row r="109" spans="2:65" s="13" customFormat="1">
      <c r="B109" s="153"/>
      <c r="D109" s="140" t="s">
        <v>138</v>
      </c>
      <c r="E109" s="154" t="s">
        <v>19</v>
      </c>
      <c r="F109" s="155" t="s">
        <v>141</v>
      </c>
      <c r="H109" s="156">
        <v>158.827</v>
      </c>
      <c r="I109" s="157"/>
      <c r="L109" s="153"/>
      <c r="M109" s="158"/>
      <c r="T109" s="159"/>
      <c r="AT109" s="154" t="s">
        <v>138</v>
      </c>
      <c r="AU109" s="154" t="s">
        <v>82</v>
      </c>
      <c r="AV109" s="13" t="s">
        <v>132</v>
      </c>
      <c r="AW109" s="13" t="s">
        <v>33</v>
      </c>
      <c r="AX109" s="13" t="s">
        <v>80</v>
      </c>
      <c r="AY109" s="154" t="s">
        <v>124</v>
      </c>
    </row>
    <row r="110" spans="2:65" s="1" customFormat="1" ht="16.5" customHeight="1">
      <c r="B110" s="32"/>
      <c r="C110" s="127" t="s">
        <v>132</v>
      </c>
      <c r="D110" s="127" t="s">
        <v>127</v>
      </c>
      <c r="E110" s="128" t="s">
        <v>157</v>
      </c>
      <c r="F110" s="129" t="s">
        <v>158</v>
      </c>
      <c r="G110" s="130" t="s">
        <v>130</v>
      </c>
      <c r="H110" s="131">
        <v>158.827</v>
      </c>
      <c r="I110" s="132"/>
      <c r="J110" s="133">
        <f>ROUND(I110*H110,2)</f>
        <v>0</v>
      </c>
      <c r="K110" s="129" t="s">
        <v>131</v>
      </c>
      <c r="L110" s="32"/>
      <c r="M110" s="134" t="s">
        <v>19</v>
      </c>
      <c r="N110" s="135" t="s">
        <v>43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132</v>
      </c>
      <c r="AT110" s="138" t="s">
        <v>127</v>
      </c>
      <c r="AU110" s="138" t="s">
        <v>82</v>
      </c>
      <c r="AY110" s="17" t="s">
        <v>124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80</v>
      </c>
      <c r="BK110" s="139">
        <f>ROUND(I110*H110,2)</f>
        <v>0</v>
      </c>
      <c r="BL110" s="17" t="s">
        <v>132</v>
      </c>
      <c r="BM110" s="138" t="s">
        <v>159</v>
      </c>
    </row>
    <row r="111" spans="2:65" s="1" customFormat="1">
      <c r="B111" s="32"/>
      <c r="D111" s="140" t="s">
        <v>134</v>
      </c>
      <c r="F111" s="141" t="s">
        <v>160</v>
      </c>
      <c r="I111" s="142"/>
      <c r="L111" s="32"/>
      <c r="M111" s="143"/>
      <c r="T111" s="53"/>
      <c r="AT111" s="17" t="s">
        <v>134</v>
      </c>
      <c r="AU111" s="17" t="s">
        <v>82</v>
      </c>
    </row>
    <row r="112" spans="2:65" s="1" customFormat="1">
      <c r="B112" s="32"/>
      <c r="D112" s="144" t="s">
        <v>136</v>
      </c>
      <c r="F112" s="145" t="s">
        <v>161</v>
      </c>
      <c r="I112" s="142"/>
      <c r="L112" s="32"/>
      <c r="M112" s="143"/>
      <c r="T112" s="53"/>
      <c r="AT112" s="17" t="s">
        <v>136</v>
      </c>
      <c r="AU112" s="17" t="s">
        <v>82</v>
      </c>
    </row>
    <row r="113" spans="2:65" s="1" customFormat="1" ht="21.75" customHeight="1">
      <c r="B113" s="32"/>
      <c r="C113" s="127" t="s">
        <v>162</v>
      </c>
      <c r="D113" s="127" t="s">
        <v>127</v>
      </c>
      <c r="E113" s="128" t="s">
        <v>163</v>
      </c>
      <c r="F113" s="129" t="s">
        <v>164</v>
      </c>
      <c r="G113" s="130" t="s">
        <v>130</v>
      </c>
      <c r="H113" s="131">
        <v>158.827</v>
      </c>
      <c r="I113" s="132"/>
      <c r="J113" s="133">
        <f>ROUND(I113*H113,2)</f>
        <v>0</v>
      </c>
      <c r="K113" s="129" t="s">
        <v>131</v>
      </c>
      <c r="L113" s="32"/>
      <c r="M113" s="134" t="s">
        <v>19</v>
      </c>
      <c r="N113" s="135" t="s">
        <v>43</v>
      </c>
      <c r="P113" s="136">
        <f>O113*H113</f>
        <v>0</v>
      </c>
      <c r="Q113" s="136">
        <v>2.5999999999999999E-3</v>
      </c>
      <c r="R113" s="136">
        <f>Q113*H113</f>
        <v>0.41295019999999999</v>
      </c>
      <c r="S113" s="136">
        <v>0</v>
      </c>
      <c r="T113" s="137">
        <f>S113*H113</f>
        <v>0</v>
      </c>
      <c r="AR113" s="138" t="s">
        <v>132</v>
      </c>
      <c r="AT113" s="138" t="s">
        <v>127</v>
      </c>
      <c r="AU113" s="138" t="s">
        <v>82</v>
      </c>
      <c r="AY113" s="17" t="s">
        <v>124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80</v>
      </c>
      <c r="BK113" s="139">
        <f>ROUND(I113*H113,2)</f>
        <v>0</v>
      </c>
      <c r="BL113" s="17" t="s">
        <v>132</v>
      </c>
      <c r="BM113" s="138" t="s">
        <v>165</v>
      </c>
    </row>
    <row r="114" spans="2:65" s="1" customFormat="1">
      <c r="B114" s="32"/>
      <c r="D114" s="140" t="s">
        <v>134</v>
      </c>
      <c r="F114" s="141" t="s">
        <v>166</v>
      </c>
      <c r="I114" s="142"/>
      <c r="L114" s="32"/>
      <c r="M114" s="143"/>
      <c r="T114" s="53"/>
      <c r="AT114" s="17" t="s">
        <v>134</v>
      </c>
      <c r="AU114" s="17" t="s">
        <v>82</v>
      </c>
    </row>
    <row r="115" spans="2:65" s="1" customFormat="1">
      <c r="B115" s="32"/>
      <c r="D115" s="144" t="s">
        <v>136</v>
      </c>
      <c r="F115" s="145" t="s">
        <v>167</v>
      </c>
      <c r="I115" s="142"/>
      <c r="L115" s="32"/>
      <c r="M115" s="143"/>
      <c r="T115" s="53"/>
      <c r="AT115" s="17" t="s">
        <v>136</v>
      </c>
      <c r="AU115" s="17" t="s">
        <v>82</v>
      </c>
    </row>
    <row r="116" spans="2:65" s="1" customFormat="1" ht="16.5" customHeight="1">
      <c r="B116" s="32"/>
      <c r="C116" s="127" t="s">
        <v>168</v>
      </c>
      <c r="D116" s="127" t="s">
        <v>127</v>
      </c>
      <c r="E116" s="128" t="s">
        <v>169</v>
      </c>
      <c r="F116" s="129" t="s">
        <v>170</v>
      </c>
      <c r="G116" s="130" t="s">
        <v>171</v>
      </c>
      <c r="H116" s="131">
        <v>0.88900000000000001</v>
      </c>
      <c r="I116" s="132"/>
      <c r="J116" s="133">
        <f>ROUND(I116*H116,2)</f>
        <v>0</v>
      </c>
      <c r="K116" s="129" t="s">
        <v>131</v>
      </c>
      <c r="L116" s="32"/>
      <c r="M116" s="134" t="s">
        <v>19</v>
      </c>
      <c r="N116" s="135" t="s">
        <v>43</v>
      </c>
      <c r="P116" s="136">
        <f>O116*H116</f>
        <v>0</v>
      </c>
      <c r="Q116" s="136">
        <v>1.04922</v>
      </c>
      <c r="R116" s="136">
        <f>Q116*H116</f>
        <v>0.93275658000000006</v>
      </c>
      <c r="S116" s="136">
        <v>0</v>
      </c>
      <c r="T116" s="137">
        <f>S116*H116</f>
        <v>0</v>
      </c>
      <c r="AR116" s="138" t="s">
        <v>132</v>
      </c>
      <c r="AT116" s="138" t="s">
        <v>127</v>
      </c>
      <c r="AU116" s="138" t="s">
        <v>82</v>
      </c>
      <c r="AY116" s="17" t="s">
        <v>124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80</v>
      </c>
      <c r="BK116" s="139">
        <f>ROUND(I116*H116,2)</f>
        <v>0</v>
      </c>
      <c r="BL116" s="17" t="s">
        <v>132</v>
      </c>
      <c r="BM116" s="138" t="s">
        <v>172</v>
      </c>
    </row>
    <row r="117" spans="2:65" s="1" customFormat="1" ht="29.25">
      <c r="B117" s="32"/>
      <c r="D117" s="140" t="s">
        <v>134</v>
      </c>
      <c r="F117" s="141" t="s">
        <v>173</v>
      </c>
      <c r="I117" s="142"/>
      <c r="L117" s="32"/>
      <c r="M117" s="143"/>
      <c r="T117" s="53"/>
      <c r="AT117" s="17" t="s">
        <v>134</v>
      </c>
      <c r="AU117" s="17" t="s">
        <v>82</v>
      </c>
    </row>
    <row r="118" spans="2:65" s="1" customFormat="1">
      <c r="B118" s="32"/>
      <c r="D118" s="144" t="s">
        <v>136</v>
      </c>
      <c r="F118" s="145" t="s">
        <v>174</v>
      </c>
      <c r="I118" s="142"/>
      <c r="L118" s="32"/>
      <c r="M118" s="143"/>
      <c r="T118" s="53"/>
      <c r="AT118" s="17" t="s">
        <v>136</v>
      </c>
      <c r="AU118" s="17" t="s">
        <v>82</v>
      </c>
    </row>
    <row r="119" spans="2:65" s="14" customFormat="1">
      <c r="B119" s="160"/>
      <c r="D119" s="140" t="s">
        <v>138</v>
      </c>
      <c r="E119" s="161" t="s">
        <v>19</v>
      </c>
      <c r="F119" s="162" t="s">
        <v>175</v>
      </c>
      <c r="H119" s="161" t="s">
        <v>19</v>
      </c>
      <c r="I119" s="163"/>
      <c r="L119" s="160"/>
      <c r="M119" s="164"/>
      <c r="T119" s="165"/>
      <c r="AT119" s="161" t="s">
        <v>138</v>
      </c>
      <c r="AU119" s="161" t="s">
        <v>82</v>
      </c>
      <c r="AV119" s="14" t="s">
        <v>80</v>
      </c>
      <c r="AW119" s="14" t="s">
        <v>33</v>
      </c>
      <c r="AX119" s="14" t="s">
        <v>72</v>
      </c>
      <c r="AY119" s="161" t="s">
        <v>124</v>
      </c>
    </row>
    <row r="120" spans="2:65" s="12" customFormat="1">
      <c r="B120" s="146"/>
      <c r="D120" s="140" t="s">
        <v>138</v>
      </c>
      <c r="E120" s="147" t="s">
        <v>19</v>
      </c>
      <c r="F120" s="148" t="s">
        <v>176</v>
      </c>
      <c r="H120" s="149">
        <v>8.5000000000000006E-2</v>
      </c>
      <c r="I120" s="150"/>
      <c r="L120" s="146"/>
      <c r="M120" s="151"/>
      <c r="T120" s="152"/>
      <c r="AT120" s="147" t="s">
        <v>138</v>
      </c>
      <c r="AU120" s="147" t="s">
        <v>82</v>
      </c>
      <c r="AV120" s="12" t="s">
        <v>82</v>
      </c>
      <c r="AW120" s="12" t="s">
        <v>33</v>
      </c>
      <c r="AX120" s="12" t="s">
        <v>72</v>
      </c>
      <c r="AY120" s="147" t="s">
        <v>124</v>
      </c>
    </row>
    <row r="121" spans="2:65" s="14" customFormat="1">
      <c r="B121" s="160"/>
      <c r="D121" s="140" t="s">
        <v>138</v>
      </c>
      <c r="E121" s="161" t="s">
        <v>19</v>
      </c>
      <c r="F121" s="162" t="s">
        <v>177</v>
      </c>
      <c r="H121" s="161" t="s">
        <v>19</v>
      </c>
      <c r="I121" s="163"/>
      <c r="L121" s="160"/>
      <c r="M121" s="164"/>
      <c r="T121" s="165"/>
      <c r="AT121" s="161" t="s">
        <v>138</v>
      </c>
      <c r="AU121" s="161" t="s">
        <v>82</v>
      </c>
      <c r="AV121" s="14" t="s">
        <v>80</v>
      </c>
      <c r="AW121" s="14" t="s">
        <v>33</v>
      </c>
      <c r="AX121" s="14" t="s">
        <v>72</v>
      </c>
      <c r="AY121" s="161" t="s">
        <v>124</v>
      </c>
    </row>
    <row r="122" spans="2:65" s="12" customFormat="1">
      <c r="B122" s="146"/>
      <c r="D122" s="140" t="s">
        <v>138</v>
      </c>
      <c r="E122" s="147" t="s">
        <v>19</v>
      </c>
      <c r="F122" s="148" t="s">
        <v>178</v>
      </c>
      <c r="H122" s="149">
        <v>0.80400000000000005</v>
      </c>
      <c r="I122" s="150"/>
      <c r="L122" s="146"/>
      <c r="M122" s="151"/>
      <c r="T122" s="152"/>
      <c r="AT122" s="147" t="s">
        <v>138</v>
      </c>
      <c r="AU122" s="147" t="s">
        <v>82</v>
      </c>
      <c r="AV122" s="12" t="s">
        <v>82</v>
      </c>
      <c r="AW122" s="12" t="s">
        <v>33</v>
      </c>
      <c r="AX122" s="12" t="s">
        <v>72</v>
      </c>
      <c r="AY122" s="147" t="s">
        <v>124</v>
      </c>
    </row>
    <row r="123" spans="2:65" s="13" customFormat="1">
      <c r="B123" s="153"/>
      <c r="D123" s="140" t="s">
        <v>138</v>
      </c>
      <c r="E123" s="154" t="s">
        <v>19</v>
      </c>
      <c r="F123" s="155" t="s">
        <v>141</v>
      </c>
      <c r="H123" s="156">
        <v>0.88900000000000001</v>
      </c>
      <c r="I123" s="157"/>
      <c r="L123" s="153"/>
      <c r="M123" s="158"/>
      <c r="T123" s="159"/>
      <c r="AT123" s="154" t="s">
        <v>138</v>
      </c>
      <c r="AU123" s="154" t="s">
        <v>82</v>
      </c>
      <c r="AV123" s="13" t="s">
        <v>132</v>
      </c>
      <c r="AW123" s="13" t="s">
        <v>33</v>
      </c>
      <c r="AX123" s="13" t="s">
        <v>80</v>
      </c>
      <c r="AY123" s="154" t="s">
        <v>124</v>
      </c>
    </row>
    <row r="124" spans="2:65" s="1" customFormat="1" ht="21.75" customHeight="1">
      <c r="B124" s="32"/>
      <c r="C124" s="127" t="s">
        <v>179</v>
      </c>
      <c r="D124" s="127" t="s">
        <v>127</v>
      </c>
      <c r="E124" s="128" t="s">
        <v>180</v>
      </c>
      <c r="F124" s="129" t="s">
        <v>181</v>
      </c>
      <c r="G124" s="130" t="s">
        <v>182</v>
      </c>
      <c r="H124" s="131">
        <v>2</v>
      </c>
      <c r="I124" s="132"/>
      <c r="J124" s="133">
        <f>ROUND(I124*H124,2)</f>
        <v>0</v>
      </c>
      <c r="K124" s="129" t="s">
        <v>131</v>
      </c>
      <c r="L124" s="32"/>
      <c r="M124" s="134" t="s">
        <v>19</v>
      </c>
      <c r="N124" s="135" t="s">
        <v>43</v>
      </c>
      <c r="P124" s="136">
        <f>O124*H124</f>
        <v>0</v>
      </c>
      <c r="Q124" s="136">
        <v>6.8799999999999998E-3</v>
      </c>
      <c r="R124" s="136">
        <f>Q124*H124</f>
        <v>1.376E-2</v>
      </c>
      <c r="S124" s="136">
        <v>0</v>
      </c>
      <c r="T124" s="137">
        <f>S124*H124</f>
        <v>0</v>
      </c>
      <c r="AR124" s="138" t="s">
        <v>132</v>
      </c>
      <c r="AT124" s="138" t="s">
        <v>127</v>
      </c>
      <c r="AU124" s="138" t="s">
        <v>82</v>
      </c>
      <c r="AY124" s="17" t="s">
        <v>124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80</v>
      </c>
      <c r="BK124" s="139">
        <f>ROUND(I124*H124,2)</f>
        <v>0</v>
      </c>
      <c r="BL124" s="17" t="s">
        <v>132</v>
      </c>
      <c r="BM124" s="138" t="s">
        <v>183</v>
      </c>
    </row>
    <row r="125" spans="2:65" s="1" customFormat="1">
      <c r="B125" s="32"/>
      <c r="D125" s="140" t="s">
        <v>134</v>
      </c>
      <c r="F125" s="141" t="s">
        <v>181</v>
      </c>
      <c r="I125" s="142"/>
      <c r="L125" s="32"/>
      <c r="M125" s="143"/>
      <c r="T125" s="53"/>
      <c r="AT125" s="17" t="s">
        <v>134</v>
      </c>
      <c r="AU125" s="17" t="s">
        <v>82</v>
      </c>
    </row>
    <row r="126" spans="2:65" s="1" customFormat="1">
      <c r="B126" s="32"/>
      <c r="D126" s="144" t="s">
        <v>136</v>
      </c>
      <c r="F126" s="145" t="s">
        <v>184</v>
      </c>
      <c r="I126" s="142"/>
      <c r="L126" s="32"/>
      <c r="M126" s="143"/>
      <c r="T126" s="53"/>
      <c r="AT126" s="17" t="s">
        <v>136</v>
      </c>
      <c r="AU126" s="17" t="s">
        <v>82</v>
      </c>
    </row>
    <row r="127" spans="2:65" s="1" customFormat="1" ht="24.2" customHeight="1">
      <c r="B127" s="32"/>
      <c r="C127" s="166" t="s">
        <v>185</v>
      </c>
      <c r="D127" s="166" t="s">
        <v>186</v>
      </c>
      <c r="E127" s="167" t="s">
        <v>187</v>
      </c>
      <c r="F127" s="168" t="s">
        <v>188</v>
      </c>
      <c r="G127" s="169" t="s">
        <v>182</v>
      </c>
      <c r="H127" s="170">
        <v>2</v>
      </c>
      <c r="I127" s="171"/>
      <c r="J127" s="172">
        <f>ROUND(I127*H127,2)</f>
        <v>0</v>
      </c>
      <c r="K127" s="168" t="s">
        <v>131</v>
      </c>
      <c r="L127" s="173"/>
      <c r="M127" s="174" t="s">
        <v>19</v>
      </c>
      <c r="N127" s="175" t="s">
        <v>43</v>
      </c>
      <c r="P127" s="136">
        <f>O127*H127</f>
        <v>0</v>
      </c>
      <c r="Q127" s="136">
        <v>3.5999999999999997E-2</v>
      </c>
      <c r="R127" s="136">
        <f>Q127*H127</f>
        <v>7.1999999999999995E-2</v>
      </c>
      <c r="S127" s="136">
        <v>0</v>
      </c>
      <c r="T127" s="137">
        <f>S127*H127</f>
        <v>0</v>
      </c>
      <c r="AR127" s="138" t="s">
        <v>185</v>
      </c>
      <c r="AT127" s="138" t="s">
        <v>186</v>
      </c>
      <c r="AU127" s="138" t="s">
        <v>82</v>
      </c>
      <c r="AY127" s="17" t="s">
        <v>124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80</v>
      </c>
      <c r="BK127" s="139">
        <f>ROUND(I127*H127,2)</f>
        <v>0</v>
      </c>
      <c r="BL127" s="17" t="s">
        <v>132</v>
      </c>
      <c r="BM127" s="138" t="s">
        <v>189</v>
      </c>
    </row>
    <row r="128" spans="2:65" s="1" customFormat="1">
      <c r="B128" s="32"/>
      <c r="D128" s="140" t="s">
        <v>134</v>
      </c>
      <c r="F128" s="141" t="s">
        <v>188</v>
      </c>
      <c r="I128" s="142"/>
      <c r="L128" s="32"/>
      <c r="M128" s="143"/>
      <c r="T128" s="53"/>
      <c r="AT128" s="17" t="s">
        <v>134</v>
      </c>
      <c r="AU128" s="17" t="s">
        <v>82</v>
      </c>
    </row>
    <row r="129" spans="2:65" s="1" customFormat="1" ht="33" customHeight="1">
      <c r="B129" s="32"/>
      <c r="C129" s="127" t="s">
        <v>190</v>
      </c>
      <c r="D129" s="127" t="s">
        <v>127</v>
      </c>
      <c r="E129" s="128" t="s">
        <v>191</v>
      </c>
      <c r="F129" s="129" t="s">
        <v>192</v>
      </c>
      <c r="G129" s="130" t="s">
        <v>171</v>
      </c>
      <c r="H129" s="131">
        <v>0.13400000000000001</v>
      </c>
      <c r="I129" s="132"/>
      <c r="J129" s="133">
        <f>ROUND(I129*H129,2)</f>
        <v>0</v>
      </c>
      <c r="K129" s="129" t="s">
        <v>131</v>
      </c>
      <c r="L129" s="32"/>
      <c r="M129" s="134" t="s">
        <v>19</v>
      </c>
      <c r="N129" s="135" t="s">
        <v>43</v>
      </c>
      <c r="P129" s="136">
        <f>O129*H129</f>
        <v>0</v>
      </c>
      <c r="Q129" s="136">
        <v>1.9539999999999998E-2</v>
      </c>
      <c r="R129" s="136">
        <f>Q129*H129</f>
        <v>2.6183600000000001E-3</v>
      </c>
      <c r="S129" s="136">
        <v>0</v>
      </c>
      <c r="T129" s="137">
        <f>S129*H129</f>
        <v>0</v>
      </c>
      <c r="AR129" s="138" t="s">
        <v>132</v>
      </c>
      <c r="AT129" s="138" t="s">
        <v>127</v>
      </c>
      <c r="AU129" s="138" t="s">
        <v>82</v>
      </c>
      <c r="AY129" s="17" t="s">
        <v>124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80</v>
      </c>
      <c r="BK129" s="139">
        <f>ROUND(I129*H129,2)</f>
        <v>0</v>
      </c>
      <c r="BL129" s="17" t="s">
        <v>132</v>
      </c>
      <c r="BM129" s="138" t="s">
        <v>193</v>
      </c>
    </row>
    <row r="130" spans="2:65" s="1" customFormat="1" ht="19.5">
      <c r="B130" s="32"/>
      <c r="D130" s="140" t="s">
        <v>134</v>
      </c>
      <c r="F130" s="141" t="s">
        <v>194</v>
      </c>
      <c r="I130" s="142"/>
      <c r="L130" s="32"/>
      <c r="M130" s="143"/>
      <c r="T130" s="53"/>
      <c r="AT130" s="17" t="s">
        <v>134</v>
      </c>
      <c r="AU130" s="17" t="s">
        <v>82</v>
      </c>
    </row>
    <row r="131" spans="2:65" s="1" customFormat="1">
      <c r="B131" s="32"/>
      <c r="D131" s="144" t="s">
        <v>136</v>
      </c>
      <c r="F131" s="145" t="s">
        <v>195</v>
      </c>
      <c r="I131" s="142"/>
      <c r="L131" s="32"/>
      <c r="M131" s="143"/>
      <c r="T131" s="53"/>
      <c r="AT131" s="17" t="s">
        <v>136</v>
      </c>
      <c r="AU131" s="17" t="s">
        <v>82</v>
      </c>
    </row>
    <row r="132" spans="2:65" s="12" customFormat="1">
      <c r="B132" s="146"/>
      <c r="D132" s="140" t="s">
        <v>138</v>
      </c>
      <c r="E132" s="147" t="s">
        <v>19</v>
      </c>
      <c r="F132" s="148" t="s">
        <v>196</v>
      </c>
      <c r="H132" s="149">
        <v>0.13400000000000001</v>
      </c>
      <c r="I132" s="150"/>
      <c r="L132" s="146"/>
      <c r="M132" s="151"/>
      <c r="T132" s="152"/>
      <c r="AT132" s="147" t="s">
        <v>138</v>
      </c>
      <c r="AU132" s="147" t="s">
        <v>82</v>
      </c>
      <c r="AV132" s="12" t="s">
        <v>82</v>
      </c>
      <c r="AW132" s="12" t="s">
        <v>33</v>
      </c>
      <c r="AX132" s="12" t="s">
        <v>72</v>
      </c>
      <c r="AY132" s="147" t="s">
        <v>124</v>
      </c>
    </row>
    <row r="133" spans="2:65" s="13" customFormat="1">
      <c r="B133" s="153"/>
      <c r="D133" s="140" t="s">
        <v>138</v>
      </c>
      <c r="E133" s="154" t="s">
        <v>19</v>
      </c>
      <c r="F133" s="155" t="s">
        <v>141</v>
      </c>
      <c r="H133" s="156">
        <v>0.13400000000000001</v>
      </c>
      <c r="I133" s="157"/>
      <c r="L133" s="153"/>
      <c r="M133" s="158"/>
      <c r="T133" s="159"/>
      <c r="AT133" s="154" t="s">
        <v>138</v>
      </c>
      <c r="AU133" s="154" t="s">
        <v>82</v>
      </c>
      <c r="AV133" s="13" t="s">
        <v>132</v>
      </c>
      <c r="AW133" s="13" t="s">
        <v>33</v>
      </c>
      <c r="AX133" s="13" t="s">
        <v>80</v>
      </c>
      <c r="AY133" s="154" t="s">
        <v>124</v>
      </c>
    </row>
    <row r="134" spans="2:65" s="1" customFormat="1" ht="24.2" customHeight="1">
      <c r="B134" s="32"/>
      <c r="C134" s="166" t="s">
        <v>197</v>
      </c>
      <c r="D134" s="166" t="s">
        <v>186</v>
      </c>
      <c r="E134" s="167" t="s">
        <v>198</v>
      </c>
      <c r="F134" s="168" t="s">
        <v>199</v>
      </c>
      <c r="G134" s="169" t="s">
        <v>171</v>
      </c>
      <c r="H134" s="170">
        <v>0.13400000000000001</v>
      </c>
      <c r="I134" s="171"/>
      <c r="J134" s="172">
        <f>ROUND(I134*H134,2)</f>
        <v>0</v>
      </c>
      <c r="K134" s="168" t="s">
        <v>200</v>
      </c>
      <c r="L134" s="173"/>
      <c r="M134" s="174" t="s">
        <v>19</v>
      </c>
      <c r="N134" s="175" t="s">
        <v>43</v>
      </c>
      <c r="P134" s="136">
        <f>O134*H134</f>
        <v>0</v>
      </c>
      <c r="Q134" s="136">
        <v>1</v>
      </c>
      <c r="R134" s="136">
        <f>Q134*H134</f>
        <v>0.13400000000000001</v>
      </c>
      <c r="S134" s="136">
        <v>0</v>
      </c>
      <c r="T134" s="137">
        <f>S134*H134</f>
        <v>0</v>
      </c>
      <c r="AR134" s="138" t="s">
        <v>185</v>
      </c>
      <c r="AT134" s="138" t="s">
        <v>186</v>
      </c>
      <c r="AU134" s="138" t="s">
        <v>82</v>
      </c>
      <c r="AY134" s="17" t="s">
        <v>124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80</v>
      </c>
      <c r="BK134" s="139">
        <f>ROUND(I134*H134,2)</f>
        <v>0</v>
      </c>
      <c r="BL134" s="17" t="s">
        <v>132</v>
      </c>
      <c r="BM134" s="138" t="s">
        <v>201</v>
      </c>
    </row>
    <row r="135" spans="2:65" s="1" customFormat="1" ht="19.5">
      <c r="B135" s="32"/>
      <c r="D135" s="140" t="s">
        <v>134</v>
      </c>
      <c r="F135" s="141" t="s">
        <v>199</v>
      </c>
      <c r="I135" s="142"/>
      <c r="L135" s="32"/>
      <c r="M135" s="143"/>
      <c r="T135" s="53"/>
      <c r="AT135" s="17" t="s">
        <v>134</v>
      </c>
      <c r="AU135" s="17" t="s">
        <v>82</v>
      </c>
    </row>
    <row r="136" spans="2:65" s="12" customFormat="1">
      <c r="B136" s="146"/>
      <c r="D136" s="140" t="s">
        <v>138</v>
      </c>
      <c r="E136" s="147" t="s">
        <v>19</v>
      </c>
      <c r="F136" s="148" t="s">
        <v>196</v>
      </c>
      <c r="H136" s="149">
        <v>0.13400000000000001</v>
      </c>
      <c r="I136" s="150"/>
      <c r="L136" s="146"/>
      <c r="M136" s="151"/>
      <c r="T136" s="152"/>
      <c r="AT136" s="147" t="s">
        <v>138</v>
      </c>
      <c r="AU136" s="147" t="s">
        <v>82</v>
      </c>
      <c r="AV136" s="12" t="s">
        <v>82</v>
      </c>
      <c r="AW136" s="12" t="s">
        <v>33</v>
      </c>
      <c r="AX136" s="12" t="s">
        <v>72</v>
      </c>
      <c r="AY136" s="147" t="s">
        <v>124</v>
      </c>
    </row>
    <row r="137" spans="2:65" s="13" customFormat="1">
      <c r="B137" s="153"/>
      <c r="D137" s="140" t="s">
        <v>138</v>
      </c>
      <c r="E137" s="154" t="s">
        <v>19</v>
      </c>
      <c r="F137" s="155" t="s">
        <v>141</v>
      </c>
      <c r="H137" s="156">
        <v>0.13400000000000001</v>
      </c>
      <c r="I137" s="157"/>
      <c r="L137" s="153"/>
      <c r="M137" s="158"/>
      <c r="T137" s="159"/>
      <c r="AT137" s="154" t="s">
        <v>138</v>
      </c>
      <c r="AU137" s="154" t="s">
        <v>82</v>
      </c>
      <c r="AV137" s="13" t="s">
        <v>132</v>
      </c>
      <c r="AW137" s="13" t="s">
        <v>33</v>
      </c>
      <c r="AX137" s="13" t="s">
        <v>80</v>
      </c>
      <c r="AY137" s="154" t="s">
        <v>124</v>
      </c>
    </row>
    <row r="138" spans="2:65" s="11" customFormat="1" ht="22.9" customHeight="1">
      <c r="B138" s="115"/>
      <c r="D138" s="116" t="s">
        <v>71</v>
      </c>
      <c r="E138" s="125" t="s">
        <v>132</v>
      </c>
      <c r="F138" s="125" t="s">
        <v>202</v>
      </c>
      <c r="I138" s="118"/>
      <c r="J138" s="126">
        <f>BK138</f>
        <v>0</v>
      </c>
      <c r="L138" s="115"/>
      <c r="M138" s="120"/>
      <c r="P138" s="121">
        <f>SUM(P139:P154)</f>
        <v>0</v>
      </c>
      <c r="R138" s="121">
        <f>SUM(R139:R154)</f>
        <v>2.30600783</v>
      </c>
      <c r="T138" s="122">
        <f>SUM(T139:T154)</f>
        <v>0</v>
      </c>
      <c r="AR138" s="116" t="s">
        <v>80</v>
      </c>
      <c r="AT138" s="123" t="s">
        <v>71</v>
      </c>
      <c r="AU138" s="123" t="s">
        <v>80</v>
      </c>
      <c r="AY138" s="116" t="s">
        <v>124</v>
      </c>
      <c r="BK138" s="124">
        <f>SUM(BK139:BK154)</f>
        <v>0</v>
      </c>
    </row>
    <row r="139" spans="2:65" s="1" customFormat="1" ht="21.75" customHeight="1">
      <c r="B139" s="32"/>
      <c r="C139" s="127" t="s">
        <v>203</v>
      </c>
      <c r="D139" s="127" t="s">
        <v>127</v>
      </c>
      <c r="E139" s="128" t="s">
        <v>204</v>
      </c>
      <c r="F139" s="129" t="s">
        <v>205</v>
      </c>
      <c r="G139" s="130" t="s">
        <v>144</v>
      </c>
      <c r="H139" s="131">
        <v>0.86599999999999999</v>
      </c>
      <c r="I139" s="132"/>
      <c r="J139" s="133">
        <f>ROUND(I139*H139,2)</f>
        <v>0</v>
      </c>
      <c r="K139" s="129" t="s">
        <v>131</v>
      </c>
      <c r="L139" s="32"/>
      <c r="M139" s="134" t="s">
        <v>19</v>
      </c>
      <c r="N139" s="135" t="s">
        <v>43</v>
      </c>
      <c r="P139" s="136">
        <f>O139*H139</f>
        <v>0</v>
      </c>
      <c r="Q139" s="136">
        <v>2.5020099999999998</v>
      </c>
      <c r="R139" s="136">
        <f>Q139*H139</f>
        <v>2.1667406599999999</v>
      </c>
      <c r="S139" s="136">
        <v>0</v>
      </c>
      <c r="T139" s="137">
        <f>S139*H139</f>
        <v>0</v>
      </c>
      <c r="AR139" s="138" t="s">
        <v>132</v>
      </c>
      <c r="AT139" s="138" t="s">
        <v>127</v>
      </c>
      <c r="AU139" s="138" t="s">
        <v>82</v>
      </c>
      <c r="AY139" s="17" t="s">
        <v>124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80</v>
      </c>
      <c r="BK139" s="139">
        <f>ROUND(I139*H139,2)</f>
        <v>0</v>
      </c>
      <c r="BL139" s="17" t="s">
        <v>132</v>
      </c>
      <c r="BM139" s="138" t="s">
        <v>206</v>
      </c>
    </row>
    <row r="140" spans="2:65" s="1" customFormat="1" ht="29.25">
      <c r="B140" s="32"/>
      <c r="D140" s="140" t="s">
        <v>134</v>
      </c>
      <c r="F140" s="141" t="s">
        <v>207</v>
      </c>
      <c r="I140" s="142"/>
      <c r="L140" s="32"/>
      <c r="M140" s="143"/>
      <c r="T140" s="53"/>
      <c r="AT140" s="17" t="s">
        <v>134</v>
      </c>
      <c r="AU140" s="17" t="s">
        <v>82</v>
      </c>
    </row>
    <row r="141" spans="2:65" s="1" customFormat="1">
      <c r="B141" s="32"/>
      <c r="D141" s="144" t="s">
        <v>136</v>
      </c>
      <c r="F141" s="145" t="s">
        <v>208</v>
      </c>
      <c r="I141" s="142"/>
      <c r="L141" s="32"/>
      <c r="M141" s="143"/>
      <c r="T141" s="53"/>
      <c r="AT141" s="17" t="s">
        <v>136</v>
      </c>
      <c r="AU141" s="17" t="s">
        <v>82</v>
      </c>
    </row>
    <row r="142" spans="2:65" s="12" customFormat="1">
      <c r="B142" s="146"/>
      <c r="D142" s="140" t="s">
        <v>138</v>
      </c>
      <c r="E142" s="147" t="s">
        <v>19</v>
      </c>
      <c r="F142" s="148" t="s">
        <v>209</v>
      </c>
      <c r="H142" s="149">
        <v>0.86599999999999999</v>
      </c>
      <c r="I142" s="150"/>
      <c r="L142" s="146"/>
      <c r="M142" s="151"/>
      <c r="T142" s="152"/>
      <c r="AT142" s="147" t="s">
        <v>138</v>
      </c>
      <c r="AU142" s="147" t="s">
        <v>82</v>
      </c>
      <c r="AV142" s="12" t="s">
        <v>82</v>
      </c>
      <c r="AW142" s="12" t="s">
        <v>33</v>
      </c>
      <c r="AX142" s="12" t="s">
        <v>72</v>
      </c>
      <c r="AY142" s="147" t="s">
        <v>124</v>
      </c>
    </row>
    <row r="143" spans="2:65" s="13" customFormat="1">
      <c r="B143" s="153"/>
      <c r="D143" s="140" t="s">
        <v>138</v>
      </c>
      <c r="E143" s="154" t="s">
        <v>19</v>
      </c>
      <c r="F143" s="155" t="s">
        <v>141</v>
      </c>
      <c r="H143" s="156">
        <v>0.86599999999999999</v>
      </c>
      <c r="I143" s="157"/>
      <c r="L143" s="153"/>
      <c r="M143" s="158"/>
      <c r="T143" s="159"/>
      <c r="AT143" s="154" t="s">
        <v>138</v>
      </c>
      <c r="AU143" s="154" t="s">
        <v>82</v>
      </c>
      <c r="AV143" s="13" t="s">
        <v>132</v>
      </c>
      <c r="AW143" s="13" t="s">
        <v>33</v>
      </c>
      <c r="AX143" s="13" t="s">
        <v>80</v>
      </c>
      <c r="AY143" s="154" t="s">
        <v>124</v>
      </c>
    </row>
    <row r="144" spans="2:65" s="1" customFormat="1" ht="24.2" customHeight="1">
      <c r="B144" s="32"/>
      <c r="C144" s="127" t="s">
        <v>8</v>
      </c>
      <c r="D144" s="127" t="s">
        <v>127</v>
      </c>
      <c r="E144" s="128" t="s">
        <v>210</v>
      </c>
      <c r="F144" s="129" t="s">
        <v>211</v>
      </c>
      <c r="G144" s="130" t="s">
        <v>130</v>
      </c>
      <c r="H144" s="131">
        <v>7.22</v>
      </c>
      <c r="I144" s="132"/>
      <c r="J144" s="133">
        <f>ROUND(I144*H144,2)</f>
        <v>0</v>
      </c>
      <c r="K144" s="129" t="s">
        <v>131</v>
      </c>
      <c r="L144" s="32"/>
      <c r="M144" s="134" t="s">
        <v>19</v>
      </c>
      <c r="N144" s="135" t="s">
        <v>43</v>
      </c>
      <c r="P144" s="136">
        <f>O144*H144</f>
        <v>0</v>
      </c>
      <c r="Q144" s="136">
        <v>1.031E-2</v>
      </c>
      <c r="R144" s="136">
        <f>Q144*H144</f>
        <v>7.4438199999999996E-2</v>
      </c>
      <c r="S144" s="136">
        <v>0</v>
      </c>
      <c r="T144" s="137">
        <f>S144*H144</f>
        <v>0</v>
      </c>
      <c r="AR144" s="138" t="s">
        <v>132</v>
      </c>
      <c r="AT144" s="138" t="s">
        <v>127</v>
      </c>
      <c r="AU144" s="138" t="s">
        <v>82</v>
      </c>
      <c r="AY144" s="17" t="s">
        <v>124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80</v>
      </c>
      <c r="BK144" s="139">
        <f>ROUND(I144*H144,2)</f>
        <v>0</v>
      </c>
      <c r="BL144" s="17" t="s">
        <v>132</v>
      </c>
      <c r="BM144" s="138" t="s">
        <v>212</v>
      </c>
    </row>
    <row r="145" spans="2:65" s="1" customFormat="1" ht="58.5">
      <c r="B145" s="32"/>
      <c r="D145" s="140" t="s">
        <v>134</v>
      </c>
      <c r="F145" s="141" t="s">
        <v>213</v>
      </c>
      <c r="I145" s="142"/>
      <c r="L145" s="32"/>
      <c r="M145" s="143"/>
      <c r="T145" s="53"/>
      <c r="AT145" s="17" t="s">
        <v>134</v>
      </c>
      <c r="AU145" s="17" t="s">
        <v>82</v>
      </c>
    </row>
    <row r="146" spans="2:65" s="1" customFormat="1">
      <c r="B146" s="32"/>
      <c r="D146" s="144" t="s">
        <v>136</v>
      </c>
      <c r="F146" s="145" t="s">
        <v>214</v>
      </c>
      <c r="I146" s="142"/>
      <c r="L146" s="32"/>
      <c r="M146" s="143"/>
      <c r="T146" s="53"/>
      <c r="AT146" s="17" t="s">
        <v>136</v>
      </c>
      <c r="AU146" s="17" t="s">
        <v>82</v>
      </c>
    </row>
    <row r="147" spans="2:65" s="12" customFormat="1">
      <c r="B147" s="146"/>
      <c r="D147" s="140" t="s">
        <v>138</v>
      </c>
      <c r="E147" s="147" t="s">
        <v>19</v>
      </c>
      <c r="F147" s="148" t="s">
        <v>215</v>
      </c>
      <c r="H147" s="149">
        <v>7.22</v>
      </c>
      <c r="I147" s="150"/>
      <c r="L147" s="146"/>
      <c r="M147" s="151"/>
      <c r="T147" s="152"/>
      <c r="AT147" s="147" t="s">
        <v>138</v>
      </c>
      <c r="AU147" s="147" t="s">
        <v>82</v>
      </c>
      <c r="AV147" s="12" t="s">
        <v>82</v>
      </c>
      <c r="AW147" s="12" t="s">
        <v>33</v>
      </c>
      <c r="AX147" s="12" t="s">
        <v>72</v>
      </c>
      <c r="AY147" s="147" t="s">
        <v>124</v>
      </c>
    </row>
    <row r="148" spans="2:65" s="13" customFormat="1">
      <c r="B148" s="153"/>
      <c r="D148" s="140" t="s">
        <v>138</v>
      </c>
      <c r="E148" s="154" t="s">
        <v>19</v>
      </c>
      <c r="F148" s="155" t="s">
        <v>141</v>
      </c>
      <c r="H148" s="156">
        <v>7.22</v>
      </c>
      <c r="I148" s="157"/>
      <c r="L148" s="153"/>
      <c r="M148" s="158"/>
      <c r="T148" s="159"/>
      <c r="AT148" s="154" t="s">
        <v>138</v>
      </c>
      <c r="AU148" s="154" t="s">
        <v>82</v>
      </c>
      <c r="AV148" s="13" t="s">
        <v>132</v>
      </c>
      <c r="AW148" s="13" t="s">
        <v>33</v>
      </c>
      <c r="AX148" s="13" t="s">
        <v>80</v>
      </c>
      <c r="AY148" s="154" t="s">
        <v>124</v>
      </c>
    </row>
    <row r="149" spans="2:65" s="1" customFormat="1" ht="16.5" customHeight="1">
      <c r="B149" s="32"/>
      <c r="C149" s="127" t="s">
        <v>216</v>
      </c>
      <c r="D149" s="127" t="s">
        <v>127</v>
      </c>
      <c r="E149" s="128" t="s">
        <v>217</v>
      </c>
      <c r="F149" s="129" t="s">
        <v>218</v>
      </c>
      <c r="G149" s="130" t="s">
        <v>171</v>
      </c>
      <c r="H149" s="131">
        <v>6.0999999999999999E-2</v>
      </c>
      <c r="I149" s="132"/>
      <c r="J149" s="133">
        <f>ROUND(I149*H149,2)</f>
        <v>0</v>
      </c>
      <c r="K149" s="129" t="s">
        <v>131</v>
      </c>
      <c r="L149" s="32"/>
      <c r="M149" s="134" t="s">
        <v>19</v>
      </c>
      <c r="N149" s="135" t="s">
        <v>43</v>
      </c>
      <c r="P149" s="136">
        <f>O149*H149</f>
        <v>0</v>
      </c>
      <c r="Q149" s="136">
        <v>1.06277</v>
      </c>
      <c r="R149" s="136">
        <f>Q149*H149</f>
        <v>6.482897E-2</v>
      </c>
      <c r="S149" s="136">
        <v>0</v>
      </c>
      <c r="T149" s="137">
        <f>S149*H149</f>
        <v>0</v>
      </c>
      <c r="AR149" s="138" t="s">
        <v>132</v>
      </c>
      <c r="AT149" s="138" t="s">
        <v>127</v>
      </c>
      <c r="AU149" s="138" t="s">
        <v>82</v>
      </c>
      <c r="AY149" s="17" t="s">
        <v>124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80</v>
      </c>
      <c r="BK149" s="139">
        <f>ROUND(I149*H149,2)</f>
        <v>0</v>
      </c>
      <c r="BL149" s="17" t="s">
        <v>132</v>
      </c>
      <c r="BM149" s="138" t="s">
        <v>219</v>
      </c>
    </row>
    <row r="150" spans="2:65" s="1" customFormat="1" ht="48.75">
      <c r="B150" s="32"/>
      <c r="D150" s="140" t="s">
        <v>134</v>
      </c>
      <c r="F150" s="141" t="s">
        <v>220</v>
      </c>
      <c r="I150" s="142"/>
      <c r="L150" s="32"/>
      <c r="M150" s="143"/>
      <c r="T150" s="53"/>
      <c r="AT150" s="17" t="s">
        <v>134</v>
      </c>
      <c r="AU150" s="17" t="s">
        <v>82</v>
      </c>
    </row>
    <row r="151" spans="2:65" s="1" customFormat="1">
      <c r="B151" s="32"/>
      <c r="D151" s="144" t="s">
        <v>136</v>
      </c>
      <c r="F151" s="145" t="s">
        <v>221</v>
      </c>
      <c r="I151" s="142"/>
      <c r="L151" s="32"/>
      <c r="M151" s="143"/>
      <c r="T151" s="53"/>
      <c r="AT151" s="17" t="s">
        <v>136</v>
      </c>
      <c r="AU151" s="17" t="s">
        <v>82</v>
      </c>
    </row>
    <row r="152" spans="2:65" s="14" customFormat="1">
      <c r="B152" s="160"/>
      <c r="D152" s="140" t="s">
        <v>138</v>
      </c>
      <c r="E152" s="161" t="s">
        <v>19</v>
      </c>
      <c r="F152" s="162" t="s">
        <v>222</v>
      </c>
      <c r="H152" s="161" t="s">
        <v>19</v>
      </c>
      <c r="I152" s="163"/>
      <c r="L152" s="160"/>
      <c r="M152" s="164"/>
      <c r="T152" s="165"/>
      <c r="AT152" s="161" t="s">
        <v>138</v>
      </c>
      <c r="AU152" s="161" t="s">
        <v>82</v>
      </c>
      <c r="AV152" s="14" t="s">
        <v>80</v>
      </c>
      <c r="AW152" s="14" t="s">
        <v>33</v>
      </c>
      <c r="AX152" s="14" t="s">
        <v>72</v>
      </c>
      <c r="AY152" s="161" t="s">
        <v>124</v>
      </c>
    </row>
    <row r="153" spans="2:65" s="12" customFormat="1">
      <c r="B153" s="146"/>
      <c r="D153" s="140" t="s">
        <v>138</v>
      </c>
      <c r="E153" s="147" t="s">
        <v>19</v>
      </c>
      <c r="F153" s="148" t="s">
        <v>223</v>
      </c>
      <c r="H153" s="149">
        <v>6.0999999999999999E-2</v>
      </c>
      <c r="I153" s="150"/>
      <c r="L153" s="146"/>
      <c r="M153" s="151"/>
      <c r="T153" s="152"/>
      <c r="AT153" s="147" t="s">
        <v>138</v>
      </c>
      <c r="AU153" s="147" t="s">
        <v>82</v>
      </c>
      <c r="AV153" s="12" t="s">
        <v>82</v>
      </c>
      <c r="AW153" s="12" t="s">
        <v>33</v>
      </c>
      <c r="AX153" s="12" t="s">
        <v>72</v>
      </c>
      <c r="AY153" s="147" t="s">
        <v>124</v>
      </c>
    </row>
    <row r="154" spans="2:65" s="13" customFormat="1">
      <c r="B154" s="153"/>
      <c r="D154" s="140" t="s">
        <v>138</v>
      </c>
      <c r="E154" s="154" t="s">
        <v>19</v>
      </c>
      <c r="F154" s="155" t="s">
        <v>141</v>
      </c>
      <c r="H154" s="156">
        <v>6.0999999999999999E-2</v>
      </c>
      <c r="I154" s="157"/>
      <c r="L154" s="153"/>
      <c r="M154" s="158"/>
      <c r="T154" s="159"/>
      <c r="AT154" s="154" t="s">
        <v>138</v>
      </c>
      <c r="AU154" s="154" t="s">
        <v>82</v>
      </c>
      <c r="AV154" s="13" t="s">
        <v>132</v>
      </c>
      <c r="AW154" s="13" t="s">
        <v>33</v>
      </c>
      <c r="AX154" s="13" t="s">
        <v>80</v>
      </c>
      <c r="AY154" s="154" t="s">
        <v>124</v>
      </c>
    </row>
    <row r="155" spans="2:65" s="11" customFormat="1" ht="22.9" customHeight="1">
      <c r="B155" s="115"/>
      <c r="D155" s="116" t="s">
        <v>71</v>
      </c>
      <c r="E155" s="125" t="s">
        <v>190</v>
      </c>
      <c r="F155" s="125" t="s">
        <v>224</v>
      </c>
      <c r="I155" s="118"/>
      <c r="J155" s="126">
        <f>BK155</f>
        <v>0</v>
      </c>
      <c r="L155" s="115"/>
      <c r="M155" s="120"/>
      <c r="P155" s="121">
        <f>SUM(P156:P192)</f>
        <v>0</v>
      </c>
      <c r="R155" s="121">
        <f>SUM(R156:R192)</f>
        <v>8.1600000000000006E-3</v>
      </c>
      <c r="T155" s="122">
        <f>SUM(T156:T192)</f>
        <v>0.14399999999999999</v>
      </c>
      <c r="AR155" s="116" t="s">
        <v>80</v>
      </c>
      <c r="AT155" s="123" t="s">
        <v>71</v>
      </c>
      <c r="AU155" s="123" t="s">
        <v>80</v>
      </c>
      <c r="AY155" s="116" t="s">
        <v>124</v>
      </c>
      <c r="BK155" s="124">
        <f>SUM(BK156:BK192)</f>
        <v>0</v>
      </c>
    </row>
    <row r="156" spans="2:65" s="1" customFormat="1" ht="37.9" customHeight="1">
      <c r="B156" s="32"/>
      <c r="C156" s="127" t="s">
        <v>225</v>
      </c>
      <c r="D156" s="127" t="s">
        <v>127</v>
      </c>
      <c r="E156" s="128" t="s">
        <v>226</v>
      </c>
      <c r="F156" s="129" t="s">
        <v>227</v>
      </c>
      <c r="G156" s="130" t="s">
        <v>130</v>
      </c>
      <c r="H156" s="131">
        <v>36</v>
      </c>
      <c r="I156" s="132"/>
      <c r="J156" s="133">
        <f>ROUND(I156*H156,2)</f>
        <v>0</v>
      </c>
      <c r="K156" s="129" t="s">
        <v>131</v>
      </c>
      <c r="L156" s="32"/>
      <c r="M156" s="134" t="s">
        <v>19</v>
      </c>
      <c r="N156" s="135" t="s">
        <v>43</v>
      </c>
      <c r="P156" s="136">
        <f>O156*H156</f>
        <v>0</v>
      </c>
      <c r="Q156" s="136">
        <v>2.1000000000000001E-4</v>
      </c>
      <c r="R156" s="136">
        <f>Q156*H156</f>
        <v>7.5600000000000007E-3</v>
      </c>
      <c r="S156" s="136">
        <v>0</v>
      </c>
      <c r="T156" s="137">
        <f>S156*H156</f>
        <v>0</v>
      </c>
      <c r="AR156" s="138" t="s">
        <v>132</v>
      </c>
      <c r="AT156" s="138" t="s">
        <v>127</v>
      </c>
      <c r="AU156" s="138" t="s">
        <v>82</v>
      </c>
      <c r="AY156" s="17" t="s">
        <v>124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80</v>
      </c>
      <c r="BK156" s="139">
        <f>ROUND(I156*H156,2)</f>
        <v>0</v>
      </c>
      <c r="BL156" s="17" t="s">
        <v>132</v>
      </c>
      <c r="BM156" s="138" t="s">
        <v>228</v>
      </c>
    </row>
    <row r="157" spans="2:65" s="1" customFormat="1" ht="19.5">
      <c r="B157" s="32"/>
      <c r="D157" s="140" t="s">
        <v>134</v>
      </c>
      <c r="F157" s="141" t="s">
        <v>229</v>
      </c>
      <c r="I157" s="142"/>
      <c r="L157" s="32"/>
      <c r="M157" s="143"/>
      <c r="T157" s="53"/>
      <c r="AT157" s="17" t="s">
        <v>134</v>
      </c>
      <c r="AU157" s="17" t="s">
        <v>82</v>
      </c>
    </row>
    <row r="158" spans="2:65" s="1" customFormat="1">
      <c r="B158" s="32"/>
      <c r="D158" s="144" t="s">
        <v>136</v>
      </c>
      <c r="F158" s="145" t="s">
        <v>230</v>
      </c>
      <c r="I158" s="142"/>
      <c r="L158" s="32"/>
      <c r="M158" s="143"/>
      <c r="T158" s="53"/>
      <c r="AT158" s="17" t="s">
        <v>136</v>
      </c>
      <c r="AU158" s="17" t="s">
        <v>82</v>
      </c>
    </row>
    <row r="159" spans="2:65" s="12" customFormat="1">
      <c r="B159" s="146"/>
      <c r="D159" s="140" t="s">
        <v>138</v>
      </c>
      <c r="E159" s="147" t="s">
        <v>19</v>
      </c>
      <c r="F159" s="148" t="s">
        <v>231</v>
      </c>
      <c r="H159" s="149">
        <v>36</v>
      </c>
      <c r="I159" s="150"/>
      <c r="L159" s="146"/>
      <c r="M159" s="151"/>
      <c r="T159" s="152"/>
      <c r="AT159" s="147" t="s">
        <v>138</v>
      </c>
      <c r="AU159" s="147" t="s">
        <v>82</v>
      </c>
      <c r="AV159" s="12" t="s">
        <v>82</v>
      </c>
      <c r="AW159" s="12" t="s">
        <v>33</v>
      </c>
      <c r="AX159" s="12" t="s">
        <v>72</v>
      </c>
      <c r="AY159" s="147" t="s">
        <v>124</v>
      </c>
    </row>
    <row r="160" spans="2:65" s="13" customFormat="1">
      <c r="B160" s="153"/>
      <c r="D160" s="140" t="s">
        <v>138</v>
      </c>
      <c r="E160" s="154" t="s">
        <v>19</v>
      </c>
      <c r="F160" s="155" t="s">
        <v>141</v>
      </c>
      <c r="H160" s="156">
        <v>36</v>
      </c>
      <c r="I160" s="157"/>
      <c r="L160" s="153"/>
      <c r="M160" s="158"/>
      <c r="T160" s="159"/>
      <c r="AT160" s="154" t="s">
        <v>138</v>
      </c>
      <c r="AU160" s="154" t="s">
        <v>82</v>
      </c>
      <c r="AV160" s="13" t="s">
        <v>132</v>
      </c>
      <c r="AW160" s="13" t="s">
        <v>33</v>
      </c>
      <c r="AX160" s="13" t="s">
        <v>80</v>
      </c>
      <c r="AY160" s="154" t="s">
        <v>124</v>
      </c>
    </row>
    <row r="161" spans="2:65" s="1" customFormat="1" ht="24.2" customHeight="1">
      <c r="B161" s="32"/>
      <c r="C161" s="127" t="s">
        <v>232</v>
      </c>
      <c r="D161" s="127" t="s">
        <v>127</v>
      </c>
      <c r="E161" s="128" t="s">
        <v>233</v>
      </c>
      <c r="F161" s="129" t="s">
        <v>234</v>
      </c>
      <c r="G161" s="130" t="s">
        <v>235</v>
      </c>
      <c r="H161" s="131">
        <v>95.2</v>
      </c>
      <c r="I161" s="132"/>
      <c r="J161" s="133">
        <f>ROUND(I161*H161,2)</f>
        <v>0</v>
      </c>
      <c r="K161" s="129" t="s">
        <v>131</v>
      </c>
      <c r="L161" s="32"/>
      <c r="M161" s="134" t="s">
        <v>19</v>
      </c>
      <c r="N161" s="135" t="s">
        <v>43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132</v>
      </c>
      <c r="AT161" s="138" t="s">
        <v>127</v>
      </c>
      <c r="AU161" s="138" t="s">
        <v>82</v>
      </c>
      <c r="AY161" s="17" t="s">
        <v>124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80</v>
      </c>
      <c r="BK161" s="139">
        <f>ROUND(I161*H161,2)</f>
        <v>0</v>
      </c>
      <c r="BL161" s="17" t="s">
        <v>132</v>
      </c>
      <c r="BM161" s="138" t="s">
        <v>236</v>
      </c>
    </row>
    <row r="162" spans="2:65" s="1" customFormat="1" ht="19.5">
      <c r="B162" s="32"/>
      <c r="D162" s="140" t="s">
        <v>134</v>
      </c>
      <c r="F162" s="141" t="s">
        <v>237</v>
      </c>
      <c r="I162" s="142"/>
      <c r="L162" s="32"/>
      <c r="M162" s="143"/>
      <c r="T162" s="53"/>
      <c r="AT162" s="17" t="s">
        <v>134</v>
      </c>
      <c r="AU162" s="17" t="s">
        <v>82</v>
      </c>
    </row>
    <row r="163" spans="2:65" s="1" customFormat="1">
      <c r="B163" s="32"/>
      <c r="D163" s="144" t="s">
        <v>136</v>
      </c>
      <c r="F163" s="145" t="s">
        <v>238</v>
      </c>
      <c r="I163" s="142"/>
      <c r="L163" s="32"/>
      <c r="M163" s="143"/>
      <c r="T163" s="53"/>
      <c r="AT163" s="17" t="s">
        <v>136</v>
      </c>
      <c r="AU163" s="17" t="s">
        <v>82</v>
      </c>
    </row>
    <row r="164" spans="2:65" s="12" customFormat="1">
      <c r="B164" s="146"/>
      <c r="D164" s="140" t="s">
        <v>138</v>
      </c>
      <c r="E164" s="147" t="s">
        <v>19</v>
      </c>
      <c r="F164" s="148" t="s">
        <v>239</v>
      </c>
      <c r="H164" s="149">
        <v>95.2</v>
      </c>
      <c r="I164" s="150"/>
      <c r="L164" s="146"/>
      <c r="M164" s="151"/>
      <c r="T164" s="152"/>
      <c r="AT164" s="147" t="s">
        <v>138</v>
      </c>
      <c r="AU164" s="147" t="s">
        <v>82</v>
      </c>
      <c r="AV164" s="12" t="s">
        <v>82</v>
      </c>
      <c r="AW164" s="12" t="s">
        <v>33</v>
      </c>
      <c r="AX164" s="12" t="s">
        <v>72</v>
      </c>
      <c r="AY164" s="147" t="s">
        <v>124</v>
      </c>
    </row>
    <row r="165" spans="2:65" s="13" customFormat="1">
      <c r="B165" s="153"/>
      <c r="D165" s="140" t="s">
        <v>138</v>
      </c>
      <c r="E165" s="154" t="s">
        <v>19</v>
      </c>
      <c r="F165" s="155" t="s">
        <v>141</v>
      </c>
      <c r="H165" s="156">
        <v>95.2</v>
      </c>
      <c r="I165" s="157"/>
      <c r="L165" s="153"/>
      <c r="M165" s="158"/>
      <c r="T165" s="159"/>
      <c r="AT165" s="154" t="s">
        <v>138</v>
      </c>
      <c r="AU165" s="154" t="s">
        <v>82</v>
      </c>
      <c r="AV165" s="13" t="s">
        <v>132</v>
      </c>
      <c r="AW165" s="13" t="s">
        <v>33</v>
      </c>
      <c r="AX165" s="13" t="s">
        <v>80</v>
      </c>
      <c r="AY165" s="154" t="s">
        <v>124</v>
      </c>
    </row>
    <row r="166" spans="2:65" s="1" customFormat="1" ht="24.2" customHeight="1">
      <c r="B166" s="32"/>
      <c r="C166" s="127" t="s">
        <v>240</v>
      </c>
      <c r="D166" s="127" t="s">
        <v>127</v>
      </c>
      <c r="E166" s="128" t="s">
        <v>241</v>
      </c>
      <c r="F166" s="129" t="s">
        <v>242</v>
      </c>
      <c r="G166" s="130" t="s">
        <v>235</v>
      </c>
      <c r="H166" s="131">
        <v>5712</v>
      </c>
      <c r="I166" s="132"/>
      <c r="J166" s="133">
        <f>ROUND(I166*H166,2)</f>
        <v>0</v>
      </c>
      <c r="K166" s="129" t="s">
        <v>131</v>
      </c>
      <c r="L166" s="32"/>
      <c r="M166" s="134" t="s">
        <v>19</v>
      </c>
      <c r="N166" s="135" t="s">
        <v>43</v>
      </c>
      <c r="P166" s="136">
        <f>O166*H166</f>
        <v>0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AR166" s="138" t="s">
        <v>132</v>
      </c>
      <c r="AT166" s="138" t="s">
        <v>127</v>
      </c>
      <c r="AU166" s="138" t="s">
        <v>82</v>
      </c>
      <c r="AY166" s="17" t="s">
        <v>124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80</v>
      </c>
      <c r="BK166" s="139">
        <f>ROUND(I166*H166,2)</f>
        <v>0</v>
      </c>
      <c r="BL166" s="17" t="s">
        <v>132</v>
      </c>
      <c r="BM166" s="138" t="s">
        <v>243</v>
      </c>
    </row>
    <row r="167" spans="2:65" s="1" customFormat="1" ht="29.25">
      <c r="B167" s="32"/>
      <c r="D167" s="140" t="s">
        <v>134</v>
      </c>
      <c r="F167" s="141" t="s">
        <v>244</v>
      </c>
      <c r="I167" s="142"/>
      <c r="L167" s="32"/>
      <c r="M167" s="143"/>
      <c r="T167" s="53"/>
      <c r="AT167" s="17" t="s">
        <v>134</v>
      </c>
      <c r="AU167" s="17" t="s">
        <v>82</v>
      </c>
    </row>
    <row r="168" spans="2:65" s="1" customFormat="1">
      <c r="B168" s="32"/>
      <c r="D168" s="144" t="s">
        <v>136</v>
      </c>
      <c r="F168" s="145" t="s">
        <v>245</v>
      </c>
      <c r="I168" s="142"/>
      <c r="L168" s="32"/>
      <c r="M168" s="143"/>
      <c r="T168" s="53"/>
      <c r="AT168" s="17" t="s">
        <v>136</v>
      </c>
      <c r="AU168" s="17" t="s">
        <v>82</v>
      </c>
    </row>
    <row r="169" spans="2:65" s="12" customFormat="1">
      <c r="B169" s="146"/>
      <c r="D169" s="140" t="s">
        <v>138</v>
      </c>
      <c r="E169" s="147" t="s">
        <v>19</v>
      </c>
      <c r="F169" s="148" t="s">
        <v>246</v>
      </c>
      <c r="H169" s="149">
        <v>5712</v>
      </c>
      <c r="I169" s="150"/>
      <c r="L169" s="146"/>
      <c r="M169" s="151"/>
      <c r="T169" s="152"/>
      <c r="AT169" s="147" t="s">
        <v>138</v>
      </c>
      <c r="AU169" s="147" t="s">
        <v>82</v>
      </c>
      <c r="AV169" s="12" t="s">
        <v>82</v>
      </c>
      <c r="AW169" s="12" t="s">
        <v>33</v>
      </c>
      <c r="AX169" s="12" t="s">
        <v>72</v>
      </c>
      <c r="AY169" s="147" t="s">
        <v>124</v>
      </c>
    </row>
    <row r="170" spans="2:65" s="13" customFormat="1">
      <c r="B170" s="153"/>
      <c r="D170" s="140" t="s">
        <v>138</v>
      </c>
      <c r="E170" s="154" t="s">
        <v>19</v>
      </c>
      <c r="F170" s="155" t="s">
        <v>141</v>
      </c>
      <c r="H170" s="156">
        <v>5712</v>
      </c>
      <c r="I170" s="157"/>
      <c r="L170" s="153"/>
      <c r="M170" s="158"/>
      <c r="T170" s="159"/>
      <c r="AT170" s="154" t="s">
        <v>138</v>
      </c>
      <c r="AU170" s="154" t="s">
        <v>82</v>
      </c>
      <c r="AV170" s="13" t="s">
        <v>132</v>
      </c>
      <c r="AW170" s="13" t="s">
        <v>33</v>
      </c>
      <c r="AX170" s="13" t="s">
        <v>80</v>
      </c>
      <c r="AY170" s="154" t="s">
        <v>124</v>
      </c>
    </row>
    <row r="171" spans="2:65" s="1" customFormat="1" ht="24.2" customHeight="1">
      <c r="B171" s="32"/>
      <c r="C171" s="127" t="s">
        <v>247</v>
      </c>
      <c r="D171" s="127" t="s">
        <v>127</v>
      </c>
      <c r="E171" s="128" t="s">
        <v>248</v>
      </c>
      <c r="F171" s="129" t="s">
        <v>249</v>
      </c>
      <c r="G171" s="130" t="s">
        <v>235</v>
      </c>
      <c r="H171" s="131">
        <v>95.2</v>
      </c>
      <c r="I171" s="132"/>
      <c r="J171" s="133">
        <f>ROUND(I171*H171,2)</f>
        <v>0</v>
      </c>
      <c r="K171" s="129" t="s">
        <v>131</v>
      </c>
      <c r="L171" s="32"/>
      <c r="M171" s="134" t="s">
        <v>19</v>
      </c>
      <c r="N171" s="135" t="s">
        <v>43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132</v>
      </c>
      <c r="AT171" s="138" t="s">
        <v>127</v>
      </c>
      <c r="AU171" s="138" t="s">
        <v>82</v>
      </c>
      <c r="AY171" s="17" t="s">
        <v>124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80</v>
      </c>
      <c r="BK171" s="139">
        <f>ROUND(I171*H171,2)</f>
        <v>0</v>
      </c>
      <c r="BL171" s="17" t="s">
        <v>132</v>
      </c>
      <c r="BM171" s="138" t="s">
        <v>250</v>
      </c>
    </row>
    <row r="172" spans="2:65" s="1" customFormat="1" ht="19.5">
      <c r="B172" s="32"/>
      <c r="D172" s="140" t="s">
        <v>134</v>
      </c>
      <c r="F172" s="141" t="s">
        <v>251</v>
      </c>
      <c r="I172" s="142"/>
      <c r="L172" s="32"/>
      <c r="M172" s="143"/>
      <c r="T172" s="53"/>
      <c r="AT172" s="17" t="s">
        <v>134</v>
      </c>
      <c r="AU172" s="17" t="s">
        <v>82</v>
      </c>
    </row>
    <row r="173" spans="2:65" s="1" customFormat="1">
      <c r="B173" s="32"/>
      <c r="D173" s="144" t="s">
        <v>136</v>
      </c>
      <c r="F173" s="145" t="s">
        <v>252</v>
      </c>
      <c r="I173" s="142"/>
      <c r="L173" s="32"/>
      <c r="M173" s="143"/>
      <c r="T173" s="53"/>
      <c r="AT173" s="17" t="s">
        <v>136</v>
      </c>
      <c r="AU173" s="17" t="s">
        <v>82</v>
      </c>
    </row>
    <row r="174" spans="2:65" s="1" customFormat="1" ht="24.2" customHeight="1">
      <c r="B174" s="32"/>
      <c r="C174" s="127" t="s">
        <v>253</v>
      </c>
      <c r="D174" s="127" t="s">
        <v>127</v>
      </c>
      <c r="E174" s="128" t="s">
        <v>254</v>
      </c>
      <c r="F174" s="129" t="s">
        <v>255</v>
      </c>
      <c r="G174" s="130" t="s">
        <v>130</v>
      </c>
      <c r="H174" s="131">
        <v>20</v>
      </c>
      <c r="I174" s="132"/>
      <c r="J174" s="133">
        <f>ROUND(I174*H174,2)</f>
        <v>0</v>
      </c>
      <c r="K174" s="129" t="s">
        <v>131</v>
      </c>
      <c r="L174" s="32"/>
      <c r="M174" s="134" t="s">
        <v>19</v>
      </c>
      <c r="N174" s="135" t="s">
        <v>43</v>
      </c>
      <c r="P174" s="136">
        <f>O174*H174</f>
        <v>0</v>
      </c>
      <c r="Q174" s="136">
        <v>3.0000000000000001E-5</v>
      </c>
      <c r="R174" s="136">
        <f>Q174*H174</f>
        <v>6.0000000000000006E-4</v>
      </c>
      <c r="S174" s="136">
        <v>0</v>
      </c>
      <c r="T174" s="137">
        <f>S174*H174</f>
        <v>0</v>
      </c>
      <c r="AR174" s="138" t="s">
        <v>132</v>
      </c>
      <c r="AT174" s="138" t="s">
        <v>127</v>
      </c>
      <c r="AU174" s="138" t="s">
        <v>82</v>
      </c>
      <c r="AY174" s="17" t="s">
        <v>124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80</v>
      </c>
      <c r="BK174" s="139">
        <f>ROUND(I174*H174,2)</f>
        <v>0</v>
      </c>
      <c r="BL174" s="17" t="s">
        <v>132</v>
      </c>
      <c r="BM174" s="138" t="s">
        <v>256</v>
      </c>
    </row>
    <row r="175" spans="2:65" s="1" customFormat="1" ht="29.25">
      <c r="B175" s="32"/>
      <c r="D175" s="140" t="s">
        <v>134</v>
      </c>
      <c r="F175" s="141" t="s">
        <v>257</v>
      </c>
      <c r="I175" s="142"/>
      <c r="L175" s="32"/>
      <c r="M175" s="143"/>
      <c r="T175" s="53"/>
      <c r="AT175" s="17" t="s">
        <v>134</v>
      </c>
      <c r="AU175" s="17" t="s">
        <v>82</v>
      </c>
    </row>
    <row r="176" spans="2:65" s="1" customFormat="1">
      <c r="B176" s="32"/>
      <c r="D176" s="144" t="s">
        <v>136</v>
      </c>
      <c r="F176" s="145" t="s">
        <v>258</v>
      </c>
      <c r="I176" s="142"/>
      <c r="L176" s="32"/>
      <c r="M176" s="143"/>
      <c r="T176" s="53"/>
      <c r="AT176" s="17" t="s">
        <v>136</v>
      </c>
      <c r="AU176" s="17" t="s">
        <v>82</v>
      </c>
    </row>
    <row r="177" spans="2:65" s="1" customFormat="1" ht="24.2" customHeight="1">
      <c r="B177" s="32"/>
      <c r="C177" s="127" t="s">
        <v>259</v>
      </c>
      <c r="D177" s="127" t="s">
        <v>127</v>
      </c>
      <c r="E177" s="128" t="s">
        <v>260</v>
      </c>
      <c r="F177" s="129" t="s">
        <v>261</v>
      </c>
      <c r="G177" s="130" t="s">
        <v>182</v>
      </c>
      <c r="H177" s="131">
        <v>8</v>
      </c>
      <c r="I177" s="132"/>
      <c r="J177" s="133">
        <f>ROUND(I177*H177,2)</f>
        <v>0</v>
      </c>
      <c r="K177" s="129" t="s">
        <v>131</v>
      </c>
      <c r="L177" s="32"/>
      <c r="M177" s="134" t="s">
        <v>19</v>
      </c>
      <c r="N177" s="135" t="s">
        <v>43</v>
      </c>
      <c r="P177" s="136">
        <f>O177*H177</f>
        <v>0</v>
      </c>
      <c r="Q177" s="136">
        <v>0</v>
      </c>
      <c r="R177" s="136">
        <f>Q177*H177</f>
        <v>0</v>
      </c>
      <c r="S177" s="136">
        <v>1.7999999999999999E-2</v>
      </c>
      <c r="T177" s="137">
        <f>S177*H177</f>
        <v>0.14399999999999999</v>
      </c>
      <c r="AR177" s="138" t="s">
        <v>132</v>
      </c>
      <c r="AT177" s="138" t="s">
        <v>127</v>
      </c>
      <c r="AU177" s="138" t="s">
        <v>82</v>
      </c>
      <c r="AY177" s="17" t="s">
        <v>124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80</v>
      </c>
      <c r="BK177" s="139">
        <f>ROUND(I177*H177,2)</f>
        <v>0</v>
      </c>
      <c r="BL177" s="17" t="s">
        <v>132</v>
      </c>
      <c r="BM177" s="138" t="s">
        <v>262</v>
      </c>
    </row>
    <row r="178" spans="2:65" s="1" customFormat="1" ht="19.5">
      <c r="B178" s="32"/>
      <c r="D178" s="140" t="s">
        <v>134</v>
      </c>
      <c r="F178" s="141" t="s">
        <v>263</v>
      </c>
      <c r="I178" s="142"/>
      <c r="L178" s="32"/>
      <c r="M178" s="143"/>
      <c r="T178" s="53"/>
      <c r="AT178" s="17" t="s">
        <v>134</v>
      </c>
      <c r="AU178" s="17" t="s">
        <v>82</v>
      </c>
    </row>
    <row r="179" spans="2:65" s="1" customFormat="1">
      <c r="B179" s="32"/>
      <c r="D179" s="144" t="s">
        <v>136</v>
      </c>
      <c r="F179" s="145" t="s">
        <v>264</v>
      </c>
      <c r="I179" s="142"/>
      <c r="L179" s="32"/>
      <c r="M179" s="143"/>
      <c r="T179" s="53"/>
      <c r="AT179" s="17" t="s">
        <v>136</v>
      </c>
      <c r="AU179" s="17" t="s">
        <v>82</v>
      </c>
    </row>
    <row r="180" spans="2:65" s="12" customFormat="1">
      <c r="B180" s="146"/>
      <c r="D180" s="140" t="s">
        <v>138</v>
      </c>
      <c r="E180" s="147" t="s">
        <v>19</v>
      </c>
      <c r="F180" s="148" t="s">
        <v>265</v>
      </c>
      <c r="H180" s="149">
        <v>8</v>
      </c>
      <c r="I180" s="150"/>
      <c r="L180" s="146"/>
      <c r="M180" s="151"/>
      <c r="T180" s="152"/>
      <c r="AT180" s="147" t="s">
        <v>138</v>
      </c>
      <c r="AU180" s="147" t="s">
        <v>82</v>
      </c>
      <c r="AV180" s="12" t="s">
        <v>82</v>
      </c>
      <c r="AW180" s="12" t="s">
        <v>33</v>
      </c>
      <c r="AX180" s="12" t="s">
        <v>72</v>
      </c>
      <c r="AY180" s="147" t="s">
        <v>124</v>
      </c>
    </row>
    <row r="181" spans="2:65" s="13" customFormat="1">
      <c r="B181" s="153"/>
      <c r="D181" s="140" t="s">
        <v>138</v>
      </c>
      <c r="E181" s="154" t="s">
        <v>19</v>
      </c>
      <c r="F181" s="155" t="s">
        <v>141</v>
      </c>
      <c r="H181" s="156">
        <v>8</v>
      </c>
      <c r="I181" s="157"/>
      <c r="L181" s="153"/>
      <c r="M181" s="158"/>
      <c r="T181" s="159"/>
      <c r="AT181" s="154" t="s">
        <v>138</v>
      </c>
      <c r="AU181" s="154" t="s">
        <v>82</v>
      </c>
      <c r="AV181" s="13" t="s">
        <v>132</v>
      </c>
      <c r="AW181" s="13" t="s">
        <v>33</v>
      </c>
      <c r="AX181" s="13" t="s">
        <v>80</v>
      </c>
      <c r="AY181" s="154" t="s">
        <v>124</v>
      </c>
    </row>
    <row r="182" spans="2:65" s="1" customFormat="1" ht="24.2" customHeight="1">
      <c r="B182" s="32"/>
      <c r="C182" s="127" t="s">
        <v>266</v>
      </c>
      <c r="D182" s="127" t="s">
        <v>127</v>
      </c>
      <c r="E182" s="128" t="s">
        <v>267</v>
      </c>
      <c r="F182" s="129" t="s">
        <v>268</v>
      </c>
      <c r="G182" s="130" t="s">
        <v>144</v>
      </c>
      <c r="H182" s="131">
        <v>446.38400000000001</v>
      </c>
      <c r="I182" s="132"/>
      <c r="J182" s="133">
        <f>ROUND(I182*H182,2)</f>
        <v>0</v>
      </c>
      <c r="K182" s="129" t="s">
        <v>131</v>
      </c>
      <c r="L182" s="32"/>
      <c r="M182" s="134" t="s">
        <v>19</v>
      </c>
      <c r="N182" s="135" t="s">
        <v>43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132</v>
      </c>
      <c r="AT182" s="138" t="s">
        <v>127</v>
      </c>
      <c r="AU182" s="138" t="s">
        <v>82</v>
      </c>
      <c r="AY182" s="17" t="s">
        <v>124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80</v>
      </c>
      <c r="BK182" s="139">
        <f>ROUND(I182*H182,2)</f>
        <v>0</v>
      </c>
      <c r="BL182" s="17" t="s">
        <v>132</v>
      </c>
      <c r="BM182" s="138" t="s">
        <v>269</v>
      </c>
    </row>
    <row r="183" spans="2:65" s="1" customFormat="1" ht="19.5">
      <c r="B183" s="32"/>
      <c r="D183" s="140" t="s">
        <v>134</v>
      </c>
      <c r="F183" s="141" t="s">
        <v>270</v>
      </c>
      <c r="I183" s="142"/>
      <c r="L183" s="32"/>
      <c r="M183" s="143"/>
      <c r="T183" s="53"/>
      <c r="AT183" s="17" t="s">
        <v>134</v>
      </c>
      <c r="AU183" s="17" t="s">
        <v>82</v>
      </c>
    </row>
    <row r="184" spans="2:65" s="1" customFormat="1">
      <c r="B184" s="32"/>
      <c r="D184" s="144" t="s">
        <v>136</v>
      </c>
      <c r="F184" s="145" t="s">
        <v>271</v>
      </c>
      <c r="I184" s="142"/>
      <c r="L184" s="32"/>
      <c r="M184" s="143"/>
      <c r="T184" s="53"/>
      <c r="AT184" s="17" t="s">
        <v>136</v>
      </c>
      <c r="AU184" s="17" t="s">
        <v>82</v>
      </c>
    </row>
    <row r="185" spans="2:65" s="12" customFormat="1">
      <c r="B185" s="146"/>
      <c r="D185" s="140" t="s">
        <v>138</v>
      </c>
      <c r="E185" s="147" t="s">
        <v>19</v>
      </c>
      <c r="F185" s="148" t="s">
        <v>272</v>
      </c>
      <c r="H185" s="149">
        <v>230.38399999999999</v>
      </c>
      <c r="I185" s="150"/>
      <c r="L185" s="146"/>
      <c r="M185" s="151"/>
      <c r="T185" s="152"/>
      <c r="AT185" s="147" t="s">
        <v>138</v>
      </c>
      <c r="AU185" s="147" t="s">
        <v>82</v>
      </c>
      <c r="AV185" s="12" t="s">
        <v>82</v>
      </c>
      <c r="AW185" s="12" t="s">
        <v>33</v>
      </c>
      <c r="AX185" s="12" t="s">
        <v>72</v>
      </c>
      <c r="AY185" s="147" t="s">
        <v>124</v>
      </c>
    </row>
    <row r="186" spans="2:65" s="12" customFormat="1">
      <c r="B186" s="146"/>
      <c r="D186" s="140" t="s">
        <v>138</v>
      </c>
      <c r="E186" s="147" t="s">
        <v>19</v>
      </c>
      <c r="F186" s="148" t="s">
        <v>273</v>
      </c>
      <c r="H186" s="149">
        <v>216</v>
      </c>
      <c r="I186" s="150"/>
      <c r="L186" s="146"/>
      <c r="M186" s="151"/>
      <c r="T186" s="152"/>
      <c r="AT186" s="147" t="s">
        <v>138</v>
      </c>
      <c r="AU186" s="147" t="s">
        <v>82</v>
      </c>
      <c r="AV186" s="12" t="s">
        <v>82</v>
      </c>
      <c r="AW186" s="12" t="s">
        <v>33</v>
      </c>
      <c r="AX186" s="12" t="s">
        <v>72</v>
      </c>
      <c r="AY186" s="147" t="s">
        <v>124</v>
      </c>
    </row>
    <row r="187" spans="2:65" s="13" customFormat="1">
      <c r="B187" s="153"/>
      <c r="D187" s="140" t="s">
        <v>138</v>
      </c>
      <c r="E187" s="154" t="s">
        <v>19</v>
      </c>
      <c r="F187" s="155" t="s">
        <v>141</v>
      </c>
      <c r="H187" s="156">
        <v>446.38400000000001</v>
      </c>
      <c r="I187" s="157"/>
      <c r="L187" s="153"/>
      <c r="M187" s="158"/>
      <c r="T187" s="159"/>
      <c r="AT187" s="154" t="s">
        <v>138</v>
      </c>
      <c r="AU187" s="154" t="s">
        <v>82</v>
      </c>
      <c r="AV187" s="13" t="s">
        <v>132</v>
      </c>
      <c r="AW187" s="13" t="s">
        <v>33</v>
      </c>
      <c r="AX187" s="13" t="s">
        <v>80</v>
      </c>
      <c r="AY187" s="154" t="s">
        <v>124</v>
      </c>
    </row>
    <row r="188" spans="2:65" s="1" customFormat="1" ht="24.2" customHeight="1">
      <c r="B188" s="32"/>
      <c r="C188" s="127" t="s">
        <v>7</v>
      </c>
      <c r="D188" s="127" t="s">
        <v>127</v>
      </c>
      <c r="E188" s="128" t="s">
        <v>274</v>
      </c>
      <c r="F188" s="129" t="s">
        <v>275</v>
      </c>
      <c r="G188" s="130" t="s">
        <v>144</v>
      </c>
      <c r="H188" s="131">
        <v>1339.152</v>
      </c>
      <c r="I188" s="132"/>
      <c r="J188" s="133">
        <f>ROUND(I188*H188,2)</f>
        <v>0</v>
      </c>
      <c r="K188" s="129" t="s">
        <v>131</v>
      </c>
      <c r="L188" s="32"/>
      <c r="M188" s="134" t="s">
        <v>19</v>
      </c>
      <c r="N188" s="135" t="s">
        <v>43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132</v>
      </c>
      <c r="AT188" s="138" t="s">
        <v>127</v>
      </c>
      <c r="AU188" s="138" t="s">
        <v>82</v>
      </c>
      <c r="AY188" s="17" t="s">
        <v>124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80</v>
      </c>
      <c r="BK188" s="139">
        <f>ROUND(I188*H188,2)</f>
        <v>0</v>
      </c>
      <c r="BL188" s="17" t="s">
        <v>132</v>
      </c>
      <c r="BM188" s="138" t="s">
        <v>276</v>
      </c>
    </row>
    <row r="189" spans="2:65" s="1" customFormat="1" ht="29.25">
      <c r="B189" s="32"/>
      <c r="D189" s="140" t="s">
        <v>134</v>
      </c>
      <c r="F189" s="141" t="s">
        <v>277</v>
      </c>
      <c r="I189" s="142"/>
      <c r="L189" s="32"/>
      <c r="M189" s="143"/>
      <c r="T189" s="53"/>
      <c r="AT189" s="17" t="s">
        <v>134</v>
      </c>
      <c r="AU189" s="17" t="s">
        <v>82</v>
      </c>
    </row>
    <row r="190" spans="2:65" s="1" customFormat="1">
      <c r="B190" s="32"/>
      <c r="D190" s="144" t="s">
        <v>136</v>
      </c>
      <c r="F190" s="145" t="s">
        <v>278</v>
      </c>
      <c r="I190" s="142"/>
      <c r="L190" s="32"/>
      <c r="M190" s="143"/>
      <c r="T190" s="53"/>
      <c r="AT190" s="17" t="s">
        <v>136</v>
      </c>
      <c r="AU190" s="17" t="s">
        <v>82</v>
      </c>
    </row>
    <row r="191" spans="2:65" s="12" customFormat="1">
      <c r="B191" s="146"/>
      <c r="D191" s="140" t="s">
        <v>138</v>
      </c>
      <c r="E191" s="147" t="s">
        <v>19</v>
      </c>
      <c r="F191" s="148" t="s">
        <v>279</v>
      </c>
      <c r="H191" s="149">
        <v>1339.152</v>
      </c>
      <c r="I191" s="150"/>
      <c r="L191" s="146"/>
      <c r="M191" s="151"/>
      <c r="T191" s="152"/>
      <c r="AT191" s="147" t="s">
        <v>138</v>
      </c>
      <c r="AU191" s="147" t="s">
        <v>82</v>
      </c>
      <c r="AV191" s="12" t="s">
        <v>82</v>
      </c>
      <c r="AW191" s="12" t="s">
        <v>33</v>
      </c>
      <c r="AX191" s="12" t="s">
        <v>72</v>
      </c>
      <c r="AY191" s="147" t="s">
        <v>124</v>
      </c>
    </row>
    <row r="192" spans="2:65" s="13" customFormat="1">
      <c r="B192" s="153"/>
      <c r="D192" s="140" t="s">
        <v>138</v>
      </c>
      <c r="E192" s="154" t="s">
        <v>19</v>
      </c>
      <c r="F192" s="155" t="s">
        <v>141</v>
      </c>
      <c r="H192" s="156">
        <v>1339.152</v>
      </c>
      <c r="I192" s="157"/>
      <c r="L192" s="153"/>
      <c r="M192" s="158"/>
      <c r="T192" s="159"/>
      <c r="AT192" s="154" t="s">
        <v>138</v>
      </c>
      <c r="AU192" s="154" t="s">
        <v>82</v>
      </c>
      <c r="AV192" s="13" t="s">
        <v>132</v>
      </c>
      <c r="AW192" s="13" t="s">
        <v>33</v>
      </c>
      <c r="AX192" s="13" t="s">
        <v>80</v>
      </c>
      <c r="AY192" s="154" t="s">
        <v>124</v>
      </c>
    </row>
    <row r="193" spans="2:65" s="11" customFormat="1" ht="22.9" customHeight="1">
      <c r="B193" s="115"/>
      <c r="D193" s="116" t="s">
        <v>71</v>
      </c>
      <c r="E193" s="125" t="s">
        <v>280</v>
      </c>
      <c r="F193" s="125" t="s">
        <v>281</v>
      </c>
      <c r="I193" s="118"/>
      <c r="J193" s="126">
        <f>BK193</f>
        <v>0</v>
      </c>
      <c r="L193" s="115"/>
      <c r="M193" s="120"/>
      <c r="P193" s="121">
        <f>SUM(P194:P209)</f>
        <v>0</v>
      </c>
      <c r="R193" s="121">
        <f>SUM(R194:R209)</f>
        <v>0</v>
      </c>
      <c r="T193" s="122">
        <f>SUM(T194:T209)</f>
        <v>0</v>
      </c>
      <c r="AR193" s="116" t="s">
        <v>80</v>
      </c>
      <c r="AT193" s="123" t="s">
        <v>71</v>
      </c>
      <c r="AU193" s="123" t="s">
        <v>80</v>
      </c>
      <c r="AY193" s="116" t="s">
        <v>124</v>
      </c>
      <c r="BK193" s="124">
        <f>SUM(BK194:BK209)</f>
        <v>0</v>
      </c>
    </row>
    <row r="194" spans="2:65" s="1" customFormat="1" ht="33" customHeight="1">
      <c r="B194" s="32"/>
      <c r="C194" s="127" t="s">
        <v>282</v>
      </c>
      <c r="D194" s="127" t="s">
        <v>127</v>
      </c>
      <c r="E194" s="128" t="s">
        <v>283</v>
      </c>
      <c r="F194" s="129" t="s">
        <v>284</v>
      </c>
      <c r="G194" s="130" t="s">
        <v>171</v>
      </c>
      <c r="H194" s="131">
        <v>3.04</v>
      </c>
      <c r="I194" s="132"/>
      <c r="J194" s="133">
        <f>ROUND(I194*H194,2)</f>
        <v>0</v>
      </c>
      <c r="K194" s="129" t="s">
        <v>131</v>
      </c>
      <c r="L194" s="32"/>
      <c r="M194" s="134" t="s">
        <v>19</v>
      </c>
      <c r="N194" s="135" t="s">
        <v>43</v>
      </c>
      <c r="P194" s="136">
        <f>O194*H194</f>
        <v>0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132</v>
      </c>
      <c r="AT194" s="138" t="s">
        <v>127</v>
      </c>
      <c r="AU194" s="138" t="s">
        <v>82</v>
      </c>
      <c r="AY194" s="17" t="s">
        <v>124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80</v>
      </c>
      <c r="BK194" s="139">
        <f>ROUND(I194*H194,2)</f>
        <v>0</v>
      </c>
      <c r="BL194" s="17" t="s">
        <v>132</v>
      </c>
      <c r="BM194" s="138" t="s">
        <v>285</v>
      </c>
    </row>
    <row r="195" spans="2:65" s="1" customFormat="1" ht="29.25">
      <c r="B195" s="32"/>
      <c r="D195" s="140" t="s">
        <v>134</v>
      </c>
      <c r="F195" s="141" t="s">
        <v>286</v>
      </c>
      <c r="I195" s="142"/>
      <c r="L195" s="32"/>
      <c r="M195" s="143"/>
      <c r="T195" s="53"/>
      <c r="AT195" s="17" t="s">
        <v>134</v>
      </c>
      <c r="AU195" s="17" t="s">
        <v>82</v>
      </c>
    </row>
    <row r="196" spans="2:65" s="1" customFormat="1">
      <c r="B196" s="32"/>
      <c r="D196" s="144" t="s">
        <v>136</v>
      </c>
      <c r="F196" s="145" t="s">
        <v>287</v>
      </c>
      <c r="I196" s="142"/>
      <c r="L196" s="32"/>
      <c r="M196" s="143"/>
      <c r="T196" s="53"/>
      <c r="AT196" s="17" t="s">
        <v>136</v>
      </c>
      <c r="AU196" s="17" t="s">
        <v>82</v>
      </c>
    </row>
    <row r="197" spans="2:65" s="12" customFormat="1">
      <c r="B197" s="146"/>
      <c r="D197" s="140" t="s">
        <v>138</v>
      </c>
      <c r="E197" s="147" t="s">
        <v>19</v>
      </c>
      <c r="F197" s="148" t="s">
        <v>288</v>
      </c>
      <c r="H197" s="149">
        <v>3.04</v>
      </c>
      <c r="I197" s="150"/>
      <c r="L197" s="146"/>
      <c r="M197" s="151"/>
      <c r="T197" s="152"/>
      <c r="AT197" s="147" t="s">
        <v>138</v>
      </c>
      <c r="AU197" s="147" t="s">
        <v>82</v>
      </c>
      <c r="AV197" s="12" t="s">
        <v>82</v>
      </c>
      <c r="AW197" s="12" t="s">
        <v>33</v>
      </c>
      <c r="AX197" s="12" t="s">
        <v>72</v>
      </c>
      <c r="AY197" s="147" t="s">
        <v>124</v>
      </c>
    </row>
    <row r="198" spans="2:65" s="13" customFormat="1">
      <c r="B198" s="153"/>
      <c r="D198" s="140" t="s">
        <v>138</v>
      </c>
      <c r="E198" s="154" t="s">
        <v>19</v>
      </c>
      <c r="F198" s="155" t="s">
        <v>141</v>
      </c>
      <c r="H198" s="156">
        <v>3.04</v>
      </c>
      <c r="I198" s="157"/>
      <c r="L198" s="153"/>
      <c r="M198" s="158"/>
      <c r="T198" s="159"/>
      <c r="AT198" s="154" t="s">
        <v>138</v>
      </c>
      <c r="AU198" s="154" t="s">
        <v>82</v>
      </c>
      <c r="AV198" s="13" t="s">
        <v>132</v>
      </c>
      <c r="AW198" s="13" t="s">
        <v>33</v>
      </c>
      <c r="AX198" s="13" t="s">
        <v>80</v>
      </c>
      <c r="AY198" s="154" t="s">
        <v>124</v>
      </c>
    </row>
    <row r="199" spans="2:65" s="1" customFormat="1" ht="24.2" customHeight="1">
      <c r="B199" s="32"/>
      <c r="C199" s="127" t="s">
        <v>289</v>
      </c>
      <c r="D199" s="127" t="s">
        <v>127</v>
      </c>
      <c r="E199" s="128" t="s">
        <v>290</v>
      </c>
      <c r="F199" s="129" t="s">
        <v>291</v>
      </c>
      <c r="G199" s="130" t="s">
        <v>171</v>
      </c>
      <c r="H199" s="131">
        <v>3.04</v>
      </c>
      <c r="I199" s="132"/>
      <c r="J199" s="133">
        <f>ROUND(I199*H199,2)</f>
        <v>0</v>
      </c>
      <c r="K199" s="129" t="s">
        <v>131</v>
      </c>
      <c r="L199" s="32"/>
      <c r="M199" s="134" t="s">
        <v>19</v>
      </c>
      <c r="N199" s="135" t="s">
        <v>43</v>
      </c>
      <c r="P199" s="136">
        <f>O199*H199</f>
        <v>0</v>
      </c>
      <c r="Q199" s="136">
        <v>0</v>
      </c>
      <c r="R199" s="136">
        <f>Q199*H199</f>
        <v>0</v>
      </c>
      <c r="S199" s="136">
        <v>0</v>
      </c>
      <c r="T199" s="137">
        <f>S199*H199</f>
        <v>0</v>
      </c>
      <c r="AR199" s="138" t="s">
        <v>132</v>
      </c>
      <c r="AT199" s="138" t="s">
        <v>127</v>
      </c>
      <c r="AU199" s="138" t="s">
        <v>82</v>
      </c>
      <c r="AY199" s="17" t="s">
        <v>124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80</v>
      </c>
      <c r="BK199" s="139">
        <f>ROUND(I199*H199,2)</f>
        <v>0</v>
      </c>
      <c r="BL199" s="17" t="s">
        <v>132</v>
      </c>
      <c r="BM199" s="138" t="s">
        <v>292</v>
      </c>
    </row>
    <row r="200" spans="2:65" s="1" customFormat="1" ht="19.5">
      <c r="B200" s="32"/>
      <c r="D200" s="140" t="s">
        <v>134</v>
      </c>
      <c r="F200" s="141" t="s">
        <v>293</v>
      </c>
      <c r="I200" s="142"/>
      <c r="L200" s="32"/>
      <c r="M200" s="143"/>
      <c r="T200" s="53"/>
      <c r="AT200" s="17" t="s">
        <v>134</v>
      </c>
      <c r="AU200" s="17" t="s">
        <v>82</v>
      </c>
    </row>
    <row r="201" spans="2:65" s="1" customFormat="1">
      <c r="B201" s="32"/>
      <c r="D201" s="144" t="s">
        <v>136</v>
      </c>
      <c r="F201" s="145" t="s">
        <v>294</v>
      </c>
      <c r="I201" s="142"/>
      <c r="L201" s="32"/>
      <c r="M201" s="143"/>
      <c r="T201" s="53"/>
      <c r="AT201" s="17" t="s">
        <v>136</v>
      </c>
      <c r="AU201" s="17" t="s">
        <v>82</v>
      </c>
    </row>
    <row r="202" spans="2:65" s="1" customFormat="1" ht="24.2" customHeight="1">
      <c r="B202" s="32"/>
      <c r="C202" s="127" t="s">
        <v>295</v>
      </c>
      <c r="D202" s="127" t="s">
        <v>127</v>
      </c>
      <c r="E202" s="128" t="s">
        <v>296</v>
      </c>
      <c r="F202" s="129" t="s">
        <v>297</v>
      </c>
      <c r="G202" s="130" t="s">
        <v>171</v>
      </c>
      <c r="H202" s="131">
        <v>88.16</v>
      </c>
      <c r="I202" s="132"/>
      <c r="J202" s="133">
        <f>ROUND(I202*H202,2)</f>
        <v>0</v>
      </c>
      <c r="K202" s="129" t="s">
        <v>131</v>
      </c>
      <c r="L202" s="32"/>
      <c r="M202" s="134" t="s">
        <v>19</v>
      </c>
      <c r="N202" s="135" t="s">
        <v>43</v>
      </c>
      <c r="P202" s="136">
        <f>O202*H202</f>
        <v>0</v>
      </c>
      <c r="Q202" s="136">
        <v>0</v>
      </c>
      <c r="R202" s="136">
        <f>Q202*H202</f>
        <v>0</v>
      </c>
      <c r="S202" s="136">
        <v>0</v>
      </c>
      <c r="T202" s="137">
        <f>S202*H202</f>
        <v>0</v>
      </c>
      <c r="AR202" s="138" t="s">
        <v>132</v>
      </c>
      <c r="AT202" s="138" t="s">
        <v>127</v>
      </c>
      <c r="AU202" s="138" t="s">
        <v>82</v>
      </c>
      <c r="AY202" s="17" t="s">
        <v>124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80</v>
      </c>
      <c r="BK202" s="139">
        <f>ROUND(I202*H202,2)</f>
        <v>0</v>
      </c>
      <c r="BL202" s="17" t="s">
        <v>132</v>
      </c>
      <c r="BM202" s="138" t="s">
        <v>298</v>
      </c>
    </row>
    <row r="203" spans="2:65" s="1" customFormat="1" ht="29.25">
      <c r="B203" s="32"/>
      <c r="D203" s="140" t="s">
        <v>134</v>
      </c>
      <c r="F203" s="141" t="s">
        <v>299</v>
      </c>
      <c r="I203" s="142"/>
      <c r="L203" s="32"/>
      <c r="M203" s="143"/>
      <c r="T203" s="53"/>
      <c r="AT203" s="17" t="s">
        <v>134</v>
      </c>
      <c r="AU203" s="17" t="s">
        <v>82</v>
      </c>
    </row>
    <row r="204" spans="2:65" s="1" customFormat="1">
      <c r="B204" s="32"/>
      <c r="D204" s="144" t="s">
        <v>136</v>
      </c>
      <c r="F204" s="145" t="s">
        <v>300</v>
      </c>
      <c r="I204" s="142"/>
      <c r="L204" s="32"/>
      <c r="M204" s="143"/>
      <c r="T204" s="53"/>
      <c r="AT204" s="17" t="s">
        <v>136</v>
      </c>
      <c r="AU204" s="17" t="s">
        <v>82</v>
      </c>
    </row>
    <row r="205" spans="2:65" s="12" customFormat="1">
      <c r="B205" s="146"/>
      <c r="D205" s="140" t="s">
        <v>138</v>
      </c>
      <c r="E205" s="147" t="s">
        <v>19</v>
      </c>
      <c r="F205" s="148" t="s">
        <v>301</v>
      </c>
      <c r="H205" s="149">
        <v>88.16</v>
      </c>
      <c r="I205" s="150"/>
      <c r="L205" s="146"/>
      <c r="M205" s="151"/>
      <c r="T205" s="152"/>
      <c r="AT205" s="147" t="s">
        <v>138</v>
      </c>
      <c r="AU205" s="147" t="s">
        <v>82</v>
      </c>
      <c r="AV205" s="12" t="s">
        <v>82</v>
      </c>
      <c r="AW205" s="12" t="s">
        <v>33</v>
      </c>
      <c r="AX205" s="12" t="s">
        <v>72</v>
      </c>
      <c r="AY205" s="147" t="s">
        <v>124</v>
      </c>
    </row>
    <row r="206" spans="2:65" s="13" customFormat="1">
      <c r="B206" s="153"/>
      <c r="D206" s="140" t="s">
        <v>138</v>
      </c>
      <c r="E206" s="154" t="s">
        <v>19</v>
      </c>
      <c r="F206" s="155" t="s">
        <v>141</v>
      </c>
      <c r="H206" s="156">
        <v>88.16</v>
      </c>
      <c r="I206" s="157"/>
      <c r="L206" s="153"/>
      <c r="M206" s="158"/>
      <c r="T206" s="159"/>
      <c r="AT206" s="154" t="s">
        <v>138</v>
      </c>
      <c r="AU206" s="154" t="s">
        <v>82</v>
      </c>
      <c r="AV206" s="13" t="s">
        <v>132</v>
      </c>
      <c r="AW206" s="13" t="s">
        <v>33</v>
      </c>
      <c r="AX206" s="13" t="s">
        <v>80</v>
      </c>
      <c r="AY206" s="154" t="s">
        <v>124</v>
      </c>
    </row>
    <row r="207" spans="2:65" s="1" customFormat="1" ht="33" customHeight="1">
      <c r="B207" s="32"/>
      <c r="C207" s="127" t="s">
        <v>302</v>
      </c>
      <c r="D207" s="127" t="s">
        <v>127</v>
      </c>
      <c r="E207" s="128" t="s">
        <v>303</v>
      </c>
      <c r="F207" s="129" t="s">
        <v>304</v>
      </c>
      <c r="G207" s="130" t="s">
        <v>171</v>
      </c>
      <c r="H207" s="131">
        <v>3.04</v>
      </c>
      <c r="I207" s="132"/>
      <c r="J207" s="133">
        <f>ROUND(I207*H207,2)</f>
        <v>0</v>
      </c>
      <c r="K207" s="129" t="s">
        <v>131</v>
      </c>
      <c r="L207" s="32"/>
      <c r="M207" s="134" t="s">
        <v>19</v>
      </c>
      <c r="N207" s="135" t="s">
        <v>43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132</v>
      </c>
      <c r="AT207" s="138" t="s">
        <v>127</v>
      </c>
      <c r="AU207" s="138" t="s">
        <v>82</v>
      </c>
      <c r="AY207" s="17" t="s">
        <v>124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80</v>
      </c>
      <c r="BK207" s="139">
        <f>ROUND(I207*H207,2)</f>
        <v>0</v>
      </c>
      <c r="BL207" s="17" t="s">
        <v>132</v>
      </c>
      <c r="BM207" s="138" t="s">
        <v>305</v>
      </c>
    </row>
    <row r="208" spans="2:65" s="1" customFormat="1" ht="29.25">
      <c r="B208" s="32"/>
      <c r="D208" s="140" t="s">
        <v>134</v>
      </c>
      <c r="F208" s="141" t="s">
        <v>306</v>
      </c>
      <c r="I208" s="142"/>
      <c r="L208" s="32"/>
      <c r="M208" s="143"/>
      <c r="T208" s="53"/>
      <c r="AT208" s="17" t="s">
        <v>134</v>
      </c>
      <c r="AU208" s="17" t="s">
        <v>82</v>
      </c>
    </row>
    <row r="209" spans="2:65" s="1" customFormat="1">
      <c r="B209" s="32"/>
      <c r="D209" s="144" t="s">
        <v>136</v>
      </c>
      <c r="F209" s="145" t="s">
        <v>307</v>
      </c>
      <c r="I209" s="142"/>
      <c r="L209" s="32"/>
      <c r="M209" s="143"/>
      <c r="T209" s="53"/>
      <c r="AT209" s="17" t="s">
        <v>136</v>
      </c>
      <c r="AU209" s="17" t="s">
        <v>82</v>
      </c>
    </row>
    <row r="210" spans="2:65" s="11" customFormat="1" ht="22.9" customHeight="1">
      <c r="B210" s="115"/>
      <c r="D210" s="116" t="s">
        <v>71</v>
      </c>
      <c r="E210" s="125" t="s">
        <v>308</v>
      </c>
      <c r="F210" s="125" t="s">
        <v>309</v>
      </c>
      <c r="I210" s="118"/>
      <c r="J210" s="126">
        <f>BK210</f>
        <v>0</v>
      </c>
      <c r="L210" s="115"/>
      <c r="M210" s="120"/>
      <c r="P210" s="121">
        <f>SUM(P211:P213)</f>
        <v>0</v>
      </c>
      <c r="R210" s="121">
        <f>SUM(R211:R213)</f>
        <v>0</v>
      </c>
      <c r="T210" s="122">
        <f>SUM(T211:T213)</f>
        <v>0</v>
      </c>
      <c r="AR210" s="116" t="s">
        <v>80</v>
      </c>
      <c r="AT210" s="123" t="s">
        <v>71</v>
      </c>
      <c r="AU210" s="123" t="s">
        <v>80</v>
      </c>
      <c r="AY210" s="116" t="s">
        <v>124</v>
      </c>
      <c r="BK210" s="124">
        <f>SUM(BK211:BK213)</f>
        <v>0</v>
      </c>
    </row>
    <row r="211" spans="2:65" s="1" customFormat="1" ht="33" customHeight="1">
      <c r="B211" s="32"/>
      <c r="C211" s="127" t="s">
        <v>310</v>
      </c>
      <c r="D211" s="127" t="s">
        <v>127</v>
      </c>
      <c r="E211" s="128" t="s">
        <v>311</v>
      </c>
      <c r="F211" s="129" t="s">
        <v>312</v>
      </c>
      <c r="G211" s="130" t="s">
        <v>171</v>
      </c>
      <c r="H211" s="131">
        <v>37.676000000000002</v>
      </c>
      <c r="I211" s="132"/>
      <c r="J211" s="133">
        <f>ROUND(I211*H211,2)</f>
        <v>0</v>
      </c>
      <c r="K211" s="129" t="s">
        <v>131</v>
      </c>
      <c r="L211" s="32"/>
      <c r="M211" s="134" t="s">
        <v>19</v>
      </c>
      <c r="N211" s="135" t="s">
        <v>43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132</v>
      </c>
      <c r="AT211" s="138" t="s">
        <v>127</v>
      </c>
      <c r="AU211" s="138" t="s">
        <v>82</v>
      </c>
      <c r="AY211" s="17" t="s">
        <v>124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80</v>
      </c>
      <c r="BK211" s="139">
        <f>ROUND(I211*H211,2)</f>
        <v>0</v>
      </c>
      <c r="BL211" s="17" t="s">
        <v>132</v>
      </c>
      <c r="BM211" s="138" t="s">
        <v>313</v>
      </c>
    </row>
    <row r="212" spans="2:65" s="1" customFormat="1" ht="48.75">
      <c r="B212" s="32"/>
      <c r="D212" s="140" t="s">
        <v>134</v>
      </c>
      <c r="F212" s="141" t="s">
        <v>314</v>
      </c>
      <c r="I212" s="142"/>
      <c r="L212" s="32"/>
      <c r="M212" s="143"/>
      <c r="T212" s="53"/>
      <c r="AT212" s="17" t="s">
        <v>134</v>
      </c>
      <c r="AU212" s="17" t="s">
        <v>82</v>
      </c>
    </row>
    <row r="213" spans="2:65" s="1" customFormat="1">
      <c r="B213" s="32"/>
      <c r="D213" s="144" t="s">
        <v>136</v>
      </c>
      <c r="F213" s="145" t="s">
        <v>315</v>
      </c>
      <c r="I213" s="142"/>
      <c r="L213" s="32"/>
      <c r="M213" s="143"/>
      <c r="T213" s="53"/>
      <c r="AT213" s="17" t="s">
        <v>136</v>
      </c>
      <c r="AU213" s="17" t="s">
        <v>82</v>
      </c>
    </row>
    <row r="214" spans="2:65" s="11" customFormat="1" ht="25.9" customHeight="1">
      <c r="B214" s="115"/>
      <c r="D214" s="116" t="s">
        <v>71</v>
      </c>
      <c r="E214" s="117" t="s">
        <v>316</v>
      </c>
      <c r="F214" s="117" t="s">
        <v>317</v>
      </c>
      <c r="I214" s="118"/>
      <c r="J214" s="119">
        <f>BK214</f>
        <v>0</v>
      </c>
      <c r="L214" s="115"/>
      <c r="M214" s="120"/>
      <c r="P214" s="121">
        <f>P215+P269+P296</f>
        <v>0</v>
      </c>
      <c r="R214" s="121">
        <f>R215+R269+R296</f>
        <v>1.4201588199999997</v>
      </c>
      <c r="T214" s="122">
        <f>T215+T269+T296</f>
        <v>3.2000000000000001E-2</v>
      </c>
      <c r="AR214" s="116" t="s">
        <v>82</v>
      </c>
      <c r="AT214" s="123" t="s">
        <v>71</v>
      </c>
      <c r="AU214" s="123" t="s">
        <v>72</v>
      </c>
      <c r="AY214" s="116" t="s">
        <v>124</v>
      </c>
      <c r="BK214" s="124">
        <f>BK215+BK269+BK296</f>
        <v>0</v>
      </c>
    </row>
    <row r="215" spans="2:65" s="11" customFormat="1" ht="22.9" customHeight="1">
      <c r="B215" s="115"/>
      <c r="D215" s="116" t="s">
        <v>71</v>
      </c>
      <c r="E215" s="125" t="s">
        <v>318</v>
      </c>
      <c r="F215" s="125" t="s">
        <v>319</v>
      </c>
      <c r="I215" s="118"/>
      <c r="J215" s="126">
        <f>BK215</f>
        <v>0</v>
      </c>
      <c r="L215" s="115"/>
      <c r="M215" s="120"/>
      <c r="P215" s="121">
        <f>SUM(P216:P268)</f>
        <v>0</v>
      </c>
      <c r="R215" s="121">
        <f>SUM(R216:R268)</f>
        <v>1.1274240199999999</v>
      </c>
      <c r="T215" s="122">
        <f>SUM(T216:T268)</f>
        <v>3.2000000000000001E-2</v>
      </c>
      <c r="AR215" s="116" t="s">
        <v>82</v>
      </c>
      <c r="AT215" s="123" t="s">
        <v>71</v>
      </c>
      <c r="AU215" s="123" t="s">
        <v>80</v>
      </c>
      <c r="AY215" s="116" t="s">
        <v>124</v>
      </c>
      <c r="BK215" s="124">
        <f>SUM(BK216:BK268)</f>
        <v>0</v>
      </c>
    </row>
    <row r="216" spans="2:65" s="1" customFormat="1" ht="24.2" customHeight="1">
      <c r="B216" s="32"/>
      <c r="C216" s="127" t="s">
        <v>320</v>
      </c>
      <c r="D216" s="127" t="s">
        <v>127</v>
      </c>
      <c r="E216" s="128" t="s">
        <v>321</v>
      </c>
      <c r="F216" s="129" t="s">
        <v>322</v>
      </c>
      <c r="G216" s="130" t="s">
        <v>235</v>
      </c>
      <c r="H216" s="131">
        <v>2</v>
      </c>
      <c r="I216" s="132"/>
      <c r="J216" s="133">
        <f>ROUND(I216*H216,2)</f>
        <v>0</v>
      </c>
      <c r="K216" s="129" t="s">
        <v>131</v>
      </c>
      <c r="L216" s="32"/>
      <c r="M216" s="134" t="s">
        <v>19</v>
      </c>
      <c r="N216" s="135" t="s">
        <v>43</v>
      </c>
      <c r="P216" s="136">
        <f>O216*H216</f>
        <v>0</v>
      </c>
      <c r="Q216" s="136">
        <v>0</v>
      </c>
      <c r="R216" s="136">
        <f>Q216*H216</f>
        <v>0</v>
      </c>
      <c r="S216" s="136">
        <v>1.6E-2</v>
      </c>
      <c r="T216" s="137">
        <f>S216*H216</f>
        <v>3.2000000000000001E-2</v>
      </c>
      <c r="AR216" s="138" t="s">
        <v>240</v>
      </c>
      <c r="AT216" s="138" t="s">
        <v>127</v>
      </c>
      <c r="AU216" s="138" t="s">
        <v>82</v>
      </c>
      <c r="AY216" s="17" t="s">
        <v>124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80</v>
      </c>
      <c r="BK216" s="139">
        <f>ROUND(I216*H216,2)</f>
        <v>0</v>
      </c>
      <c r="BL216" s="17" t="s">
        <v>240</v>
      </c>
      <c r="BM216" s="138" t="s">
        <v>323</v>
      </c>
    </row>
    <row r="217" spans="2:65" s="1" customFormat="1" ht="19.5">
      <c r="B217" s="32"/>
      <c r="D217" s="140" t="s">
        <v>134</v>
      </c>
      <c r="F217" s="141" t="s">
        <v>324</v>
      </c>
      <c r="I217" s="142"/>
      <c r="L217" s="32"/>
      <c r="M217" s="143"/>
      <c r="T217" s="53"/>
      <c r="AT217" s="17" t="s">
        <v>134</v>
      </c>
      <c r="AU217" s="17" t="s">
        <v>82</v>
      </c>
    </row>
    <row r="218" spans="2:65" s="1" customFormat="1">
      <c r="B218" s="32"/>
      <c r="D218" s="144" t="s">
        <v>136</v>
      </c>
      <c r="F218" s="145" t="s">
        <v>325</v>
      </c>
      <c r="I218" s="142"/>
      <c r="L218" s="32"/>
      <c r="M218" s="143"/>
      <c r="T218" s="53"/>
      <c r="AT218" s="17" t="s">
        <v>136</v>
      </c>
      <c r="AU218" s="17" t="s">
        <v>82</v>
      </c>
    </row>
    <row r="219" spans="2:65" s="1" customFormat="1" ht="24.2" customHeight="1">
      <c r="B219" s="32"/>
      <c r="C219" s="127" t="s">
        <v>326</v>
      </c>
      <c r="D219" s="127" t="s">
        <v>127</v>
      </c>
      <c r="E219" s="128" t="s">
        <v>327</v>
      </c>
      <c r="F219" s="129" t="s">
        <v>328</v>
      </c>
      <c r="G219" s="130" t="s">
        <v>235</v>
      </c>
      <c r="H219" s="131">
        <v>9.4</v>
      </c>
      <c r="I219" s="132"/>
      <c r="J219" s="133">
        <f>ROUND(I219*H219,2)</f>
        <v>0</v>
      </c>
      <c r="K219" s="129" t="s">
        <v>131</v>
      </c>
      <c r="L219" s="32"/>
      <c r="M219" s="134" t="s">
        <v>19</v>
      </c>
      <c r="N219" s="135" t="s">
        <v>43</v>
      </c>
      <c r="P219" s="136">
        <f>O219*H219</f>
        <v>0</v>
      </c>
      <c r="Q219" s="136">
        <v>8.5999999999999998E-4</v>
      </c>
      <c r="R219" s="136">
        <f>Q219*H219</f>
        <v>8.0840000000000009E-3</v>
      </c>
      <c r="S219" s="136">
        <v>0</v>
      </c>
      <c r="T219" s="137">
        <f>S219*H219</f>
        <v>0</v>
      </c>
      <c r="AR219" s="138" t="s">
        <v>240</v>
      </c>
      <c r="AT219" s="138" t="s">
        <v>127</v>
      </c>
      <c r="AU219" s="138" t="s">
        <v>82</v>
      </c>
      <c r="AY219" s="17" t="s">
        <v>124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7" t="s">
        <v>80</v>
      </c>
      <c r="BK219" s="139">
        <f>ROUND(I219*H219,2)</f>
        <v>0</v>
      </c>
      <c r="BL219" s="17" t="s">
        <v>240</v>
      </c>
      <c r="BM219" s="138" t="s">
        <v>329</v>
      </c>
    </row>
    <row r="220" spans="2:65" s="1" customFormat="1" ht="19.5">
      <c r="B220" s="32"/>
      <c r="D220" s="140" t="s">
        <v>134</v>
      </c>
      <c r="F220" s="141" t="s">
        <v>330</v>
      </c>
      <c r="I220" s="142"/>
      <c r="L220" s="32"/>
      <c r="M220" s="143"/>
      <c r="T220" s="53"/>
      <c r="AT220" s="17" t="s">
        <v>134</v>
      </c>
      <c r="AU220" s="17" t="s">
        <v>82</v>
      </c>
    </row>
    <row r="221" spans="2:65" s="1" customFormat="1">
      <c r="B221" s="32"/>
      <c r="D221" s="144" t="s">
        <v>136</v>
      </c>
      <c r="F221" s="145" t="s">
        <v>331</v>
      </c>
      <c r="I221" s="142"/>
      <c r="L221" s="32"/>
      <c r="M221" s="143"/>
      <c r="T221" s="53"/>
      <c r="AT221" s="17" t="s">
        <v>136</v>
      </c>
      <c r="AU221" s="17" t="s">
        <v>82</v>
      </c>
    </row>
    <row r="222" spans="2:65" s="1" customFormat="1" ht="16.5" customHeight="1">
      <c r="B222" s="32"/>
      <c r="C222" s="166" t="s">
        <v>332</v>
      </c>
      <c r="D222" s="166" t="s">
        <v>186</v>
      </c>
      <c r="E222" s="167" t="s">
        <v>333</v>
      </c>
      <c r="F222" s="168" t="s">
        <v>334</v>
      </c>
      <c r="G222" s="169" t="s">
        <v>235</v>
      </c>
      <c r="H222" s="170">
        <v>9.4</v>
      </c>
      <c r="I222" s="171"/>
      <c r="J222" s="172">
        <f>ROUND(I222*H222,2)</f>
        <v>0</v>
      </c>
      <c r="K222" s="168" t="s">
        <v>200</v>
      </c>
      <c r="L222" s="173"/>
      <c r="M222" s="174" t="s">
        <v>19</v>
      </c>
      <c r="N222" s="175" t="s">
        <v>43</v>
      </c>
      <c r="P222" s="136">
        <f>O222*H222</f>
        <v>0</v>
      </c>
      <c r="Q222" s="136">
        <v>0.03</v>
      </c>
      <c r="R222" s="136">
        <f>Q222*H222</f>
        <v>0.28199999999999997</v>
      </c>
      <c r="S222" s="136">
        <v>0</v>
      </c>
      <c r="T222" s="137">
        <f>S222*H222</f>
        <v>0</v>
      </c>
      <c r="AR222" s="138" t="s">
        <v>335</v>
      </c>
      <c r="AT222" s="138" t="s">
        <v>186</v>
      </c>
      <c r="AU222" s="138" t="s">
        <v>82</v>
      </c>
      <c r="AY222" s="17" t="s">
        <v>124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80</v>
      </c>
      <c r="BK222" s="139">
        <f>ROUND(I222*H222,2)</f>
        <v>0</v>
      </c>
      <c r="BL222" s="17" t="s">
        <v>240</v>
      </c>
      <c r="BM222" s="138" t="s">
        <v>336</v>
      </c>
    </row>
    <row r="223" spans="2:65" s="1" customFormat="1">
      <c r="B223" s="32"/>
      <c r="D223" s="140" t="s">
        <v>134</v>
      </c>
      <c r="F223" s="141" t="s">
        <v>334</v>
      </c>
      <c r="I223" s="142"/>
      <c r="L223" s="32"/>
      <c r="M223" s="143"/>
      <c r="T223" s="53"/>
      <c r="AT223" s="17" t="s">
        <v>134</v>
      </c>
      <c r="AU223" s="17" t="s">
        <v>82</v>
      </c>
    </row>
    <row r="224" spans="2:65" s="1" customFormat="1" ht="16.5" customHeight="1">
      <c r="B224" s="32"/>
      <c r="C224" s="127" t="s">
        <v>337</v>
      </c>
      <c r="D224" s="127" t="s">
        <v>127</v>
      </c>
      <c r="E224" s="128" t="s">
        <v>338</v>
      </c>
      <c r="F224" s="129" t="s">
        <v>339</v>
      </c>
      <c r="G224" s="130" t="s">
        <v>130</v>
      </c>
      <c r="H224" s="131">
        <v>5.42</v>
      </c>
      <c r="I224" s="132"/>
      <c r="J224" s="133">
        <f>ROUND(I224*H224,2)</f>
        <v>0</v>
      </c>
      <c r="K224" s="129" t="s">
        <v>131</v>
      </c>
      <c r="L224" s="32"/>
      <c r="M224" s="134" t="s">
        <v>19</v>
      </c>
      <c r="N224" s="135" t="s">
        <v>43</v>
      </c>
      <c r="P224" s="136">
        <f>O224*H224</f>
        <v>0</v>
      </c>
      <c r="Q224" s="136">
        <v>2.5000000000000001E-4</v>
      </c>
      <c r="R224" s="136">
        <f>Q224*H224</f>
        <v>1.3550000000000001E-3</v>
      </c>
      <c r="S224" s="136">
        <v>0</v>
      </c>
      <c r="T224" s="137">
        <f>S224*H224</f>
        <v>0</v>
      </c>
      <c r="AR224" s="138" t="s">
        <v>240</v>
      </c>
      <c r="AT224" s="138" t="s">
        <v>127</v>
      </c>
      <c r="AU224" s="138" t="s">
        <v>82</v>
      </c>
      <c r="AY224" s="17" t="s">
        <v>124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80</v>
      </c>
      <c r="BK224" s="139">
        <f>ROUND(I224*H224,2)</f>
        <v>0</v>
      </c>
      <c r="BL224" s="17" t="s">
        <v>240</v>
      </c>
      <c r="BM224" s="138" t="s">
        <v>340</v>
      </c>
    </row>
    <row r="225" spans="2:65" s="1" customFormat="1">
      <c r="B225" s="32"/>
      <c r="D225" s="140" t="s">
        <v>134</v>
      </c>
      <c r="F225" s="141" t="s">
        <v>341</v>
      </c>
      <c r="I225" s="142"/>
      <c r="L225" s="32"/>
      <c r="M225" s="143"/>
      <c r="T225" s="53"/>
      <c r="AT225" s="17" t="s">
        <v>134</v>
      </c>
      <c r="AU225" s="17" t="s">
        <v>82</v>
      </c>
    </row>
    <row r="226" spans="2:65" s="1" customFormat="1">
      <c r="B226" s="32"/>
      <c r="D226" s="144" t="s">
        <v>136</v>
      </c>
      <c r="F226" s="145" t="s">
        <v>342</v>
      </c>
      <c r="I226" s="142"/>
      <c r="L226" s="32"/>
      <c r="M226" s="143"/>
      <c r="T226" s="53"/>
      <c r="AT226" s="17" t="s">
        <v>136</v>
      </c>
      <c r="AU226" s="17" t="s">
        <v>82</v>
      </c>
    </row>
    <row r="227" spans="2:65" s="14" customFormat="1">
      <c r="B227" s="160"/>
      <c r="D227" s="140" t="s">
        <v>138</v>
      </c>
      <c r="E227" s="161" t="s">
        <v>19</v>
      </c>
      <c r="F227" s="162" t="s">
        <v>343</v>
      </c>
      <c r="H227" s="161" t="s">
        <v>19</v>
      </c>
      <c r="I227" s="163"/>
      <c r="L227" s="160"/>
      <c r="M227" s="164"/>
      <c r="T227" s="165"/>
      <c r="AT227" s="161" t="s">
        <v>138</v>
      </c>
      <c r="AU227" s="161" t="s">
        <v>82</v>
      </c>
      <c r="AV227" s="14" t="s">
        <v>80</v>
      </c>
      <c r="AW227" s="14" t="s">
        <v>33</v>
      </c>
      <c r="AX227" s="14" t="s">
        <v>72</v>
      </c>
      <c r="AY227" s="161" t="s">
        <v>124</v>
      </c>
    </row>
    <row r="228" spans="2:65" s="12" customFormat="1">
      <c r="B228" s="146"/>
      <c r="D228" s="140" t="s">
        <v>138</v>
      </c>
      <c r="E228" s="147" t="s">
        <v>19</v>
      </c>
      <c r="F228" s="148" t="s">
        <v>344</v>
      </c>
      <c r="H228" s="149">
        <v>5.42</v>
      </c>
      <c r="I228" s="150"/>
      <c r="L228" s="146"/>
      <c r="M228" s="151"/>
      <c r="T228" s="152"/>
      <c r="AT228" s="147" t="s">
        <v>138</v>
      </c>
      <c r="AU228" s="147" t="s">
        <v>82</v>
      </c>
      <c r="AV228" s="12" t="s">
        <v>82</v>
      </c>
      <c r="AW228" s="12" t="s">
        <v>33</v>
      </c>
      <c r="AX228" s="12" t="s">
        <v>72</v>
      </c>
      <c r="AY228" s="147" t="s">
        <v>124</v>
      </c>
    </row>
    <row r="229" spans="2:65" s="13" customFormat="1">
      <c r="B229" s="153"/>
      <c r="D229" s="140" t="s">
        <v>138</v>
      </c>
      <c r="E229" s="154" t="s">
        <v>19</v>
      </c>
      <c r="F229" s="155" t="s">
        <v>141</v>
      </c>
      <c r="H229" s="156">
        <v>5.42</v>
      </c>
      <c r="I229" s="157"/>
      <c r="L229" s="153"/>
      <c r="M229" s="158"/>
      <c r="T229" s="159"/>
      <c r="AT229" s="154" t="s">
        <v>138</v>
      </c>
      <c r="AU229" s="154" t="s">
        <v>82</v>
      </c>
      <c r="AV229" s="13" t="s">
        <v>132</v>
      </c>
      <c r="AW229" s="13" t="s">
        <v>33</v>
      </c>
      <c r="AX229" s="13" t="s">
        <v>80</v>
      </c>
      <c r="AY229" s="154" t="s">
        <v>124</v>
      </c>
    </row>
    <row r="230" spans="2:65" s="1" customFormat="1" ht="24.2" customHeight="1">
      <c r="B230" s="32"/>
      <c r="C230" s="166" t="s">
        <v>345</v>
      </c>
      <c r="D230" s="166" t="s">
        <v>186</v>
      </c>
      <c r="E230" s="167" t="s">
        <v>346</v>
      </c>
      <c r="F230" s="168" t="s">
        <v>347</v>
      </c>
      <c r="G230" s="169" t="s">
        <v>182</v>
      </c>
      <c r="H230" s="170">
        <v>9.782</v>
      </c>
      <c r="I230" s="171"/>
      <c r="J230" s="172">
        <f>ROUND(I230*H230,2)</f>
        <v>0</v>
      </c>
      <c r="K230" s="168" t="s">
        <v>131</v>
      </c>
      <c r="L230" s="173"/>
      <c r="M230" s="174" t="s">
        <v>19</v>
      </c>
      <c r="N230" s="175" t="s">
        <v>43</v>
      </c>
      <c r="P230" s="136">
        <f>O230*H230</f>
        <v>0</v>
      </c>
      <c r="Q230" s="136">
        <v>2.5000000000000001E-2</v>
      </c>
      <c r="R230" s="136">
        <f>Q230*H230</f>
        <v>0.24455000000000002</v>
      </c>
      <c r="S230" s="136">
        <v>0</v>
      </c>
      <c r="T230" s="137">
        <f>S230*H230</f>
        <v>0</v>
      </c>
      <c r="AR230" s="138" t="s">
        <v>335</v>
      </c>
      <c r="AT230" s="138" t="s">
        <v>186</v>
      </c>
      <c r="AU230" s="138" t="s">
        <v>82</v>
      </c>
      <c r="AY230" s="17" t="s">
        <v>124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7" t="s">
        <v>80</v>
      </c>
      <c r="BK230" s="139">
        <f>ROUND(I230*H230,2)</f>
        <v>0</v>
      </c>
      <c r="BL230" s="17" t="s">
        <v>240</v>
      </c>
      <c r="BM230" s="138" t="s">
        <v>348</v>
      </c>
    </row>
    <row r="231" spans="2:65" s="1" customFormat="1" ht="19.5">
      <c r="B231" s="32"/>
      <c r="D231" s="140" t="s">
        <v>134</v>
      </c>
      <c r="F231" s="141" t="s">
        <v>347</v>
      </c>
      <c r="I231" s="142"/>
      <c r="L231" s="32"/>
      <c r="M231" s="143"/>
      <c r="T231" s="53"/>
      <c r="AT231" s="17" t="s">
        <v>134</v>
      </c>
      <c r="AU231" s="17" t="s">
        <v>82</v>
      </c>
    </row>
    <row r="232" spans="2:65" s="12" customFormat="1">
      <c r="B232" s="146"/>
      <c r="D232" s="140" t="s">
        <v>138</v>
      </c>
      <c r="E232" s="147" t="s">
        <v>19</v>
      </c>
      <c r="F232" s="148" t="s">
        <v>349</v>
      </c>
      <c r="H232" s="149">
        <v>9.782</v>
      </c>
      <c r="I232" s="150"/>
      <c r="L232" s="146"/>
      <c r="M232" s="151"/>
      <c r="T232" s="152"/>
      <c r="AT232" s="147" t="s">
        <v>138</v>
      </c>
      <c r="AU232" s="147" t="s">
        <v>82</v>
      </c>
      <c r="AV232" s="12" t="s">
        <v>82</v>
      </c>
      <c r="AW232" s="12" t="s">
        <v>33</v>
      </c>
      <c r="AX232" s="12" t="s">
        <v>72</v>
      </c>
      <c r="AY232" s="147" t="s">
        <v>124</v>
      </c>
    </row>
    <row r="233" spans="2:65" s="13" customFormat="1">
      <c r="B233" s="153"/>
      <c r="D233" s="140" t="s">
        <v>138</v>
      </c>
      <c r="E233" s="154" t="s">
        <v>19</v>
      </c>
      <c r="F233" s="155" t="s">
        <v>141</v>
      </c>
      <c r="H233" s="156">
        <v>9.782</v>
      </c>
      <c r="I233" s="157"/>
      <c r="L233" s="153"/>
      <c r="M233" s="158"/>
      <c r="T233" s="159"/>
      <c r="AT233" s="154" t="s">
        <v>138</v>
      </c>
      <c r="AU233" s="154" t="s">
        <v>82</v>
      </c>
      <c r="AV233" s="13" t="s">
        <v>132</v>
      </c>
      <c r="AW233" s="13" t="s">
        <v>33</v>
      </c>
      <c r="AX233" s="13" t="s">
        <v>80</v>
      </c>
      <c r="AY233" s="154" t="s">
        <v>124</v>
      </c>
    </row>
    <row r="234" spans="2:65" s="1" customFormat="1" ht="21.75" customHeight="1">
      <c r="B234" s="32"/>
      <c r="C234" s="127" t="s">
        <v>335</v>
      </c>
      <c r="D234" s="127" t="s">
        <v>127</v>
      </c>
      <c r="E234" s="128" t="s">
        <v>350</v>
      </c>
      <c r="F234" s="129" t="s">
        <v>351</v>
      </c>
      <c r="G234" s="130" t="s">
        <v>182</v>
      </c>
      <c r="H234" s="131">
        <v>2</v>
      </c>
      <c r="I234" s="132"/>
      <c r="J234" s="133">
        <f>ROUND(I234*H234,2)</f>
        <v>0</v>
      </c>
      <c r="K234" s="129" t="s">
        <v>131</v>
      </c>
      <c r="L234" s="32"/>
      <c r="M234" s="134" t="s">
        <v>19</v>
      </c>
      <c r="N234" s="135" t="s">
        <v>43</v>
      </c>
      <c r="P234" s="136">
        <f>O234*H234</f>
        <v>0</v>
      </c>
      <c r="Q234" s="136">
        <v>3.3E-4</v>
      </c>
      <c r="R234" s="136">
        <f>Q234*H234</f>
        <v>6.6E-4</v>
      </c>
      <c r="S234" s="136">
        <v>0</v>
      </c>
      <c r="T234" s="137">
        <f>S234*H234</f>
        <v>0</v>
      </c>
      <c r="AR234" s="138" t="s">
        <v>240</v>
      </c>
      <c r="AT234" s="138" t="s">
        <v>127</v>
      </c>
      <c r="AU234" s="138" t="s">
        <v>82</v>
      </c>
      <c r="AY234" s="17" t="s">
        <v>124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80</v>
      </c>
      <c r="BK234" s="139">
        <f>ROUND(I234*H234,2)</f>
        <v>0</v>
      </c>
      <c r="BL234" s="17" t="s">
        <v>240</v>
      </c>
      <c r="BM234" s="138" t="s">
        <v>352</v>
      </c>
    </row>
    <row r="235" spans="2:65" s="1" customFormat="1" ht="19.5">
      <c r="B235" s="32"/>
      <c r="D235" s="140" t="s">
        <v>134</v>
      </c>
      <c r="F235" s="141" t="s">
        <v>353</v>
      </c>
      <c r="I235" s="142"/>
      <c r="L235" s="32"/>
      <c r="M235" s="143"/>
      <c r="T235" s="53"/>
      <c r="AT235" s="17" t="s">
        <v>134</v>
      </c>
      <c r="AU235" s="17" t="s">
        <v>82</v>
      </c>
    </row>
    <row r="236" spans="2:65" s="1" customFormat="1">
      <c r="B236" s="32"/>
      <c r="D236" s="144" t="s">
        <v>136</v>
      </c>
      <c r="F236" s="145" t="s">
        <v>354</v>
      </c>
      <c r="I236" s="142"/>
      <c r="L236" s="32"/>
      <c r="M236" s="143"/>
      <c r="T236" s="53"/>
      <c r="AT236" s="17" t="s">
        <v>136</v>
      </c>
      <c r="AU236" s="17" t="s">
        <v>82</v>
      </c>
    </row>
    <row r="237" spans="2:65" s="1" customFormat="1" ht="33" customHeight="1">
      <c r="B237" s="32"/>
      <c r="C237" s="166" t="s">
        <v>355</v>
      </c>
      <c r="D237" s="166" t="s">
        <v>186</v>
      </c>
      <c r="E237" s="167" t="s">
        <v>356</v>
      </c>
      <c r="F237" s="168" t="s">
        <v>357</v>
      </c>
      <c r="G237" s="169" t="s">
        <v>182</v>
      </c>
      <c r="H237" s="170">
        <v>2</v>
      </c>
      <c r="I237" s="171"/>
      <c r="J237" s="172">
        <f>ROUND(I237*H237,2)</f>
        <v>0</v>
      </c>
      <c r="K237" s="168" t="s">
        <v>131</v>
      </c>
      <c r="L237" s="173"/>
      <c r="M237" s="174" t="s">
        <v>19</v>
      </c>
      <c r="N237" s="175" t="s">
        <v>43</v>
      </c>
      <c r="P237" s="136">
        <f>O237*H237</f>
        <v>0</v>
      </c>
      <c r="Q237" s="136">
        <v>7.6999999999999999E-2</v>
      </c>
      <c r="R237" s="136">
        <f>Q237*H237</f>
        <v>0.154</v>
      </c>
      <c r="S237" s="136">
        <v>0</v>
      </c>
      <c r="T237" s="137">
        <f>S237*H237</f>
        <v>0</v>
      </c>
      <c r="AR237" s="138" t="s">
        <v>335</v>
      </c>
      <c r="AT237" s="138" t="s">
        <v>186</v>
      </c>
      <c r="AU237" s="138" t="s">
        <v>82</v>
      </c>
      <c r="AY237" s="17" t="s">
        <v>124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7" t="s">
        <v>80</v>
      </c>
      <c r="BK237" s="139">
        <f>ROUND(I237*H237,2)</f>
        <v>0</v>
      </c>
      <c r="BL237" s="17" t="s">
        <v>240</v>
      </c>
      <c r="BM237" s="138" t="s">
        <v>358</v>
      </c>
    </row>
    <row r="238" spans="2:65" s="1" customFormat="1" ht="19.5">
      <c r="B238" s="32"/>
      <c r="D238" s="140" t="s">
        <v>134</v>
      </c>
      <c r="F238" s="141" t="s">
        <v>357</v>
      </c>
      <c r="I238" s="142"/>
      <c r="L238" s="32"/>
      <c r="M238" s="143"/>
      <c r="T238" s="53"/>
      <c r="AT238" s="17" t="s">
        <v>134</v>
      </c>
      <c r="AU238" s="17" t="s">
        <v>82</v>
      </c>
    </row>
    <row r="239" spans="2:65" s="1" customFormat="1" ht="24.2" customHeight="1">
      <c r="B239" s="32"/>
      <c r="C239" s="127" t="s">
        <v>359</v>
      </c>
      <c r="D239" s="127" t="s">
        <v>127</v>
      </c>
      <c r="E239" s="128" t="s">
        <v>360</v>
      </c>
      <c r="F239" s="129" t="s">
        <v>361</v>
      </c>
      <c r="G239" s="130" t="s">
        <v>362</v>
      </c>
      <c r="H239" s="131">
        <v>62.246000000000002</v>
      </c>
      <c r="I239" s="132"/>
      <c r="J239" s="133">
        <f>ROUND(I239*H239,2)</f>
        <v>0</v>
      </c>
      <c r="K239" s="129" t="s">
        <v>131</v>
      </c>
      <c r="L239" s="32"/>
      <c r="M239" s="134" t="s">
        <v>19</v>
      </c>
      <c r="N239" s="135" t="s">
        <v>43</v>
      </c>
      <c r="P239" s="136">
        <f>O239*H239</f>
        <v>0</v>
      </c>
      <c r="Q239" s="136">
        <v>6.9999999999999994E-5</v>
      </c>
      <c r="R239" s="136">
        <f>Q239*H239</f>
        <v>4.3572200000000002E-3</v>
      </c>
      <c r="S239" s="136">
        <v>0</v>
      </c>
      <c r="T239" s="137">
        <f>S239*H239</f>
        <v>0</v>
      </c>
      <c r="AR239" s="138" t="s">
        <v>240</v>
      </c>
      <c r="AT239" s="138" t="s">
        <v>127</v>
      </c>
      <c r="AU239" s="138" t="s">
        <v>82</v>
      </c>
      <c r="AY239" s="17" t="s">
        <v>124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7" t="s">
        <v>80</v>
      </c>
      <c r="BK239" s="139">
        <f>ROUND(I239*H239,2)</f>
        <v>0</v>
      </c>
      <c r="BL239" s="17" t="s">
        <v>240</v>
      </c>
      <c r="BM239" s="138" t="s">
        <v>363</v>
      </c>
    </row>
    <row r="240" spans="2:65" s="1" customFormat="1" ht="19.5">
      <c r="B240" s="32"/>
      <c r="D240" s="140" t="s">
        <v>134</v>
      </c>
      <c r="F240" s="141" t="s">
        <v>364</v>
      </c>
      <c r="I240" s="142"/>
      <c r="L240" s="32"/>
      <c r="M240" s="143"/>
      <c r="T240" s="53"/>
      <c r="AT240" s="17" t="s">
        <v>134</v>
      </c>
      <c r="AU240" s="17" t="s">
        <v>82</v>
      </c>
    </row>
    <row r="241" spans="2:65" s="1" customFormat="1">
      <c r="B241" s="32"/>
      <c r="D241" s="144" t="s">
        <v>136</v>
      </c>
      <c r="F241" s="145" t="s">
        <v>365</v>
      </c>
      <c r="I241" s="142"/>
      <c r="L241" s="32"/>
      <c r="M241" s="143"/>
      <c r="T241" s="53"/>
      <c r="AT241" s="17" t="s">
        <v>136</v>
      </c>
      <c r="AU241" s="17" t="s">
        <v>82</v>
      </c>
    </row>
    <row r="242" spans="2:65" s="12" customFormat="1">
      <c r="B242" s="146"/>
      <c r="D242" s="140" t="s">
        <v>138</v>
      </c>
      <c r="E242" s="147" t="s">
        <v>19</v>
      </c>
      <c r="F242" s="148" t="s">
        <v>366</v>
      </c>
      <c r="H242" s="149">
        <v>62.246000000000002</v>
      </c>
      <c r="I242" s="150"/>
      <c r="L242" s="146"/>
      <c r="M242" s="151"/>
      <c r="T242" s="152"/>
      <c r="AT242" s="147" t="s">
        <v>138</v>
      </c>
      <c r="AU242" s="147" t="s">
        <v>82</v>
      </c>
      <c r="AV242" s="12" t="s">
        <v>82</v>
      </c>
      <c r="AW242" s="12" t="s">
        <v>33</v>
      </c>
      <c r="AX242" s="12" t="s">
        <v>72</v>
      </c>
      <c r="AY242" s="147" t="s">
        <v>124</v>
      </c>
    </row>
    <row r="243" spans="2:65" s="13" customFormat="1">
      <c r="B243" s="153"/>
      <c r="D243" s="140" t="s">
        <v>138</v>
      </c>
      <c r="E243" s="154" t="s">
        <v>19</v>
      </c>
      <c r="F243" s="155" t="s">
        <v>141</v>
      </c>
      <c r="H243" s="156">
        <v>62.246000000000002</v>
      </c>
      <c r="I243" s="157"/>
      <c r="L243" s="153"/>
      <c r="M243" s="158"/>
      <c r="T243" s="159"/>
      <c r="AT243" s="154" t="s">
        <v>138</v>
      </c>
      <c r="AU243" s="154" t="s">
        <v>82</v>
      </c>
      <c r="AV243" s="13" t="s">
        <v>132</v>
      </c>
      <c r="AW243" s="13" t="s">
        <v>33</v>
      </c>
      <c r="AX243" s="13" t="s">
        <v>80</v>
      </c>
      <c r="AY243" s="154" t="s">
        <v>124</v>
      </c>
    </row>
    <row r="244" spans="2:65" s="1" customFormat="1" ht="24.2" customHeight="1">
      <c r="B244" s="32"/>
      <c r="C244" s="166" t="s">
        <v>367</v>
      </c>
      <c r="D244" s="166" t="s">
        <v>186</v>
      </c>
      <c r="E244" s="167" t="s">
        <v>368</v>
      </c>
      <c r="F244" s="168" t="s">
        <v>369</v>
      </c>
      <c r="G244" s="169" t="s">
        <v>171</v>
      </c>
      <c r="H244" s="170">
        <v>6.2E-2</v>
      </c>
      <c r="I244" s="171"/>
      <c r="J244" s="172">
        <f>ROUND(I244*H244,2)</f>
        <v>0</v>
      </c>
      <c r="K244" s="168" t="s">
        <v>200</v>
      </c>
      <c r="L244" s="173"/>
      <c r="M244" s="174" t="s">
        <v>19</v>
      </c>
      <c r="N244" s="175" t="s">
        <v>43</v>
      </c>
      <c r="P244" s="136">
        <f>O244*H244</f>
        <v>0</v>
      </c>
      <c r="Q244" s="136">
        <v>1</v>
      </c>
      <c r="R244" s="136">
        <f>Q244*H244</f>
        <v>6.2E-2</v>
      </c>
      <c r="S244" s="136">
        <v>0</v>
      </c>
      <c r="T244" s="137">
        <f>S244*H244</f>
        <v>0</v>
      </c>
      <c r="AR244" s="138" t="s">
        <v>335</v>
      </c>
      <c r="AT244" s="138" t="s">
        <v>186</v>
      </c>
      <c r="AU244" s="138" t="s">
        <v>82</v>
      </c>
      <c r="AY244" s="17" t="s">
        <v>124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80</v>
      </c>
      <c r="BK244" s="139">
        <f>ROUND(I244*H244,2)</f>
        <v>0</v>
      </c>
      <c r="BL244" s="17" t="s">
        <v>240</v>
      </c>
      <c r="BM244" s="138" t="s">
        <v>370</v>
      </c>
    </row>
    <row r="245" spans="2:65" s="1" customFormat="1" ht="19.5">
      <c r="B245" s="32"/>
      <c r="D245" s="140" t="s">
        <v>134</v>
      </c>
      <c r="F245" s="141" t="s">
        <v>369</v>
      </c>
      <c r="I245" s="142"/>
      <c r="L245" s="32"/>
      <c r="M245" s="143"/>
      <c r="T245" s="53"/>
      <c r="AT245" s="17" t="s">
        <v>134</v>
      </c>
      <c r="AU245" s="17" t="s">
        <v>82</v>
      </c>
    </row>
    <row r="246" spans="2:65" s="12" customFormat="1">
      <c r="B246" s="146"/>
      <c r="D246" s="140" t="s">
        <v>138</v>
      </c>
      <c r="E246" s="147" t="s">
        <v>19</v>
      </c>
      <c r="F246" s="148" t="s">
        <v>371</v>
      </c>
      <c r="H246" s="149">
        <v>6.2E-2</v>
      </c>
      <c r="I246" s="150"/>
      <c r="L246" s="146"/>
      <c r="M246" s="151"/>
      <c r="T246" s="152"/>
      <c r="AT246" s="147" t="s">
        <v>138</v>
      </c>
      <c r="AU246" s="147" t="s">
        <v>82</v>
      </c>
      <c r="AV246" s="12" t="s">
        <v>82</v>
      </c>
      <c r="AW246" s="12" t="s">
        <v>33</v>
      </c>
      <c r="AX246" s="12" t="s">
        <v>72</v>
      </c>
      <c r="AY246" s="147" t="s">
        <v>124</v>
      </c>
    </row>
    <row r="247" spans="2:65" s="13" customFormat="1">
      <c r="B247" s="153"/>
      <c r="D247" s="140" t="s">
        <v>138</v>
      </c>
      <c r="E247" s="154" t="s">
        <v>19</v>
      </c>
      <c r="F247" s="155" t="s">
        <v>141</v>
      </c>
      <c r="H247" s="156">
        <v>6.2E-2</v>
      </c>
      <c r="I247" s="157"/>
      <c r="L247" s="153"/>
      <c r="M247" s="158"/>
      <c r="T247" s="159"/>
      <c r="AT247" s="154" t="s">
        <v>138</v>
      </c>
      <c r="AU247" s="154" t="s">
        <v>82</v>
      </c>
      <c r="AV247" s="13" t="s">
        <v>132</v>
      </c>
      <c r="AW247" s="13" t="s">
        <v>33</v>
      </c>
      <c r="AX247" s="13" t="s">
        <v>80</v>
      </c>
      <c r="AY247" s="154" t="s">
        <v>124</v>
      </c>
    </row>
    <row r="248" spans="2:65" s="1" customFormat="1" ht="24.2" customHeight="1">
      <c r="B248" s="32"/>
      <c r="C248" s="127" t="s">
        <v>372</v>
      </c>
      <c r="D248" s="127" t="s">
        <v>127</v>
      </c>
      <c r="E248" s="128" t="s">
        <v>373</v>
      </c>
      <c r="F248" s="129" t="s">
        <v>374</v>
      </c>
      <c r="G248" s="130" t="s">
        <v>362</v>
      </c>
      <c r="H248" s="131">
        <v>287.02999999999997</v>
      </c>
      <c r="I248" s="132"/>
      <c r="J248" s="133">
        <f>ROUND(I248*H248,2)</f>
        <v>0</v>
      </c>
      <c r="K248" s="129" t="s">
        <v>131</v>
      </c>
      <c r="L248" s="32"/>
      <c r="M248" s="134" t="s">
        <v>19</v>
      </c>
      <c r="N248" s="135" t="s">
        <v>43</v>
      </c>
      <c r="P248" s="136">
        <f>O248*H248</f>
        <v>0</v>
      </c>
      <c r="Q248" s="136">
        <v>6.0000000000000002E-5</v>
      </c>
      <c r="R248" s="136">
        <f>Q248*H248</f>
        <v>1.7221799999999999E-2</v>
      </c>
      <c r="S248" s="136">
        <v>0</v>
      </c>
      <c r="T248" s="137">
        <f>S248*H248</f>
        <v>0</v>
      </c>
      <c r="AR248" s="138" t="s">
        <v>240</v>
      </c>
      <c r="AT248" s="138" t="s">
        <v>127</v>
      </c>
      <c r="AU248" s="138" t="s">
        <v>82</v>
      </c>
      <c r="AY248" s="17" t="s">
        <v>124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80</v>
      </c>
      <c r="BK248" s="139">
        <f>ROUND(I248*H248,2)</f>
        <v>0</v>
      </c>
      <c r="BL248" s="17" t="s">
        <v>240</v>
      </c>
      <c r="BM248" s="138" t="s">
        <v>375</v>
      </c>
    </row>
    <row r="249" spans="2:65" s="1" customFormat="1" ht="19.5">
      <c r="B249" s="32"/>
      <c r="D249" s="140" t="s">
        <v>134</v>
      </c>
      <c r="F249" s="141" t="s">
        <v>376</v>
      </c>
      <c r="I249" s="142"/>
      <c r="L249" s="32"/>
      <c r="M249" s="143"/>
      <c r="T249" s="53"/>
      <c r="AT249" s="17" t="s">
        <v>134</v>
      </c>
      <c r="AU249" s="17" t="s">
        <v>82</v>
      </c>
    </row>
    <row r="250" spans="2:65" s="1" customFormat="1">
      <c r="B250" s="32"/>
      <c r="D250" s="144" t="s">
        <v>136</v>
      </c>
      <c r="F250" s="145" t="s">
        <v>377</v>
      </c>
      <c r="I250" s="142"/>
      <c r="L250" s="32"/>
      <c r="M250" s="143"/>
      <c r="T250" s="53"/>
      <c r="AT250" s="17" t="s">
        <v>136</v>
      </c>
      <c r="AU250" s="17" t="s">
        <v>82</v>
      </c>
    </row>
    <row r="251" spans="2:65" s="14" customFormat="1">
      <c r="B251" s="160"/>
      <c r="D251" s="140" t="s">
        <v>138</v>
      </c>
      <c r="E251" s="161" t="s">
        <v>19</v>
      </c>
      <c r="F251" s="162" t="s">
        <v>378</v>
      </c>
      <c r="H251" s="161" t="s">
        <v>19</v>
      </c>
      <c r="I251" s="163"/>
      <c r="L251" s="160"/>
      <c r="M251" s="164"/>
      <c r="T251" s="165"/>
      <c r="AT251" s="161" t="s">
        <v>138</v>
      </c>
      <c r="AU251" s="161" t="s">
        <v>82</v>
      </c>
      <c r="AV251" s="14" t="s">
        <v>80</v>
      </c>
      <c r="AW251" s="14" t="s">
        <v>33</v>
      </c>
      <c r="AX251" s="14" t="s">
        <v>72</v>
      </c>
      <c r="AY251" s="161" t="s">
        <v>124</v>
      </c>
    </row>
    <row r="252" spans="2:65" s="12" customFormat="1">
      <c r="B252" s="146"/>
      <c r="D252" s="140" t="s">
        <v>138</v>
      </c>
      <c r="E252" s="147" t="s">
        <v>19</v>
      </c>
      <c r="F252" s="148" t="s">
        <v>379</v>
      </c>
      <c r="H252" s="149">
        <v>74.817999999999998</v>
      </c>
      <c r="I252" s="150"/>
      <c r="L252" s="146"/>
      <c r="M252" s="151"/>
      <c r="T252" s="152"/>
      <c r="AT252" s="147" t="s">
        <v>138</v>
      </c>
      <c r="AU252" s="147" t="s">
        <v>82</v>
      </c>
      <c r="AV252" s="12" t="s">
        <v>82</v>
      </c>
      <c r="AW252" s="12" t="s">
        <v>33</v>
      </c>
      <c r="AX252" s="12" t="s">
        <v>72</v>
      </c>
      <c r="AY252" s="147" t="s">
        <v>124</v>
      </c>
    </row>
    <row r="253" spans="2:65" s="14" customFormat="1">
      <c r="B253" s="160"/>
      <c r="D253" s="140" t="s">
        <v>138</v>
      </c>
      <c r="E253" s="161" t="s">
        <v>19</v>
      </c>
      <c r="F253" s="162" t="s">
        <v>380</v>
      </c>
      <c r="H253" s="161" t="s">
        <v>19</v>
      </c>
      <c r="I253" s="163"/>
      <c r="L253" s="160"/>
      <c r="M253" s="164"/>
      <c r="T253" s="165"/>
      <c r="AT253" s="161" t="s">
        <v>138</v>
      </c>
      <c r="AU253" s="161" t="s">
        <v>82</v>
      </c>
      <c r="AV253" s="14" t="s">
        <v>80</v>
      </c>
      <c r="AW253" s="14" t="s">
        <v>33</v>
      </c>
      <c r="AX253" s="14" t="s">
        <v>72</v>
      </c>
      <c r="AY253" s="161" t="s">
        <v>124</v>
      </c>
    </row>
    <row r="254" spans="2:65" s="12" customFormat="1">
      <c r="B254" s="146"/>
      <c r="D254" s="140" t="s">
        <v>138</v>
      </c>
      <c r="E254" s="147" t="s">
        <v>19</v>
      </c>
      <c r="F254" s="148" t="s">
        <v>381</v>
      </c>
      <c r="H254" s="149">
        <v>212.21199999999999</v>
      </c>
      <c r="I254" s="150"/>
      <c r="L254" s="146"/>
      <c r="M254" s="151"/>
      <c r="T254" s="152"/>
      <c r="AT254" s="147" t="s">
        <v>138</v>
      </c>
      <c r="AU254" s="147" t="s">
        <v>82</v>
      </c>
      <c r="AV254" s="12" t="s">
        <v>82</v>
      </c>
      <c r="AW254" s="12" t="s">
        <v>33</v>
      </c>
      <c r="AX254" s="12" t="s">
        <v>72</v>
      </c>
      <c r="AY254" s="147" t="s">
        <v>124</v>
      </c>
    </row>
    <row r="255" spans="2:65" s="13" customFormat="1">
      <c r="B255" s="153"/>
      <c r="D255" s="140" t="s">
        <v>138</v>
      </c>
      <c r="E255" s="154" t="s">
        <v>19</v>
      </c>
      <c r="F255" s="155" t="s">
        <v>141</v>
      </c>
      <c r="H255" s="156">
        <v>287.02999999999997</v>
      </c>
      <c r="I255" s="157"/>
      <c r="L255" s="153"/>
      <c r="M255" s="158"/>
      <c r="T255" s="159"/>
      <c r="AT255" s="154" t="s">
        <v>138</v>
      </c>
      <c r="AU255" s="154" t="s">
        <v>82</v>
      </c>
      <c r="AV255" s="13" t="s">
        <v>132</v>
      </c>
      <c r="AW255" s="13" t="s">
        <v>33</v>
      </c>
      <c r="AX255" s="13" t="s">
        <v>80</v>
      </c>
      <c r="AY255" s="154" t="s">
        <v>124</v>
      </c>
    </row>
    <row r="256" spans="2:65" s="1" customFormat="1" ht="24.2" customHeight="1">
      <c r="B256" s="32"/>
      <c r="C256" s="166" t="s">
        <v>382</v>
      </c>
      <c r="D256" s="166" t="s">
        <v>186</v>
      </c>
      <c r="E256" s="167" t="s">
        <v>198</v>
      </c>
      <c r="F256" s="168" t="s">
        <v>199</v>
      </c>
      <c r="G256" s="169" t="s">
        <v>171</v>
      </c>
      <c r="H256" s="170">
        <v>0.28699999999999998</v>
      </c>
      <c r="I256" s="171"/>
      <c r="J256" s="172">
        <f>ROUND(I256*H256,2)</f>
        <v>0</v>
      </c>
      <c r="K256" s="168" t="s">
        <v>200</v>
      </c>
      <c r="L256" s="173"/>
      <c r="M256" s="174" t="s">
        <v>19</v>
      </c>
      <c r="N256" s="175" t="s">
        <v>43</v>
      </c>
      <c r="P256" s="136">
        <f>O256*H256</f>
        <v>0</v>
      </c>
      <c r="Q256" s="136">
        <v>1</v>
      </c>
      <c r="R256" s="136">
        <f>Q256*H256</f>
        <v>0.28699999999999998</v>
      </c>
      <c r="S256" s="136">
        <v>0</v>
      </c>
      <c r="T256" s="137">
        <f>S256*H256</f>
        <v>0</v>
      </c>
      <c r="AR256" s="138" t="s">
        <v>335</v>
      </c>
      <c r="AT256" s="138" t="s">
        <v>186</v>
      </c>
      <c r="AU256" s="138" t="s">
        <v>82</v>
      </c>
      <c r="AY256" s="17" t="s">
        <v>124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7" t="s">
        <v>80</v>
      </c>
      <c r="BK256" s="139">
        <f>ROUND(I256*H256,2)</f>
        <v>0</v>
      </c>
      <c r="BL256" s="17" t="s">
        <v>240</v>
      </c>
      <c r="BM256" s="138" t="s">
        <v>383</v>
      </c>
    </row>
    <row r="257" spans="2:65" s="1" customFormat="1" ht="19.5">
      <c r="B257" s="32"/>
      <c r="D257" s="140" t="s">
        <v>134</v>
      </c>
      <c r="F257" s="141" t="s">
        <v>199</v>
      </c>
      <c r="I257" s="142"/>
      <c r="L257" s="32"/>
      <c r="M257" s="143"/>
      <c r="T257" s="53"/>
      <c r="AT257" s="17" t="s">
        <v>134</v>
      </c>
      <c r="AU257" s="17" t="s">
        <v>82</v>
      </c>
    </row>
    <row r="258" spans="2:65" s="14" customFormat="1">
      <c r="B258" s="160"/>
      <c r="D258" s="140" t="s">
        <v>138</v>
      </c>
      <c r="E258" s="161" t="s">
        <v>19</v>
      </c>
      <c r="F258" s="162" t="s">
        <v>378</v>
      </c>
      <c r="H258" s="161" t="s">
        <v>19</v>
      </c>
      <c r="I258" s="163"/>
      <c r="L258" s="160"/>
      <c r="M258" s="164"/>
      <c r="T258" s="165"/>
      <c r="AT258" s="161" t="s">
        <v>138</v>
      </c>
      <c r="AU258" s="161" t="s">
        <v>82</v>
      </c>
      <c r="AV258" s="14" t="s">
        <v>80</v>
      </c>
      <c r="AW258" s="14" t="s">
        <v>33</v>
      </c>
      <c r="AX258" s="14" t="s">
        <v>72</v>
      </c>
      <c r="AY258" s="161" t="s">
        <v>124</v>
      </c>
    </row>
    <row r="259" spans="2:65" s="12" customFormat="1">
      <c r="B259" s="146"/>
      <c r="D259" s="140" t="s">
        <v>138</v>
      </c>
      <c r="E259" s="147" t="s">
        <v>19</v>
      </c>
      <c r="F259" s="148" t="s">
        <v>384</v>
      </c>
      <c r="H259" s="149">
        <v>7.4999999999999997E-2</v>
      </c>
      <c r="I259" s="150"/>
      <c r="L259" s="146"/>
      <c r="M259" s="151"/>
      <c r="T259" s="152"/>
      <c r="AT259" s="147" t="s">
        <v>138</v>
      </c>
      <c r="AU259" s="147" t="s">
        <v>82</v>
      </c>
      <c r="AV259" s="12" t="s">
        <v>82</v>
      </c>
      <c r="AW259" s="12" t="s">
        <v>33</v>
      </c>
      <c r="AX259" s="12" t="s">
        <v>72</v>
      </c>
      <c r="AY259" s="147" t="s">
        <v>124</v>
      </c>
    </row>
    <row r="260" spans="2:65" s="14" customFormat="1">
      <c r="B260" s="160"/>
      <c r="D260" s="140" t="s">
        <v>138</v>
      </c>
      <c r="E260" s="161" t="s">
        <v>19</v>
      </c>
      <c r="F260" s="162" t="s">
        <v>380</v>
      </c>
      <c r="H260" s="161" t="s">
        <v>19</v>
      </c>
      <c r="I260" s="163"/>
      <c r="L260" s="160"/>
      <c r="M260" s="164"/>
      <c r="T260" s="165"/>
      <c r="AT260" s="161" t="s">
        <v>138</v>
      </c>
      <c r="AU260" s="161" t="s">
        <v>82</v>
      </c>
      <c r="AV260" s="14" t="s">
        <v>80</v>
      </c>
      <c r="AW260" s="14" t="s">
        <v>33</v>
      </c>
      <c r="AX260" s="14" t="s">
        <v>72</v>
      </c>
      <c r="AY260" s="161" t="s">
        <v>124</v>
      </c>
    </row>
    <row r="261" spans="2:65" s="12" customFormat="1">
      <c r="B261" s="146"/>
      <c r="D261" s="140" t="s">
        <v>138</v>
      </c>
      <c r="E261" s="147" t="s">
        <v>19</v>
      </c>
      <c r="F261" s="148" t="s">
        <v>385</v>
      </c>
      <c r="H261" s="149">
        <v>0.21199999999999999</v>
      </c>
      <c r="I261" s="150"/>
      <c r="L261" s="146"/>
      <c r="M261" s="151"/>
      <c r="T261" s="152"/>
      <c r="AT261" s="147" t="s">
        <v>138</v>
      </c>
      <c r="AU261" s="147" t="s">
        <v>82</v>
      </c>
      <c r="AV261" s="12" t="s">
        <v>82</v>
      </c>
      <c r="AW261" s="12" t="s">
        <v>33</v>
      </c>
      <c r="AX261" s="12" t="s">
        <v>72</v>
      </c>
      <c r="AY261" s="147" t="s">
        <v>124</v>
      </c>
    </row>
    <row r="262" spans="2:65" s="13" customFormat="1">
      <c r="B262" s="153"/>
      <c r="D262" s="140" t="s">
        <v>138</v>
      </c>
      <c r="E262" s="154" t="s">
        <v>19</v>
      </c>
      <c r="F262" s="155" t="s">
        <v>141</v>
      </c>
      <c r="H262" s="156">
        <v>0.28699999999999998</v>
      </c>
      <c r="I262" s="157"/>
      <c r="L262" s="153"/>
      <c r="M262" s="158"/>
      <c r="T262" s="159"/>
      <c r="AT262" s="154" t="s">
        <v>138</v>
      </c>
      <c r="AU262" s="154" t="s">
        <v>82</v>
      </c>
      <c r="AV262" s="13" t="s">
        <v>132</v>
      </c>
      <c r="AW262" s="13" t="s">
        <v>33</v>
      </c>
      <c r="AX262" s="13" t="s">
        <v>80</v>
      </c>
      <c r="AY262" s="154" t="s">
        <v>124</v>
      </c>
    </row>
    <row r="263" spans="2:65" s="1" customFormat="1" ht="37.9" customHeight="1">
      <c r="B263" s="32"/>
      <c r="C263" s="166" t="s">
        <v>386</v>
      </c>
      <c r="D263" s="166" t="s">
        <v>186</v>
      </c>
      <c r="E263" s="167" t="s">
        <v>387</v>
      </c>
      <c r="F263" s="168" t="s">
        <v>388</v>
      </c>
      <c r="G263" s="169" t="s">
        <v>235</v>
      </c>
      <c r="H263" s="170">
        <v>5.2</v>
      </c>
      <c r="I263" s="171"/>
      <c r="J263" s="172">
        <f>ROUND(I263*H263,2)</f>
        <v>0</v>
      </c>
      <c r="K263" s="168" t="s">
        <v>200</v>
      </c>
      <c r="L263" s="173"/>
      <c r="M263" s="174" t="s">
        <v>19</v>
      </c>
      <c r="N263" s="175" t="s">
        <v>43</v>
      </c>
      <c r="P263" s="136">
        <f>O263*H263</f>
        <v>0</v>
      </c>
      <c r="Q263" s="136">
        <v>1.273E-2</v>
      </c>
      <c r="R263" s="136">
        <f>Q263*H263</f>
        <v>6.6196000000000005E-2</v>
      </c>
      <c r="S263" s="136">
        <v>0</v>
      </c>
      <c r="T263" s="137">
        <f>S263*H263</f>
        <v>0</v>
      </c>
      <c r="AR263" s="138" t="s">
        <v>335</v>
      </c>
      <c r="AT263" s="138" t="s">
        <v>186</v>
      </c>
      <c r="AU263" s="138" t="s">
        <v>82</v>
      </c>
      <c r="AY263" s="17" t="s">
        <v>124</v>
      </c>
      <c r="BE263" s="139">
        <f>IF(N263="základní",J263,0)</f>
        <v>0</v>
      </c>
      <c r="BF263" s="139">
        <f>IF(N263="snížená",J263,0)</f>
        <v>0</v>
      </c>
      <c r="BG263" s="139">
        <f>IF(N263="zákl. přenesená",J263,0)</f>
        <v>0</v>
      </c>
      <c r="BH263" s="139">
        <f>IF(N263="sníž. přenesená",J263,0)</f>
        <v>0</v>
      </c>
      <c r="BI263" s="139">
        <f>IF(N263="nulová",J263,0)</f>
        <v>0</v>
      </c>
      <c r="BJ263" s="17" t="s">
        <v>80</v>
      </c>
      <c r="BK263" s="139">
        <f>ROUND(I263*H263,2)</f>
        <v>0</v>
      </c>
      <c r="BL263" s="17" t="s">
        <v>240</v>
      </c>
      <c r="BM263" s="138" t="s">
        <v>389</v>
      </c>
    </row>
    <row r="264" spans="2:65" s="1" customFormat="1" ht="19.5">
      <c r="B264" s="32"/>
      <c r="D264" s="140" t="s">
        <v>134</v>
      </c>
      <c r="F264" s="141" t="s">
        <v>388</v>
      </c>
      <c r="I264" s="142"/>
      <c r="L264" s="32"/>
      <c r="M264" s="143"/>
      <c r="T264" s="53"/>
      <c r="AT264" s="17" t="s">
        <v>134</v>
      </c>
      <c r="AU264" s="17" t="s">
        <v>82</v>
      </c>
    </row>
    <row r="265" spans="2:65" s="12" customFormat="1">
      <c r="B265" s="146"/>
      <c r="D265" s="140" t="s">
        <v>138</v>
      </c>
      <c r="E265" s="147" t="s">
        <v>19</v>
      </c>
      <c r="F265" s="148" t="s">
        <v>390</v>
      </c>
      <c r="H265" s="149">
        <v>5.2</v>
      </c>
      <c r="I265" s="150"/>
      <c r="L265" s="146"/>
      <c r="M265" s="151"/>
      <c r="T265" s="152"/>
      <c r="AT265" s="147" t="s">
        <v>138</v>
      </c>
      <c r="AU265" s="147" t="s">
        <v>82</v>
      </c>
      <c r="AV265" s="12" t="s">
        <v>82</v>
      </c>
      <c r="AW265" s="12" t="s">
        <v>33</v>
      </c>
      <c r="AX265" s="12" t="s">
        <v>80</v>
      </c>
      <c r="AY265" s="147" t="s">
        <v>124</v>
      </c>
    </row>
    <row r="266" spans="2:65" s="1" customFormat="1" ht="24.2" customHeight="1">
      <c r="B266" s="32"/>
      <c r="C266" s="127" t="s">
        <v>391</v>
      </c>
      <c r="D266" s="127" t="s">
        <v>127</v>
      </c>
      <c r="E266" s="128" t="s">
        <v>392</v>
      </c>
      <c r="F266" s="129" t="s">
        <v>393</v>
      </c>
      <c r="G266" s="130" t="s">
        <v>394</v>
      </c>
      <c r="H266" s="176"/>
      <c r="I266" s="132"/>
      <c r="J266" s="133">
        <f>ROUND(I266*H266,2)</f>
        <v>0</v>
      </c>
      <c r="K266" s="129" t="s">
        <v>131</v>
      </c>
      <c r="L266" s="32"/>
      <c r="M266" s="134" t="s">
        <v>19</v>
      </c>
      <c r="N266" s="135" t="s">
        <v>43</v>
      </c>
      <c r="P266" s="136">
        <f>O266*H266</f>
        <v>0</v>
      </c>
      <c r="Q266" s="136">
        <v>0</v>
      </c>
      <c r="R266" s="136">
        <f>Q266*H266</f>
        <v>0</v>
      </c>
      <c r="S266" s="136">
        <v>0</v>
      </c>
      <c r="T266" s="137">
        <f>S266*H266</f>
        <v>0</v>
      </c>
      <c r="AR266" s="138" t="s">
        <v>240</v>
      </c>
      <c r="AT266" s="138" t="s">
        <v>127</v>
      </c>
      <c r="AU266" s="138" t="s">
        <v>82</v>
      </c>
      <c r="AY266" s="17" t="s">
        <v>124</v>
      </c>
      <c r="BE266" s="139">
        <f>IF(N266="základní",J266,0)</f>
        <v>0</v>
      </c>
      <c r="BF266" s="139">
        <f>IF(N266="snížená",J266,0)</f>
        <v>0</v>
      </c>
      <c r="BG266" s="139">
        <f>IF(N266="zákl. přenesená",J266,0)</f>
        <v>0</v>
      </c>
      <c r="BH266" s="139">
        <f>IF(N266="sníž. přenesená",J266,0)</f>
        <v>0</v>
      </c>
      <c r="BI266" s="139">
        <f>IF(N266="nulová",J266,0)</f>
        <v>0</v>
      </c>
      <c r="BJ266" s="17" t="s">
        <v>80</v>
      </c>
      <c r="BK266" s="139">
        <f>ROUND(I266*H266,2)</f>
        <v>0</v>
      </c>
      <c r="BL266" s="17" t="s">
        <v>240</v>
      </c>
      <c r="BM266" s="138" t="s">
        <v>395</v>
      </c>
    </row>
    <row r="267" spans="2:65" s="1" customFormat="1" ht="29.25">
      <c r="B267" s="32"/>
      <c r="D267" s="140" t="s">
        <v>134</v>
      </c>
      <c r="F267" s="141" t="s">
        <v>396</v>
      </c>
      <c r="I267" s="142"/>
      <c r="L267" s="32"/>
      <c r="M267" s="143"/>
      <c r="T267" s="53"/>
      <c r="AT267" s="17" t="s">
        <v>134</v>
      </c>
      <c r="AU267" s="17" t="s">
        <v>82</v>
      </c>
    </row>
    <row r="268" spans="2:65" s="1" customFormat="1">
      <c r="B268" s="32"/>
      <c r="D268" s="144" t="s">
        <v>136</v>
      </c>
      <c r="F268" s="145" t="s">
        <v>397</v>
      </c>
      <c r="I268" s="142"/>
      <c r="L268" s="32"/>
      <c r="M268" s="143"/>
      <c r="T268" s="53"/>
      <c r="AT268" s="17" t="s">
        <v>136</v>
      </c>
      <c r="AU268" s="17" t="s">
        <v>82</v>
      </c>
    </row>
    <row r="269" spans="2:65" s="11" customFormat="1" ht="22.9" customHeight="1">
      <c r="B269" s="115"/>
      <c r="D269" s="116" t="s">
        <v>71</v>
      </c>
      <c r="E269" s="125" t="s">
        <v>398</v>
      </c>
      <c r="F269" s="125" t="s">
        <v>399</v>
      </c>
      <c r="I269" s="118"/>
      <c r="J269" s="126">
        <f>BK269</f>
        <v>0</v>
      </c>
      <c r="L269" s="115"/>
      <c r="M269" s="120"/>
      <c r="P269" s="121">
        <f>SUM(P270:P295)</f>
        <v>0</v>
      </c>
      <c r="R269" s="121">
        <f>SUM(R270:R295)</f>
        <v>3.2277999999999999E-3</v>
      </c>
      <c r="T269" s="122">
        <f>SUM(T270:T295)</f>
        <v>0</v>
      </c>
      <c r="AR269" s="116" t="s">
        <v>82</v>
      </c>
      <c r="AT269" s="123" t="s">
        <v>71</v>
      </c>
      <c r="AU269" s="123" t="s">
        <v>80</v>
      </c>
      <c r="AY269" s="116" t="s">
        <v>124</v>
      </c>
      <c r="BK269" s="124">
        <f>SUM(BK270:BK295)</f>
        <v>0</v>
      </c>
    </row>
    <row r="270" spans="2:65" s="1" customFormat="1" ht="16.5" customHeight="1">
      <c r="B270" s="32"/>
      <c r="C270" s="127" t="s">
        <v>400</v>
      </c>
      <c r="D270" s="127" t="s">
        <v>127</v>
      </c>
      <c r="E270" s="128" t="s">
        <v>401</v>
      </c>
      <c r="F270" s="129" t="s">
        <v>402</v>
      </c>
      <c r="G270" s="130" t="s">
        <v>130</v>
      </c>
      <c r="H270" s="131">
        <v>3.6</v>
      </c>
      <c r="I270" s="132"/>
      <c r="J270" s="133">
        <f>ROUND(I270*H270,2)</f>
        <v>0</v>
      </c>
      <c r="K270" s="129" t="s">
        <v>131</v>
      </c>
      <c r="L270" s="32"/>
      <c r="M270" s="134" t="s">
        <v>19</v>
      </c>
      <c r="N270" s="135" t="s">
        <v>43</v>
      </c>
      <c r="P270" s="136">
        <f>O270*H270</f>
        <v>0</v>
      </c>
      <c r="Q270" s="136">
        <v>6.9999999999999994E-5</v>
      </c>
      <c r="R270" s="136">
        <f>Q270*H270</f>
        <v>2.52E-4</v>
      </c>
      <c r="S270" s="136">
        <v>0</v>
      </c>
      <c r="T270" s="137">
        <f>S270*H270</f>
        <v>0</v>
      </c>
      <c r="AR270" s="138" t="s">
        <v>240</v>
      </c>
      <c r="AT270" s="138" t="s">
        <v>127</v>
      </c>
      <c r="AU270" s="138" t="s">
        <v>82</v>
      </c>
      <c r="AY270" s="17" t="s">
        <v>124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7" t="s">
        <v>80</v>
      </c>
      <c r="BK270" s="139">
        <f>ROUND(I270*H270,2)</f>
        <v>0</v>
      </c>
      <c r="BL270" s="17" t="s">
        <v>240</v>
      </c>
      <c r="BM270" s="138" t="s">
        <v>403</v>
      </c>
    </row>
    <row r="271" spans="2:65" s="1" customFormat="1" ht="19.5">
      <c r="B271" s="32"/>
      <c r="D271" s="140" t="s">
        <v>134</v>
      </c>
      <c r="F271" s="141" t="s">
        <v>404</v>
      </c>
      <c r="I271" s="142"/>
      <c r="L271" s="32"/>
      <c r="M271" s="143"/>
      <c r="T271" s="53"/>
      <c r="AT271" s="17" t="s">
        <v>134</v>
      </c>
      <c r="AU271" s="17" t="s">
        <v>82</v>
      </c>
    </row>
    <row r="272" spans="2:65" s="1" customFormat="1">
      <c r="B272" s="32"/>
      <c r="D272" s="144" t="s">
        <v>136</v>
      </c>
      <c r="F272" s="145" t="s">
        <v>405</v>
      </c>
      <c r="I272" s="142"/>
      <c r="L272" s="32"/>
      <c r="M272" s="143"/>
      <c r="T272" s="53"/>
      <c r="AT272" s="17" t="s">
        <v>136</v>
      </c>
      <c r="AU272" s="17" t="s">
        <v>82</v>
      </c>
    </row>
    <row r="273" spans="2:65" s="14" customFormat="1">
      <c r="B273" s="160"/>
      <c r="D273" s="140" t="s">
        <v>138</v>
      </c>
      <c r="E273" s="161" t="s">
        <v>19</v>
      </c>
      <c r="F273" s="162" t="s">
        <v>406</v>
      </c>
      <c r="H273" s="161" t="s">
        <v>19</v>
      </c>
      <c r="I273" s="163"/>
      <c r="L273" s="160"/>
      <c r="M273" s="164"/>
      <c r="T273" s="165"/>
      <c r="AT273" s="161" t="s">
        <v>138</v>
      </c>
      <c r="AU273" s="161" t="s">
        <v>82</v>
      </c>
      <c r="AV273" s="14" t="s">
        <v>80</v>
      </c>
      <c r="AW273" s="14" t="s">
        <v>33</v>
      </c>
      <c r="AX273" s="14" t="s">
        <v>72</v>
      </c>
      <c r="AY273" s="161" t="s">
        <v>124</v>
      </c>
    </row>
    <row r="274" spans="2:65" s="12" customFormat="1">
      <c r="B274" s="146"/>
      <c r="D274" s="140" t="s">
        <v>138</v>
      </c>
      <c r="E274" s="147" t="s">
        <v>19</v>
      </c>
      <c r="F274" s="148" t="s">
        <v>407</v>
      </c>
      <c r="H274" s="149">
        <v>3.6</v>
      </c>
      <c r="I274" s="150"/>
      <c r="L274" s="146"/>
      <c r="M274" s="151"/>
      <c r="T274" s="152"/>
      <c r="AT274" s="147" t="s">
        <v>138</v>
      </c>
      <c r="AU274" s="147" t="s">
        <v>82</v>
      </c>
      <c r="AV274" s="12" t="s">
        <v>82</v>
      </c>
      <c r="AW274" s="12" t="s">
        <v>33</v>
      </c>
      <c r="AX274" s="12" t="s">
        <v>80</v>
      </c>
      <c r="AY274" s="147" t="s">
        <v>124</v>
      </c>
    </row>
    <row r="275" spans="2:65" s="1" customFormat="1" ht="24.2" customHeight="1">
      <c r="B275" s="32"/>
      <c r="C275" s="127" t="s">
        <v>408</v>
      </c>
      <c r="D275" s="127" t="s">
        <v>127</v>
      </c>
      <c r="E275" s="128" t="s">
        <v>409</v>
      </c>
      <c r="F275" s="129" t="s">
        <v>410</v>
      </c>
      <c r="G275" s="130" t="s">
        <v>130</v>
      </c>
      <c r="H275" s="131">
        <v>3.6</v>
      </c>
      <c r="I275" s="132"/>
      <c r="J275" s="133">
        <f>ROUND(I275*H275,2)</f>
        <v>0</v>
      </c>
      <c r="K275" s="129" t="s">
        <v>131</v>
      </c>
      <c r="L275" s="32"/>
      <c r="M275" s="134" t="s">
        <v>19</v>
      </c>
      <c r="N275" s="135" t="s">
        <v>43</v>
      </c>
      <c r="P275" s="136">
        <f>O275*H275</f>
        <v>0</v>
      </c>
      <c r="Q275" s="136">
        <v>2.0000000000000002E-5</v>
      </c>
      <c r="R275" s="136">
        <f>Q275*H275</f>
        <v>7.2000000000000002E-5</v>
      </c>
      <c r="S275" s="136">
        <v>0</v>
      </c>
      <c r="T275" s="137">
        <f>S275*H275</f>
        <v>0</v>
      </c>
      <c r="AR275" s="138" t="s">
        <v>240</v>
      </c>
      <c r="AT275" s="138" t="s">
        <v>127</v>
      </c>
      <c r="AU275" s="138" t="s">
        <v>82</v>
      </c>
      <c r="AY275" s="17" t="s">
        <v>124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7" t="s">
        <v>80</v>
      </c>
      <c r="BK275" s="139">
        <f>ROUND(I275*H275,2)</f>
        <v>0</v>
      </c>
      <c r="BL275" s="17" t="s">
        <v>240</v>
      </c>
      <c r="BM275" s="138" t="s">
        <v>411</v>
      </c>
    </row>
    <row r="276" spans="2:65" s="1" customFormat="1" ht="19.5">
      <c r="B276" s="32"/>
      <c r="D276" s="140" t="s">
        <v>134</v>
      </c>
      <c r="F276" s="141" t="s">
        <v>412</v>
      </c>
      <c r="I276" s="142"/>
      <c r="L276" s="32"/>
      <c r="M276" s="143"/>
      <c r="T276" s="53"/>
      <c r="AT276" s="17" t="s">
        <v>134</v>
      </c>
      <c r="AU276" s="17" t="s">
        <v>82</v>
      </c>
    </row>
    <row r="277" spans="2:65" s="1" customFormat="1">
      <c r="B277" s="32"/>
      <c r="D277" s="144" t="s">
        <v>136</v>
      </c>
      <c r="F277" s="145" t="s">
        <v>413</v>
      </c>
      <c r="I277" s="142"/>
      <c r="L277" s="32"/>
      <c r="M277" s="143"/>
      <c r="T277" s="53"/>
      <c r="AT277" s="17" t="s">
        <v>136</v>
      </c>
      <c r="AU277" s="17" t="s">
        <v>82</v>
      </c>
    </row>
    <row r="278" spans="2:65" s="1" customFormat="1" ht="37.9" customHeight="1">
      <c r="B278" s="32"/>
      <c r="C278" s="127" t="s">
        <v>414</v>
      </c>
      <c r="D278" s="127" t="s">
        <v>127</v>
      </c>
      <c r="E278" s="128" t="s">
        <v>415</v>
      </c>
      <c r="F278" s="129" t="s">
        <v>416</v>
      </c>
      <c r="G278" s="130" t="s">
        <v>130</v>
      </c>
      <c r="H278" s="131">
        <v>3.6</v>
      </c>
      <c r="I278" s="132"/>
      <c r="J278" s="133">
        <f>ROUND(I278*H278,2)</f>
        <v>0</v>
      </c>
      <c r="K278" s="129" t="s">
        <v>131</v>
      </c>
      <c r="L278" s="32"/>
      <c r="M278" s="134" t="s">
        <v>19</v>
      </c>
      <c r="N278" s="135" t="s">
        <v>43</v>
      </c>
      <c r="P278" s="136">
        <f>O278*H278</f>
        <v>0</v>
      </c>
      <c r="Q278" s="136">
        <v>2.2000000000000001E-4</v>
      </c>
      <c r="R278" s="136">
        <f>Q278*H278</f>
        <v>7.9200000000000006E-4</v>
      </c>
      <c r="S278" s="136">
        <v>0</v>
      </c>
      <c r="T278" s="137">
        <f>S278*H278</f>
        <v>0</v>
      </c>
      <c r="AR278" s="138" t="s">
        <v>240</v>
      </c>
      <c r="AT278" s="138" t="s">
        <v>127</v>
      </c>
      <c r="AU278" s="138" t="s">
        <v>82</v>
      </c>
      <c r="AY278" s="17" t="s">
        <v>124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7" t="s">
        <v>80</v>
      </c>
      <c r="BK278" s="139">
        <f>ROUND(I278*H278,2)</f>
        <v>0</v>
      </c>
      <c r="BL278" s="17" t="s">
        <v>240</v>
      </c>
      <c r="BM278" s="138" t="s">
        <v>417</v>
      </c>
    </row>
    <row r="279" spans="2:65" s="1" customFormat="1" ht="19.5">
      <c r="B279" s="32"/>
      <c r="D279" s="140" t="s">
        <v>134</v>
      </c>
      <c r="F279" s="141" t="s">
        <v>418</v>
      </c>
      <c r="I279" s="142"/>
      <c r="L279" s="32"/>
      <c r="M279" s="143"/>
      <c r="T279" s="53"/>
      <c r="AT279" s="17" t="s">
        <v>134</v>
      </c>
      <c r="AU279" s="17" t="s">
        <v>82</v>
      </c>
    </row>
    <row r="280" spans="2:65" s="1" customFormat="1">
      <c r="B280" s="32"/>
      <c r="D280" s="144" t="s">
        <v>136</v>
      </c>
      <c r="F280" s="145" t="s">
        <v>419</v>
      </c>
      <c r="I280" s="142"/>
      <c r="L280" s="32"/>
      <c r="M280" s="143"/>
      <c r="T280" s="53"/>
      <c r="AT280" s="17" t="s">
        <v>136</v>
      </c>
      <c r="AU280" s="17" t="s">
        <v>82</v>
      </c>
    </row>
    <row r="281" spans="2:65" s="1" customFormat="1" ht="37.9" customHeight="1">
      <c r="B281" s="32"/>
      <c r="C281" s="127" t="s">
        <v>420</v>
      </c>
      <c r="D281" s="127" t="s">
        <v>127</v>
      </c>
      <c r="E281" s="128" t="s">
        <v>421</v>
      </c>
      <c r="F281" s="129" t="s">
        <v>422</v>
      </c>
      <c r="G281" s="130" t="s">
        <v>130</v>
      </c>
      <c r="H281" s="131">
        <v>3.6</v>
      </c>
      <c r="I281" s="132"/>
      <c r="J281" s="133">
        <f>ROUND(I281*H281,2)</f>
        <v>0</v>
      </c>
      <c r="K281" s="129" t="s">
        <v>131</v>
      </c>
      <c r="L281" s="32"/>
      <c r="M281" s="134" t="s">
        <v>19</v>
      </c>
      <c r="N281" s="135" t="s">
        <v>43</v>
      </c>
      <c r="P281" s="136">
        <f>O281*H281</f>
        <v>0</v>
      </c>
      <c r="Q281" s="136">
        <v>1.9000000000000001E-4</v>
      </c>
      <c r="R281" s="136">
        <f>Q281*H281</f>
        <v>6.8400000000000004E-4</v>
      </c>
      <c r="S281" s="136">
        <v>0</v>
      </c>
      <c r="T281" s="137">
        <f>S281*H281</f>
        <v>0</v>
      </c>
      <c r="AR281" s="138" t="s">
        <v>240</v>
      </c>
      <c r="AT281" s="138" t="s">
        <v>127</v>
      </c>
      <c r="AU281" s="138" t="s">
        <v>82</v>
      </c>
      <c r="AY281" s="17" t="s">
        <v>124</v>
      </c>
      <c r="BE281" s="139">
        <f>IF(N281="základní",J281,0)</f>
        <v>0</v>
      </c>
      <c r="BF281" s="139">
        <f>IF(N281="snížená",J281,0)</f>
        <v>0</v>
      </c>
      <c r="BG281" s="139">
        <f>IF(N281="zákl. přenesená",J281,0)</f>
        <v>0</v>
      </c>
      <c r="BH281" s="139">
        <f>IF(N281="sníž. přenesená",J281,0)</f>
        <v>0</v>
      </c>
      <c r="BI281" s="139">
        <f>IF(N281="nulová",J281,0)</f>
        <v>0</v>
      </c>
      <c r="BJ281" s="17" t="s">
        <v>80</v>
      </c>
      <c r="BK281" s="139">
        <f>ROUND(I281*H281,2)</f>
        <v>0</v>
      </c>
      <c r="BL281" s="17" t="s">
        <v>240</v>
      </c>
      <c r="BM281" s="138" t="s">
        <v>423</v>
      </c>
    </row>
    <row r="282" spans="2:65" s="1" customFormat="1" ht="19.5">
      <c r="B282" s="32"/>
      <c r="D282" s="140" t="s">
        <v>134</v>
      </c>
      <c r="F282" s="141" t="s">
        <v>424</v>
      </c>
      <c r="I282" s="142"/>
      <c r="L282" s="32"/>
      <c r="M282" s="143"/>
      <c r="T282" s="53"/>
      <c r="AT282" s="17" t="s">
        <v>134</v>
      </c>
      <c r="AU282" s="17" t="s">
        <v>82</v>
      </c>
    </row>
    <row r="283" spans="2:65" s="1" customFormat="1">
      <c r="B283" s="32"/>
      <c r="D283" s="144" t="s">
        <v>136</v>
      </c>
      <c r="F283" s="145" t="s">
        <v>425</v>
      </c>
      <c r="I283" s="142"/>
      <c r="L283" s="32"/>
      <c r="M283" s="143"/>
      <c r="T283" s="53"/>
      <c r="AT283" s="17" t="s">
        <v>136</v>
      </c>
      <c r="AU283" s="17" t="s">
        <v>82</v>
      </c>
    </row>
    <row r="284" spans="2:65" s="1" customFormat="1" ht="21.75" customHeight="1">
      <c r="B284" s="32"/>
      <c r="C284" s="127" t="s">
        <v>426</v>
      </c>
      <c r="D284" s="127" t="s">
        <v>127</v>
      </c>
      <c r="E284" s="128" t="s">
        <v>427</v>
      </c>
      <c r="F284" s="129" t="s">
        <v>428</v>
      </c>
      <c r="G284" s="130" t="s">
        <v>130</v>
      </c>
      <c r="H284" s="131">
        <v>2.42</v>
      </c>
      <c r="I284" s="132"/>
      <c r="J284" s="133">
        <f>ROUND(I284*H284,2)</f>
        <v>0</v>
      </c>
      <c r="K284" s="129" t="s">
        <v>131</v>
      </c>
      <c r="L284" s="32"/>
      <c r="M284" s="134" t="s">
        <v>19</v>
      </c>
      <c r="N284" s="135" t="s">
        <v>43</v>
      </c>
      <c r="P284" s="136">
        <f>O284*H284</f>
        <v>0</v>
      </c>
      <c r="Q284" s="136">
        <v>0</v>
      </c>
      <c r="R284" s="136">
        <f>Q284*H284</f>
        <v>0</v>
      </c>
      <c r="S284" s="136">
        <v>0</v>
      </c>
      <c r="T284" s="137">
        <f>S284*H284</f>
        <v>0</v>
      </c>
      <c r="AR284" s="138" t="s">
        <v>240</v>
      </c>
      <c r="AT284" s="138" t="s">
        <v>127</v>
      </c>
      <c r="AU284" s="138" t="s">
        <v>82</v>
      </c>
      <c r="AY284" s="17" t="s">
        <v>124</v>
      </c>
      <c r="BE284" s="139">
        <f>IF(N284="základní",J284,0)</f>
        <v>0</v>
      </c>
      <c r="BF284" s="139">
        <f>IF(N284="snížená",J284,0)</f>
        <v>0</v>
      </c>
      <c r="BG284" s="139">
        <f>IF(N284="zákl. přenesená",J284,0)</f>
        <v>0</v>
      </c>
      <c r="BH284" s="139">
        <f>IF(N284="sníž. přenesená",J284,0)</f>
        <v>0</v>
      </c>
      <c r="BI284" s="139">
        <f>IF(N284="nulová",J284,0)</f>
        <v>0</v>
      </c>
      <c r="BJ284" s="17" t="s">
        <v>80</v>
      </c>
      <c r="BK284" s="139">
        <f>ROUND(I284*H284,2)</f>
        <v>0</v>
      </c>
      <c r="BL284" s="17" t="s">
        <v>240</v>
      </c>
      <c r="BM284" s="138" t="s">
        <v>429</v>
      </c>
    </row>
    <row r="285" spans="2:65" s="1" customFormat="1" ht="19.5">
      <c r="B285" s="32"/>
      <c r="D285" s="140" t="s">
        <v>134</v>
      </c>
      <c r="F285" s="141" t="s">
        <v>430</v>
      </c>
      <c r="I285" s="142"/>
      <c r="L285" s="32"/>
      <c r="M285" s="143"/>
      <c r="T285" s="53"/>
      <c r="AT285" s="17" t="s">
        <v>134</v>
      </c>
      <c r="AU285" s="17" t="s">
        <v>82</v>
      </c>
    </row>
    <row r="286" spans="2:65" s="1" customFormat="1">
      <c r="B286" s="32"/>
      <c r="D286" s="144" t="s">
        <v>136</v>
      </c>
      <c r="F286" s="145" t="s">
        <v>431</v>
      </c>
      <c r="I286" s="142"/>
      <c r="L286" s="32"/>
      <c r="M286" s="143"/>
      <c r="T286" s="53"/>
      <c r="AT286" s="17" t="s">
        <v>136</v>
      </c>
      <c r="AU286" s="17" t="s">
        <v>82</v>
      </c>
    </row>
    <row r="287" spans="2:65" s="1" customFormat="1" ht="24.2" customHeight="1">
      <c r="B287" s="32"/>
      <c r="C287" s="127" t="s">
        <v>432</v>
      </c>
      <c r="D287" s="127" t="s">
        <v>127</v>
      </c>
      <c r="E287" s="128" t="s">
        <v>433</v>
      </c>
      <c r="F287" s="129" t="s">
        <v>434</v>
      </c>
      <c r="G287" s="130" t="s">
        <v>130</v>
      </c>
      <c r="H287" s="131">
        <v>2.42</v>
      </c>
      <c r="I287" s="132"/>
      <c r="J287" s="133">
        <f>ROUND(I287*H287,2)</f>
        <v>0</v>
      </c>
      <c r="K287" s="129" t="s">
        <v>131</v>
      </c>
      <c r="L287" s="32"/>
      <c r="M287" s="134" t="s">
        <v>19</v>
      </c>
      <c r="N287" s="135" t="s">
        <v>43</v>
      </c>
      <c r="P287" s="136">
        <f>O287*H287</f>
        <v>0</v>
      </c>
      <c r="Q287" s="136">
        <v>0</v>
      </c>
      <c r="R287" s="136">
        <f>Q287*H287</f>
        <v>0</v>
      </c>
      <c r="S287" s="136">
        <v>0</v>
      </c>
      <c r="T287" s="137">
        <f>S287*H287</f>
        <v>0</v>
      </c>
      <c r="AR287" s="138" t="s">
        <v>240</v>
      </c>
      <c r="AT287" s="138" t="s">
        <v>127</v>
      </c>
      <c r="AU287" s="138" t="s">
        <v>82</v>
      </c>
      <c r="AY287" s="17" t="s">
        <v>124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7" t="s">
        <v>80</v>
      </c>
      <c r="BK287" s="139">
        <f>ROUND(I287*H287,2)</f>
        <v>0</v>
      </c>
      <c r="BL287" s="17" t="s">
        <v>240</v>
      </c>
      <c r="BM287" s="138" t="s">
        <v>435</v>
      </c>
    </row>
    <row r="288" spans="2:65" s="1" customFormat="1" ht="19.5">
      <c r="B288" s="32"/>
      <c r="D288" s="140" t="s">
        <v>134</v>
      </c>
      <c r="F288" s="141" t="s">
        <v>436</v>
      </c>
      <c r="I288" s="142"/>
      <c r="L288" s="32"/>
      <c r="M288" s="143"/>
      <c r="T288" s="53"/>
      <c r="AT288" s="17" t="s">
        <v>134</v>
      </c>
      <c r="AU288" s="17" t="s">
        <v>82</v>
      </c>
    </row>
    <row r="289" spans="2:65" s="1" customFormat="1">
      <c r="B289" s="32"/>
      <c r="D289" s="144" t="s">
        <v>136</v>
      </c>
      <c r="F289" s="145" t="s">
        <v>437</v>
      </c>
      <c r="I289" s="142"/>
      <c r="L289" s="32"/>
      <c r="M289" s="143"/>
      <c r="T289" s="53"/>
      <c r="AT289" s="17" t="s">
        <v>136</v>
      </c>
      <c r="AU289" s="17" t="s">
        <v>82</v>
      </c>
    </row>
    <row r="290" spans="2:65" s="1" customFormat="1" ht="24.2" customHeight="1">
      <c r="B290" s="32"/>
      <c r="C290" s="127" t="s">
        <v>438</v>
      </c>
      <c r="D290" s="127" t="s">
        <v>127</v>
      </c>
      <c r="E290" s="128" t="s">
        <v>439</v>
      </c>
      <c r="F290" s="129" t="s">
        <v>440</v>
      </c>
      <c r="G290" s="130" t="s">
        <v>130</v>
      </c>
      <c r="H290" s="131">
        <v>2.42</v>
      </c>
      <c r="I290" s="132"/>
      <c r="J290" s="133">
        <f>ROUND(I290*H290,2)</f>
        <v>0</v>
      </c>
      <c r="K290" s="129" t="s">
        <v>131</v>
      </c>
      <c r="L290" s="32"/>
      <c r="M290" s="134" t="s">
        <v>19</v>
      </c>
      <c r="N290" s="135" t="s">
        <v>43</v>
      </c>
      <c r="P290" s="136">
        <f>O290*H290</f>
        <v>0</v>
      </c>
      <c r="Q290" s="136">
        <v>2.1000000000000001E-4</v>
      </c>
      <c r="R290" s="136">
        <f>Q290*H290</f>
        <v>5.0819999999999999E-4</v>
      </c>
      <c r="S290" s="136">
        <v>0</v>
      </c>
      <c r="T290" s="137">
        <f>S290*H290</f>
        <v>0</v>
      </c>
      <c r="AR290" s="138" t="s">
        <v>240</v>
      </c>
      <c r="AT290" s="138" t="s">
        <v>127</v>
      </c>
      <c r="AU290" s="138" t="s">
        <v>82</v>
      </c>
      <c r="AY290" s="17" t="s">
        <v>124</v>
      </c>
      <c r="BE290" s="139">
        <f>IF(N290="základní",J290,0)</f>
        <v>0</v>
      </c>
      <c r="BF290" s="139">
        <f>IF(N290="snížená",J290,0)</f>
        <v>0</v>
      </c>
      <c r="BG290" s="139">
        <f>IF(N290="zákl. přenesená",J290,0)</f>
        <v>0</v>
      </c>
      <c r="BH290" s="139">
        <f>IF(N290="sníž. přenesená",J290,0)</f>
        <v>0</v>
      </c>
      <c r="BI290" s="139">
        <f>IF(N290="nulová",J290,0)</f>
        <v>0</v>
      </c>
      <c r="BJ290" s="17" t="s">
        <v>80</v>
      </c>
      <c r="BK290" s="139">
        <f>ROUND(I290*H290,2)</f>
        <v>0</v>
      </c>
      <c r="BL290" s="17" t="s">
        <v>240</v>
      </c>
      <c r="BM290" s="138" t="s">
        <v>441</v>
      </c>
    </row>
    <row r="291" spans="2:65" s="1" customFormat="1" ht="19.5">
      <c r="B291" s="32"/>
      <c r="D291" s="140" t="s">
        <v>134</v>
      </c>
      <c r="F291" s="141" t="s">
        <v>442</v>
      </c>
      <c r="I291" s="142"/>
      <c r="L291" s="32"/>
      <c r="M291" s="143"/>
      <c r="T291" s="53"/>
      <c r="AT291" s="17" t="s">
        <v>134</v>
      </c>
      <c r="AU291" s="17" t="s">
        <v>82</v>
      </c>
    </row>
    <row r="292" spans="2:65" s="1" customFormat="1">
      <c r="B292" s="32"/>
      <c r="D292" s="144" t="s">
        <v>136</v>
      </c>
      <c r="F292" s="145" t="s">
        <v>443</v>
      </c>
      <c r="I292" s="142"/>
      <c r="L292" s="32"/>
      <c r="M292" s="143"/>
      <c r="T292" s="53"/>
      <c r="AT292" s="17" t="s">
        <v>136</v>
      </c>
      <c r="AU292" s="17" t="s">
        <v>82</v>
      </c>
    </row>
    <row r="293" spans="2:65" s="1" customFormat="1" ht="21.75" customHeight="1">
      <c r="B293" s="32"/>
      <c r="C293" s="127" t="s">
        <v>444</v>
      </c>
      <c r="D293" s="127" t="s">
        <v>127</v>
      </c>
      <c r="E293" s="128" t="s">
        <v>445</v>
      </c>
      <c r="F293" s="129" t="s">
        <v>446</v>
      </c>
      <c r="G293" s="130" t="s">
        <v>130</v>
      </c>
      <c r="H293" s="131">
        <v>2.42</v>
      </c>
      <c r="I293" s="132"/>
      <c r="J293" s="133">
        <f>ROUND(I293*H293,2)</f>
        <v>0</v>
      </c>
      <c r="K293" s="129" t="s">
        <v>131</v>
      </c>
      <c r="L293" s="32"/>
      <c r="M293" s="134" t="s">
        <v>19</v>
      </c>
      <c r="N293" s="135" t="s">
        <v>43</v>
      </c>
      <c r="P293" s="136">
        <f>O293*H293</f>
        <v>0</v>
      </c>
      <c r="Q293" s="136">
        <v>3.8000000000000002E-4</v>
      </c>
      <c r="R293" s="136">
        <f>Q293*H293</f>
        <v>9.1960000000000002E-4</v>
      </c>
      <c r="S293" s="136">
        <v>0</v>
      </c>
      <c r="T293" s="137">
        <f>S293*H293</f>
        <v>0</v>
      </c>
      <c r="AR293" s="138" t="s">
        <v>240</v>
      </c>
      <c r="AT293" s="138" t="s">
        <v>127</v>
      </c>
      <c r="AU293" s="138" t="s">
        <v>82</v>
      </c>
      <c r="AY293" s="17" t="s">
        <v>124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7" t="s">
        <v>80</v>
      </c>
      <c r="BK293" s="139">
        <f>ROUND(I293*H293,2)</f>
        <v>0</v>
      </c>
      <c r="BL293" s="17" t="s">
        <v>240</v>
      </c>
      <c r="BM293" s="138" t="s">
        <v>447</v>
      </c>
    </row>
    <row r="294" spans="2:65" s="1" customFormat="1">
      <c r="B294" s="32"/>
      <c r="D294" s="140" t="s">
        <v>134</v>
      </c>
      <c r="F294" s="141" t="s">
        <v>448</v>
      </c>
      <c r="I294" s="142"/>
      <c r="L294" s="32"/>
      <c r="M294" s="143"/>
      <c r="T294" s="53"/>
      <c r="AT294" s="17" t="s">
        <v>134</v>
      </c>
      <c r="AU294" s="17" t="s">
        <v>82</v>
      </c>
    </row>
    <row r="295" spans="2:65" s="1" customFormat="1">
      <c r="B295" s="32"/>
      <c r="D295" s="144" t="s">
        <v>136</v>
      </c>
      <c r="F295" s="145" t="s">
        <v>449</v>
      </c>
      <c r="I295" s="142"/>
      <c r="L295" s="32"/>
      <c r="M295" s="143"/>
      <c r="T295" s="53"/>
      <c r="AT295" s="17" t="s">
        <v>136</v>
      </c>
      <c r="AU295" s="17" t="s">
        <v>82</v>
      </c>
    </row>
    <row r="296" spans="2:65" s="11" customFormat="1" ht="22.9" customHeight="1">
      <c r="B296" s="115"/>
      <c r="D296" s="116" t="s">
        <v>71</v>
      </c>
      <c r="E296" s="125" t="s">
        <v>450</v>
      </c>
      <c r="F296" s="125" t="s">
        <v>451</v>
      </c>
      <c r="I296" s="118"/>
      <c r="J296" s="126">
        <f>BK296</f>
        <v>0</v>
      </c>
      <c r="L296" s="115"/>
      <c r="M296" s="120"/>
      <c r="P296" s="121">
        <f>SUM(P297:P309)</f>
        <v>0</v>
      </c>
      <c r="R296" s="121">
        <f>SUM(R297:R309)</f>
        <v>0.28950699999999996</v>
      </c>
      <c r="T296" s="122">
        <f>SUM(T297:T309)</f>
        <v>0</v>
      </c>
      <c r="AR296" s="116" t="s">
        <v>82</v>
      </c>
      <c r="AT296" s="123" t="s">
        <v>71</v>
      </c>
      <c r="AU296" s="123" t="s">
        <v>80</v>
      </c>
      <c r="AY296" s="116" t="s">
        <v>124</v>
      </c>
      <c r="BK296" s="124">
        <f>SUM(BK297:BK309)</f>
        <v>0</v>
      </c>
    </row>
    <row r="297" spans="2:65" s="1" customFormat="1" ht="16.5" customHeight="1">
      <c r="B297" s="32"/>
      <c r="C297" s="127" t="s">
        <v>452</v>
      </c>
      <c r="D297" s="127" t="s">
        <v>127</v>
      </c>
      <c r="E297" s="128" t="s">
        <v>453</v>
      </c>
      <c r="F297" s="129" t="s">
        <v>454</v>
      </c>
      <c r="G297" s="130" t="s">
        <v>130</v>
      </c>
      <c r="H297" s="131">
        <v>579.01400000000001</v>
      </c>
      <c r="I297" s="132"/>
      <c r="J297" s="133">
        <f>ROUND(I297*H297,2)</f>
        <v>0</v>
      </c>
      <c r="K297" s="129" t="s">
        <v>131</v>
      </c>
      <c r="L297" s="32"/>
      <c r="M297" s="134" t="s">
        <v>19</v>
      </c>
      <c r="N297" s="135" t="s">
        <v>43</v>
      </c>
      <c r="P297" s="136">
        <f>O297*H297</f>
        <v>0</v>
      </c>
      <c r="Q297" s="136">
        <v>0</v>
      </c>
      <c r="R297" s="136">
        <f>Q297*H297</f>
        <v>0</v>
      </c>
      <c r="S297" s="136">
        <v>0</v>
      </c>
      <c r="T297" s="137">
        <f>S297*H297</f>
        <v>0</v>
      </c>
      <c r="AR297" s="138" t="s">
        <v>240</v>
      </c>
      <c r="AT297" s="138" t="s">
        <v>127</v>
      </c>
      <c r="AU297" s="138" t="s">
        <v>82</v>
      </c>
      <c r="AY297" s="17" t="s">
        <v>124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7" t="s">
        <v>80</v>
      </c>
      <c r="BK297" s="139">
        <f>ROUND(I297*H297,2)</f>
        <v>0</v>
      </c>
      <c r="BL297" s="17" t="s">
        <v>240</v>
      </c>
      <c r="BM297" s="138" t="s">
        <v>455</v>
      </c>
    </row>
    <row r="298" spans="2:65" s="1" customFormat="1">
      <c r="B298" s="32"/>
      <c r="D298" s="140" t="s">
        <v>134</v>
      </c>
      <c r="F298" s="141" t="s">
        <v>456</v>
      </c>
      <c r="I298" s="142"/>
      <c r="L298" s="32"/>
      <c r="M298" s="143"/>
      <c r="T298" s="53"/>
      <c r="AT298" s="17" t="s">
        <v>134</v>
      </c>
      <c r="AU298" s="17" t="s">
        <v>82</v>
      </c>
    </row>
    <row r="299" spans="2:65" s="1" customFormat="1">
      <c r="B299" s="32"/>
      <c r="D299" s="144" t="s">
        <v>136</v>
      </c>
      <c r="F299" s="145" t="s">
        <v>457</v>
      </c>
      <c r="I299" s="142"/>
      <c r="L299" s="32"/>
      <c r="M299" s="143"/>
      <c r="T299" s="53"/>
      <c r="AT299" s="17" t="s">
        <v>136</v>
      </c>
      <c r="AU299" s="17" t="s">
        <v>82</v>
      </c>
    </row>
    <row r="300" spans="2:65" s="12" customFormat="1">
      <c r="B300" s="146"/>
      <c r="D300" s="140" t="s">
        <v>138</v>
      </c>
      <c r="E300" s="147" t="s">
        <v>19</v>
      </c>
      <c r="F300" s="148" t="s">
        <v>458</v>
      </c>
      <c r="H300" s="149">
        <v>4.84</v>
      </c>
      <c r="I300" s="150"/>
      <c r="L300" s="146"/>
      <c r="M300" s="151"/>
      <c r="T300" s="152"/>
      <c r="AT300" s="147" t="s">
        <v>138</v>
      </c>
      <c r="AU300" s="147" t="s">
        <v>82</v>
      </c>
      <c r="AV300" s="12" t="s">
        <v>82</v>
      </c>
      <c r="AW300" s="12" t="s">
        <v>33</v>
      </c>
      <c r="AX300" s="12" t="s">
        <v>72</v>
      </c>
      <c r="AY300" s="147" t="s">
        <v>124</v>
      </c>
    </row>
    <row r="301" spans="2:65" s="12" customFormat="1">
      <c r="B301" s="146"/>
      <c r="D301" s="140" t="s">
        <v>138</v>
      </c>
      <c r="E301" s="147" t="s">
        <v>19</v>
      </c>
      <c r="F301" s="148" t="s">
        <v>459</v>
      </c>
      <c r="H301" s="149">
        <v>591.64599999999996</v>
      </c>
      <c r="I301" s="150"/>
      <c r="L301" s="146"/>
      <c r="M301" s="151"/>
      <c r="T301" s="152"/>
      <c r="AT301" s="147" t="s">
        <v>138</v>
      </c>
      <c r="AU301" s="147" t="s">
        <v>82</v>
      </c>
      <c r="AV301" s="12" t="s">
        <v>82</v>
      </c>
      <c r="AW301" s="12" t="s">
        <v>33</v>
      </c>
      <c r="AX301" s="12" t="s">
        <v>72</v>
      </c>
      <c r="AY301" s="147" t="s">
        <v>124</v>
      </c>
    </row>
    <row r="302" spans="2:65" s="12" customFormat="1">
      <c r="B302" s="146"/>
      <c r="D302" s="140" t="s">
        <v>138</v>
      </c>
      <c r="E302" s="147" t="s">
        <v>19</v>
      </c>
      <c r="F302" s="148" t="s">
        <v>460</v>
      </c>
      <c r="H302" s="149">
        <v>-17.472000000000001</v>
      </c>
      <c r="I302" s="150"/>
      <c r="L302" s="146"/>
      <c r="M302" s="151"/>
      <c r="T302" s="152"/>
      <c r="AT302" s="147" t="s">
        <v>138</v>
      </c>
      <c r="AU302" s="147" t="s">
        <v>82</v>
      </c>
      <c r="AV302" s="12" t="s">
        <v>82</v>
      </c>
      <c r="AW302" s="12" t="s">
        <v>33</v>
      </c>
      <c r="AX302" s="12" t="s">
        <v>72</v>
      </c>
      <c r="AY302" s="147" t="s">
        <v>124</v>
      </c>
    </row>
    <row r="303" spans="2:65" s="13" customFormat="1">
      <c r="B303" s="153"/>
      <c r="D303" s="140" t="s">
        <v>138</v>
      </c>
      <c r="E303" s="154" t="s">
        <v>19</v>
      </c>
      <c r="F303" s="155" t="s">
        <v>141</v>
      </c>
      <c r="H303" s="156">
        <v>579.01400000000001</v>
      </c>
      <c r="I303" s="157"/>
      <c r="L303" s="153"/>
      <c r="M303" s="158"/>
      <c r="T303" s="159"/>
      <c r="AT303" s="154" t="s">
        <v>138</v>
      </c>
      <c r="AU303" s="154" t="s">
        <v>82</v>
      </c>
      <c r="AV303" s="13" t="s">
        <v>132</v>
      </c>
      <c r="AW303" s="13" t="s">
        <v>33</v>
      </c>
      <c r="AX303" s="13" t="s">
        <v>80</v>
      </c>
      <c r="AY303" s="154" t="s">
        <v>124</v>
      </c>
    </row>
    <row r="304" spans="2:65" s="1" customFormat="1" ht="24.2" customHeight="1">
      <c r="B304" s="32"/>
      <c r="C304" s="127" t="s">
        <v>461</v>
      </c>
      <c r="D304" s="127" t="s">
        <v>127</v>
      </c>
      <c r="E304" s="128" t="s">
        <v>462</v>
      </c>
      <c r="F304" s="129" t="s">
        <v>463</v>
      </c>
      <c r="G304" s="130" t="s">
        <v>130</v>
      </c>
      <c r="H304" s="131">
        <v>579.01400000000001</v>
      </c>
      <c r="I304" s="132"/>
      <c r="J304" s="133">
        <f>ROUND(I304*H304,2)</f>
        <v>0</v>
      </c>
      <c r="K304" s="129" t="s">
        <v>131</v>
      </c>
      <c r="L304" s="32"/>
      <c r="M304" s="134" t="s">
        <v>19</v>
      </c>
      <c r="N304" s="135" t="s">
        <v>43</v>
      </c>
      <c r="P304" s="136">
        <f>O304*H304</f>
        <v>0</v>
      </c>
      <c r="Q304" s="136">
        <v>2.0000000000000001E-4</v>
      </c>
      <c r="R304" s="136">
        <f>Q304*H304</f>
        <v>0.11580280000000001</v>
      </c>
      <c r="S304" s="136">
        <v>0</v>
      </c>
      <c r="T304" s="137">
        <f>S304*H304</f>
        <v>0</v>
      </c>
      <c r="AR304" s="138" t="s">
        <v>240</v>
      </c>
      <c r="AT304" s="138" t="s">
        <v>127</v>
      </c>
      <c r="AU304" s="138" t="s">
        <v>82</v>
      </c>
      <c r="AY304" s="17" t="s">
        <v>124</v>
      </c>
      <c r="BE304" s="139">
        <f>IF(N304="základní",J304,0)</f>
        <v>0</v>
      </c>
      <c r="BF304" s="139">
        <f>IF(N304="snížená",J304,0)</f>
        <v>0</v>
      </c>
      <c r="BG304" s="139">
        <f>IF(N304="zákl. přenesená",J304,0)</f>
        <v>0</v>
      </c>
      <c r="BH304" s="139">
        <f>IF(N304="sníž. přenesená",J304,0)</f>
        <v>0</v>
      </c>
      <c r="BI304" s="139">
        <f>IF(N304="nulová",J304,0)</f>
        <v>0</v>
      </c>
      <c r="BJ304" s="17" t="s">
        <v>80</v>
      </c>
      <c r="BK304" s="139">
        <f>ROUND(I304*H304,2)</f>
        <v>0</v>
      </c>
      <c r="BL304" s="17" t="s">
        <v>240</v>
      </c>
      <c r="BM304" s="138" t="s">
        <v>464</v>
      </c>
    </row>
    <row r="305" spans="2:65" s="1" customFormat="1" ht="19.5">
      <c r="B305" s="32"/>
      <c r="D305" s="140" t="s">
        <v>134</v>
      </c>
      <c r="F305" s="141" t="s">
        <v>465</v>
      </c>
      <c r="I305" s="142"/>
      <c r="L305" s="32"/>
      <c r="M305" s="143"/>
      <c r="T305" s="53"/>
      <c r="AT305" s="17" t="s">
        <v>134</v>
      </c>
      <c r="AU305" s="17" t="s">
        <v>82</v>
      </c>
    </row>
    <row r="306" spans="2:65" s="1" customFormat="1">
      <c r="B306" s="32"/>
      <c r="D306" s="144" t="s">
        <v>136</v>
      </c>
      <c r="F306" s="145" t="s">
        <v>466</v>
      </c>
      <c r="I306" s="142"/>
      <c r="L306" s="32"/>
      <c r="M306" s="143"/>
      <c r="T306" s="53"/>
      <c r="AT306" s="17" t="s">
        <v>136</v>
      </c>
      <c r="AU306" s="17" t="s">
        <v>82</v>
      </c>
    </row>
    <row r="307" spans="2:65" s="1" customFormat="1" ht="33" customHeight="1">
      <c r="B307" s="32"/>
      <c r="C307" s="127" t="s">
        <v>467</v>
      </c>
      <c r="D307" s="127" t="s">
        <v>127</v>
      </c>
      <c r="E307" s="128" t="s">
        <v>468</v>
      </c>
      <c r="F307" s="129" t="s">
        <v>469</v>
      </c>
      <c r="G307" s="130" t="s">
        <v>130</v>
      </c>
      <c r="H307" s="131">
        <v>579.01400000000001</v>
      </c>
      <c r="I307" s="132"/>
      <c r="J307" s="133">
        <f>ROUND(I307*H307,2)</f>
        <v>0</v>
      </c>
      <c r="K307" s="129" t="s">
        <v>131</v>
      </c>
      <c r="L307" s="32"/>
      <c r="M307" s="134" t="s">
        <v>19</v>
      </c>
      <c r="N307" s="135" t="s">
        <v>43</v>
      </c>
      <c r="P307" s="136">
        <f>O307*H307</f>
        <v>0</v>
      </c>
      <c r="Q307" s="136">
        <v>2.9999999999999997E-4</v>
      </c>
      <c r="R307" s="136">
        <f>Q307*H307</f>
        <v>0.17370419999999998</v>
      </c>
      <c r="S307" s="136">
        <v>0</v>
      </c>
      <c r="T307" s="137">
        <f>S307*H307</f>
        <v>0</v>
      </c>
      <c r="AR307" s="138" t="s">
        <v>240</v>
      </c>
      <c r="AT307" s="138" t="s">
        <v>127</v>
      </c>
      <c r="AU307" s="138" t="s">
        <v>82</v>
      </c>
      <c r="AY307" s="17" t="s">
        <v>124</v>
      </c>
      <c r="BE307" s="139">
        <f>IF(N307="základní",J307,0)</f>
        <v>0</v>
      </c>
      <c r="BF307" s="139">
        <f>IF(N307="snížená",J307,0)</f>
        <v>0</v>
      </c>
      <c r="BG307" s="139">
        <f>IF(N307="zákl. přenesená",J307,0)</f>
        <v>0</v>
      </c>
      <c r="BH307" s="139">
        <f>IF(N307="sníž. přenesená",J307,0)</f>
        <v>0</v>
      </c>
      <c r="BI307" s="139">
        <f>IF(N307="nulová",J307,0)</f>
        <v>0</v>
      </c>
      <c r="BJ307" s="17" t="s">
        <v>80</v>
      </c>
      <c r="BK307" s="139">
        <f>ROUND(I307*H307,2)</f>
        <v>0</v>
      </c>
      <c r="BL307" s="17" t="s">
        <v>240</v>
      </c>
      <c r="BM307" s="138" t="s">
        <v>470</v>
      </c>
    </row>
    <row r="308" spans="2:65" s="1" customFormat="1" ht="29.25">
      <c r="B308" s="32"/>
      <c r="D308" s="140" t="s">
        <v>134</v>
      </c>
      <c r="F308" s="141" t="s">
        <v>471</v>
      </c>
      <c r="I308" s="142"/>
      <c r="L308" s="32"/>
      <c r="M308" s="143"/>
      <c r="T308" s="53"/>
      <c r="AT308" s="17" t="s">
        <v>134</v>
      </c>
      <c r="AU308" s="17" t="s">
        <v>82</v>
      </c>
    </row>
    <row r="309" spans="2:65" s="1" customFormat="1">
      <c r="B309" s="32"/>
      <c r="D309" s="144" t="s">
        <v>136</v>
      </c>
      <c r="F309" s="145" t="s">
        <v>472</v>
      </c>
      <c r="I309" s="142"/>
      <c r="L309" s="32"/>
      <c r="M309" s="177"/>
      <c r="N309" s="178"/>
      <c r="O309" s="178"/>
      <c r="P309" s="178"/>
      <c r="Q309" s="178"/>
      <c r="R309" s="178"/>
      <c r="S309" s="178"/>
      <c r="T309" s="179"/>
      <c r="AT309" s="17" t="s">
        <v>136</v>
      </c>
      <c r="AU309" s="17" t="s">
        <v>82</v>
      </c>
    </row>
    <row r="310" spans="2:65" s="1" customFormat="1" ht="6.95" customHeight="1">
      <c r="B310" s="41"/>
      <c r="C310" s="42"/>
      <c r="D310" s="42"/>
      <c r="E310" s="42"/>
      <c r="F310" s="42"/>
      <c r="G310" s="42"/>
      <c r="H310" s="42"/>
      <c r="I310" s="42"/>
      <c r="J310" s="42"/>
      <c r="K310" s="42"/>
      <c r="L310" s="32"/>
    </row>
  </sheetData>
  <sheetProtection algorithmName="SHA-512" hashValue="822fKGs1jEr+4mwy43sNGSkZCbQfKIRYIaDW8bzGYwn1+lww7PSC1bdwu2P104/FIqn1gGZ8/TXNC9kZNoqQtQ==" saltValue="4T6kr1MHm2NPe0Bz4fNSUDMyE8tIxsTmj3LTzjwUaU0oslojoTR1TccO0UqDK3ZLH355Qe6k1uurPVebBqKuDQ==" spinCount="100000" sheet="1" objects="1" scenarios="1" formatColumns="0" formatRows="0" autoFilter="0"/>
  <autoFilter ref="C88:K309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100" r:id="rId2" xr:uid="{00000000-0004-0000-0100-000001000000}"/>
    <hyperlink ref="F106" r:id="rId3" xr:uid="{00000000-0004-0000-0100-000002000000}"/>
    <hyperlink ref="F112" r:id="rId4" xr:uid="{00000000-0004-0000-0100-000003000000}"/>
    <hyperlink ref="F115" r:id="rId5" xr:uid="{00000000-0004-0000-0100-000004000000}"/>
    <hyperlink ref="F118" r:id="rId6" xr:uid="{00000000-0004-0000-0100-000005000000}"/>
    <hyperlink ref="F126" r:id="rId7" xr:uid="{00000000-0004-0000-0100-000006000000}"/>
    <hyperlink ref="F131" r:id="rId8" xr:uid="{00000000-0004-0000-0100-000007000000}"/>
    <hyperlink ref="F141" r:id="rId9" xr:uid="{00000000-0004-0000-0100-000008000000}"/>
    <hyperlink ref="F146" r:id="rId10" xr:uid="{00000000-0004-0000-0100-000009000000}"/>
    <hyperlink ref="F151" r:id="rId11" xr:uid="{00000000-0004-0000-0100-00000A000000}"/>
    <hyperlink ref="F158" r:id="rId12" xr:uid="{00000000-0004-0000-0100-00000B000000}"/>
    <hyperlink ref="F163" r:id="rId13" xr:uid="{00000000-0004-0000-0100-00000C000000}"/>
    <hyperlink ref="F168" r:id="rId14" xr:uid="{00000000-0004-0000-0100-00000D000000}"/>
    <hyperlink ref="F173" r:id="rId15" xr:uid="{00000000-0004-0000-0100-00000E000000}"/>
    <hyperlink ref="F176" r:id="rId16" xr:uid="{00000000-0004-0000-0100-00000F000000}"/>
    <hyperlink ref="F179" r:id="rId17" xr:uid="{00000000-0004-0000-0100-000010000000}"/>
    <hyperlink ref="F184" r:id="rId18" xr:uid="{00000000-0004-0000-0100-000011000000}"/>
    <hyperlink ref="F190" r:id="rId19" xr:uid="{00000000-0004-0000-0100-000012000000}"/>
    <hyperlink ref="F196" r:id="rId20" xr:uid="{00000000-0004-0000-0100-000013000000}"/>
    <hyperlink ref="F201" r:id="rId21" xr:uid="{00000000-0004-0000-0100-000014000000}"/>
    <hyperlink ref="F204" r:id="rId22" xr:uid="{00000000-0004-0000-0100-000015000000}"/>
    <hyperlink ref="F209" r:id="rId23" xr:uid="{00000000-0004-0000-0100-000016000000}"/>
    <hyperlink ref="F213" r:id="rId24" xr:uid="{00000000-0004-0000-0100-000017000000}"/>
    <hyperlink ref="F218" r:id="rId25" xr:uid="{00000000-0004-0000-0100-000018000000}"/>
    <hyperlink ref="F221" r:id="rId26" xr:uid="{00000000-0004-0000-0100-000019000000}"/>
    <hyperlink ref="F226" r:id="rId27" xr:uid="{00000000-0004-0000-0100-00001A000000}"/>
    <hyperlink ref="F236" r:id="rId28" xr:uid="{00000000-0004-0000-0100-00001B000000}"/>
    <hyperlink ref="F241" r:id="rId29" xr:uid="{00000000-0004-0000-0100-00001C000000}"/>
    <hyperlink ref="F250" r:id="rId30" xr:uid="{00000000-0004-0000-0100-00001D000000}"/>
    <hyperlink ref="F268" r:id="rId31" xr:uid="{00000000-0004-0000-0100-00001E000000}"/>
    <hyperlink ref="F272" r:id="rId32" xr:uid="{00000000-0004-0000-0100-00001F000000}"/>
    <hyperlink ref="F277" r:id="rId33" xr:uid="{00000000-0004-0000-0100-000020000000}"/>
    <hyperlink ref="F280" r:id="rId34" xr:uid="{00000000-0004-0000-0100-000021000000}"/>
    <hyperlink ref="F283" r:id="rId35" xr:uid="{00000000-0004-0000-0100-000022000000}"/>
    <hyperlink ref="F286" r:id="rId36" xr:uid="{00000000-0004-0000-0100-000023000000}"/>
    <hyperlink ref="F289" r:id="rId37" xr:uid="{00000000-0004-0000-0100-000024000000}"/>
    <hyperlink ref="F292" r:id="rId38" xr:uid="{00000000-0004-0000-0100-000025000000}"/>
    <hyperlink ref="F295" r:id="rId39" xr:uid="{00000000-0004-0000-0100-000026000000}"/>
    <hyperlink ref="F299" r:id="rId40" xr:uid="{00000000-0004-0000-0100-000027000000}"/>
    <hyperlink ref="F306" r:id="rId41" xr:uid="{00000000-0004-0000-0100-000028000000}"/>
    <hyperlink ref="F309" r:id="rId42" xr:uid="{00000000-0004-0000-0100-00002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3"/>
  <sheetViews>
    <sheetView showGridLines="0" tabSelected="1" topLeftCell="A3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92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6" t="str">
        <f>'Rekapitulace stavby'!K6</f>
        <v>Vodní dílo Slapy - Modernizace hrázových výtahů - přehrada na p.č. st. 74 v k.ú. Rabyně a st. 323/1 v k.ú. Štěchovice</v>
      </c>
      <c r="F7" s="307"/>
      <c r="G7" s="307"/>
      <c r="H7" s="307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96" t="s">
        <v>473</v>
      </c>
      <c r="F9" s="305"/>
      <c r="G9" s="305"/>
      <c r="H9" s="30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>Vyplň údaj</v>
      </c>
      <c r="F18" s="279"/>
      <c r="G18" s="279"/>
      <c r="H18" s="27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83" t="s">
        <v>19</v>
      </c>
      <c r="F27" s="283"/>
      <c r="G27" s="283"/>
      <c r="H27" s="283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ROUND((SUM(BE84:BE242)),  2)</f>
        <v>0</v>
      </c>
      <c r="I33" s="89">
        <v>0.21</v>
      </c>
      <c r="J33" s="88">
        <f>ROUND(((SUM(BE84:BE242))*I33),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ROUND((SUM(BF84:BF242)),  2)</f>
        <v>0</v>
      </c>
      <c r="I34" s="89">
        <v>0.12</v>
      </c>
      <c r="J34" s="88">
        <f>ROUND(((SUM(BF84:BF242))*I34),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ROUND((SUM(BG84:BG242)),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ROUND((SUM(BH84:BH242)),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ROUND((SUM(BI84:BI242)),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95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6" t="str">
        <f>E7</f>
        <v>Vodní dílo Slapy - Modernizace hrázových výtahů - přehrada na p.č. st. 74 v k.ú. Rabyně a st. 323/1 v k.ú. Štěchovice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93</v>
      </c>
      <c r="L49" s="32"/>
    </row>
    <row r="50" spans="2:47" s="1" customFormat="1" ht="16.5" customHeight="1">
      <c r="B50" s="32"/>
      <c r="E50" s="296" t="str">
        <f>E9</f>
        <v>02 - Elektroinstalace</v>
      </c>
      <c r="F50" s="305"/>
      <c r="G50" s="305"/>
      <c r="H50" s="30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p.č.st.74, k.ú.Rabyně,p.č.st.323/1, k.ú.Štěchovice</v>
      </c>
      <c r="I52" s="27" t="s">
        <v>23</v>
      </c>
      <c r="J52" s="49" t="str">
        <f>IF(J12="","",J12)</f>
        <v>7. 10. 2024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Povodí Vltavy, s.p.</v>
      </c>
      <c r="I54" s="27" t="s">
        <v>31</v>
      </c>
      <c r="J54" s="30" t="str">
        <f>E21</f>
        <v>Ing. Roman Gajdoš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96</v>
      </c>
      <c r="D57" s="90"/>
      <c r="E57" s="90"/>
      <c r="F57" s="90"/>
      <c r="G57" s="90"/>
      <c r="H57" s="90"/>
      <c r="I57" s="90"/>
      <c r="J57" s="97" t="s">
        <v>97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J84</f>
        <v>0</v>
      </c>
      <c r="L59" s="32"/>
      <c r="AU59" s="17" t="s">
        <v>98</v>
      </c>
    </row>
    <row r="60" spans="2:47" s="8" customFormat="1" ht="24.95" customHeight="1">
      <c r="B60" s="99"/>
      <c r="D60" s="100" t="s">
        <v>99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103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8" customFormat="1" ht="24.95" customHeight="1">
      <c r="B62" s="99"/>
      <c r="D62" s="100" t="s">
        <v>105</v>
      </c>
      <c r="E62" s="101"/>
      <c r="F62" s="101"/>
      <c r="G62" s="101"/>
      <c r="H62" s="101"/>
      <c r="I62" s="101"/>
      <c r="J62" s="102">
        <f>J100</f>
        <v>0</v>
      </c>
      <c r="L62" s="99"/>
    </row>
    <row r="63" spans="2:47" s="9" customFormat="1" ht="19.899999999999999" customHeight="1">
      <c r="B63" s="103"/>
      <c r="D63" s="104" t="s">
        <v>474</v>
      </c>
      <c r="E63" s="105"/>
      <c r="F63" s="105"/>
      <c r="G63" s="105"/>
      <c r="H63" s="105"/>
      <c r="I63" s="105"/>
      <c r="J63" s="106">
        <f>J101</f>
        <v>0</v>
      </c>
      <c r="L63" s="103"/>
    </row>
    <row r="64" spans="2:47" s="8" customFormat="1" ht="24.95" customHeight="1">
      <c r="B64" s="99"/>
      <c r="D64" s="100" t="s">
        <v>475</v>
      </c>
      <c r="E64" s="101"/>
      <c r="F64" s="101"/>
      <c r="G64" s="101"/>
      <c r="H64" s="101"/>
      <c r="I64" s="101"/>
      <c r="J64" s="102">
        <f>J224</f>
        <v>0</v>
      </c>
      <c r="L64" s="99"/>
    </row>
    <row r="65" spans="2:12" s="1" customFormat="1" ht="21.75" customHeight="1">
      <c r="B65" s="32"/>
      <c r="L65" s="32"/>
    </row>
    <row r="66" spans="2:12" s="1" customFormat="1" ht="6.95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1" t="s">
        <v>109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26.25" customHeight="1">
      <c r="B74" s="32"/>
      <c r="E74" s="306" t="str">
        <f>E7</f>
        <v>Vodní dílo Slapy - Modernizace hrázových výtahů - přehrada na p.č. st. 74 v k.ú. Rabyně a st. 323/1 v k.ú. Štěchovice</v>
      </c>
      <c r="F74" s="307"/>
      <c r="G74" s="307"/>
      <c r="H74" s="307"/>
      <c r="L74" s="32"/>
    </row>
    <row r="75" spans="2:12" s="1" customFormat="1" ht="12" customHeight="1">
      <c r="B75" s="32"/>
      <c r="C75" s="27" t="s">
        <v>93</v>
      </c>
      <c r="L75" s="32"/>
    </row>
    <row r="76" spans="2:12" s="1" customFormat="1" ht="16.5" customHeight="1">
      <c r="B76" s="32"/>
      <c r="E76" s="296" t="str">
        <f>E9</f>
        <v>02 - Elektroinstalace</v>
      </c>
      <c r="F76" s="305"/>
      <c r="G76" s="305"/>
      <c r="H76" s="305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p.č.st.74, k.ú.Rabyně,p.č.st.323/1, k.ú.Štěchovice</v>
      </c>
      <c r="I78" s="27" t="s">
        <v>23</v>
      </c>
      <c r="J78" s="49" t="str">
        <f>IF(J12="","",J12)</f>
        <v>7. 10. 2024</v>
      </c>
      <c r="L78" s="32"/>
    </row>
    <row r="79" spans="2:12" s="1" customFormat="1" ht="6.95" customHeight="1">
      <c r="B79" s="32"/>
      <c r="L79" s="32"/>
    </row>
    <row r="80" spans="2:12" s="1" customFormat="1" ht="15.2" customHeight="1">
      <c r="B80" s="32"/>
      <c r="C80" s="27" t="s">
        <v>25</v>
      </c>
      <c r="F80" s="25" t="str">
        <f>E15</f>
        <v>Povodí Vltavy, s.p.</v>
      </c>
      <c r="I80" s="27" t="s">
        <v>31</v>
      </c>
      <c r="J80" s="30" t="str">
        <f>E21</f>
        <v>Ing. Roman Gajdoš</v>
      </c>
      <c r="L80" s="32"/>
    </row>
    <row r="81" spans="2:65" s="1" customFormat="1" ht="15.2" customHeight="1">
      <c r="B81" s="32"/>
      <c r="C81" s="27" t="s">
        <v>29</v>
      </c>
      <c r="F81" s="25" t="str">
        <f>IF(E18="","",E18)</f>
        <v>Vyplň údaj</v>
      </c>
      <c r="I81" s="27" t="s">
        <v>34</v>
      </c>
      <c r="J81" s="30" t="str">
        <f>E24</f>
        <v>Bc. Martin Frous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110</v>
      </c>
      <c r="D83" s="109" t="s">
        <v>57</v>
      </c>
      <c r="E83" s="109" t="s">
        <v>53</v>
      </c>
      <c r="F83" s="109" t="s">
        <v>54</v>
      </c>
      <c r="G83" s="109" t="s">
        <v>111</v>
      </c>
      <c r="H83" s="109" t="s">
        <v>112</v>
      </c>
      <c r="I83" s="109" t="s">
        <v>113</v>
      </c>
      <c r="J83" s="109" t="s">
        <v>97</v>
      </c>
      <c r="K83" s="110" t="s">
        <v>114</v>
      </c>
      <c r="L83" s="107"/>
      <c r="M83" s="56" t="s">
        <v>19</v>
      </c>
      <c r="N83" s="57" t="s">
        <v>42</v>
      </c>
      <c r="O83" s="57" t="s">
        <v>115</v>
      </c>
      <c r="P83" s="57" t="s">
        <v>116</v>
      </c>
      <c r="Q83" s="57" t="s">
        <v>117</v>
      </c>
      <c r="R83" s="57" t="s">
        <v>118</v>
      </c>
      <c r="S83" s="57" t="s">
        <v>119</v>
      </c>
      <c r="T83" s="58" t="s">
        <v>120</v>
      </c>
    </row>
    <row r="84" spans="2:65" s="1" customFormat="1" ht="22.9" customHeight="1">
      <c r="B84" s="32"/>
      <c r="C84" s="61" t="s">
        <v>121</v>
      </c>
      <c r="J84" s="111">
        <f>BK84</f>
        <v>0</v>
      </c>
      <c r="L84" s="32"/>
      <c r="M84" s="59"/>
      <c r="N84" s="50"/>
      <c r="O84" s="50"/>
      <c r="P84" s="112">
        <f>P85+P100+P224</f>
        <v>0</v>
      </c>
      <c r="Q84" s="50"/>
      <c r="R84" s="112">
        <f>R85+R100+R224</f>
        <v>0.31228800000000001</v>
      </c>
      <c r="S84" s="50"/>
      <c r="T84" s="113">
        <f>T85+T100+T224</f>
        <v>0.72769199999999989</v>
      </c>
      <c r="AT84" s="17" t="s">
        <v>71</v>
      </c>
      <c r="AU84" s="17" t="s">
        <v>98</v>
      </c>
      <c r="BK84" s="114">
        <f>BK85+BK100+BK224</f>
        <v>0</v>
      </c>
    </row>
    <row r="85" spans="2:65" s="11" customFormat="1" ht="25.9" customHeight="1">
      <c r="B85" s="115"/>
      <c r="D85" s="116" t="s">
        <v>71</v>
      </c>
      <c r="E85" s="117" t="s">
        <v>122</v>
      </c>
      <c r="F85" s="117" t="s">
        <v>123</v>
      </c>
      <c r="I85" s="118"/>
      <c r="J85" s="119">
        <f>BK85</f>
        <v>0</v>
      </c>
      <c r="L85" s="115"/>
      <c r="M85" s="120"/>
      <c r="P85" s="121">
        <f>P86</f>
        <v>0</v>
      </c>
      <c r="R85" s="121">
        <f>R86</f>
        <v>0</v>
      </c>
      <c r="T85" s="122">
        <f>T86</f>
        <v>0</v>
      </c>
      <c r="AR85" s="116" t="s">
        <v>80</v>
      </c>
      <c r="AT85" s="123" t="s">
        <v>71</v>
      </c>
      <c r="AU85" s="123" t="s">
        <v>72</v>
      </c>
      <c r="AY85" s="116" t="s">
        <v>124</v>
      </c>
      <c r="BK85" s="124">
        <f>BK86</f>
        <v>0</v>
      </c>
    </row>
    <row r="86" spans="2:65" s="11" customFormat="1" ht="22.9" customHeight="1">
      <c r="B86" s="115"/>
      <c r="D86" s="116" t="s">
        <v>71</v>
      </c>
      <c r="E86" s="125" t="s">
        <v>280</v>
      </c>
      <c r="F86" s="125" t="s">
        <v>281</v>
      </c>
      <c r="I86" s="118"/>
      <c r="J86" s="126">
        <f>BK86</f>
        <v>0</v>
      </c>
      <c r="L86" s="115"/>
      <c r="M86" s="120"/>
      <c r="P86" s="121">
        <f>SUM(P87:P99)</f>
        <v>0</v>
      </c>
      <c r="R86" s="121">
        <f>SUM(R87:R99)</f>
        <v>0</v>
      </c>
      <c r="T86" s="122">
        <f>SUM(T87:T99)</f>
        <v>0</v>
      </c>
      <c r="AR86" s="116" t="s">
        <v>80</v>
      </c>
      <c r="AT86" s="123" t="s">
        <v>71</v>
      </c>
      <c r="AU86" s="123" t="s">
        <v>80</v>
      </c>
      <c r="AY86" s="116" t="s">
        <v>124</v>
      </c>
      <c r="BK86" s="124">
        <f>SUM(BK87:BK99)</f>
        <v>0</v>
      </c>
    </row>
    <row r="87" spans="2:65" s="1" customFormat="1" ht="24.2" customHeight="1">
      <c r="B87" s="32"/>
      <c r="C87" s="127" t="s">
        <v>80</v>
      </c>
      <c r="D87" s="127" t="s">
        <v>127</v>
      </c>
      <c r="E87" s="128" t="s">
        <v>476</v>
      </c>
      <c r="F87" s="129" t="s">
        <v>477</v>
      </c>
      <c r="G87" s="130" t="s">
        <v>171</v>
      </c>
      <c r="H87" s="131">
        <v>0.72799999999999998</v>
      </c>
      <c r="I87" s="132"/>
      <c r="J87" s="133">
        <f>ROUND(I87*H87,2)</f>
        <v>0</v>
      </c>
      <c r="K87" s="129" t="s">
        <v>131</v>
      </c>
      <c r="L87" s="32"/>
      <c r="M87" s="134" t="s">
        <v>19</v>
      </c>
      <c r="N87" s="135" t="s">
        <v>43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132</v>
      </c>
      <c r="AT87" s="138" t="s">
        <v>127</v>
      </c>
      <c r="AU87" s="138" t="s">
        <v>82</v>
      </c>
      <c r="AY87" s="17" t="s">
        <v>124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80</v>
      </c>
      <c r="BK87" s="139">
        <f>ROUND(I87*H87,2)</f>
        <v>0</v>
      </c>
      <c r="BL87" s="17" t="s">
        <v>132</v>
      </c>
      <c r="BM87" s="138" t="s">
        <v>478</v>
      </c>
    </row>
    <row r="88" spans="2:65" s="1" customFormat="1" ht="19.5">
      <c r="B88" s="32"/>
      <c r="D88" s="140" t="s">
        <v>134</v>
      </c>
      <c r="F88" s="141" t="s">
        <v>479</v>
      </c>
      <c r="I88" s="142"/>
      <c r="L88" s="32"/>
      <c r="M88" s="143"/>
      <c r="T88" s="53"/>
      <c r="AT88" s="17" t="s">
        <v>134</v>
      </c>
      <c r="AU88" s="17" t="s">
        <v>82</v>
      </c>
    </row>
    <row r="89" spans="2:65" s="1" customFormat="1">
      <c r="B89" s="32"/>
      <c r="D89" s="144" t="s">
        <v>136</v>
      </c>
      <c r="F89" s="145" t="s">
        <v>480</v>
      </c>
      <c r="I89" s="142"/>
      <c r="L89" s="32"/>
      <c r="M89" s="143"/>
      <c r="T89" s="53"/>
      <c r="AT89" s="17" t="s">
        <v>136</v>
      </c>
      <c r="AU89" s="17" t="s">
        <v>82</v>
      </c>
    </row>
    <row r="90" spans="2:65" s="1" customFormat="1" ht="24.2" customHeight="1">
      <c r="B90" s="32"/>
      <c r="C90" s="127" t="s">
        <v>82</v>
      </c>
      <c r="D90" s="127" t="s">
        <v>127</v>
      </c>
      <c r="E90" s="128" t="s">
        <v>290</v>
      </c>
      <c r="F90" s="129" t="s">
        <v>291</v>
      </c>
      <c r="G90" s="130" t="s">
        <v>171</v>
      </c>
      <c r="H90" s="131">
        <v>0.72799999999999998</v>
      </c>
      <c r="I90" s="132"/>
      <c r="J90" s="133">
        <f>ROUND(I90*H90,2)</f>
        <v>0</v>
      </c>
      <c r="K90" s="129" t="s">
        <v>131</v>
      </c>
      <c r="L90" s="32"/>
      <c r="M90" s="134" t="s">
        <v>19</v>
      </c>
      <c r="N90" s="135" t="s">
        <v>43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132</v>
      </c>
      <c r="AT90" s="138" t="s">
        <v>127</v>
      </c>
      <c r="AU90" s="138" t="s">
        <v>82</v>
      </c>
      <c r="AY90" s="17" t="s">
        <v>124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80</v>
      </c>
      <c r="BK90" s="139">
        <f>ROUND(I90*H90,2)</f>
        <v>0</v>
      </c>
      <c r="BL90" s="17" t="s">
        <v>132</v>
      </c>
      <c r="BM90" s="138" t="s">
        <v>481</v>
      </c>
    </row>
    <row r="91" spans="2:65" s="1" customFormat="1" ht="19.5">
      <c r="B91" s="32"/>
      <c r="D91" s="140" t="s">
        <v>134</v>
      </c>
      <c r="F91" s="141" t="s">
        <v>293</v>
      </c>
      <c r="I91" s="142"/>
      <c r="L91" s="32"/>
      <c r="M91" s="143"/>
      <c r="T91" s="53"/>
      <c r="AT91" s="17" t="s">
        <v>134</v>
      </c>
      <c r="AU91" s="17" t="s">
        <v>82</v>
      </c>
    </row>
    <row r="92" spans="2:65" s="1" customFormat="1">
      <c r="B92" s="32"/>
      <c r="D92" s="144" t="s">
        <v>136</v>
      </c>
      <c r="F92" s="145" t="s">
        <v>294</v>
      </c>
      <c r="I92" s="142"/>
      <c r="L92" s="32"/>
      <c r="M92" s="143"/>
      <c r="T92" s="53"/>
      <c r="AT92" s="17" t="s">
        <v>136</v>
      </c>
      <c r="AU92" s="17" t="s">
        <v>82</v>
      </c>
    </row>
    <row r="93" spans="2:65" s="1" customFormat="1" ht="24.2" customHeight="1">
      <c r="B93" s="32"/>
      <c r="C93" s="127" t="s">
        <v>125</v>
      </c>
      <c r="D93" s="127" t="s">
        <v>127</v>
      </c>
      <c r="E93" s="128" t="s">
        <v>296</v>
      </c>
      <c r="F93" s="129" t="s">
        <v>297</v>
      </c>
      <c r="G93" s="130" t="s">
        <v>171</v>
      </c>
      <c r="H93" s="131">
        <v>21.111999999999998</v>
      </c>
      <c r="I93" s="132"/>
      <c r="J93" s="133">
        <f>ROUND(I93*H93,2)</f>
        <v>0</v>
      </c>
      <c r="K93" s="129" t="s">
        <v>131</v>
      </c>
      <c r="L93" s="32"/>
      <c r="M93" s="134" t="s">
        <v>19</v>
      </c>
      <c r="N93" s="135" t="s">
        <v>43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132</v>
      </c>
      <c r="AT93" s="138" t="s">
        <v>127</v>
      </c>
      <c r="AU93" s="138" t="s">
        <v>82</v>
      </c>
      <c r="AY93" s="17" t="s">
        <v>124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80</v>
      </c>
      <c r="BK93" s="139">
        <f>ROUND(I93*H93,2)</f>
        <v>0</v>
      </c>
      <c r="BL93" s="17" t="s">
        <v>132</v>
      </c>
      <c r="BM93" s="138" t="s">
        <v>482</v>
      </c>
    </row>
    <row r="94" spans="2:65" s="1" customFormat="1" ht="29.25">
      <c r="B94" s="32"/>
      <c r="D94" s="140" t="s">
        <v>134</v>
      </c>
      <c r="F94" s="141" t="s">
        <v>299</v>
      </c>
      <c r="I94" s="142"/>
      <c r="L94" s="32"/>
      <c r="M94" s="143"/>
      <c r="T94" s="53"/>
      <c r="AT94" s="17" t="s">
        <v>134</v>
      </c>
      <c r="AU94" s="17" t="s">
        <v>82</v>
      </c>
    </row>
    <row r="95" spans="2:65" s="1" customFormat="1">
      <c r="B95" s="32"/>
      <c r="D95" s="144" t="s">
        <v>136</v>
      </c>
      <c r="F95" s="145" t="s">
        <v>300</v>
      </c>
      <c r="I95" s="142"/>
      <c r="L95" s="32"/>
      <c r="M95" s="143"/>
      <c r="T95" s="53"/>
      <c r="AT95" s="17" t="s">
        <v>136</v>
      </c>
      <c r="AU95" s="17" t="s">
        <v>82</v>
      </c>
    </row>
    <row r="96" spans="2:65" s="12" customFormat="1">
      <c r="B96" s="146"/>
      <c r="D96" s="140" t="s">
        <v>138</v>
      </c>
      <c r="E96" s="147" t="s">
        <v>19</v>
      </c>
      <c r="F96" s="148" t="s">
        <v>483</v>
      </c>
      <c r="H96" s="149">
        <v>21.111999999999998</v>
      </c>
      <c r="I96" s="150"/>
      <c r="L96" s="146"/>
      <c r="M96" s="151"/>
      <c r="T96" s="152"/>
      <c r="AT96" s="147" t="s">
        <v>138</v>
      </c>
      <c r="AU96" s="147" t="s">
        <v>82</v>
      </c>
      <c r="AV96" s="12" t="s">
        <v>82</v>
      </c>
      <c r="AW96" s="12" t="s">
        <v>33</v>
      </c>
      <c r="AX96" s="12" t="s">
        <v>80</v>
      </c>
      <c r="AY96" s="147" t="s">
        <v>124</v>
      </c>
    </row>
    <row r="97" spans="2:65" s="1" customFormat="1" ht="24.2" customHeight="1">
      <c r="B97" s="32"/>
      <c r="C97" s="127" t="s">
        <v>132</v>
      </c>
      <c r="D97" s="127" t="s">
        <v>127</v>
      </c>
      <c r="E97" s="128" t="s">
        <v>484</v>
      </c>
      <c r="F97" s="129" t="s">
        <v>485</v>
      </c>
      <c r="G97" s="130" t="s">
        <v>171</v>
      </c>
      <c r="H97" s="131">
        <v>0.72799999999999998</v>
      </c>
      <c r="I97" s="132"/>
      <c r="J97" s="133">
        <f>ROUND(I97*H97,2)</f>
        <v>0</v>
      </c>
      <c r="K97" s="129" t="s">
        <v>131</v>
      </c>
      <c r="L97" s="32"/>
      <c r="M97" s="134" t="s">
        <v>19</v>
      </c>
      <c r="N97" s="135" t="s">
        <v>43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132</v>
      </c>
      <c r="AT97" s="138" t="s">
        <v>127</v>
      </c>
      <c r="AU97" s="138" t="s">
        <v>82</v>
      </c>
      <c r="AY97" s="17" t="s">
        <v>124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80</v>
      </c>
      <c r="BK97" s="139">
        <f>ROUND(I97*H97,2)</f>
        <v>0</v>
      </c>
      <c r="BL97" s="17" t="s">
        <v>132</v>
      </c>
      <c r="BM97" s="138" t="s">
        <v>486</v>
      </c>
    </row>
    <row r="98" spans="2:65" s="1" customFormat="1" ht="19.5">
      <c r="B98" s="32"/>
      <c r="D98" s="140" t="s">
        <v>134</v>
      </c>
      <c r="F98" s="141" t="s">
        <v>487</v>
      </c>
      <c r="I98" s="142"/>
      <c r="L98" s="32"/>
      <c r="M98" s="143"/>
      <c r="T98" s="53"/>
      <c r="AT98" s="17" t="s">
        <v>134</v>
      </c>
      <c r="AU98" s="17" t="s">
        <v>82</v>
      </c>
    </row>
    <row r="99" spans="2:65" s="1" customFormat="1">
      <c r="B99" s="32"/>
      <c r="D99" s="144" t="s">
        <v>136</v>
      </c>
      <c r="F99" s="145" t="s">
        <v>488</v>
      </c>
      <c r="I99" s="142"/>
      <c r="L99" s="32"/>
      <c r="M99" s="143"/>
      <c r="T99" s="53"/>
      <c r="AT99" s="17" t="s">
        <v>136</v>
      </c>
      <c r="AU99" s="17" t="s">
        <v>82</v>
      </c>
    </row>
    <row r="100" spans="2:65" s="11" customFormat="1" ht="25.9" customHeight="1">
      <c r="B100" s="115"/>
      <c r="D100" s="116" t="s">
        <v>71</v>
      </c>
      <c r="E100" s="117" t="s">
        <v>316</v>
      </c>
      <c r="F100" s="117" t="s">
        <v>317</v>
      </c>
      <c r="I100" s="118"/>
      <c r="J100" s="119">
        <f>BK100</f>
        <v>0</v>
      </c>
      <c r="L100" s="115"/>
      <c r="M100" s="120"/>
      <c r="P100" s="121">
        <f>P101</f>
        <v>0</v>
      </c>
      <c r="R100" s="121">
        <f>R101</f>
        <v>0.31228800000000001</v>
      </c>
      <c r="T100" s="122">
        <f>T101</f>
        <v>0.72769199999999989</v>
      </c>
      <c r="AR100" s="116" t="s">
        <v>82</v>
      </c>
      <c r="AT100" s="123" t="s">
        <v>71</v>
      </c>
      <c r="AU100" s="123" t="s">
        <v>72</v>
      </c>
      <c r="AY100" s="116" t="s">
        <v>124</v>
      </c>
      <c r="BK100" s="124">
        <f>BK101</f>
        <v>0</v>
      </c>
    </row>
    <row r="101" spans="2:65" s="11" customFormat="1" ht="22.9" customHeight="1">
      <c r="B101" s="115"/>
      <c r="D101" s="116" t="s">
        <v>71</v>
      </c>
      <c r="E101" s="125" t="s">
        <v>489</v>
      </c>
      <c r="F101" s="125" t="s">
        <v>490</v>
      </c>
      <c r="I101" s="118"/>
      <c r="J101" s="126">
        <f>BK101</f>
        <v>0</v>
      </c>
      <c r="L101" s="115"/>
      <c r="M101" s="120"/>
      <c r="P101" s="121">
        <f>SUM(P102:P223)</f>
        <v>0</v>
      </c>
      <c r="R101" s="121">
        <f>SUM(R102:R223)</f>
        <v>0.31228800000000001</v>
      </c>
      <c r="T101" s="122">
        <f>SUM(T102:T223)</f>
        <v>0.72769199999999989</v>
      </c>
      <c r="AR101" s="116" t="s">
        <v>82</v>
      </c>
      <c r="AT101" s="123" t="s">
        <v>71</v>
      </c>
      <c r="AU101" s="123" t="s">
        <v>80</v>
      </c>
      <c r="AY101" s="116" t="s">
        <v>124</v>
      </c>
      <c r="BK101" s="124">
        <f>SUM(BK102:BK223)</f>
        <v>0</v>
      </c>
    </row>
    <row r="102" spans="2:65" s="1" customFormat="1" ht="24.2" customHeight="1">
      <c r="B102" s="32"/>
      <c r="C102" s="127" t="s">
        <v>162</v>
      </c>
      <c r="D102" s="127" t="s">
        <v>127</v>
      </c>
      <c r="E102" s="128" t="s">
        <v>491</v>
      </c>
      <c r="F102" s="129" t="s">
        <v>492</v>
      </c>
      <c r="G102" s="130" t="s">
        <v>235</v>
      </c>
      <c r="H102" s="131">
        <v>5</v>
      </c>
      <c r="I102" s="132"/>
      <c r="J102" s="133">
        <f>ROUND(I102*H102,2)</f>
        <v>0</v>
      </c>
      <c r="K102" s="129" t="s">
        <v>131</v>
      </c>
      <c r="L102" s="32"/>
      <c r="M102" s="134" t="s">
        <v>19</v>
      </c>
      <c r="N102" s="135" t="s">
        <v>43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240</v>
      </c>
      <c r="AT102" s="138" t="s">
        <v>127</v>
      </c>
      <c r="AU102" s="138" t="s">
        <v>82</v>
      </c>
      <c r="AY102" s="17" t="s">
        <v>124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80</v>
      </c>
      <c r="BK102" s="139">
        <f>ROUND(I102*H102,2)</f>
        <v>0</v>
      </c>
      <c r="BL102" s="17" t="s">
        <v>240</v>
      </c>
      <c r="BM102" s="138" t="s">
        <v>493</v>
      </c>
    </row>
    <row r="103" spans="2:65" s="1" customFormat="1" ht="29.25">
      <c r="B103" s="32"/>
      <c r="D103" s="140" t="s">
        <v>134</v>
      </c>
      <c r="F103" s="141" t="s">
        <v>494</v>
      </c>
      <c r="I103" s="142"/>
      <c r="L103" s="32"/>
      <c r="M103" s="143"/>
      <c r="T103" s="53"/>
      <c r="AT103" s="17" t="s">
        <v>134</v>
      </c>
      <c r="AU103" s="17" t="s">
        <v>82</v>
      </c>
    </row>
    <row r="104" spans="2:65" s="1" customFormat="1">
      <c r="B104" s="32"/>
      <c r="D104" s="144" t="s">
        <v>136</v>
      </c>
      <c r="F104" s="145" t="s">
        <v>495</v>
      </c>
      <c r="I104" s="142"/>
      <c r="L104" s="32"/>
      <c r="M104" s="143"/>
      <c r="T104" s="53"/>
      <c r="AT104" s="17" t="s">
        <v>136</v>
      </c>
      <c r="AU104" s="17" t="s">
        <v>82</v>
      </c>
    </row>
    <row r="105" spans="2:65" s="1" customFormat="1" ht="24.2" customHeight="1">
      <c r="B105" s="32"/>
      <c r="C105" s="166" t="s">
        <v>168</v>
      </c>
      <c r="D105" s="166" t="s">
        <v>186</v>
      </c>
      <c r="E105" s="167" t="s">
        <v>496</v>
      </c>
      <c r="F105" s="168" t="s">
        <v>497</v>
      </c>
      <c r="G105" s="169" t="s">
        <v>235</v>
      </c>
      <c r="H105" s="170">
        <v>5.25</v>
      </c>
      <c r="I105" s="171"/>
      <c r="J105" s="172">
        <f>ROUND(I105*H105,2)</f>
        <v>0</v>
      </c>
      <c r="K105" s="168" t="s">
        <v>131</v>
      </c>
      <c r="L105" s="173"/>
      <c r="M105" s="174" t="s">
        <v>19</v>
      </c>
      <c r="N105" s="175" t="s">
        <v>43</v>
      </c>
      <c r="P105" s="136">
        <f>O105*H105</f>
        <v>0</v>
      </c>
      <c r="Q105" s="136">
        <v>1E-4</v>
      </c>
      <c r="R105" s="136">
        <f>Q105*H105</f>
        <v>5.2500000000000008E-4</v>
      </c>
      <c r="S105" s="136">
        <v>0</v>
      </c>
      <c r="T105" s="137">
        <f>S105*H105</f>
        <v>0</v>
      </c>
      <c r="AR105" s="138" t="s">
        <v>335</v>
      </c>
      <c r="AT105" s="138" t="s">
        <v>186</v>
      </c>
      <c r="AU105" s="138" t="s">
        <v>82</v>
      </c>
      <c r="AY105" s="17" t="s">
        <v>124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80</v>
      </c>
      <c r="BK105" s="139">
        <f>ROUND(I105*H105,2)</f>
        <v>0</v>
      </c>
      <c r="BL105" s="17" t="s">
        <v>240</v>
      </c>
      <c r="BM105" s="138" t="s">
        <v>498</v>
      </c>
    </row>
    <row r="106" spans="2:65" s="1" customFormat="1" ht="19.5">
      <c r="B106" s="32"/>
      <c r="D106" s="140" t="s">
        <v>134</v>
      </c>
      <c r="F106" s="141" t="s">
        <v>497</v>
      </c>
      <c r="I106" s="142"/>
      <c r="L106" s="32"/>
      <c r="M106" s="143"/>
      <c r="T106" s="53"/>
      <c r="AT106" s="17" t="s">
        <v>134</v>
      </c>
      <c r="AU106" s="17" t="s">
        <v>82</v>
      </c>
    </row>
    <row r="107" spans="2:65" s="12" customFormat="1">
      <c r="B107" s="146"/>
      <c r="D107" s="140" t="s">
        <v>138</v>
      </c>
      <c r="E107" s="147" t="s">
        <v>19</v>
      </c>
      <c r="F107" s="148" t="s">
        <v>162</v>
      </c>
      <c r="H107" s="149">
        <v>5</v>
      </c>
      <c r="I107" s="150"/>
      <c r="L107" s="146"/>
      <c r="M107" s="151"/>
      <c r="T107" s="152"/>
      <c r="AT107" s="147" t="s">
        <v>138</v>
      </c>
      <c r="AU107" s="147" t="s">
        <v>82</v>
      </c>
      <c r="AV107" s="12" t="s">
        <v>82</v>
      </c>
      <c r="AW107" s="12" t="s">
        <v>33</v>
      </c>
      <c r="AX107" s="12" t="s">
        <v>80</v>
      </c>
      <c r="AY107" s="147" t="s">
        <v>124</v>
      </c>
    </row>
    <row r="108" spans="2:65" s="12" customFormat="1">
      <c r="B108" s="146"/>
      <c r="D108" s="140" t="s">
        <v>138</v>
      </c>
      <c r="F108" s="148" t="s">
        <v>499</v>
      </c>
      <c r="H108" s="149">
        <v>5.25</v>
      </c>
      <c r="I108" s="150"/>
      <c r="L108" s="146"/>
      <c r="M108" s="151"/>
      <c r="T108" s="152"/>
      <c r="AT108" s="147" t="s">
        <v>138</v>
      </c>
      <c r="AU108" s="147" t="s">
        <v>82</v>
      </c>
      <c r="AV108" s="12" t="s">
        <v>82</v>
      </c>
      <c r="AW108" s="12" t="s">
        <v>4</v>
      </c>
      <c r="AX108" s="12" t="s">
        <v>80</v>
      </c>
      <c r="AY108" s="147" t="s">
        <v>124</v>
      </c>
    </row>
    <row r="109" spans="2:65" s="1" customFormat="1" ht="16.5" customHeight="1">
      <c r="B109" s="32"/>
      <c r="C109" s="166" t="s">
        <v>179</v>
      </c>
      <c r="D109" s="166" t="s">
        <v>186</v>
      </c>
      <c r="E109" s="167" t="s">
        <v>500</v>
      </c>
      <c r="F109" s="168" t="s">
        <v>501</v>
      </c>
      <c r="G109" s="169" t="s">
        <v>182</v>
      </c>
      <c r="H109" s="170">
        <v>25</v>
      </c>
      <c r="I109" s="171"/>
      <c r="J109" s="172">
        <f>ROUND(I109*H109,2)</f>
        <v>0</v>
      </c>
      <c r="K109" s="168" t="s">
        <v>131</v>
      </c>
      <c r="L109" s="173"/>
      <c r="M109" s="174" t="s">
        <v>19</v>
      </c>
      <c r="N109" s="175" t="s">
        <v>43</v>
      </c>
      <c r="P109" s="136">
        <f>O109*H109</f>
        <v>0</v>
      </c>
      <c r="Q109" s="136">
        <v>1.3999999999999999E-4</v>
      </c>
      <c r="R109" s="136">
        <f>Q109*H109</f>
        <v>3.4999999999999996E-3</v>
      </c>
      <c r="S109" s="136">
        <v>0</v>
      </c>
      <c r="T109" s="137">
        <f>S109*H109</f>
        <v>0</v>
      </c>
      <c r="AR109" s="138" t="s">
        <v>335</v>
      </c>
      <c r="AT109" s="138" t="s">
        <v>186</v>
      </c>
      <c r="AU109" s="138" t="s">
        <v>82</v>
      </c>
      <c r="AY109" s="17" t="s">
        <v>124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80</v>
      </c>
      <c r="BK109" s="139">
        <f>ROUND(I109*H109,2)</f>
        <v>0</v>
      </c>
      <c r="BL109" s="17" t="s">
        <v>240</v>
      </c>
      <c r="BM109" s="138" t="s">
        <v>502</v>
      </c>
    </row>
    <row r="110" spans="2:65" s="1" customFormat="1">
      <c r="B110" s="32"/>
      <c r="D110" s="140" t="s">
        <v>134</v>
      </c>
      <c r="F110" s="141" t="s">
        <v>501</v>
      </c>
      <c r="I110" s="142"/>
      <c r="L110" s="32"/>
      <c r="M110" s="143"/>
      <c r="T110" s="53"/>
      <c r="AT110" s="17" t="s">
        <v>134</v>
      </c>
      <c r="AU110" s="17" t="s">
        <v>82</v>
      </c>
    </row>
    <row r="111" spans="2:65" s="1" customFormat="1" ht="24.2" customHeight="1">
      <c r="B111" s="32"/>
      <c r="C111" s="127" t="s">
        <v>185</v>
      </c>
      <c r="D111" s="127" t="s">
        <v>127</v>
      </c>
      <c r="E111" s="128" t="s">
        <v>503</v>
      </c>
      <c r="F111" s="129" t="s">
        <v>504</v>
      </c>
      <c r="G111" s="130" t="s">
        <v>235</v>
      </c>
      <c r="H111" s="131">
        <v>36</v>
      </c>
      <c r="I111" s="132"/>
      <c r="J111" s="133">
        <f>ROUND(I111*H111,2)</f>
        <v>0</v>
      </c>
      <c r="K111" s="129" t="s">
        <v>131</v>
      </c>
      <c r="L111" s="32"/>
      <c r="M111" s="134" t="s">
        <v>19</v>
      </c>
      <c r="N111" s="135" t="s">
        <v>43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240</v>
      </c>
      <c r="AT111" s="138" t="s">
        <v>127</v>
      </c>
      <c r="AU111" s="138" t="s">
        <v>82</v>
      </c>
      <c r="AY111" s="17" t="s">
        <v>124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80</v>
      </c>
      <c r="BK111" s="139">
        <f>ROUND(I111*H111,2)</f>
        <v>0</v>
      </c>
      <c r="BL111" s="17" t="s">
        <v>240</v>
      </c>
      <c r="BM111" s="138" t="s">
        <v>505</v>
      </c>
    </row>
    <row r="112" spans="2:65" s="1" customFormat="1" ht="19.5">
      <c r="B112" s="32"/>
      <c r="D112" s="140" t="s">
        <v>134</v>
      </c>
      <c r="F112" s="141" t="s">
        <v>506</v>
      </c>
      <c r="I112" s="142"/>
      <c r="L112" s="32"/>
      <c r="M112" s="143"/>
      <c r="T112" s="53"/>
      <c r="AT112" s="17" t="s">
        <v>134</v>
      </c>
      <c r="AU112" s="17" t="s">
        <v>82</v>
      </c>
    </row>
    <row r="113" spans="2:65" s="1" customFormat="1">
      <c r="B113" s="32"/>
      <c r="D113" s="144" t="s">
        <v>136</v>
      </c>
      <c r="F113" s="145" t="s">
        <v>507</v>
      </c>
      <c r="I113" s="142"/>
      <c r="L113" s="32"/>
      <c r="M113" s="143"/>
      <c r="T113" s="53"/>
      <c r="AT113" s="17" t="s">
        <v>136</v>
      </c>
      <c r="AU113" s="17" t="s">
        <v>82</v>
      </c>
    </row>
    <row r="114" spans="2:65" s="1" customFormat="1" ht="24.2" customHeight="1">
      <c r="B114" s="32"/>
      <c r="C114" s="166" t="s">
        <v>190</v>
      </c>
      <c r="D114" s="166" t="s">
        <v>186</v>
      </c>
      <c r="E114" s="167" t="s">
        <v>508</v>
      </c>
      <c r="F114" s="168" t="s">
        <v>509</v>
      </c>
      <c r="G114" s="169" t="s">
        <v>235</v>
      </c>
      <c r="H114" s="170">
        <v>41.4</v>
      </c>
      <c r="I114" s="171"/>
      <c r="J114" s="172">
        <f>ROUND(I114*H114,2)</f>
        <v>0</v>
      </c>
      <c r="K114" s="168" t="s">
        <v>131</v>
      </c>
      <c r="L114" s="173"/>
      <c r="M114" s="174" t="s">
        <v>19</v>
      </c>
      <c r="N114" s="175" t="s">
        <v>43</v>
      </c>
      <c r="P114" s="136">
        <f>O114*H114</f>
        <v>0</v>
      </c>
      <c r="Q114" s="136">
        <v>2.2000000000000001E-4</v>
      </c>
      <c r="R114" s="136">
        <f>Q114*H114</f>
        <v>9.1079999999999998E-3</v>
      </c>
      <c r="S114" s="136">
        <v>0</v>
      </c>
      <c r="T114" s="137">
        <f>S114*H114</f>
        <v>0</v>
      </c>
      <c r="AR114" s="138" t="s">
        <v>335</v>
      </c>
      <c r="AT114" s="138" t="s">
        <v>186</v>
      </c>
      <c r="AU114" s="138" t="s">
        <v>82</v>
      </c>
      <c r="AY114" s="17" t="s">
        <v>124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80</v>
      </c>
      <c r="BK114" s="139">
        <f>ROUND(I114*H114,2)</f>
        <v>0</v>
      </c>
      <c r="BL114" s="17" t="s">
        <v>240</v>
      </c>
      <c r="BM114" s="138" t="s">
        <v>510</v>
      </c>
    </row>
    <row r="115" spans="2:65" s="1" customFormat="1" ht="19.5">
      <c r="B115" s="32"/>
      <c r="D115" s="140" t="s">
        <v>134</v>
      </c>
      <c r="F115" s="141" t="s">
        <v>509</v>
      </c>
      <c r="I115" s="142"/>
      <c r="L115" s="32"/>
      <c r="M115" s="143"/>
      <c r="T115" s="53"/>
      <c r="AT115" s="17" t="s">
        <v>134</v>
      </c>
      <c r="AU115" s="17" t="s">
        <v>82</v>
      </c>
    </row>
    <row r="116" spans="2:65" s="12" customFormat="1">
      <c r="B116" s="146"/>
      <c r="D116" s="140" t="s">
        <v>138</v>
      </c>
      <c r="E116" s="147" t="s">
        <v>19</v>
      </c>
      <c r="F116" s="148" t="s">
        <v>372</v>
      </c>
      <c r="H116" s="149">
        <v>36</v>
      </c>
      <c r="I116" s="150"/>
      <c r="L116" s="146"/>
      <c r="M116" s="151"/>
      <c r="T116" s="152"/>
      <c r="AT116" s="147" t="s">
        <v>138</v>
      </c>
      <c r="AU116" s="147" t="s">
        <v>82</v>
      </c>
      <c r="AV116" s="12" t="s">
        <v>82</v>
      </c>
      <c r="AW116" s="12" t="s">
        <v>33</v>
      </c>
      <c r="AX116" s="12" t="s">
        <v>80</v>
      </c>
      <c r="AY116" s="147" t="s">
        <v>124</v>
      </c>
    </row>
    <row r="117" spans="2:65" s="12" customFormat="1">
      <c r="B117" s="146"/>
      <c r="D117" s="140" t="s">
        <v>138</v>
      </c>
      <c r="F117" s="148" t="s">
        <v>511</v>
      </c>
      <c r="H117" s="149">
        <v>41.4</v>
      </c>
      <c r="I117" s="150"/>
      <c r="L117" s="146"/>
      <c r="M117" s="151"/>
      <c r="T117" s="152"/>
      <c r="AT117" s="147" t="s">
        <v>138</v>
      </c>
      <c r="AU117" s="147" t="s">
        <v>82</v>
      </c>
      <c r="AV117" s="12" t="s">
        <v>82</v>
      </c>
      <c r="AW117" s="12" t="s">
        <v>4</v>
      </c>
      <c r="AX117" s="12" t="s">
        <v>80</v>
      </c>
      <c r="AY117" s="147" t="s">
        <v>124</v>
      </c>
    </row>
    <row r="118" spans="2:65" s="1" customFormat="1" ht="37.9" customHeight="1">
      <c r="B118" s="32"/>
      <c r="C118" s="127" t="s">
        <v>197</v>
      </c>
      <c r="D118" s="127" t="s">
        <v>127</v>
      </c>
      <c r="E118" s="128" t="s">
        <v>512</v>
      </c>
      <c r="F118" s="129" t="s">
        <v>513</v>
      </c>
      <c r="G118" s="130" t="s">
        <v>235</v>
      </c>
      <c r="H118" s="131">
        <v>280</v>
      </c>
      <c r="I118" s="132"/>
      <c r="J118" s="133">
        <f>ROUND(I118*H118,2)</f>
        <v>0</v>
      </c>
      <c r="K118" s="129" t="s">
        <v>131</v>
      </c>
      <c r="L118" s="32"/>
      <c r="M118" s="134" t="s">
        <v>19</v>
      </c>
      <c r="N118" s="135" t="s">
        <v>43</v>
      </c>
      <c r="P118" s="136">
        <f>O118*H118</f>
        <v>0</v>
      </c>
      <c r="Q118" s="136">
        <v>0</v>
      </c>
      <c r="R118" s="136">
        <f>Q118*H118</f>
        <v>0</v>
      </c>
      <c r="S118" s="136">
        <v>2.2899999999999999E-3</v>
      </c>
      <c r="T118" s="137">
        <f>S118*H118</f>
        <v>0.64119999999999999</v>
      </c>
      <c r="AR118" s="138" t="s">
        <v>240</v>
      </c>
      <c r="AT118" s="138" t="s">
        <v>127</v>
      </c>
      <c r="AU118" s="138" t="s">
        <v>82</v>
      </c>
      <c r="AY118" s="17" t="s">
        <v>124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80</v>
      </c>
      <c r="BK118" s="139">
        <f>ROUND(I118*H118,2)</f>
        <v>0</v>
      </c>
      <c r="BL118" s="17" t="s">
        <v>240</v>
      </c>
      <c r="BM118" s="138" t="s">
        <v>514</v>
      </c>
    </row>
    <row r="119" spans="2:65" s="1" customFormat="1" ht="29.25">
      <c r="B119" s="32"/>
      <c r="D119" s="140" t="s">
        <v>134</v>
      </c>
      <c r="F119" s="141" t="s">
        <v>515</v>
      </c>
      <c r="I119" s="142"/>
      <c r="L119" s="32"/>
      <c r="M119" s="143"/>
      <c r="T119" s="53"/>
      <c r="AT119" s="17" t="s">
        <v>134</v>
      </c>
      <c r="AU119" s="17" t="s">
        <v>82</v>
      </c>
    </row>
    <row r="120" spans="2:65" s="1" customFormat="1">
      <c r="B120" s="32"/>
      <c r="D120" s="144" t="s">
        <v>136</v>
      </c>
      <c r="F120" s="145" t="s">
        <v>516</v>
      </c>
      <c r="I120" s="142"/>
      <c r="L120" s="32"/>
      <c r="M120" s="143"/>
      <c r="T120" s="53"/>
      <c r="AT120" s="17" t="s">
        <v>136</v>
      </c>
      <c r="AU120" s="17" t="s">
        <v>82</v>
      </c>
    </row>
    <row r="121" spans="2:65" s="1" customFormat="1" ht="24.2" customHeight="1">
      <c r="B121" s="32"/>
      <c r="C121" s="127" t="s">
        <v>203</v>
      </c>
      <c r="D121" s="127" t="s">
        <v>127</v>
      </c>
      <c r="E121" s="128" t="s">
        <v>517</v>
      </c>
      <c r="F121" s="129" t="s">
        <v>518</v>
      </c>
      <c r="G121" s="130" t="s">
        <v>235</v>
      </c>
      <c r="H121" s="131">
        <v>30</v>
      </c>
      <c r="I121" s="132"/>
      <c r="J121" s="133">
        <f>ROUND(I121*H121,2)</f>
        <v>0</v>
      </c>
      <c r="K121" s="129" t="s">
        <v>131</v>
      </c>
      <c r="L121" s="32"/>
      <c r="M121" s="134" t="s">
        <v>19</v>
      </c>
      <c r="N121" s="135" t="s">
        <v>43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240</v>
      </c>
      <c r="AT121" s="138" t="s">
        <v>127</v>
      </c>
      <c r="AU121" s="138" t="s">
        <v>82</v>
      </c>
      <c r="AY121" s="17" t="s">
        <v>124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80</v>
      </c>
      <c r="BK121" s="139">
        <f>ROUND(I121*H121,2)</f>
        <v>0</v>
      </c>
      <c r="BL121" s="17" t="s">
        <v>240</v>
      </c>
      <c r="BM121" s="138" t="s">
        <v>519</v>
      </c>
    </row>
    <row r="122" spans="2:65" s="1" customFormat="1" ht="19.5">
      <c r="B122" s="32"/>
      <c r="D122" s="140" t="s">
        <v>134</v>
      </c>
      <c r="F122" s="141" t="s">
        <v>520</v>
      </c>
      <c r="I122" s="142"/>
      <c r="L122" s="32"/>
      <c r="M122" s="143"/>
      <c r="T122" s="53"/>
      <c r="AT122" s="17" t="s">
        <v>134</v>
      </c>
      <c r="AU122" s="17" t="s">
        <v>82</v>
      </c>
    </row>
    <row r="123" spans="2:65" s="1" customFormat="1">
      <c r="B123" s="32"/>
      <c r="D123" s="144" t="s">
        <v>136</v>
      </c>
      <c r="F123" s="145" t="s">
        <v>521</v>
      </c>
      <c r="I123" s="142"/>
      <c r="L123" s="32"/>
      <c r="M123" s="143"/>
      <c r="T123" s="53"/>
      <c r="AT123" s="17" t="s">
        <v>136</v>
      </c>
      <c r="AU123" s="17" t="s">
        <v>82</v>
      </c>
    </row>
    <row r="124" spans="2:65" s="1" customFormat="1" ht="24.2" customHeight="1">
      <c r="B124" s="32"/>
      <c r="C124" s="166" t="s">
        <v>8</v>
      </c>
      <c r="D124" s="166" t="s">
        <v>186</v>
      </c>
      <c r="E124" s="167" t="s">
        <v>522</v>
      </c>
      <c r="F124" s="168" t="s">
        <v>523</v>
      </c>
      <c r="G124" s="169" t="s">
        <v>235</v>
      </c>
      <c r="H124" s="170">
        <v>34.5</v>
      </c>
      <c r="I124" s="171"/>
      <c r="J124" s="172">
        <f>ROUND(I124*H124,2)</f>
        <v>0</v>
      </c>
      <c r="K124" s="168" t="s">
        <v>131</v>
      </c>
      <c r="L124" s="173"/>
      <c r="M124" s="174" t="s">
        <v>19</v>
      </c>
      <c r="N124" s="175" t="s">
        <v>43</v>
      </c>
      <c r="P124" s="136">
        <f>O124*H124</f>
        <v>0</v>
      </c>
      <c r="Q124" s="136">
        <v>1.2E-4</v>
      </c>
      <c r="R124" s="136">
        <f>Q124*H124</f>
        <v>4.1400000000000005E-3</v>
      </c>
      <c r="S124" s="136">
        <v>0</v>
      </c>
      <c r="T124" s="137">
        <f>S124*H124</f>
        <v>0</v>
      </c>
      <c r="AR124" s="138" t="s">
        <v>335</v>
      </c>
      <c r="AT124" s="138" t="s">
        <v>186</v>
      </c>
      <c r="AU124" s="138" t="s">
        <v>82</v>
      </c>
      <c r="AY124" s="17" t="s">
        <v>124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80</v>
      </c>
      <c r="BK124" s="139">
        <f>ROUND(I124*H124,2)</f>
        <v>0</v>
      </c>
      <c r="BL124" s="17" t="s">
        <v>240</v>
      </c>
      <c r="BM124" s="138" t="s">
        <v>524</v>
      </c>
    </row>
    <row r="125" spans="2:65" s="1" customFormat="1" ht="19.5">
      <c r="B125" s="32"/>
      <c r="D125" s="140" t="s">
        <v>134</v>
      </c>
      <c r="F125" s="141" t="s">
        <v>523</v>
      </c>
      <c r="I125" s="142"/>
      <c r="L125" s="32"/>
      <c r="M125" s="143"/>
      <c r="T125" s="53"/>
      <c r="AT125" s="17" t="s">
        <v>134</v>
      </c>
      <c r="AU125" s="17" t="s">
        <v>82</v>
      </c>
    </row>
    <row r="126" spans="2:65" s="12" customFormat="1">
      <c r="B126" s="146"/>
      <c r="D126" s="140" t="s">
        <v>138</v>
      </c>
      <c r="E126" s="147" t="s">
        <v>19</v>
      </c>
      <c r="F126" s="148" t="s">
        <v>337</v>
      </c>
      <c r="H126" s="149">
        <v>30</v>
      </c>
      <c r="I126" s="150"/>
      <c r="L126" s="146"/>
      <c r="M126" s="151"/>
      <c r="T126" s="152"/>
      <c r="AT126" s="147" t="s">
        <v>138</v>
      </c>
      <c r="AU126" s="147" t="s">
        <v>82</v>
      </c>
      <c r="AV126" s="12" t="s">
        <v>82</v>
      </c>
      <c r="AW126" s="12" t="s">
        <v>33</v>
      </c>
      <c r="AX126" s="12" t="s">
        <v>80</v>
      </c>
      <c r="AY126" s="147" t="s">
        <v>124</v>
      </c>
    </row>
    <row r="127" spans="2:65" s="12" customFormat="1">
      <c r="B127" s="146"/>
      <c r="D127" s="140" t="s">
        <v>138</v>
      </c>
      <c r="F127" s="148" t="s">
        <v>525</v>
      </c>
      <c r="H127" s="149">
        <v>34.5</v>
      </c>
      <c r="I127" s="150"/>
      <c r="L127" s="146"/>
      <c r="M127" s="151"/>
      <c r="T127" s="152"/>
      <c r="AT127" s="147" t="s">
        <v>138</v>
      </c>
      <c r="AU127" s="147" t="s">
        <v>82</v>
      </c>
      <c r="AV127" s="12" t="s">
        <v>82</v>
      </c>
      <c r="AW127" s="12" t="s">
        <v>4</v>
      </c>
      <c r="AX127" s="12" t="s">
        <v>80</v>
      </c>
      <c r="AY127" s="147" t="s">
        <v>124</v>
      </c>
    </row>
    <row r="128" spans="2:65" s="1" customFormat="1" ht="33" customHeight="1">
      <c r="B128" s="32"/>
      <c r="C128" s="127" t="s">
        <v>216</v>
      </c>
      <c r="D128" s="127" t="s">
        <v>127</v>
      </c>
      <c r="E128" s="128" t="s">
        <v>526</v>
      </c>
      <c r="F128" s="129" t="s">
        <v>527</v>
      </c>
      <c r="G128" s="130" t="s">
        <v>235</v>
      </c>
      <c r="H128" s="131">
        <v>30</v>
      </c>
      <c r="I128" s="132"/>
      <c r="J128" s="133">
        <f>ROUND(I128*H128,2)</f>
        <v>0</v>
      </c>
      <c r="K128" s="129" t="s">
        <v>131</v>
      </c>
      <c r="L128" s="32"/>
      <c r="M128" s="134" t="s">
        <v>19</v>
      </c>
      <c r="N128" s="135" t="s">
        <v>43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240</v>
      </c>
      <c r="AT128" s="138" t="s">
        <v>127</v>
      </c>
      <c r="AU128" s="138" t="s">
        <v>82</v>
      </c>
      <c r="AY128" s="17" t="s">
        <v>124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80</v>
      </c>
      <c r="BK128" s="139">
        <f>ROUND(I128*H128,2)</f>
        <v>0</v>
      </c>
      <c r="BL128" s="17" t="s">
        <v>240</v>
      </c>
      <c r="BM128" s="138" t="s">
        <v>528</v>
      </c>
    </row>
    <row r="129" spans="2:65" s="1" customFormat="1" ht="19.5">
      <c r="B129" s="32"/>
      <c r="D129" s="140" t="s">
        <v>134</v>
      </c>
      <c r="F129" s="141" t="s">
        <v>529</v>
      </c>
      <c r="I129" s="142"/>
      <c r="L129" s="32"/>
      <c r="M129" s="143"/>
      <c r="T129" s="53"/>
      <c r="AT129" s="17" t="s">
        <v>134</v>
      </c>
      <c r="AU129" s="17" t="s">
        <v>82</v>
      </c>
    </row>
    <row r="130" spans="2:65" s="1" customFormat="1">
      <c r="B130" s="32"/>
      <c r="D130" s="144" t="s">
        <v>136</v>
      </c>
      <c r="F130" s="145" t="s">
        <v>530</v>
      </c>
      <c r="I130" s="142"/>
      <c r="L130" s="32"/>
      <c r="M130" s="143"/>
      <c r="T130" s="53"/>
      <c r="AT130" s="17" t="s">
        <v>136</v>
      </c>
      <c r="AU130" s="17" t="s">
        <v>82</v>
      </c>
    </row>
    <row r="131" spans="2:65" s="1" customFormat="1" ht="24.2" customHeight="1">
      <c r="B131" s="32"/>
      <c r="C131" s="166" t="s">
        <v>225</v>
      </c>
      <c r="D131" s="166" t="s">
        <v>186</v>
      </c>
      <c r="E131" s="167" t="s">
        <v>531</v>
      </c>
      <c r="F131" s="168" t="s">
        <v>532</v>
      </c>
      <c r="G131" s="169" t="s">
        <v>235</v>
      </c>
      <c r="H131" s="170">
        <v>34.5</v>
      </c>
      <c r="I131" s="171"/>
      <c r="J131" s="172">
        <f>ROUND(I131*H131,2)</f>
        <v>0</v>
      </c>
      <c r="K131" s="168" t="s">
        <v>131</v>
      </c>
      <c r="L131" s="173"/>
      <c r="M131" s="174" t="s">
        <v>19</v>
      </c>
      <c r="N131" s="175" t="s">
        <v>43</v>
      </c>
      <c r="P131" s="136">
        <f>O131*H131</f>
        <v>0</v>
      </c>
      <c r="Q131" s="136">
        <v>1.7000000000000001E-4</v>
      </c>
      <c r="R131" s="136">
        <f>Q131*H131</f>
        <v>5.8650000000000004E-3</v>
      </c>
      <c r="S131" s="136">
        <v>0</v>
      </c>
      <c r="T131" s="137">
        <f>S131*H131</f>
        <v>0</v>
      </c>
      <c r="AR131" s="138" t="s">
        <v>335</v>
      </c>
      <c r="AT131" s="138" t="s">
        <v>186</v>
      </c>
      <c r="AU131" s="138" t="s">
        <v>82</v>
      </c>
      <c r="AY131" s="17" t="s">
        <v>124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80</v>
      </c>
      <c r="BK131" s="139">
        <f>ROUND(I131*H131,2)</f>
        <v>0</v>
      </c>
      <c r="BL131" s="17" t="s">
        <v>240</v>
      </c>
      <c r="BM131" s="138" t="s">
        <v>533</v>
      </c>
    </row>
    <row r="132" spans="2:65" s="1" customFormat="1" ht="19.5">
      <c r="B132" s="32"/>
      <c r="D132" s="140" t="s">
        <v>134</v>
      </c>
      <c r="F132" s="141" t="s">
        <v>532</v>
      </c>
      <c r="I132" s="142"/>
      <c r="L132" s="32"/>
      <c r="M132" s="143"/>
      <c r="T132" s="53"/>
      <c r="AT132" s="17" t="s">
        <v>134</v>
      </c>
      <c r="AU132" s="17" t="s">
        <v>82</v>
      </c>
    </row>
    <row r="133" spans="2:65" s="12" customFormat="1">
      <c r="B133" s="146"/>
      <c r="D133" s="140" t="s">
        <v>138</v>
      </c>
      <c r="E133" s="147" t="s">
        <v>19</v>
      </c>
      <c r="F133" s="148" t="s">
        <v>337</v>
      </c>
      <c r="H133" s="149">
        <v>30</v>
      </c>
      <c r="I133" s="150"/>
      <c r="L133" s="146"/>
      <c r="M133" s="151"/>
      <c r="T133" s="152"/>
      <c r="AT133" s="147" t="s">
        <v>138</v>
      </c>
      <c r="AU133" s="147" t="s">
        <v>82</v>
      </c>
      <c r="AV133" s="12" t="s">
        <v>82</v>
      </c>
      <c r="AW133" s="12" t="s">
        <v>33</v>
      </c>
      <c r="AX133" s="12" t="s">
        <v>80</v>
      </c>
      <c r="AY133" s="147" t="s">
        <v>124</v>
      </c>
    </row>
    <row r="134" spans="2:65" s="12" customFormat="1">
      <c r="B134" s="146"/>
      <c r="D134" s="140" t="s">
        <v>138</v>
      </c>
      <c r="F134" s="148" t="s">
        <v>525</v>
      </c>
      <c r="H134" s="149">
        <v>34.5</v>
      </c>
      <c r="I134" s="150"/>
      <c r="L134" s="146"/>
      <c r="M134" s="151"/>
      <c r="T134" s="152"/>
      <c r="AT134" s="147" t="s">
        <v>138</v>
      </c>
      <c r="AU134" s="147" t="s">
        <v>82</v>
      </c>
      <c r="AV134" s="12" t="s">
        <v>82</v>
      </c>
      <c r="AW134" s="12" t="s">
        <v>4</v>
      </c>
      <c r="AX134" s="12" t="s">
        <v>80</v>
      </c>
      <c r="AY134" s="147" t="s">
        <v>124</v>
      </c>
    </row>
    <row r="135" spans="2:65" s="1" customFormat="1" ht="33" customHeight="1">
      <c r="B135" s="32"/>
      <c r="C135" s="127" t="s">
        <v>232</v>
      </c>
      <c r="D135" s="127" t="s">
        <v>127</v>
      </c>
      <c r="E135" s="128" t="s">
        <v>534</v>
      </c>
      <c r="F135" s="129" t="s">
        <v>535</v>
      </c>
      <c r="G135" s="130" t="s">
        <v>235</v>
      </c>
      <c r="H135" s="131">
        <v>240</v>
      </c>
      <c r="I135" s="132"/>
      <c r="J135" s="133">
        <f>ROUND(I135*H135,2)</f>
        <v>0</v>
      </c>
      <c r="K135" s="129" t="s">
        <v>131</v>
      </c>
      <c r="L135" s="32"/>
      <c r="M135" s="134" t="s">
        <v>19</v>
      </c>
      <c r="N135" s="135" t="s">
        <v>43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240</v>
      </c>
      <c r="AT135" s="138" t="s">
        <v>127</v>
      </c>
      <c r="AU135" s="138" t="s">
        <v>82</v>
      </c>
      <c r="AY135" s="17" t="s">
        <v>124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80</v>
      </c>
      <c r="BK135" s="139">
        <f>ROUND(I135*H135,2)</f>
        <v>0</v>
      </c>
      <c r="BL135" s="17" t="s">
        <v>240</v>
      </c>
      <c r="BM135" s="138" t="s">
        <v>536</v>
      </c>
    </row>
    <row r="136" spans="2:65" s="1" customFormat="1" ht="19.5">
      <c r="B136" s="32"/>
      <c r="D136" s="140" t="s">
        <v>134</v>
      </c>
      <c r="F136" s="141" t="s">
        <v>537</v>
      </c>
      <c r="I136" s="142"/>
      <c r="L136" s="32"/>
      <c r="M136" s="143"/>
      <c r="T136" s="53"/>
      <c r="AT136" s="17" t="s">
        <v>134</v>
      </c>
      <c r="AU136" s="17" t="s">
        <v>82</v>
      </c>
    </row>
    <row r="137" spans="2:65" s="1" customFormat="1">
      <c r="B137" s="32"/>
      <c r="D137" s="144" t="s">
        <v>136</v>
      </c>
      <c r="F137" s="145" t="s">
        <v>538</v>
      </c>
      <c r="I137" s="142"/>
      <c r="L137" s="32"/>
      <c r="M137" s="143"/>
      <c r="T137" s="53"/>
      <c r="AT137" s="17" t="s">
        <v>136</v>
      </c>
      <c r="AU137" s="17" t="s">
        <v>82</v>
      </c>
    </row>
    <row r="138" spans="2:65" s="1" customFormat="1" ht="49.15" customHeight="1">
      <c r="B138" s="32"/>
      <c r="C138" s="166" t="s">
        <v>240</v>
      </c>
      <c r="D138" s="166" t="s">
        <v>186</v>
      </c>
      <c r="E138" s="167" t="s">
        <v>539</v>
      </c>
      <c r="F138" s="168" t="s">
        <v>540</v>
      </c>
      <c r="G138" s="169" t="s">
        <v>235</v>
      </c>
      <c r="H138" s="170">
        <v>276</v>
      </c>
      <c r="I138" s="171"/>
      <c r="J138" s="172">
        <f>ROUND(I138*H138,2)</f>
        <v>0</v>
      </c>
      <c r="K138" s="168" t="s">
        <v>131</v>
      </c>
      <c r="L138" s="173"/>
      <c r="M138" s="174" t="s">
        <v>19</v>
      </c>
      <c r="N138" s="175" t="s">
        <v>43</v>
      </c>
      <c r="P138" s="136">
        <f>O138*H138</f>
        <v>0</v>
      </c>
      <c r="Q138" s="136">
        <v>9.7999999999999997E-4</v>
      </c>
      <c r="R138" s="136">
        <f>Q138*H138</f>
        <v>0.27048</v>
      </c>
      <c r="S138" s="136">
        <v>0</v>
      </c>
      <c r="T138" s="137">
        <f>S138*H138</f>
        <v>0</v>
      </c>
      <c r="AR138" s="138" t="s">
        <v>335</v>
      </c>
      <c r="AT138" s="138" t="s">
        <v>186</v>
      </c>
      <c r="AU138" s="138" t="s">
        <v>82</v>
      </c>
      <c r="AY138" s="17" t="s">
        <v>124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80</v>
      </c>
      <c r="BK138" s="139">
        <f>ROUND(I138*H138,2)</f>
        <v>0</v>
      </c>
      <c r="BL138" s="17" t="s">
        <v>240</v>
      </c>
      <c r="BM138" s="138" t="s">
        <v>541</v>
      </c>
    </row>
    <row r="139" spans="2:65" s="1" customFormat="1" ht="29.25">
      <c r="B139" s="32"/>
      <c r="D139" s="140" t="s">
        <v>134</v>
      </c>
      <c r="F139" s="141" t="s">
        <v>540</v>
      </c>
      <c r="I139" s="142"/>
      <c r="L139" s="32"/>
      <c r="M139" s="143"/>
      <c r="T139" s="53"/>
      <c r="AT139" s="17" t="s">
        <v>134</v>
      </c>
      <c r="AU139" s="17" t="s">
        <v>82</v>
      </c>
    </row>
    <row r="140" spans="2:65" s="12" customFormat="1">
      <c r="B140" s="146"/>
      <c r="D140" s="140" t="s">
        <v>138</v>
      </c>
      <c r="E140" s="147" t="s">
        <v>19</v>
      </c>
      <c r="F140" s="148" t="s">
        <v>542</v>
      </c>
      <c r="H140" s="149">
        <v>240</v>
      </c>
      <c r="I140" s="150"/>
      <c r="L140" s="146"/>
      <c r="M140" s="151"/>
      <c r="T140" s="152"/>
      <c r="AT140" s="147" t="s">
        <v>138</v>
      </c>
      <c r="AU140" s="147" t="s">
        <v>82</v>
      </c>
      <c r="AV140" s="12" t="s">
        <v>82</v>
      </c>
      <c r="AW140" s="12" t="s">
        <v>33</v>
      </c>
      <c r="AX140" s="12" t="s">
        <v>80</v>
      </c>
      <c r="AY140" s="147" t="s">
        <v>124</v>
      </c>
    </row>
    <row r="141" spans="2:65" s="12" customFormat="1">
      <c r="B141" s="146"/>
      <c r="D141" s="140" t="s">
        <v>138</v>
      </c>
      <c r="F141" s="148" t="s">
        <v>543</v>
      </c>
      <c r="H141" s="149">
        <v>276</v>
      </c>
      <c r="I141" s="150"/>
      <c r="L141" s="146"/>
      <c r="M141" s="151"/>
      <c r="T141" s="152"/>
      <c r="AT141" s="147" t="s">
        <v>138</v>
      </c>
      <c r="AU141" s="147" t="s">
        <v>82</v>
      </c>
      <c r="AV141" s="12" t="s">
        <v>82</v>
      </c>
      <c r="AW141" s="12" t="s">
        <v>4</v>
      </c>
      <c r="AX141" s="12" t="s">
        <v>80</v>
      </c>
      <c r="AY141" s="147" t="s">
        <v>124</v>
      </c>
    </row>
    <row r="142" spans="2:65" s="1" customFormat="1" ht="24.2" customHeight="1">
      <c r="B142" s="32"/>
      <c r="C142" s="127" t="s">
        <v>247</v>
      </c>
      <c r="D142" s="127" t="s">
        <v>127</v>
      </c>
      <c r="E142" s="128" t="s">
        <v>544</v>
      </c>
      <c r="F142" s="129" t="s">
        <v>545</v>
      </c>
      <c r="G142" s="130" t="s">
        <v>235</v>
      </c>
      <c r="H142" s="131">
        <v>20</v>
      </c>
      <c r="I142" s="132"/>
      <c r="J142" s="133">
        <f>ROUND(I142*H142,2)</f>
        <v>0</v>
      </c>
      <c r="K142" s="129" t="s">
        <v>131</v>
      </c>
      <c r="L142" s="32"/>
      <c r="M142" s="134" t="s">
        <v>19</v>
      </c>
      <c r="N142" s="135" t="s">
        <v>43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240</v>
      </c>
      <c r="AT142" s="138" t="s">
        <v>127</v>
      </c>
      <c r="AU142" s="138" t="s">
        <v>82</v>
      </c>
      <c r="AY142" s="17" t="s">
        <v>124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80</v>
      </c>
      <c r="BK142" s="139">
        <f>ROUND(I142*H142,2)</f>
        <v>0</v>
      </c>
      <c r="BL142" s="17" t="s">
        <v>240</v>
      </c>
      <c r="BM142" s="138" t="s">
        <v>546</v>
      </c>
    </row>
    <row r="143" spans="2:65" s="1" customFormat="1" ht="19.5">
      <c r="B143" s="32"/>
      <c r="D143" s="140" t="s">
        <v>134</v>
      </c>
      <c r="F143" s="141" t="s">
        <v>547</v>
      </c>
      <c r="I143" s="142"/>
      <c r="L143" s="32"/>
      <c r="M143" s="143"/>
      <c r="T143" s="53"/>
      <c r="AT143" s="17" t="s">
        <v>134</v>
      </c>
      <c r="AU143" s="17" t="s">
        <v>82</v>
      </c>
    </row>
    <row r="144" spans="2:65" s="1" customFormat="1">
      <c r="B144" s="32"/>
      <c r="D144" s="144" t="s">
        <v>136</v>
      </c>
      <c r="F144" s="145" t="s">
        <v>548</v>
      </c>
      <c r="I144" s="142"/>
      <c r="L144" s="32"/>
      <c r="M144" s="143"/>
      <c r="T144" s="53"/>
      <c r="AT144" s="17" t="s">
        <v>136</v>
      </c>
      <c r="AU144" s="17" t="s">
        <v>82</v>
      </c>
    </row>
    <row r="145" spans="2:65" s="1" customFormat="1" ht="44.25" customHeight="1">
      <c r="B145" s="32"/>
      <c r="C145" s="166" t="s">
        <v>253</v>
      </c>
      <c r="D145" s="166" t="s">
        <v>186</v>
      </c>
      <c r="E145" s="167" t="s">
        <v>549</v>
      </c>
      <c r="F145" s="168" t="s">
        <v>550</v>
      </c>
      <c r="G145" s="169" t="s">
        <v>235</v>
      </c>
      <c r="H145" s="170">
        <v>23</v>
      </c>
      <c r="I145" s="171"/>
      <c r="J145" s="172">
        <f>ROUND(I145*H145,2)</f>
        <v>0</v>
      </c>
      <c r="K145" s="168" t="s">
        <v>131</v>
      </c>
      <c r="L145" s="173"/>
      <c r="M145" s="174" t="s">
        <v>19</v>
      </c>
      <c r="N145" s="175" t="s">
        <v>43</v>
      </c>
      <c r="P145" s="136">
        <f>O145*H145</f>
        <v>0</v>
      </c>
      <c r="Q145" s="136">
        <v>4.8999999999999998E-4</v>
      </c>
      <c r="R145" s="136">
        <f>Q145*H145</f>
        <v>1.1269999999999999E-2</v>
      </c>
      <c r="S145" s="136">
        <v>0</v>
      </c>
      <c r="T145" s="137">
        <f>S145*H145</f>
        <v>0</v>
      </c>
      <c r="AR145" s="138" t="s">
        <v>335</v>
      </c>
      <c r="AT145" s="138" t="s">
        <v>186</v>
      </c>
      <c r="AU145" s="138" t="s">
        <v>82</v>
      </c>
      <c r="AY145" s="17" t="s">
        <v>124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80</v>
      </c>
      <c r="BK145" s="139">
        <f>ROUND(I145*H145,2)</f>
        <v>0</v>
      </c>
      <c r="BL145" s="17" t="s">
        <v>240</v>
      </c>
      <c r="BM145" s="138" t="s">
        <v>551</v>
      </c>
    </row>
    <row r="146" spans="2:65" s="1" customFormat="1" ht="29.25">
      <c r="B146" s="32"/>
      <c r="D146" s="140" t="s">
        <v>134</v>
      </c>
      <c r="F146" s="141" t="s">
        <v>550</v>
      </c>
      <c r="I146" s="142"/>
      <c r="L146" s="32"/>
      <c r="M146" s="143"/>
      <c r="T146" s="53"/>
      <c r="AT146" s="17" t="s">
        <v>134</v>
      </c>
      <c r="AU146" s="17" t="s">
        <v>82</v>
      </c>
    </row>
    <row r="147" spans="2:65" s="12" customFormat="1">
      <c r="B147" s="146"/>
      <c r="D147" s="140" t="s">
        <v>138</v>
      </c>
      <c r="E147" s="147" t="s">
        <v>19</v>
      </c>
      <c r="F147" s="148" t="s">
        <v>266</v>
      </c>
      <c r="H147" s="149">
        <v>20</v>
      </c>
      <c r="I147" s="150"/>
      <c r="L147" s="146"/>
      <c r="M147" s="151"/>
      <c r="T147" s="152"/>
      <c r="AT147" s="147" t="s">
        <v>138</v>
      </c>
      <c r="AU147" s="147" t="s">
        <v>82</v>
      </c>
      <c r="AV147" s="12" t="s">
        <v>82</v>
      </c>
      <c r="AW147" s="12" t="s">
        <v>33</v>
      </c>
      <c r="AX147" s="12" t="s">
        <v>80</v>
      </c>
      <c r="AY147" s="147" t="s">
        <v>124</v>
      </c>
    </row>
    <row r="148" spans="2:65" s="12" customFormat="1">
      <c r="B148" s="146"/>
      <c r="D148" s="140" t="s">
        <v>138</v>
      </c>
      <c r="F148" s="148" t="s">
        <v>552</v>
      </c>
      <c r="H148" s="149">
        <v>23</v>
      </c>
      <c r="I148" s="150"/>
      <c r="L148" s="146"/>
      <c r="M148" s="151"/>
      <c r="T148" s="152"/>
      <c r="AT148" s="147" t="s">
        <v>138</v>
      </c>
      <c r="AU148" s="147" t="s">
        <v>82</v>
      </c>
      <c r="AV148" s="12" t="s">
        <v>82</v>
      </c>
      <c r="AW148" s="12" t="s">
        <v>4</v>
      </c>
      <c r="AX148" s="12" t="s">
        <v>80</v>
      </c>
      <c r="AY148" s="147" t="s">
        <v>124</v>
      </c>
    </row>
    <row r="149" spans="2:65" s="1" customFormat="1" ht="16.5" customHeight="1">
      <c r="B149" s="32"/>
      <c r="C149" s="127" t="s">
        <v>259</v>
      </c>
      <c r="D149" s="127" t="s">
        <v>127</v>
      </c>
      <c r="E149" s="128" t="s">
        <v>553</v>
      </c>
      <c r="F149" s="129" t="s">
        <v>554</v>
      </c>
      <c r="G149" s="130" t="s">
        <v>182</v>
      </c>
      <c r="H149" s="131">
        <v>2</v>
      </c>
      <c r="I149" s="132"/>
      <c r="J149" s="133">
        <f>ROUND(I149*H149,2)</f>
        <v>0</v>
      </c>
      <c r="K149" s="129" t="s">
        <v>200</v>
      </c>
      <c r="L149" s="32"/>
      <c r="M149" s="134" t="s">
        <v>19</v>
      </c>
      <c r="N149" s="135" t="s">
        <v>43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240</v>
      </c>
      <c r="AT149" s="138" t="s">
        <v>127</v>
      </c>
      <c r="AU149" s="138" t="s">
        <v>82</v>
      </c>
      <c r="AY149" s="17" t="s">
        <v>124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80</v>
      </c>
      <c r="BK149" s="139">
        <f>ROUND(I149*H149,2)</f>
        <v>0</v>
      </c>
      <c r="BL149" s="17" t="s">
        <v>240</v>
      </c>
      <c r="BM149" s="138" t="s">
        <v>555</v>
      </c>
    </row>
    <row r="150" spans="2:65" s="1" customFormat="1">
      <c r="B150" s="32"/>
      <c r="D150" s="140" t="s">
        <v>134</v>
      </c>
      <c r="F150" s="141" t="s">
        <v>554</v>
      </c>
      <c r="I150" s="142"/>
      <c r="L150" s="32"/>
      <c r="M150" s="143"/>
      <c r="T150" s="53"/>
      <c r="AT150" s="17" t="s">
        <v>134</v>
      </c>
      <c r="AU150" s="17" t="s">
        <v>82</v>
      </c>
    </row>
    <row r="151" spans="2:65" s="14" customFormat="1">
      <c r="B151" s="160"/>
      <c r="D151" s="140" t="s">
        <v>138</v>
      </c>
      <c r="E151" s="161" t="s">
        <v>19</v>
      </c>
      <c r="F151" s="162" t="s">
        <v>556</v>
      </c>
      <c r="H151" s="161" t="s">
        <v>19</v>
      </c>
      <c r="I151" s="163"/>
      <c r="L151" s="160"/>
      <c r="M151" s="164"/>
      <c r="T151" s="165"/>
      <c r="AT151" s="161" t="s">
        <v>138</v>
      </c>
      <c r="AU151" s="161" t="s">
        <v>82</v>
      </c>
      <c r="AV151" s="14" t="s">
        <v>80</v>
      </c>
      <c r="AW151" s="14" t="s">
        <v>33</v>
      </c>
      <c r="AX151" s="14" t="s">
        <v>72</v>
      </c>
      <c r="AY151" s="161" t="s">
        <v>124</v>
      </c>
    </row>
    <row r="152" spans="2:65" s="14" customFormat="1">
      <c r="B152" s="160"/>
      <c r="D152" s="140" t="s">
        <v>138</v>
      </c>
      <c r="E152" s="161" t="s">
        <v>19</v>
      </c>
      <c r="F152" s="162" t="s">
        <v>557</v>
      </c>
      <c r="H152" s="161" t="s">
        <v>19</v>
      </c>
      <c r="I152" s="163"/>
      <c r="L152" s="160"/>
      <c r="M152" s="164"/>
      <c r="T152" s="165"/>
      <c r="AT152" s="161" t="s">
        <v>138</v>
      </c>
      <c r="AU152" s="161" t="s">
        <v>82</v>
      </c>
      <c r="AV152" s="14" t="s">
        <v>80</v>
      </c>
      <c r="AW152" s="14" t="s">
        <v>33</v>
      </c>
      <c r="AX152" s="14" t="s">
        <v>72</v>
      </c>
      <c r="AY152" s="161" t="s">
        <v>124</v>
      </c>
    </row>
    <row r="153" spans="2:65" s="14" customFormat="1">
      <c r="B153" s="160"/>
      <c r="D153" s="140" t="s">
        <v>138</v>
      </c>
      <c r="E153" s="161" t="s">
        <v>19</v>
      </c>
      <c r="F153" s="162" t="s">
        <v>558</v>
      </c>
      <c r="H153" s="161" t="s">
        <v>19</v>
      </c>
      <c r="I153" s="163"/>
      <c r="L153" s="160"/>
      <c r="M153" s="164"/>
      <c r="T153" s="165"/>
      <c r="AT153" s="161" t="s">
        <v>138</v>
      </c>
      <c r="AU153" s="161" t="s">
        <v>82</v>
      </c>
      <c r="AV153" s="14" t="s">
        <v>80</v>
      </c>
      <c r="AW153" s="14" t="s">
        <v>33</v>
      </c>
      <c r="AX153" s="14" t="s">
        <v>72</v>
      </c>
      <c r="AY153" s="161" t="s">
        <v>124</v>
      </c>
    </row>
    <row r="154" spans="2:65" s="14" customFormat="1">
      <c r="B154" s="160"/>
      <c r="D154" s="140" t="s">
        <v>138</v>
      </c>
      <c r="E154" s="161" t="s">
        <v>19</v>
      </c>
      <c r="F154" s="162" t="s">
        <v>559</v>
      </c>
      <c r="H154" s="161" t="s">
        <v>19</v>
      </c>
      <c r="I154" s="163"/>
      <c r="L154" s="160"/>
      <c r="M154" s="164"/>
      <c r="T154" s="165"/>
      <c r="AT154" s="161" t="s">
        <v>138</v>
      </c>
      <c r="AU154" s="161" t="s">
        <v>82</v>
      </c>
      <c r="AV154" s="14" t="s">
        <v>80</v>
      </c>
      <c r="AW154" s="14" t="s">
        <v>33</v>
      </c>
      <c r="AX154" s="14" t="s">
        <v>72</v>
      </c>
      <c r="AY154" s="161" t="s">
        <v>124</v>
      </c>
    </row>
    <row r="155" spans="2:65" s="14" customFormat="1">
      <c r="B155" s="160"/>
      <c r="D155" s="140" t="s">
        <v>138</v>
      </c>
      <c r="E155" s="161" t="s">
        <v>19</v>
      </c>
      <c r="F155" s="162" t="s">
        <v>560</v>
      </c>
      <c r="H155" s="161" t="s">
        <v>19</v>
      </c>
      <c r="I155" s="163"/>
      <c r="L155" s="160"/>
      <c r="M155" s="164"/>
      <c r="T155" s="165"/>
      <c r="AT155" s="161" t="s">
        <v>138</v>
      </c>
      <c r="AU155" s="161" t="s">
        <v>82</v>
      </c>
      <c r="AV155" s="14" t="s">
        <v>80</v>
      </c>
      <c r="AW155" s="14" t="s">
        <v>33</v>
      </c>
      <c r="AX155" s="14" t="s">
        <v>72</v>
      </c>
      <c r="AY155" s="161" t="s">
        <v>124</v>
      </c>
    </row>
    <row r="156" spans="2:65" s="14" customFormat="1" ht="22.5">
      <c r="B156" s="160"/>
      <c r="D156" s="140" t="s">
        <v>138</v>
      </c>
      <c r="E156" s="161" t="s">
        <v>19</v>
      </c>
      <c r="F156" s="162" t="s">
        <v>561</v>
      </c>
      <c r="H156" s="161" t="s">
        <v>19</v>
      </c>
      <c r="I156" s="163"/>
      <c r="L156" s="160"/>
      <c r="M156" s="164"/>
      <c r="T156" s="165"/>
      <c r="AT156" s="161" t="s">
        <v>138</v>
      </c>
      <c r="AU156" s="161" t="s">
        <v>82</v>
      </c>
      <c r="AV156" s="14" t="s">
        <v>80</v>
      </c>
      <c r="AW156" s="14" t="s">
        <v>33</v>
      </c>
      <c r="AX156" s="14" t="s">
        <v>72</v>
      </c>
      <c r="AY156" s="161" t="s">
        <v>124</v>
      </c>
    </row>
    <row r="157" spans="2:65" s="14" customFormat="1">
      <c r="B157" s="160"/>
      <c r="D157" s="140" t="s">
        <v>138</v>
      </c>
      <c r="E157" s="161" t="s">
        <v>19</v>
      </c>
      <c r="F157" s="162" t="s">
        <v>562</v>
      </c>
      <c r="H157" s="161" t="s">
        <v>19</v>
      </c>
      <c r="I157" s="163"/>
      <c r="L157" s="160"/>
      <c r="M157" s="164"/>
      <c r="T157" s="165"/>
      <c r="AT157" s="161" t="s">
        <v>138</v>
      </c>
      <c r="AU157" s="161" t="s">
        <v>82</v>
      </c>
      <c r="AV157" s="14" t="s">
        <v>80</v>
      </c>
      <c r="AW157" s="14" t="s">
        <v>33</v>
      </c>
      <c r="AX157" s="14" t="s">
        <v>72</v>
      </c>
      <c r="AY157" s="161" t="s">
        <v>124</v>
      </c>
    </row>
    <row r="158" spans="2:65" s="14" customFormat="1">
      <c r="B158" s="160"/>
      <c r="D158" s="140" t="s">
        <v>138</v>
      </c>
      <c r="E158" s="161" t="s">
        <v>19</v>
      </c>
      <c r="F158" s="162" t="s">
        <v>563</v>
      </c>
      <c r="H158" s="161" t="s">
        <v>19</v>
      </c>
      <c r="I158" s="163"/>
      <c r="L158" s="160"/>
      <c r="M158" s="164"/>
      <c r="T158" s="165"/>
      <c r="AT158" s="161" t="s">
        <v>138</v>
      </c>
      <c r="AU158" s="161" t="s">
        <v>82</v>
      </c>
      <c r="AV158" s="14" t="s">
        <v>80</v>
      </c>
      <c r="AW158" s="14" t="s">
        <v>33</v>
      </c>
      <c r="AX158" s="14" t="s">
        <v>72</v>
      </c>
      <c r="AY158" s="161" t="s">
        <v>124</v>
      </c>
    </row>
    <row r="159" spans="2:65" s="14" customFormat="1">
      <c r="B159" s="160"/>
      <c r="D159" s="140" t="s">
        <v>138</v>
      </c>
      <c r="E159" s="161" t="s">
        <v>19</v>
      </c>
      <c r="F159" s="162" t="s">
        <v>564</v>
      </c>
      <c r="H159" s="161" t="s">
        <v>19</v>
      </c>
      <c r="I159" s="163"/>
      <c r="L159" s="160"/>
      <c r="M159" s="164"/>
      <c r="T159" s="165"/>
      <c r="AT159" s="161" t="s">
        <v>138</v>
      </c>
      <c r="AU159" s="161" t="s">
        <v>82</v>
      </c>
      <c r="AV159" s="14" t="s">
        <v>80</v>
      </c>
      <c r="AW159" s="14" t="s">
        <v>33</v>
      </c>
      <c r="AX159" s="14" t="s">
        <v>72</v>
      </c>
      <c r="AY159" s="161" t="s">
        <v>124</v>
      </c>
    </row>
    <row r="160" spans="2:65" s="14" customFormat="1">
      <c r="B160" s="160"/>
      <c r="D160" s="140" t="s">
        <v>138</v>
      </c>
      <c r="E160" s="161" t="s">
        <v>19</v>
      </c>
      <c r="F160" s="162" t="s">
        <v>565</v>
      </c>
      <c r="H160" s="161" t="s">
        <v>19</v>
      </c>
      <c r="I160" s="163"/>
      <c r="L160" s="160"/>
      <c r="M160" s="164"/>
      <c r="T160" s="165"/>
      <c r="AT160" s="161" t="s">
        <v>138</v>
      </c>
      <c r="AU160" s="161" t="s">
        <v>82</v>
      </c>
      <c r="AV160" s="14" t="s">
        <v>80</v>
      </c>
      <c r="AW160" s="14" t="s">
        <v>33</v>
      </c>
      <c r="AX160" s="14" t="s">
        <v>72</v>
      </c>
      <c r="AY160" s="161" t="s">
        <v>124</v>
      </c>
    </row>
    <row r="161" spans="2:65" s="12" customFormat="1">
      <c r="B161" s="146"/>
      <c r="D161" s="140" t="s">
        <v>138</v>
      </c>
      <c r="E161" s="147" t="s">
        <v>19</v>
      </c>
      <c r="F161" s="148" t="s">
        <v>82</v>
      </c>
      <c r="H161" s="149">
        <v>2</v>
      </c>
      <c r="I161" s="150"/>
      <c r="L161" s="146"/>
      <c r="M161" s="151"/>
      <c r="T161" s="152"/>
      <c r="AT161" s="147" t="s">
        <v>138</v>
      </c>
      <c r="AU161" s="147" t="s">
        <v>82</v>
      </c>
      <c r="AV161" s="12" t="s">
        <v>82</v>
      </c>
      <c r="AW161" s="12" t="s">
        <v>33</v>
      </c>
      <c r="AX161" s="12" t="s">
        <v>80</v>
      </c>
      <c r="AY161" s="147" t="s">
        <v>124</v>
      </c>
    </row>
    <row r="162" spans="2:65" s="1" customFormat="1" ht="16.5" customHeight="1">
      <c r="B162" s="32"/>
      <c r="C162" s="127" t="s">
        <v>266</v>
      </c>
      <c r="D162" s="127" t="s">
        <v>127</v>
      </c>
      <c r="E162" s="128" t="s">
        <v>566</v>
      </c>
      <c r="F162" s="129" t="s">
        <v>567</v>
      </c>
      <c r="G162" s="130" t="s">
        <v>182</v>
      </c>
      <c r="H162" s="131">
        <v>2</v>
      </c>
      <c r="I162" s="132"/>
      <c r="J162" s="133">
        <f>ROUND(I162*H162,2)</f>
        <v>0</v>
      </c>
      <c r="K162" s="129" t="s">
        <v>200</v>
      </c>
      <c r="L162" s="32"/>
      <c r="M162" s="134" t="s">
        <v>19</v>
      </c>
      <c r="N162" s="135" t="s">
        <v>43</v>
      </c>
      <c r="P162" s="136">
        <f>O162*H162</f>
        <v>0</v>
      </c>
      <c r="Q162" s="136">
        <v>0</v>
      </c>
      <c r="R162" s="136">
        <f>Q162*H162</f>
        <v>0</v>
      </c>
      <c r="S162" s="136">
        <v>0.04</v>
      </c>
      <c r="T162" s="137">
        <f>S162*H162</f>
        <v>0.08</v>
      </c>
      <c r="AR162" s="138" t="s">
        <v>240</v>
      </c>
      <c r="AT162" s="138" t="s">
        <v>127</v>
      </c>
      <c r="AU162" s="138" t="s">
        <v>82</v>
      </c>
      <c r="AY162" s="17" t="s">
        <v>124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80</v>
      </c>
      <c r="BK162" s="139">
        <f>ROUND(I162*H162,2)</f>
        <v>0</v>
      </c>
      <c r="BL162" s="17" t="s">
        <v>240</v>
      </c>
      <c r="BM162" s="138" t="s">
        <v>568</v>
      </c>
    </row>
    <row r="163" spans="2:65" s="1" customFormat="1">
      <c r="B163" s="32"/>
      <c r="D163" s="140" t="s">
        <v>134</v>
      </c>
      <c r="F163" s="141" t="s">
        <v>567</v>
      </c>
      <c r="I163" s="142"/>
      <c r="L163" s="32"/>
      <c r="M163" s="143"/>
      <c r="T163" s="53"/>
      <c r="AT163" s="17" t="s">
        <v>134</v>
      </c>
      <c r="AU163" s="17" t="s">
        <v>82</v>
      </c>
    </row>
    <row r="164" spans="2:65" s="1" customFormat="1" ht="24.2" customHeight="1">
      <c r="B164" s="32"/>
      <c r="C164" s="127" t="s">
        <v>7</v>
      </c>
      <c r="D164" s="127" t="s">
        <v>127</v>
      </c>
      <c r="E164" s="128" t="s">
        <v>569</v>
      </c>
      <c r="F164" s="129" t="s">
        <v>570</v>
      </c>
      <c r="G164" s="130" t="s">
        <v>182</v>
      </c>
      <c r="H164" s="131">
        <v>2</v>
      </c>
      <c r="I164" s="132"/>
      <c r="J164" s="133">
        <f>ROUND(I164*H164,2)</f>
        <v>0</v>
      </c>
      <c r="K164" s="129" t="s">
        <v>131</v>
      </c>
      <c r="L164" s="32"/>
      <c r="M164" s="134" t="s">
        <v>19</v>
      </c>
      <c r="N164" s="135" t="s">
        <v>43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240</v>
      </c>
      <c r="AT164" s="138" t="s">
        <v>127</v>
      </c>
      <c r="AU164" s="138" t="s">
        <v>82</v>
      </c>
      <c r="AY164" s="17" t="s">
        <v>124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7" t="s">
        <v>80</v>
      </c>
      <c r="BK164" s="139">
        <f>ROUND(I164*H164,2)</f>
        <v>0</v>
      </c>
      <c r="BL164" s="17" t="s">
        <v>240</v>
      </c>
      <c r="BM164" s="138" t="s">
        <v>571</v>
      </c>
    </row>
    <row r="165" spans="2:65" s="1" customFormat="1" ht="29.25">
      <c r="B165" s="32"/>
      <c r="D165" s="140" t="s">
        <v>134</v>
      </c>
      <c r="F165" s="141" t="s">
        <v>572</v>
      </c>
      <c r="I165" s="142"/>
      <c r="L165" s="32"/>
      <c r="M165" s="143"/>
      <c r="T165" s="53"/>
      <c r="AT165" s="17" t="s">
        <v>134</v>
      </c>
      <c r="AU165" s="17" t="s">
        <v>82</v>
      </c>
    </row>
    <row r="166" spans="2:65" s="1" customFormat="1">
      <c r="B166" s="32"/>
      <c r="D166" s="144" t="s">
        <v>136</v>
      </c>
      <c r="F166" s="145" t="s">
        <v>573</v>
      </c>
      <c r="I166" s="142"/>
      <c r="L166" s="32"/>
      <c r="M166" s="143"/>
      <c r="T166" s="53"/>
      <c r="AT166" s="17" t="s">
        <v>136</v>
      </c>
      <c r="AU166" s="17" t="s">
        <v>82</v>
      </c>
    </row>
    <row r="167" spans="2:65" s="1" customFormat="1" ht="24.2" customHeight="1">
      <c r="B167" s="32"/>
      <c r="C167" s="166" t="s">
        <v>282</v>
      </c>
      <c r="D167" s="166" t="s">
        <v>186</v>
      </c>
      <c r="E167" s="167" t="s">
        <v>574</v>
      </c>
      <c r="F167" s="168" t="s">
        <v>575</v>
      </c>
      <c r="G167" s="169" t="s">
        <v>182</v>
      </c>
      <c r="H167" s="170">
        <v>2</v>
      </c>
      <c r="I167" s="171"/>
      <c r="J167" s="172">
        <f>ROUND(I167*H167,2)</f>
        <v>0</v>
      </c>
      <c r="K167" s="168" t="s">
        <v>131</v>
      </c>
      <c r="L167" s="173"/>
      <c r="M167" s="174" t="s">
        <v>19</v>
      </c>
      <c r="N167" s="175" t="s">
        <v>43</v>
      </c>
      <c r="P167" s="136">
        <f>O167*H167</f>
        <v>0</v>
      </c>
      <c r="Q167" s="136">
        <v>9.0000000000000006E-5</v>
      </c>
      <c r="R167" s="136">
        <f>Q167*H167</f>
        <v>1.8000000000000001E-4</v>
      </c>
      <c r="S167" s="136">
        <v>0</v>
      </c>
      <c r="T167" s="137">
        <f>S167*H167</f>
        <v>0</v>
      </c>
      <c r="AR167" s="138" t="s">
        <v>335</v>
      </c>
      <c r="AT167" s="138" t="s">
        <v>186</v>
      </c>
      <c r="AU167" s="138" t="s">
        <v>82</v>
      </c>
      <c r="AY167" s="17" t="s">
        <v>124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80</v>
      </c>
      <c r="BK167" s="139">
        <f>ROUND(I167*H167,2)</f>
        <v>0</v>
      </c>
      <c r="BL167" s="17" t="s">
        <v>240</v>
      </c>
      <c r="BM167" s="138" t="s">
        <v>576</v>
      </c>
    </row>
    <row r="168" spans="2:65" s="1" customFormat="1">
      <c r="B168" s="32"/>
      <c r="D168" s="140" t="s">
        <v>134</v>
      </c>
      <c r="F168" s="141" t="s">
        <v>575</v>
      </c>
      <c r="I168" s="142"/>
      <c r="L168" s="32"/>
      <c r="M168" s="143"/>
      <c r="T168" s="53"/>
      <c r="AT168" s="17" t="s">
        <v>134</v>
      </c>
      <c r="AU168" s="17" t="s">
        <v>82</v>
      </c>
    </row>
    <row r="169" spans="2:65" s="1" customFormat="1" ht="37.9" customHeight="1">
      <c r="B169" s="32"/>
      <c r="C169" s="127" t="s">
        <v>289</v>
      </c>
      <c r="D169" s="127" t="s">
        <v>127</v>
      </c>
      <c r="E169" s="128" t="s">
        <v>577</v>
      </c>
      <c r="F169" s="129" t="s">
        <v>578</v>
      </c>
      <c r="G169" s="130" t="s">
        <v>182</v>
      </c>
      <c r="H169" s="131">
        <v>4</v>
      </c>
      <c r="I169" s="132"/>
      <c r="J169" s="133">
        <f>ROUND(I169*H169,2)</f>
        <v>0</v>
      </c>
      <c r="K169" s="129" t="s">
        <v>131</v>
      </c>
      <c r="L169" s="32"/>
      <c r="M169" s="134" t="s">
        <v>19</v>
      </c>
      <c r="N169" s="135" t="s">
        <v>43</v>
      </c>
      <c r="P169" s="136">
        <f>O169*H169</f>
        <v>0</v>
      </c>
      <c r="Q169" s="136">
        <v>0</v>
      </c>
      <c r="R169" s="136">
        <f>Q169*H169</f>
        <v>0</v>
      </c>
      <c r="S169" s="136">
        <v>1E-4</v>
      </c>
      <c r="T169" s="137">
        <f>S169*H169</f>
        <v>4.0000000000000002E-4</v>
      </c>
      <c r="AR169" s="138" t="s">
        <v>240</v>
      </c>
      <c r="AT169" s="138" t="s">
        <v>127</v>
      </c>
      <c r="AU169" s="138" t="s">
        <v>82</v>
      </c>
      <c r="AY169" s="17" t="s">
        <v>124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80</v>
      </c>
      <c r="BK169" s="139">
        <f>ROUND(I169*H169,2)</f>
        <v>0</v>
      </c>
      <c r="BL169" s="17" t="s">
        <v>240</v>
      </c>
      <c r="BM169" s="138" t="s">
        <v>579</v>
      </c>
    </row>
    <row r="170" spans="2:65" s="1" customFormat="1" ht="29.25">
      <c r="B170" s="32"/>
      <c r="D170" s="140" t="s">
        <v>134</v>
      </c>
      <c r="F170" s="141" t="s">
        <v>580</v>
      </c>
      <c r="I170" s="142"/>
      <c r="L170" s="32"/>
      <c r="M170" s="143"/>
      <c r="T170" s="53"/>
      <c r="AT170" s="17" t="s">
        <v>134</v>
      </c>
      <c r="AU170" s="17" t="s">
        <v>82</v>
      </c>
    </row>
    <row r="171" spans="2:65" s="1" customFormat="1">
      <c r="B171" s="32"/>
      <c r="D171" s="144" t="s">
        <v>136</v>
      </c>
      <c r="F171" s="145" t="s">
        <v>581</v>
      </c>
      <c r="I171" s="142"/>
      <c r="L171" s="32"/>
      <c r="M171" s="143"/>
      <c r="T171" s="53"/>
      <c r="AT171" s="17" t="s">
        <v>136</v>
      </c>
      <c r="AU171" s="17" t="s">
        <v>82</v>
      </c>
    </row>
    <row r="172" spans="2:65" s="14" customFormat="1">
      <c r="B172" s="160"/>
      <c r="D172" s="140" t="s">
        <v>138</v>
      </c>
      <c r="E172" s="161" t="s">
        <v>19</v>
      </c>
      <c r="F172" s="162" t="s">
        <v>582</v>
      </c>
      <c r="H172" s="161" t="s">
        <v>19</v>
      </c>
      <c r="I172" s="163"/>
      <c r="L172" s="160"/>
      <c r="M172" s="164"/>
      <c r="T172" s="165"/>
      <c r="AT172" s="161" t="s">
        <v>138</v>
      </c>
      <c r="AU172" s="161" t="s">
        <v>82</v>
      </c>
      <c r="AV172" s="14" t="s">
        <v>80</v>
      </c>
      <c r="AW172" s="14" t="s">
        <v>33</v>
      </c>
      <c r="AX172" s="14" t="s">
        <v>72</v>
      </c>
      <c r="AY172" s="161" t="s">
        <v>124</v>
      </c>
    </row>
    <row r="173" spans="2:65" s="12" customFormat="1">
      <c r="B173" s="146"/>
      <c r="D173" s="140" t="s">
        <v>138</v>
      </c>
      <c r="E173" s="147" t="s">
        <v>19</v>
      </c>
      <c r="F173" s="148" t="s">
        <v>82</v>
      </c>
      <c r="H173" s="149">
        <v>2</v>
      </c>
      <c r="I173" s="150"/>
      <c r="L173" s="146"/>
      <c r="M173" s="151"/>
      <c r="T173" s="152"/>
      <c r="AT173" s="147" t="s">
        <v>138</v>
      </c>
      <c r="AU173" s="147" t="s">
        <v>82</v>
      </c>
      <c r="AV173" s="12" t="s">
        <v>82</v>
      </c>
      <c r="AW173" s="12" t="s">
        <v>33</v>
      </c>
      <c r="AX173" s="12" t="s">
        <v>72</v>
      </c>
      <c r="AY173" s="147" t="s">
        <v>124</v>
      </c>
    </row>
    <row r="174" spans="2:65" s="14" customFormat="1">
      <c r="B174" s="160"/>
      <c r="D174" s="140" t="s">
        <v>138</v>
      </c>
      <c r="E174" s="161" t="s">
        <v>19</v>
      </c>
      <c r="F174" s="162" t="s">
        <v>583</v>
      </c>
      <c r="H174" s="161" t="s">
        <v>19</v>
      </c>
      <c r="I174" s="163"/>
      <c r="L174" s="160"/>
      <c r="M174" s="164"/>
      <c r="T174" s="165"/>
      <c r="AT174" s="161" t="s">
        <v>138</v>
      </c>
      <c r="AU174" s="161" t="s">
        <v>82</v>
      </c>
      <c r="AV174" s="14" t="s">
        <v>80</v>
      </c>
      <c r="AW174" s="14" t="s">
        <v>33</v>
      </c>
      <c r="AX174" s="14" t="s">
        <v>72</v>
      </c>
      <c r="AY174" s="161" t="s">
        <v>124</v>
      </c>
    </row>
    <row r="175" spans="2:65" s="12" customFormat="1">
      <c r="B175" s="146"/>
      <c r="D175" s="140" t="s">
        <v>138</v>
      </c>
      <c r="E175" s="147" t="s">
        <v>19</v>
      </c>
      <c r="F175" s="148" t="s">
        <v>82</v>
      </c>
      <c r="H175" s="149">
        <v>2</v>
      </c>
      <c r="I175" s="150"/>
      <c r="L175" s="146"/>
      <c r="M175" s="151"/>
      <c r="T175" s="152"/>
      <c r="AT175" s="147" t="s">
        <v>138</v>
      </c>
      <c r="AU175" s="147" t="s">
        <v>82</v>
      </c>
      <c r="AV175" s="12" t="s">
        <v>82</v>
      </c>
      <c r="AW175" s="12" t="s">
        <v>33</v>
      </c>
      <c r="AX175" s="12" t="s">
        <v>72</v>
      </c>
      <c r="AY175" s="147" t="s">
        <v>124</v>
      </c>
    </row>
    <row r="176" spans="2:65" s="13" customFormat="1">
      <c r="B176" s="153"/>
      <c r="D176" s="140" t="s">
        <v>138</v>
      </c>
      <c r="E176" s="154" t="s">
        <v>19</v>
      </c>
      <c r="F176" s="155" t="s">
        <v>141</v>
      </c>
      <c r="H176" s="156">
        <v>4</v>
      </c>
      <c r="I176" s="157"/>
      <c r="L176" s="153"/>
      <c r="M176" s="158"/>
      <c r="T176" s="159"/>
      <c r="AT176" s="154" t="s">
        <v>138</v>
      </c>
      <c r="AU176" s="154" t="s">
        <v>82</v>
      </c>
      <c r="AV176" s="13" t="s">
        <v>132</v>
      </c>
      <c r="AW176" s="13" t="s">
        <v>33</v>
      </c>
      <c r="AX176" s="13" t="s">
        <v>80</v>
      </c>
      <c r="AY176" s="154" t="s">
        <v>124</v>
      </c>
    </row>
    <row r="177" spans="2:65" s="1" customFormat="1" ht="33" customHeight="1">
      <c r="B177" s="32"/>
      <c r="C177" s="127" t="s">
        <v>295</v>
      </c>
      <c r="D177" s="127" t="s">
        <v>127</v>
      </c>
      <c r="E177" s="128" t="s">
        <v>584</v>
      </c>
      <c r="F177" s="129" t="s">
        <v>585</v>
      </c>
      <c r="G177" s="130" t="s">
        <v>182</v>
      </c>
      <c r="H177" s="131">
        <v>4</v>
      </c>
      <c r="I177" s="132"/>
      <c r="J177" s="133">
        <f>ROUND(I177*H177,2)</f>
        <v>0</v>
      </c>
      <c r="K177" s="129" t="s">
        <v>131</v>
      </c>
      <c r="L177" s="32"/>
      <c r="M177" s="134" t="s">
        <v>19</v>
      </c>
      <c r="N177" s="135" t="s">
        <v>43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240</v>
      </c>
      <c r="AT177" s="138" t="s">
        <v>127</v>
      </c>
      <c r="AU177" s="138" t="s">
        <v>82</v>
      </c>
      <c r="AY177" s="17" t="s">
        <v>124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80</v>
      </c>
      <c r="BK177" s="139">
        <f>ROUND(I177*H177,2)</f>
        <v>0</v>
      </c>
      <c r="BL177" s="17" t="s">
        <v>240</v>
      </c>
      <c r="BM177" s="138" t="s">
        <v>586</v>
      </c>
    </row>
    <row r="178" spans="2:65" s="1" customFormat="1" ht="19.5">
      <c r="B178" s="32"/>
      <c r="D178" s="140" t="s">
        <v>134</v>
      </c>
      <c r="F178" s="141" t="s">
        <v>587</v>
      </c>
      <c r="I178" s="142"/>
      <c r="L178" s="32"/>
      <c r="M178" s="143"/>
      <c r="T178" s="53"/>
      <c r="AT178" s="17" t="s">
        <v>134</v>
      </c>
      <c r="AU178" s="17" t="s">
        <v>82</v>
      </c>
    </row>
    <row r="179" spans="2:65" s="1" customFormat="1">
      <c r="B179" s="32"/>
      <c r="D179" s="144" t="s">
        <v>136</v>
      </c>
      <c r="F179" s="145" t="s">
        <v>588</v>
      </c>
      <c r="I179" s="142"/>
      <c r="L179" s="32"/>
      <c r="M179" s="143"/>
      <c r="T179" s="53"/>
      <c r="AT179" s="17" t="s">
        <v>136</v>
      </c>
      <c r="AU179" s="17" t="s">
        <v>82</v>
      </c>
    </row>
    <row r="180" spans="2:65" s="1" customFormat="1" ht="24.2" customHeight="1">
      <c r="B180" s="32"/>
      <c r="C180" s="166" t="s">
        <v>302</v>
      </c>
      <c r="D180" s="166" t="s">
        <v>186</v>
      </c>
      <c r="E180" s="167" t="s">
        <v>589</v>
      </c>
      <c r="F180" s="168" t="s">
        <v>590</v>
      </c>
      <c r="G180" s="169" t="s">
        <v>182</v>
      </c>
      <c r="H180" s="170">
        <v>4</v>
      </c>
      <c r="I180" s="171"/>
      <c r="J180" s="172">
        <f>ROUND(I180*H180,2)</f>
        <v>0</v>
      </c>
      <c r="K180" s="168" t="s">
        <v>131</v>
      </c>
      <c r="L180" s="173"/>
      <c r="M180" s="174" t="s">
        <v>19</v>
      </c>
      <c r="N180" s="175" t="s">
        <v>43</v>
      </c>
      <c r="P180" s="136">
        <f>O180*H180</f>
        <v>0</v>
      </c>
      <c r="Q180" s="136">
        <v>1E-4</v>
      </c>
      <c r="R180" s="136">
        <f>Q180*H180</f>
        <v>4.0000000000000002E-4</v>
      </c>
      <c r="S180" s="136">
        <v>0</v>
      </c>
      <c r="T180" s="137">
        <f>S180*H180</f>
        <v>0</v>
      </c>
      <c r="AR180" s="138" t="s">
        <v>335</v>
      </c>
      <c r="AT180" s="138" t="s">
        <v>186</v>
      </c>
      <c r="AU180" s="138" t="s">
        <v>82</v>
      </c>
      <c r="AY180" s="17" t="s">
        <v>124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80</v>
      </c>
      <c r="BK180" s="139">
        <f>ROUND(I180*H180,2)</f>
        <v>0</v>
      </c>
      <c r="BL180" s="17" t="s">
        <v>240</v>
      </c>
      <c r="BM180" s="138" t="s">
        <v>591</v>
      </c>
    </row>
    <row r="181" spans="2:65" s="1" customFormat="1">
      <c r="B181" s="32"/>
      <c r="D181" s="140" t="s">
        <v>134</v>
      </c>
      <c r="F181" s="141" t="s">
        <v>590</v>
      </c>
      <c r="I181" s="142"/>
      <c r="L181" s="32"/>
      <c r="M181" s="143"/>
      <c r="T181" s="53"/>
      <c r="AT181" s="17" t="s">
        <v>134</v>
      </c>
      <c r="AU181" s="17" t="s">
        <v>82</v>
      </c>
    </row>
    <row r="182" spans="2:65" s="1" customFormat="1" ht="33" customHeight="1">
      <c r="B182" s="32"/>
      <c r="C182" s="127" t="s">
        <v>310</v>
      </c>
      <c r="D182" s="127" t="s">
        <v>127</v>
      </c>
      <c r="E182" s="128" t="s">
        <v>592</v>
      </c>
      <c r="F182" s="129" t="s">
        <v>593</v>
      </c>
      <c r="G182" s="130" t="s">
        <v>182</v>
      </c>
      <c r="H182" s="131">
        <v>2</v>
      </c>
      <c r="I182" s="132"/>
      <c r="J182" s="133">
        <f>ROUND(I182*H182,2)</f>
        <v>0</v>
      </c>
      <c r="K182" s="129" t="s">
        <v>131</v>
      </c>
      <c r="L182" s="32"/>
      <c r="M182" s="134" t="s">
        <v>19</v>
      </c>
      <c r="N182" s="135" t="s">
        <v>43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240</v>
      </c>
      <c r="AT182" s="138" t="s">
        <v>127</v>
      </c>
      <c r="AU182" s="138" t="s">
        <v>82</v>
      </c>
      <c r="AY182" s="17" t="s">
        <v>124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80</v>
      </c>
      <c r="BK182" s="139">
        <f>ROUND(I182*H182,2)</f>
        <v>0</v>
      </c>
      <c r="BL182" s="17" t="s">
        <v>240</v>
      </c>
      <c r="BM182" s="138" t="s">
        <v>594</v>
      </c>
    </row>
    <row r="183" spans="2:65" s="1" customFormat="1" ht="19.5">
      <c r="B183" s="32"/>
      <c r="D183" s="140" t="s">
        <v>134</v>
      </c>
      <c r="F183" s="141" t="s">
        <v>595</v>
      </c>
      <c r="I183" s="142"/>
      <c r="L183" s="32"/>
      <c r="M183" s="143"/>
      <c r="T183" s="53"/>
      <c r="AT183" s="17" t="s">
        <v>134</v>
      </c>
      <c r="AU183" s="17" t="s">
        <v>82</v>
      </c>
    </row>
    <row r="184" spans="2:65" s="1" customFormat="1">
      <c r="B184" s="32"/>
      <c r="D184" s="144" t="s">
        <v>136</v>
      </c>
      <c r="F184" s="145" t="s">
        <v>596</v>
      </c>
      <c r="I184" s="142"/>
      <c r="L184" s="32"/>
      <c r="M184" s="143"/>
      <c r="T184" s="53"/>
      <c r="AT184" s="17" t="s">
        <v>136</v>
      </c>
      <c r="AU184" s="17" t="s">
        <v>82</v>
      </c>
    </row>
    <row r="185" spans="2:65" s="1" customFormat="1" ht="24.2" customHeight="1">
      <c r="B185" s="32"/>
      <c r="C185" s="166" t="s">
        <v>320</v>
      </c>
      <c r="D185" s="166" t="s">
        <v>186</v>
      </c>
      <c r="E185" s="167" t="s">
        <v>597</v>
      </c>
      <c r="F185" s="168" t="s">
        <v>598</v>
      </c>
      <c r="G185" s="169" t="s">
        <v>182</v>
      </c>
      <c r="H185" s="170">
        <v>2</v>
      </c>
      <c r="I185" s="171"/>
      <c r="J185" s="172">
        <f>ROUND(I185*H185,2)</f>
        <v>0</v>
      </c>
      <c r="K185" s="168" t="s">
        <v>131</v>
      </c>
      <c r="L185" s="173"/>
      <c r="M185" s="174" t="s">
        <v>19</v>
      </c>
      <c r="N185" s="175" t="s">
        <v>43</v>
      </c>
      <c r="P185" s="136">
        <f>O185*H185</f>
        <v>0</v>
      </c>
      <c r="Q185" s="136">
        <v>1.9000000000000001E-4</v>
      </c>
      <c r="R185" s="136">
        <f>Q185*H185</f>
        <v>3.8000000000000002E-4</v>
      </c>
      <c r="S185" s="136">
        <v>0</v>
      </c>
      <c r="T185" s="137">
        <f>S185*H185</f>
        <v>0</v>
      </c>
      <c r="AR185" s="138" t="s">
        <v>335</v>
      </c>
      <c r="AT185" s="138" t="s">
        <v>186</v>
      </c>
      <c r="AU185" s="138" t="s">
        <v>82</v>
      </c>
      <c r="AY185" s="17" t="s">
        <v>124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80</v>
      </c>
      <c r="BK185" s="139">
        <f>ROUND(I185*H185,2)</f>
        <v>0</v>
      </c>
      <c r="BL185" s="17" t="s">
        <v>240</v>
      </c>
      <c r="BM185" s="138" t="s">
        <v>599</v>
      </c>
    </row>
    <row r="186" spans="2:65" s="1" customFormat="1">
      <c r="B186" s="32"/>
      <c r="D186" s="140" t="s">
        <v>134</v>
      </c>
      <c r="F186" s="141" t="s">
        <v>598</v>
      </c>
      <c r="I186" s="142"/>
      <c r="L186" s="32"/>
      <c r="M186" s="143"/>
      <c r="T186" s="53"/>
      <c r="AT186" s="17" t="s">
        <v>134</v>
      </c>
      <c r="AU186" s="17" t="s">
        <v>82</v>
      </c>
    </row>
    <row r="187" spans="2:65" s="1" customFormat="1" ht="37.9" customHeight="1">
      <c r="B187" s="32"/>
      <c r="C187" s="127" t="s">
        <v>326</v>
      </c>
      <c r="D187" s="127" t="s">
        <v>127</v>
      </c>
      <c r="E187" s="128" t="s">
        <v>600</v>
      </c>
      <c r="F187" s="129" t="s">
        <v>601</v>
      </c>
      <c r="G187" s="130" t="s">
        <v>182</v>
      </c>
      <c r="H187" s="131">
        <v>4</v>
      </c>
      <c r="I187" s="132"/>
      <c r="J187" s="133">
        <f>ROUND(I187*H187,2)</f>
        <v>0</v>
      </c>
      <c r="K187" s="129" t="s">
        <v>131</v>
      </c>
      <c r="L187" s="32"/>
      <c r="M187" s="134" t="s">
        <v>19</v>
      </c>
      <c r="N187" s="135" t="s">
        <v>43</v>
      </c>
      <c r="P187" s="136">
        <f>O187*H187</f>
        <v>0</v>
      </c>
      <c r="Q187" s="136">
        <v>0</v>
      </c>
      <c r="R187" s="136">
        <f>Q187*H187</f>
        <v>0</v>
      </c>
      <c r="S187" s="136">
        <v>9.7999999999999997E-5</v>
      </c>
      <c r="T187" s="137">
        <f>S187*H187</f>
        <v>3.9199999999999999E-4</v>
      </c>
      <c r="AR187" s="138" t="s">
        <v>240</v>
      </c>
      <c r="AT187" s="138" t="s">
        <v>127</v>
      </c>
      <c r="AU187" s="138" t="s">
        <v>82</v>
      </c>
      <c r="AY187" s="17" t="s">
        <v>124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7" t="s">
        <v>80</v>
      </c>
      <c r="BK187" s="139">
        <f>ROUND(I187*H187,2)</f>
        <v>0</v>
      </c>
      <c r="BL187" s="17" t="s">
        <v>240</v>
      </c>
      <c r="BM187" s="138" t="s">
        <v>602</v>
      </c>
    </row>
    <row r="188" spans="2:65" s="1" customFormat="1" ht="29.25">
      <c r="B188" s="32"/>
      <c r="D188" s="140" t="s">
        <v>134</v>
      </c>
      <c r="F188" s="141" t="s">
        <v>603</v>
      </c>
      <c r="I188" s="142"/>
      <c r="L188" s="32"/>
      <c r="M188" s="143"/>
      <c r="T188" s="53"/>
      <c r="AT188" s="17" t="s">
        <v>134</v>
      </c>
      <c r="AU188" s="17" t="s">
        <v>82</v>
      </c>
    </row>
    <row r="189" spans="2:65" s="1" customFormat="1">
      <c r="B189" s="32"/>
      <c r="D189" s="144" t="s">
        <v>136</v>
      </c>
      <c r="F189" s="145" t="s">
        <v>604</v>
      </c>
      <c r="I189" s="142"/>
      <c r="L189" s="32"/>
      <c r="M189" s="143"/>
      <c r="T189" s="53"/>
      <c r="AT189" s="17" t="s">
        <v>136</v>
      </c>
      <c r="AU189" s="17" t="s">
        <v>82</v>
      </c>
    </row>
    <row r="190" spans="2:65" s="1" customFormat="1" ht="24.2" customHeight="1">
      <c r="B190" s="32"/>
      <c r="C190" s="127" t="s">
        <v>332</v>
      </c>
      <c r="D190" s="127" t="s">
        <v>127</v>
      </c>
      <c r="E190" s="128" t="s">
        <v>605</v>
      </c>
      <c r="F190" s="129" t="s">
        <v>606</v>
      </c>
      <c r="G190" s="130" t="s">
        <v>182</v>
      </c>
      <c r="H190" s="131">
        <v>2</v>
      </c>
      <c r="I190" s="132"/>
      <c r="J190" s="133">
        <f>ROUND(I190*H190,2)</f>
        <v>0</v>
      </c>
      <c r="K190" s="129" t="s">
        <v>131</v>
      </c>
      <c r="L190" s="32"/>
      <c r="M190" s="134" t="s">
        <v>19</v>
      </c>
      <c r="N190" s="135" t="s">
        <v>43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240</v>
      </c>
      <c r="AT190" s="138" t="s">
        <v>127</v>
      </c>
      <c r="AU190" s="138" t="s">
        <v>82</v>
      </c>
      <c r="AY190" s="17" t="s">
        <v>124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80</v>
      </c>
      <c r="BK190" s="139">
        <f>ROUND(I190*H190,2)</f>
        <v>0</v>
      </c>
      <c r="BL190" s="17" t="s">
        <v>240</v>
      </c>
      <c r="BM190" s="138" t="s">
        <v>607</v>
      </c>
    </row>
    <row r="191" spans="2:65" s="1" customFormat="1">
      <c r="B191" s="32"/>
      <c r="D191" s="140" t="s">
        <v>134</v>
      </c>
      <c r="F191" s="141" t="s">
        <v>608</v>
      </c>
      <c r="I191" s="142"/>
      <c r="L191" s="32"/>
      <c r="M191" s="143"/>
      <c r="T191" s="53"/>
      <c r="AT191" s="17" t="s">
        <v>134</v>
      </c>
      <c r="AU191" s="17" t="s">
        <v>82</v>
      </c>
    </row>
    <row r="192" spans="2:65" s="1" customFormat="1">
      <c r="B192" s="32"/>
      <c r="D192" s="144" t="s">
        <v>136</v>
      </c>
      <c r="F192" s="145" t="s">
        <v>609</v>
      </c>
      <c r="I192" s="142"/>
      <c r="L192" s="32"/>
      <c r="M192" s="143"/>
      <c r="T192" s="53"/>
      <c r="AT192" s="17" t="s">
        <v>136</v>
      </c>
      <c r="AU192" s="17" t="s">
        <v>82</v>
      </c>
    </row>
    <row r="193" spans="2:65" s="14" customFormat="1">
      <c r="B193" s="160"/>
      <c r="D193" s="140" t="s">
        <v>138</v>
      </c>
      <c r="E193" s="161" t="s">
        <v>19</v>
      </c>
      <c r="F193" s="162" t="s">
        <v>610</v>
      </c>
      <c r="H193" s="161" t="s">
        <v>19</v>
      </c>
      <c r="I193" s="163"/>
      <c r="L193" s="160"/>
      <c r="M193" s="164"/>
      <c r="T193" s="165"/>
      <c r="AT193" s="161" t="s">
        <v>138</v>
      </c>
      <c r="AU193" s="161" t="s">
        <v>82</v>
      </c>
      <c r="AV193" s="14" t="s">
        <v>80</v>
      </c>
      <c r="AW193" s="14" t="s">
        <v>33</v>
      </c>
      <c r="AX193" s="14" t="s">
        <v>72</v>
      </c>
      <c r="AY193" s="161" t="s">
        <v>124</v>
      </c>
    </row>
    <row r="194" spans="2:65" s="12" customFormat="1">
      <c r="B194" s="146"/>
      <c r="D194" s="140" t="s">
        <v>138</v>
      </c>
      <c r="E194" s="147" t="s">
        <v>19</v>
      </c>
      <c r="F194" s="148" t="s">
        <v>82</v>
      </c>
      <c r="H194" s="149">
        <v>2</v>
      </c>
      <c r="I194" s="150"/>
      <c r="L194" s="146"/>
      <c r="M194" s="151"/>
      <c r="T194" s="152"/>
      <c r="AT194" s="147" t="s">
        <v>138</v>
      </c>
      <c r="AU194" s="147" t="s">
        <v>82</v>
      </c>
      <c r="AV194" s="12" t="s">
        <v>82</v>
      </c>
      <c r="AW194" s="12" t="s">
        <v>33</v>
      </c>
      <c r="AX194" s="12" t="s">
        <v>80</v>
      </c>
      <c r="AY194" s="147" t="s">
        <v>124</v>
      </c>
    </row>
    <row r="195" spans="2:65" s="1" customFormat="1" ht="24.2" customHeight="1">
      <c r="B195" s="32"/>
      <c r="C195" s="166" t="s">
        <v>337</v>
      </c>
      <c r="D195" s="166" t="s">
        <v>186</v>
      </c>
      <c r="E195" s="167" t="s">
        <v>611</v>
      </c>
      <c r="F195" s="168" t="s">
        <v>612</v>
      </c>
      <c r="G195" s="169" t="s">
        <v>182</v>
      </c>
      <c r="H195" s="170">
        <v>2</v>
      </c>
      <c r="I195" s="171"/>
      <c r="J195" s="172">
        <f>ROUND(I195*H195,2)</f>
        <v>0</v>
      </c>
      <c r="K195" s="168" t="s">
        <v>131</v>
      </c>
      <c r="L195" s="173"/>
      <c r="M195" s="174" t="s">
        <v>19</v>
      </c>
      <c r="N195" s="175" t="s">
        <v>43</v>
      </c>
      <c r="P195" s="136">
        <f>O195*H195</f>
        <v>0</v>
      </c>
      <c r="Q195" s="136">
        <v>1.0499999999999999E-3</v>
      </c>
      <c r="R195" s="136">
        <f>Q195*H195</f>
        <v>2.0999999999999999E-3</v>
      </c>
      <c r="S195" s="136">
        <v>0</v>
      </c>
      <c r="T195" s="137">
        <f>S195*H195</f>
        <v>0</v>
      </c>
      <c r="AR195" s="138" t="s">
        <v>335</v>
      </c>
      <c r="AT195" s="138" t="s">
        <v>186</v>
      </c>
      <c r="AU195" s="138" t="s">
        <v>82</v>
      </c>
      <c r="AY195" s="17" t="s">
        <v>124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80</v>
      </c>
      <c r="BK195" s="139">
        <f>ROUND(I195*H195,2)</f>
        <v>0</v>
      </c>
      <c r="BL195" s="17" t="s">
        <v>240</v>
      </c>
      <c r="BM195" s="138" t="s">
        <v>613</v>
      </c>
    </row>
    <row r="196" spans="2:65" s="1" customFormat="1" ht="19.5">
      <c r="B196" s="32"/>
      <c r="D196" s="140" t="s">
        <v>134</v>
      </c>
      <c r="F196" s="141" t="s">
        <v>612</v>
      </c>
      <c r="I196" s="142"/>
      <c r="L196" s="32"/>
      <c r="M196" s="143"/>
      <c r="T196" s="53"/>
      <c r="AT196" s="17" t="s">
        <v>134</v>
      </c>
      <c r="AU196" s="17" t="s">
        <v>82</v>
      </c>
    </row>
    <row r="197" spans="2:65" s="1" customFormat="1" ht="16.5" customHeight="1">
      <c r="B197" s="32"/>
      <c r="C197" s="127" t="s">
        <v>345</v>
      </c>
      <c r="D197" s="127" t="s">
        <v>127</v>
      </c>
      <c r="E197" s="128" t="s">
        <v>614</v>
      </c>
      <c r="F197" s="129" t="s">
        <v>615</v>
      </c>
      <c r="G197" s="130" t="s">
        <v>182</v>
      </c>
      <c r="H197" s="131">
        <v>2</v>
      </c>
      <c r="I197" s="132"/>
      <c r="J197" s="133">
        <f>ROUND(I197*H197,2)</f>
        <v>0</v>
      </c>
      <c r="K197" s="129" t="s">
        <v>131</v>
      </c>
      <c r="L197" s="32"/>
      <c r="M197" s="134" t="s">
        <v>19</v>
      </c>
      <c r="N197" s="135" t="s">
        <v>43</v>
      </c>
      <c r="P197" s="136">
        <f>O197*H197</f>
        <v>0</v>
      </c>
      <c r="Q197" s="136">
        <v>0</v>
      </c>
      <c r="R197" s="136">
        <f>Q197*H197</f>
        <v>0</v>
      </c>
      <c r="S197" s="136">
        <v>1.0499999999999999E-3</v>
      </c>
      <c r="T197" s="137">
        <f>S197*H197</f>
        <v>2.0999999999999999E-3</v>
      </c>
      <c r="AR197" s="138" t="s">
        <v>240</v>
      </c>
      <c r="AT197" s="138" t="s">
        <v>127</v>
      </c>
      <c r="AU197" s="138" t="s">
        <v>82</v>
      </c>
      <c r="AY197" s="17" t="s">
        <v>124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80</v>
      </c>
      <c r="BK197" s="139">
        <f>ROUND(I197*H197,2)</f>
        <v>0</v>
      </c>
      <c r="BL197" s="17" t="s">
        <v>240</v>
      </c>
      <c r="BM197" s="138" t="s">
        <v>616</v>
      </c>
    </row>
    <row r="198" spans="2:65" s="1" customFormat="1" ht="19.5">
      <c r="B198" s="32"/>
      <c r="D198" s="140" t="s">
        <v>134</v>
      </c>
      <c r="F198" s="141" t="s">
        <v>617</v>
      </c>
      <c r="I198" s="142"/>
      <c r="L198" s="32"/>
      <c r="M198" s="143"/>
      <c r="T198" s="53"/>
      <c r="AT198" s="17" t="s">
        <v>134</v>
      </c>
      <c r="AU198" s="17" t="s">
        <v>82</v>
      </c>
    </row>
    <row r="199" spans="2:65" s="1" customFormat="1">
      <c r="B199" s="32"/>
      <c r="D199" s="144" t="s">
        <v>136</v>
      </c>
      <c r="F199" s="145" t="s">
        <v>618</v>
      </c>
      <c r="I199" s="142"/>
      <c r="L199" s="32"/>
      <c r="M199" s="143"/>
      <c r="T199" s="53"/>
      <c r="AT199" s="17" t="s">
        <v>136</v>
      </c>
      <c r="AU199" s="17" t="s">
        <v>82</v>
      </c>
    </row>
    <row r="200" spans="2:65" s="14" customFormat="1">
      <c r="B200" s="160"/>
      <c r="D200" s="140" t="s">
        <v>138</v>
      </c>
      <c r="E200" s="161" t="s">
        <v>19</v>
      </c>
      <c r="F200" s="162" t="s">
        <v>619</v>
      </c>
      <c r="H200" s="161" t="s">
        <v>19</v>
      </c>
      <c r="I200" s="163"/>
      <c r="L200" s="160"/>
      <c r="M200" s="164"/>
      <c r="T200" s="165"/>
      <c r="AT200" s="161" t="s">
        <v>138</v>
      </c>
      <c r="AU200" s="161" t="s">
        <v>82</v>
      </c>
      <c r="AV200" s="14" t="s">
        <v>80</v>
      </c>
      <c r="AW200" s="14" t="s">
        <v>33</v>
      </c>
      <c r="AX200" s="14" t="s">
        <v>72</v>
      </c>
      <c r="AY200" s="161" t="s">
        <v>124</v>
      </c>
    </row>
    <row r="201" spans="2:65" s="12" customFormat="1">
      <c r="B201" s="146"/>
      <c r="D201" s="140" t="s">
        <v>138</v>
      </c>
      <c r="E201" s="147" t="s">
        <v>19</v>
      </c>
      <c r="F201" s="148" t="s">
        <v>82</v>
      </c>
      <c r="H201" s="149">
        <v>2</v>
      </c>
      <c r="I201" s="150"/>
      <c r="L201" s="146"/>
      <c r="M201" s="151"/>
      <c r="T201" s="152"/>
      <c r="AT201" s="147" t="s">
        <v>138</v>
      </c>
      <c r="AU201" s="147" t="s">
        <v>82</v>
      </c>
      <c r="AV201" s="12" t="s">
        <v>82</v>
      </c>
      <c r="AW201" s="12" t="s">
        <v>33</v>
      </c>
      <c r="AX201" s="12" t="s">
        <v>80</v>
      </c>
      <c r="AY201" s="147" t="s">
        <v>124</v>
      </c>
    </row>
    <row r="202" spans="2:65" s="1" customFormat="1" ht="24.2" customHeight="1">
      <c r="B202" s="32"/>
      <c r="C202" s="127" t="s">
        <v>335</v>
      </c>
      <c r="D202" s="127" t="s">
        <v>127</v>
      </c>
      <c r="E202" s="128" t="s">
        <v>620</v>
      </c>
      <c r="F202" s="129" t="s">
        <v>621</v>
      </c>
      <c r="G202" s="130" t="s">
        <v>182</v>
      </c>
      <c r="H202" s="131">
        <v>2</v>
      </c>
      <c r="I202" s="132"/>
      <c r="J202" s="133">
        <f>ROUND(I202*H202,2)</f>
        <v>0</v>
      </c>
      <c r="K202" s="129" t="s">
        <v>131</v>
      </c>
      <c r="L202" s="32"/>
      <c r="M202" s="134" t="s">
        <v>19</v>
      </c>
      <c r="N202" s="135" t="s">
        <v>43</v>
      </c>
      <c r="P202" s="136">
        <f>O202*H202</f>
        <v>0</v>
      </c>
      <c r="Q202" s="136">
        <v>0</v>
      </c>
      <c r="R202" s="136">
        <f>Q202*H202</f>
        <v>0</v>
      </c>
      <c r="S202" s="136">
        <v>0</v>
      </c>
      <c r="T202" s="137">
        <f>S202*H202</f>
        <v>0</v>
      </c>
      <c r="AR202" s="138" t="s">
        <v>240</v>
      </c>
      <c r="AT202" s="138" t="s">
        <v>127</v>
      </c>
      <c r="AU202" s="138" t="s">
        <v>82</v>
      </c>
      <c r="AY202" s="17" t="s">
        <v>124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80</v>
      </c>
      <c r="BK202" s="139">
        <f>ROUND(I202*H202,2)</f>
        <v>0</v>
      </c>
      <c r="BL202" s="17" t="s">
        <v>240</v>
      </c>
      <c r="BM202" s="138" t="s">
        <v>622</v>
      </c>
    </row>
    <row r="203" spans="2:65" s="1" customFormat="1" ht="19.5">
      <c r="B203" s="32"/>
      <c r="D203" s="140" t="s">
        <v>134</v>
      </c>
      <c r="F203" s="141" t="s">
        <v>623</v>
      </c>
      <c r="I203" s="142"/>
      <c r="L203" s="32"/>
      <c r="M203" s="143"/>
      <c r="T203" s="53"/>
      <c r="AT203" s="17" t="s">
        <v>134</v>
      </c>
      <c r="AU203" s="17" t="s">
        <v>82</v>
      </c>
    </row>
    <row r="204" spans="2:65" s="1" customFormat="1">
      <c r="B204" s="32"/>
      <c r="D204" s="144" t="s">
        <v>136</v>
      </c>
      <c r="F204" s="145" t="s">
        <v>624</v>
      </c>
      <c r="I204" s="142"/>
      <c r="L204" s="32"/>
      <c r="M204" s="143"/>
      <c r="T204" s="53"/>
      <c r="AT204" s="17" t="s">
        <v>136</v>
      </c>
      <c r="AU204" s="17" t="s">
        <v>82</v>
      </c>
    </row>
    <row r="205" spans="2:65" s="1" customFormat="1" ht="16.5" customHeight="1">
      <c r="B205" s="32"/>
      <c r="C205" s="166" t="s">
        <v>355</v>
      </c>
      <c r="D205" s="166" t="s">
        <v>186</v>
      </c>
      <c r="E205" s="167" t="s">
        <v>625</v>
      </c>
      <c r="F205" s="168" t="s">
        <v>626</v>
      </c>
      <c r="G205" s="169" t="s">
        <v>182</v>
      </c>
      <c r="H205" s="170">
        <v>2</v>
      </c>
      <c r="I205" s="171"/>
      <c r="J205" s="172">
        <f>ROUND(I205*H205,2)</f>
        <v>0</v>
      </c>
      <c r="K205" s="168" t="s">
        <v>131</v>
      </c>
      <c r="L205" s="173"/>
      <c r="M205" s="174" t="s">
        <v>19</v>
      </c>
      <c r="N205" s="175" t="s">
        <v>43</v>
      </c>
      <c r="P205" s="136">
        <f>O205*H205</f>
        <v>0</v>
      </c>
      <c r="Q205" s="136">
        <v>2.7E-4</v>
      </c>
      <c r="R205" s="136">
        <f>Q205*H205</f>
        <v>5.4000000000000001E-4</v>
      </c>
      <c r="S205" s="136">
        <v>0</v>
      </c>
      <c r="T205" s="137">
        <f>S205*H205</f>
        <v>0</v>
      </c>
      <c r="AR205" s="138" t="s">
        <v>335</v>
      </c>
      <c r="AT205" s="138" t="s">
        <v>186</v>
      </c>
      <c r="AU205" s="138" t="s">
        <v>82</v>
      </c>
      <c r="AY205" s="17" t="s">
        <v>124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80</v>
      </c>
      <c r="BK205" s="139">
        <f>ROUND(I205*H205,2)</f>
        <v>0</v>
      </c>
      <c r="BL205" s="17" t="s">
        <v>240</v>
      </c>
      <c r="BM205" s="138" t="s">
        <v>627</v>
      </c>
    </row>
    <row r="206" spans="2:65" s="1" customFormat="1">
      <c r="B206" s="32"/>
      <c r="D206" s="140" t="s">
        <v>134</v>
      </c>
      <c r="F206" s="141" t="s">
        <v>626</v>
      </c>
      <c r="I206" s="142"/>
      <c r="L206" s="32"/>
      <c r="M206" s="143"/>
      <c r="T206" s="53"/>
      <c r="AT206" s="17" t="s">
        <v>134</v>
      </c>
      <c r="AU206" s="17" t="s">
        <v>82</v>
      </c>
    </row>
    <row r="207" spans="2:65" s="14" customFormat="1">
      <c r="B207" s="160"/>
      <c r="D207" s="140" t="s">
        <v>138</v>
      </c>
      <c r="E207" s="161" t="s">
        <v>19</v>
      </c>
      <c r="F207" s="162" t="s">
        <v>628</v>
      </c>
      <c r="H207" s="161" t="s">
        <v>19</v>
      </c>
      <c r="I207" s="163"/>
      <c r="L207" s="160"/>
      <c r="M207" s="164"/>
      <c r="T207" s="165"/>
      <c r="AT207" s="161" t="s">
        <v>138</v>
      </c>
      <c r="AU207" s="161" t="s">
        <v>82</v>
      </c>
      <c r="AV207" s="14" t="s">
        <v>80</v>
      </c>
      <c r="AW207" s="14" t="s">
        <v>33</v>
      </c>
      <c r="AX207" s="14" t="s">
        <v>72</v>
      </c>
      <c r="AY207" s="161" t="s">
        <v>124</v>
      </c>
    </row>
    <row r="208" spans="2:65" s="12" customFormat="1">
      <c r="B208" s="146"/>
      <c r="D208" s="140" t="s">
        <v>138</v>
      </c>
      <c r="E208" s="147" t="s">
        <v>19</v>
      </c>
      <c r="F208" s="148" t="s">
        <v>82</v>
      </c>
      <c r="H208" s="149">
        <v>2</v>
      </c>
      <c r="I208" s="150"/>
      <c r="L208" s="146"/>
      <c r="M208" s="151"/>
      <c r="T208" s="152"/>
      <c r="AT208" s="147" t="s">
        <v>138</v>
      </c>
      <c r="AU208" s="147" t="s">
        <v>82</v>
      </c>
      <c r="AV208" s="12" t="s">
        <v>82</v>
      </c>
      <c r="AW208" s="12" t="s">
        <v>33</v>
      </c>
      <c r="AX208" s="12" t="s">
        <v>80</v>
      </c>
      <c r="AY208" s="147" t="s">
        <v>124</v>
      </c>
    </row>
    <row r="209" spans="2:65" s="1" customFormat="1" ht="24.2" customHeight="1">
      <c r="B209" s="32"/>
      <c r="C209" s="127" t="s">
        <v>359</v>
      </c>
      <c r="D209" s="127" t="s">
        <v>127</v>
      </c>
      <c r="E209" s="128" t="s">
        <v>629</v>
      </c>
      <c r="F209" s="129" t="s">
        <v>630</v>
      </c>
      <c r="G209" s="130" t="s">
        <v>182</v>
      </c>
      <c r="H209" s="131">
        <v>2</v>
      </c>
      <c r="I209" s="132"/>
      <c r="J209" s="133">
        <f>ROUND(I209*H209,2)</f>
        <v>0</v>
      </c>
      <c r="K209" s="129" t="s">
        <v>131</v>
      </c>
      <c r="L209" s="32"/>
      <c r="M209" s="134" t="s">
        <v>19</v>
      </c>
      <c r="N209" s="135" t="s">
        <v>43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240</v>
      </c>
      <c r="AT209" s="138" t="s">
        <v>127</v>
      </c>
      <c r="AU209" s="138" t="s">
        <v>82</v>
      </c>
      <c r="AY209" s="17" t="s">
        <v>124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80</v>
      </c>
      <c r="BK209" s="139">
        <f>ROUND(I209*H209,2)</f>
        <v>0</v>
      </c>
      <c r="BL209" s="17" t="s">
        <v>240</v>
      </c>
      <c r="BM209" s="138" t="s">
        <v>631</v>
      </c>
    </row>
    <row r="210" spans="2:65" s="1" customFormat="1" ht="19.5">
      <c r="B210" s="32"/>
      <c r="D210" s="140" t="s">
        <v>134</v>
      </c>
      <c r="F210" s="141" t="s">
        <v>632</v>
      </c>
      <c r="I210" s="142"/>
      <c r="L210" s="32"/>
      <c r="M210" s="143"/>
      <c r="T210" s="53"/>
      <c r="AT210" s="17" t="s">
        <v>134</v>
      </c>
      <c r="AU210" s="17" t="s">
        <v>82</v>
      </c>
    </row>
    <row r="211" spans="2:65" s="1" customFormat="1">
      <c r="B211" s="32"/>
      <c r="D211" s="144" t="s">
        <v>136</v>
      </c>
      <c r="F211" s="145" t="s">
        <v>633</v>
      </c>
      <c r="I211" s="142"/>
      <c r="L211" s="32"/>
      <c r="M211" s="143"/>
      <c r="T211" s="53"/>
      <c r="AT211" s="17" t="s">
        <v>136</v>
      </c>
      <c r="AU211" s="17" t="s">
        <v>82</v>
      </c>
    </row>
    <row r="212" spans="2:65" s="1" customFormat="1" ht="24.2" customHeight="1">
      <c r="B212" s="32"/>
      <c r="C212" s="166" t="s">
        <v>367</v>
      </c>
      <c r="D212" s="166" t="s">
        <v>186</v>
      </c>
      <c r="E212" s="167" t="s">
        <v>634</v>
      </c>
      <c r="F212" s="168" t="s">
        <v>635</v>
      </c>
      <c r="G212" s="169" t="s">
        <v>182</v>
      </c>
      <c r="H212" s="170">
        <v>2</v>
      </c>
      <c r="I212" s="171"/>
      <c r="J212" s="172">
        <f>ROUND(I212*H212,2)</f>
        <v>0</v>
      </c>
      <c r="K212" s="168" t="s">
        <v>131</v>
      </c>
      <c r="L212" s="173"/>
      <c r="M212" s="174" t="s">
        <v>19</v>
      </c>
      <c r="N212" s="175" t="s">
        <v>43</v>
      </c>
      <c r="P212" s="136">
        <f>O212*H212</f>
        <v>0</v>
      </c>
      <c r="Q212" s="136">
        <v>1.9E-3</v>
      </c>
      <c r="R212" s="136">
        <f>Q212*H212</f>
        <v>3.8E-3</v>
      </c>
      <c r="S212" s="136">
        <v>0</v>
      </c>
      <c r="T212" s="137">
        <f>S212*H212</f>
        <v>0</v>
      </c>
      <c r="AR212" s="138" t="s">
        <v>335</v>
      </c>
      <c r="AT212" s="138" t="s">
        <v>186</v>
      </c>
      <c r="AU212" s="138" t="s">
        <v>82</v>
      </c>
      <c r="AY212" s="17" t="s">
        <v>124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80</v>
      </c>
      <c r="BK212" s="139">
        <f>ROUND(I212*H212,2)</f>
        <v>0</v>
      </c>
      <c r="BL212" s="17" t="s">
        <v>240</v>
      </c>
      <c r="BM212" s="138" t="s">
        <v>636</v>
      </c>
    </row>
    <row r="213" spans="2:65" s="1" customFormat="1">
      <c r="B213" s="32"/>
      <c r="D213" s="140" t="s">
        <v>134</v>
      </c>
      <c r="F213" s="141" t="s">
        <v>635</v>
      </c>
      <c r="I213" s="142"/>
      <c r="L213" s="32"/>
      <c r="M213" s="143"/>
      <c r="T213" s="53"/>
      <c r="AT213" s="17" t="s">
        <v>134</v>
      </c>
      <c r="AU213" s="17" t="s">
        <v>82</v>
      </c>
    </row>
    <row r="214" spans="2:65" s="14" customFormat="1">
      <c r="B214" s="160"/>
      <c r="D214" s="140" t="s">
        <v>138</v>
      </c>
      <c r="E214" s="161" t="s">
        <v>19</v>
      </c>
      <c r="F214" s="162" t="s">
        <v>637</v>
      </c>
      <c r="H214" s="161" t="s">
        <v>19</v>
      </c>
      <c r="I214" s="163"/>
      <c r="L214" s="160"/>
      <c r="M214" s="164"/>
      <c r="T214" s="165"/>
      <c r="AT214" s="161" t="s">
        <v>138</v>
      </c>
      <c r="AU214" s="161" t="s">
        <v>82</v>
      </c>
      <c r="AV214" s="14" t="s">
        <v>80</v>
      </c>
      <c r="AW214" s="14" t="s">
        <v>33</v>
      </c>
      <c r="AX214" s="14" t="s">
        <v>72</v>
      </c>
      <c r="AY214" s="161" t="s">
        <v>124</v>
      </c>
    </row>
    <row r="215" spans="2:65" s="12" customFormat="1">
      <c r="B215" s="146"/>
      <c r="D215" s="140" t="s">
        <v>138</v>
      </c>
      <c r="E215" s="147" t="s">
        <v>19</v>
      </c>
      <c r="F215" s="148" t="s">
        <v>82</v>
      </c>
      <c r="H215" s="149">
        <v>2</v>
      </c>
      <c r="I215" s="150"/>
      <c r="L215" s="146"/>
      <c r="M215" s="151"/>
      <c r="T215" s="152"/>
      <c r="AT215" s="147" t="s">
        <v>138</v>
      </c>
      <c r="AU215" s="147" t="s">
        <v>82</v>
      </c>
      <c r="AV215" s="12" t="s">
        <v>82</v>
      </c>
      <c r="AW215" s="12" t="s">
        <v>33</v>
      </c>
      <c r="AX215" s="12" t="s">
        <v>80</v>
      </c>
      <c r="AY215" s="147" t="s">
        <v>124</v>
      </c>
    </row>
    <row r="216" spans="2:65" s="1" customFormat="1" ht="37.9" customHeight="1">
      <c r="B216" s="32"/>
      <c r="C216" s="127" t="s">
        <v>372</v>
      </c>
      <c r="D216" s="127" t="s">
        <v>127</v>
      </c>
      <c r="E216" s="128" t="s">
        <v>638</v>
      </c>
      <c r="F216" s="129" t="s">
        <v>639</v>
      </c>
      <c r="G216" s="130" t="s">
        <v>182</v>
      </c>
      <c r="H216" s="131">
        <v>4</v>
      </c>
      <c r="I216" s="132"/>
      <c r="J216" s="133">
        <f>ROUND(I216*H216,2)</f>
        <v>0</v>
      </c>
      <c r="K216" s="129" t="s">
        <v>131</v>
      </c>
      <c r="L216" s="32"/>
      <c r="M216" s="134" t="s">
        <v>19</v>
      </c>
      <c r="N216" s="135" t="s">
        <v>43</v>
      </c>
      <c r="P216" s="136">
        <f>O216*H216</f>
        <v>0</v>
      </c>
      <c r="Q216" s="136">
        <v>0</v>
      </c>
      <c r="R216" s="136">
        <f>Q216*H216</f>
        <v>0</v>
      </c>
      <c r="S216" s="136">
        <v>8.9999999999999998E-4</v>
      </c>
      <c r="T216" s="137">
        <f>S216*H216</f>
        <v>3.5999999999999999E-3</v>
      </c>
      <c r="AR216" s="138" t="s">
        <v>240</v>
      </c>
      <c r="AT216" s="138" t="s">
        <v>127</v>
      </c>
      <c r="AU216" s="138" t="s">
        <v>82</v>
      </c>
      <c r="AY216" s="17" t="s">
        <v>124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80</v>
      </c>
      <c r="BK216" s="139">
        <f>ROUND(I216*H216,2)</f>
        <v>0</v>
      </c>
      <c r="BL216" s="17" t="s">
        <v>240</v>
      </c>
      <c r="BM216" s="138" t="s">
        <v>640</v>
      </c>
    </row>
    <row r="217" spans="2:65" s="1" customFormat="1" ht="29.25">
      <c r="B217" s="32"/>
      <c r="D217" s="140" t="s">
        <v>134</v>
      </c>
      <c r="F217" s="141" t="s">
        <v>641</v>
      </c>
      <c r="I217" s="142"/>
      <c r="L217" s="32"/>
      <c r="M217" s="143"/>
      <c r="T217" s="53"/>
      <c r="AT217" s="17" t="s">
        <v>134</v>
      </c>
      <c r="AU217" s="17" t="s">
        <v>82</v>
      </c>
    </row>
    <row r="218" spans="2:65" s="1" customFormat="1">
      <c r="B218" s="32"/>
      <c r="D218" s="144" t="s">
        <v>136</v>
      </c>
      <c r="F218" s="145" t="s">
        <v>642</v>
      </c>
      <c r="I218" s="142"/>
      <c r="L218" s="32"/>
      <c r="M218" s="143"/>
      <c r="T218" s="53"/>
      <c r="AT218" s="17" t="s">
        <v>136</v>
      </c>
      <c r="AU218" s="17" t="s">
        <v>82</v>
      </c>
    </row>
    <row r="219" spans="2:65" s="14" customFormat="1">
      <c r="B219" s="160"/>
      <c r="D219" s="140" t="s">
        <v>138</v>
      </c>
      <c r="E219" s="161" t="s">
        <v>19</v>
      </c>
      <c r="F219" s="162" t="s">
        <v>643</v>
      </c>
      <c r="H219" s="161" t="s">
        <v>19</v>
      </c>
      <c r="I219" s="163"/>
      <c r="L219" s="160"/>
      <c r="M219" s="164"/>
      <c r="T219" s="165"/>
      <c r="AT219" s="161" t="s">
        <v>138</v>
      </c>
      <c r="AU219" s="161" t="s">
        <v>82</v>
      </c>
      <c r="AV219" s="14" t="s">
        <v>80</v>
      </c>
      <c r="AW219" s="14" t="s">
        <v>33</v>
      </c>
      <c r="AX219" s="14" t="s">
        <v>72</v>
      </c>
      <c r="AY219" s="161" t="s">
        <v>124</v>
      </c>
    </row>
    <row r="220" spans="2:65" s="12" customFormat="1">
      <c r="B220" s="146"/>
      <c r="D220" s="140" t="s">
        <v>138</v>
      </c>
      <c r="E220" s="147" t="s">
        <v>19</v>
      </c>
      <c r="F220" s="148" t="s">
        <v>132</v>
      </c>
      <c r="H220" s="149">
        <v>4</v>
      </c>
      <c r="I220" s="150"/>
      <c r="L220" s="146"/>
      <c r="M220" s="151"/>
      <c r="T220" s="152"/>
      <c r="AT220" s="147" t="s">
        <v>138</v>
      </c>
      <c r="AU220" s="147" t="s">
        <v>82</v>
      </c>
      <c r="AV220" s="12" t="s">
        <v>82</v>
      </c>
      <c r="AW220" s="12" t="s">
        <v>33</v>
      </c>
      <c r="AX220" s="12" t="s">
        <v>80</v>
      </c>
      <c r="AY220" s="147" t="s">
        <v>124</v>
      </c>
    </row>
    <row r="221" spans="2:65" s="1" customFormat="1" ht="24.2" customHeight="1">
      <c r="B221" s="32"/>
      <c r="C221" s="127" t="s">
        <v>382</v>
      </c>
      <c r="D221" s="127" t="s">
        <v>127</v>
      </c>
      <c r="E221" s="128" t="s">
        <v>644</v>
      </c>
      <c r="F221" s="129" t="s">
        <v>645</v>
      </c>
      <c r="G221" s="130" t="s">
        <v>394</v>
      </c>
      <c r="H221" s="176"/>
      <c r="I221" s="132"/>
      <c r="J221" s="133">
        <f>ROUND(I221*H221,2)</f>
        <v>0</v>
      </c>
      <c r="K221" s="129" t="s">
        <v>131</v>
      </c>
      <c r="L221" s="32"/>
      <c r="M221" s="134" t="s">
        <v>19</v>
      </c>
      <c r="N221" s="135" t="s">
        <v>43</v>
      </c>
      <c r="P221" s="136">
        <f>O221*H221</f>
        <v>0</v>
      </c>
      <c r="Q221" s="136">
        <v>0</v>
      </c>
      <c r="R221" s="136">
        <f>Q221*H221</f>
        <v>0</v>
      </c>
      <c r="S221" s="136">
        <v>0</v>
      </c>
      <c r="T221" s="137">
        <f>S221*H221</f>
        <v>0</v>
      </c>
      <c r="AR221" s="138" t="s">
        <v>240</v>
      </c>
      <c r="AT221" s="138" t="s">
        <v>127</v>
      </c>
      <c r="AU221" s="138" t="s">
        <v>82</v>
      </c>
      <c r="AY221" s="17" t="s">
        <v>124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80</v>
      </c>
      <c r="BK221" s="139">
        <f>ROUND(I221*H221,2)</f>
        <v>0</v>
      </c>
      <c r="BL221" s="17" t="s">
        <v>240</v>
      </c>
      <c r="BM221" s="138" t="s">
        <v>646</v>
      </c>
    </row>
    <row r="222" spans="2:65" s="1" customFormat="1" ht="29.25">
      <c r="B222" s="32"/>
      <c r="D222" s="140" t="s">
        <v>134</v>
      </c>
      <c r="F222" s="141" t="s">
        <v>647</v>
      </c>
      <c r="I222" s="142"/>
      <c r="L222" s="32"/>
      <c r="M222" s="143"/>
      <c r="T222" s="53"/>
      <c r="AT222" s="17" t="s">
        <v>134</v>
      </c>
      <c r="AU222" s="17" t="s">
        <v>82</v>
      </c>
    </row>
    <row r="223" spans="2:65" s="1" customFormat="1">
      <c r="B223" s="32"/>
      <c r="D223" s="144" t="s">
        <v>136</v>
      </c>
      <c r="F223" s="145" t="s">
        <v>648</v>
      </c>
      <c r="I223" s="142"/>
      <c r="L223" s="32"/>
      <c r="M223" s="143"/>
      <c r="T223" s="53"/>
      <c r="AT223" s="17" t="s">
        <v>136</v>
      </c>
      <c r="AU223" s="17" t="s">
        <v>82</v>
      </c>
    </row>
    <row r="224" spans="2:65" s="11" customFormat="1" ht="25.9" customHeight="1">
      <c r="B224" s="115"/>
      <c r="D224" s="116" t="s">
        <v>71</v>
      </c>
      <c r="E224" s="117" t="s">
        <v>649</v>
      </c>
      <c r="F224" s="117" t="s">
        <v>650</v>
      </c>
      <c r="I224" s="118"/>
      <c r="J224" s="119">
        <f>BK224</f>
        <v>0</v>
      </c>
      <c r="L224" s="115"/>
      <c r="M224" s="120"/>
      <c r="P224" s="121">
        <f>SUM(P225:P242)</f>
        <v>0</v>
      </c>
      <c r="R224" s="121">
        <f>SUM(R225:R242)</f>
        <v>0</v>
      </c>
      <c r="T224" s="122">
        <f>SUM(T225:T242)</f>
        <v>0</v>
      </c>
      <c r="AR224" s="116" t="s">
        <v>132</v>
      </c>
      <c r="AT224" s="123" t="s">
        <v>71</v>
      </c>
      <c r="AU224" s="123" t="s">
        <v>72</v>
      </c>
      <c r="AY224" s="116" t="s">
        <v>124</v>
      </c>
      <c r="BK224" s="124">
        <f>SUM(BK225:BK242)</f>
        <v>0</v>
      </c>
    </row>
    <row r="225" spans="2:65" s="1" customFormat="1" ht="16.5" customHeight="1">
      <c r="B225" s="32"/>
      <c r="C225" s="127" t="s">
        <v>386</v>
      </c>
      <c r="D225" s="127" t="s">
        <v>127</v>
      </c>
      <c r="E225" s="128" t="s">
        <v>651</v>
      </c>
      <c r="F225" s="129" t="s">
        <v>652</v>
      </c>
      <c r="G225" s="130" t="s">
        <v>653</v>
      </c>
      <c r="H225" s="131">
        <v>7</v>
      </c>
      <c r="I225" s="132"/>
      <c r="J225" s="133">
        <f>ROUND(I225*H225,2)</f>
        <v>0</v>
      </c>
      <c r="K225" s="129" t="s">
        <v>131</v>
      </c>
      <c r="L225" s="32"/>
      <c r="M225" s="134" t="s">
        <v>19</v>
      </c>
      <c r="N225" s="135" t="s">
        <v>43</v>
      </c>
      <c r="P225" s="136">
        <f>O225*H225</f>
        <v>0</v>
      </c>
      <c r="Q225" s="136">
        <v>0</v>
      </c>
      <c r="R225" s="136">
        <f>Q225*H225</f>
        <v>0</v>
      </c>
      <c r="S225" s="136">
        <v>0</v>
      </c>
      <c r="T225" s="137">
        <f>S225*H225</f>
        <v>0</v>
      </c>
      <c r="AR225" s="138" t="s">
        <v>654</v>
      </c>
      <c r="AT225" s="138" t="s">
        <v>127</v>
      </c>
      <c r="AU225" s="138" t="s">
        <v>80</v>
      </c>
      <c r="AY225" s="17" t="s">
        <v>124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7" t="s">
        <v>80</v>
      </c>
      <c r="BK225" s="139">
        <f>ROUND(I225*H225,2)</f>
        <v>0</v>
      </c>
      <c r="BL225" s="17" t="s">
        <v>654</v>
      </c>
      <c r="BM225" s="138" t="s">
        <v>655</v>
      </c>
    </row>
    <row r="226" spans="2:65" s="1" customFormat="1" ht="19.5">
      <c r="B226" s="32"/>
      <c r="D226" s="140" t="s">
        <v>134</v>
      </c>
      <c r="F226" s="141" t="s">
        <v>656</v>
      </c>
      <c r="I226" s="142"/>
      <c r="L226" s="32"/>
      <c r="M226" s="143"/>
      <c r="T226" s="53"/>
      <c r="AT226" s="17" t="s">
        <v>134</v>
      </c>
      <c r="AU226" s="17" t="s">
        <v>80</v>
      </c>
    </row>
    <row r="227" spans="2:65" s="1" customFormat="1">
      <c r="B227" s="32"/>
      <c r="D227" s="144" t="s">
        <v>136</v>
      </c>
      <c r="F227" s="145" t="s">
        <v>657</v>
      </c>
      <c r="I227" s="142"/>
      <c r="L227" s="32"/>
      <c r="M227" s="143"/>
      <c r="T227" s="53"/>
      <c r="AT227" s="17" t="s">
        <v>136</v>
      </c>
      <c r="AU227" s="17" t="s">
        <v>80</v>
      </c>
    </row>
    <row r="228" spans="2:65" s="14" customFormat="1">
      <c r="B228" s="160"/>
      <c r="D228" s="140" t="s">
        <v>138</v>
      </c>
      <c r="E228" s="161" t="s">
        <v>19</v>
      </c>
      <c r="F228" s="162" t="s">
        <v>658</v>
      </c>
      <c r="H228" s="161" t="s">
        <v>19</v>
      </c>
      <c r="I228" s="163"/>
      <c r="L228" s="160"/>
      <c r="M228" s="164"/>
      <c r="T228" s="165"/>
      <c r="AT228" s="161" t="s">
        <v>138</v>
      </c>
      <c r="AU228" s="161" t="s">
        <v>80</v>
      </c>
      <c r="AV228" s="14" t="s">
        <v>80</v>
      </c>
      <c r="AW228" s="14" t="s">
        <v>33</v>
      </c>
      <c r="AX228" s="14" t="s">
        <v>72</v>
      </c>
      <c r="AY228" s="161" t="s">
        <v>124</v>
      </c>
    </row>
    <row r="229" spans="2:65" s="12" customFormat="1">
      <c r="B229" s="146"/>
      <c r="D229" s="140" t="s">
        <v>138</v>
      </c>
      <c r="E229" s="147" t="s">
        <v>19</v>
      </c>
      <c r="F229" s="148" t="s">
        <v>162</v>
      </c>
      <c r="H229" s="149">
        <v>5</v>
      </c>
      <c r="I229" s="150"/>
      <c r="L229" s="146"/>
      <c r="M229" s="151"/>
      <c r="T229" s="152"/>
      <c r="AT229" s="147" t="s">
        <v>138</v>
      </c>
      <c r="AU229" s="147" t="s">
        <v>80</v>
      </c>
      <c r="AV229" s="12" t="s">
        <v>82</v>
      </c>
      <c r="AW229" s="12" t="s">
        <v>33</v>
      </c>
      <c r="AX229" s="12" t="s">
        <v>72</v>
      </c>
      <c r="AY229" s="147" t="s">
        <v>124</v>
      </c>
    </row>
    <row r="230" spans="2:65" s="14" customFormat="1">
      <c r="B230" s="160"/>
      <c r="D230" s="140" t="s">
        <v>138</v>
      </c>
      <c r="E230" s="161" t="s">
        <v>19</v>
      </c>
      <c r="F230" s="162" t="s">
        <v>659</v>
      </c>
      <c r="H230" s="161" t="s">
        <v>19</v>
      </c>
      <c r="I230" s="163"/>
      <c r="L230" s="160"/>
      <c r="M230" s="164"/>
      <c r="T230" s="165"/>
      <c r="AT230" s="161" t="s">
        <v>138</v>
      </c>
      <c r="AU230" s="161" t="s">
        <v>80</v>
      </c>
      <c r="AV230" s="14" t="s">
        <v>80</v>
      </c>
      <c r="AW230" s="14" t="s">
        <v>33</v>
      </c>
      <c r="AX230" s="14" t="s">
        <v>72</v>
      </c>
      <c r="AY230" s="161" t="s">
        <v>124</v>
      </c>
    </row>
    <row r="231" spans="2:65" s="12" customFormat="1">
      <c r="B231" s="146"/>
      <c r="D231" s="140" t="s">
        <v>138</v>
      </c>
      <c r="E231" s="147" t="s">
        <v>19</v>
      </c>
      <c r="F231" s="148" t="s">
        <v>82</v>
      </c>
      <c r="H231" s="149">
        <v>2</v>
      </c>
      <c r="I231" s="150"/>
      <c r="L231" s="146"/>
      <c r="M231" s="151"/>
      <c r="T231" s="152"/>
      <c r="AT231" s="147" t="s">
        <v>138</v>
      </c>
      <c r="AU231" s="147" t="s">
        <v>80</v>
      </c>
      <c r="AV231" s="12" t="s">
        <v>82</v>
      </c>
      <c r="AW231" s="12" t="s">
        <v>33</v>
      </c>
      <c r="AX231" s="12" t="s">
        <v>72</v>
      </c>
      <c r="AY231" s="147" t="s">
        <v>124</v>
      </c>
    </row>
    <row r="232" spans="2:65" s="13" customFormat="1">
      <c r="B232" s="153"/>
      <c r="D232" s="140" t="s">
        <v>138</v>
      </c>
      <c r="E232" s="154" t="s">
        <v>19</v>
      </c>
      <c r="F232" s="155" t="s">
        <v>141</v>
      </c>
      <c r="H232" s="156">
        <v>7</v>
      </c>
      <c r="I232" s="157"/>
      <c r="L232" s="153"/>
      <c r="M232" s="158"/>
      <c r="T232" s="159"/>
      <c r="AT232" s="154" t="s">
        <v>138</v>
      </c>
      <c r="AU232" s="154" t="s">
        <v>80</v>
      </c>
      <c r="AV232" s="13" t="s">
        <v>132</v>
      </c>
      <c r="AW232" s="13" t="s">
        <v>33</v>
      </c>
      <c r="AX232" s="13" t="s">
        <v>80</v>
      </c>
      <c r="AY232" s="154" t="s">
        <v>124</v>
      </c>
    </row>
    <row r="233" spans="2:65" s="1" customFormat="1" ht="21.75" customHeight="1">
      <c r="B233" s="32"/>
      <c r="C233" s="127" t="s">
        <v>391</v>
      </c>
      <c r="D233" s="127" t="s">
        <v>127</v>
      </c>
      <c r="E233" s="128" t="s">
        <v>660</v>
      </c>
      <c r="F233" s="129" t="s">
        <v>661</v>
      </c>
      <c r="G233" s="130" t="s">
        <v>653</v>
      </c>
      <c r="H233" s="131">
        <v>24</v>
      </c>
      <c r="I233" s="132"/>
      <c r="J233" s="133">
        <f>ROUND(I233*H233,2)</f>
        <v>0</v>
      </c>
      <c r="K233" s="129" t="s">
        <v>131</v>
      </c>
      <c r="L233" s="32"/>
      <c r="M233" s="134" t="s">
        <v>19</v>
      </c>
      <c r="N233" s="135" t="s">
        <v>43</v>
      </c>
      <c r="P233" s="136">
        <f>O233*H233</f>
        <v>0</v>
      </c>
      <c r="Q233" s="136">
        <v>0</v>
      </c>
      <c r="R233" s="136">
        <f>Q233*H233</f>
        <v>0</v>
      </c>
      <c r="S233" s="136">
        <v>0</v>
      </c>
      <c r="T233" s="137">
        <f>S233*H233</f>
        <v>0</v>
      </c>
      <c r="AR233" s="138" t="s">
        <v>654</v>
      </c>
      <c r="AT233" s="138" t="s">
        <v>127</v>
      </c>
      <c r="AU233" s="138" t="s">
        <v>80</v>
      </c>
      <c r="AY233" s="17" t="s">
        <v>124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80</v>
      </c>
      <c r="BK233" s="139">
        <f>ROUND(I233*H233,2)</f>
        <v>0</v>
      </c>
      <c r="BL233" s="17" t="s">
        <v>654</v>
      </c>
      <c r="BM233" s="138" t="s">
        <v>662</v>
      </c>
    </row>
    <row r="234" spans="2:65" s="1" customFormat="1" ht="19.5">
      <c r="B234" s="32"/>
      <c r="D234" s="140" t="s">
        <v>134</v>
      </c>
      <c r="F234" s="141" t="s">
        <v>663</v>
      </c>
      <c r="I234" s="142"/>
      <c r="L234" s="32"/>
      <c r="M234" s="143"/>
      <c r="T234" s="53"/>
      <c r="AT234" s="17" t="s">
        <v>134</v>
      </c>
      <c r="AU234" s="17" t="s">
        <v>80</v>
      </c>
    </row>
    <row r="235" spans="2:65" s="1" customFormat="1">
      <c r="B235" s="32"/>
      <c r="D235" s="144" t="s">
        <v>136</v>
      </c>
      <c r="F235" s="145" t="s">
        <v>664</v>
      </c>
      <c r="I235" s="142"/>
      <c r="L235" s="32"/>
      <c r="M235" s="143"/>
      <c r="T235" s="53"/>
      <c r="AT235" s="17" t="s">
        <v>136</v>
      </c>
      <c r="AU235" s="17" t="s">
        <v>80</v>
      </c>
    </row>
    <row r="236" spans="2:65" s="14" customFormat="1">
      <c r="B236" s="160"/>
      <c r="D236" s="140" t="s">
        <v>138</v>
      </c>
      <c r="E236" s="161" t="s">
        <v>19</v>
      </c>
      <c r="F236" s="162" t="s">
        <v>665</v>
      </c>
      <c r="H236" s="161" t="s">
        <v>19</v>
      </c>
      <c r="I236" s="163"/>
      <c r="L236" s="160"/>
      <c r="M236" s="164"/>
      <c r="T236" s="165"/>
      <c r="AT236" s="161" t="s">
        <v>138</v>
      </c>
      <c r="AU236" s="161" t="s">
        <v>80</v>
      </c>
      <c r="AV236" s="14" t="s">
        <v>80</v>
      </c>
      <c r="AW236" s="14" t="s">
        <v>33</v>
      </c>
      <c r="AX236" s="14" t="s">
        <v>72</v>
      </c>
      <c r="AY236" s="161" t="s">
        <v>124</v>
      </c>
    </row>
    <row r="237" spans="2:65" s="12" customFormat="1">
      <c r="B237" s="146"/>
      <c r="D237" s="140" t="s">
        <v>138</v>
      </c>
      <c r="E237" s="147" t="s">
        <v>19</v>
      </c>
      <c r="F237" s="148" t="s">
        <v>295</v>
      </c>
      <c r="H237" s="149">
        <v>24</v>
      </c>
      <c r="I237" s="150"/>
      <c r="L237" s="146"/>
      <c r="M237" s="151"/>
      <c r="T237" s="152"/>
      <c r="AT237" s="147" t="s">
        <v>138</v>
      </c>
      <c r="AU237" s="147" t="s">
        <v>80</v>
      </c>
      <c r="AV237" s="12" t="s">
        <v>82</v>
      </c>
      <c r="AW237" s="12" t="s">
        <v>33</v>
      </c>
      <c r="AX237" s="12" t="s">
        <v>80</v>
      </c>
      <c r="AY237" s="147" t="s">
        <v>124</v>
      </c>
    </row>
    <row r="238" spans="2:65" s="1" customFormat="1" ht="16.5" customHeight="1">
      <c r="B238" s="32"/>
      <c r="C238" s="127" t="s">
        <v>400</v>
      </c>
      <c r="D238" s="127" t="s">
        <v>127</v>
      </c>
      <c r="E238" s="128" t="s">
        <v>666</v>
      </c>
      <c r="F238" s="129" t="s">
        <v>667</v>
      </c>
      <c r="G238" s="130" t="s">
        <v>653</v>
      </c>
      <c r="H238" s="131">
        <v>8</v>
      </c>
      <c r="I238" s="132"/>
      <c r="J238" s="133">
        <f>ROUND(I238*H238,2)</f>
        <v>0</v>
      </c>
      <c r="K238" s="129" t="s">
        <v>131</v>
      </c>
      <c r="L238" s="32"/>
      <c r="M238" s="134" t="s">
        <v>19</v>
      </c>
      <c r="N238" s="135" t="s">
        <v>43</v>
      </c>
      <c r="P238" s="136">
        <f>O238*H238</f>
        <v>0</v>
      </c>
      <c r="Q238" s="136">
        <v>0</v>
      </c>
      <c r="R238" s="136">
        <f>Q238*H238</f>
        <v>0</v>
      </c>
      <c r="S238" s="136">
        <v>0</v>
      </c>
      <c r="T238" s="137">
        <f>S238*H238</f>
        <v>0</v>
      </c>
      <c r="AR238" s="138" t="s">
        <v>654</v>
      </c>
      <c r="AT238" s="138" t="s">
        <v>127</v>
      </c>
      <c r="AU238" s="138" t="s">
        <v>80</v>
      </c>
      <c r="AY238" s="17" t="s">
        <v>124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80</v>
      </c>
      <c r="BK238" s="139">
        <f>ROUND(I238*H238,2)</f>
        <v>0</v>
      </c>
      <c r="BL238" s="17" t="s">
        <v>654</v>
      </c>
      <c r="BM238" s="138" t="s">
        <v>668</v>
      </c>
    </row>
    <row r="239" spans="2:65" s="1" customFormat="1" ht="19.5">
      <c r="B239" s="32"/>
      <c r="D239" s="140" t="s">
        <v>134</v>
      </c>
      <c r="F239" s="141" t="s">
        <v>669</v>
      </c>
      <c r="I239" s="142"/>
      <c r="L239" s="32"/>
      <c r="M239" s="143"/>
      <c r="T239" s="53"/>
      <c r="AT239" s="17" t="s">
        <v>134</v>
      </c>
      <c r="AU239" s="17" t="s">
        <v>80</v>
      </c>
    </row>
    <row r="240" spans="2:65" s="1" customFormat="1">
      <c r="B240" s="32"/>
      <c r="D240" s="144" t="s">
        <v>136</v>
      </c>
      <c r="F240" s="145" t="s">
        <v>670</v>
      </c>
      <c r="I240" s="142"/>
      <c r="L240" s="32"/>
      <c r="M240" s="143"/>
      <c r="T240" s="53"/>
      <c r="AT240" s="17" t="s">
        <v>136</v>
      </c>
      <c r="AU240" s="17" t="s">
        <v>80</v>
      </c>
    </row>
    <row r="241" spans="2:51" s="14" customFormat="1">
      <c r="B241" s="160"/>
      <c r="D241" s="140" t="s">
        <v>138</v>
      </c>
      <c r="E241" s="161" t="s">
        <v>19</v>
      </c>
      <c r="F241" s="162" t="s">
        <v>671</v>
      </c>
      <c r="H241" s="161" t="s">
        <v>19</v>
      </c>
      <c r="I241" s="163"/>
      <c r="L241" s="160"/>
      <c r="M241" s="164"/>
      <c r="T241" s="165"/>
      <c r="AT241" s="161" t="s">
        <v>138</v>
      </c>
      <c r="AU241" s="161" t="s">
        <v>80</v>
      </c>
      <c r="AV241" s="14" t="s">
        <v>80</v>
      </c>
      <c r="AW241" s="14" t="s">
        <v>33</v>
      </c>
      <c r="AX241" s="14" t="s">
        <v>72</v>
      </c>
      <c r="AY241" s="161" t="s">
        <v>124</v>
      </c>
    </row>
    <row r="242" spans="2:51" s="12" customFormat="1">
      <c r="B242" s="146"/>
      <c r="D242" s="140" t="s">
        <v>138</v>
      </c>
      <c r="E242" s="147" t="s">
        <v>19</v>
      </c>
      <c r="F242" s="148" t="s">
        <v>185</v>
      </c>
      <c r="H242" s="149">
        <v>8</v>
      </c>
      <c r="I242" s="150"/>
      <c r="L242" s="146"/>
      <c r="M242" s="180"/>
      <c r="N242" s="181"/>
      <c r="O242" s="181"/>
      <c r="P242" s="181"/>
      <c r="Q242" s="181"/>
      <c r="R242" s="181"/>
      <c r="S242" s="181"/>
      <c r="T242" s="182"/>
      <c r="AT242" s="147" t="s">
        <v>138</v>
      </c>
      <c r="AU242" s="147" t="s">
        <v>80</v>
      </c>
      <c r="AV242" s="12" t="s">
        <v>82</v>
      </c>
      <c r="AW242" s="12" t="s">
        <v>33</v>
      </c>
      <c r="AX242" s="12" t="s">
        <v>80</v>
      </c>
      <c r="AY242" s="147" t="s">
        <v>124</v>
      </c>
    </row>
    <row r="243" spans="2:51" s="1" customFormat="1" ht="6.95" customHeight="1">
      <c r="B243" s="41"/>
      <c r="C243" s="42"/>
      <c r="D243" s="42"/>
      <c r="E243" s="42"/>
      <c r="F243" s="42"/>
      <c r="G243" s="42"/>
      <c r="H243" s="42"/>
      <c r="I243" s="42"/>
      <c r="J243" s="42"/>
      <c r="K243" s="42"/>
      <c r="L243" s="32"/>
    </row>
  </sheetData>
  <sheetProtection algorithmName="SHA-512" hashValue="P8s6UiOAu4oPVkpYPLILpqmYKLKYFw6G+zvHNnbbEAKxjNp+QpPr4ojH8nrQn6oj72pJwEH1FWcN3krxOkrRaw==" saltValue="sg1HQHGXAcMI6Jp5lECagRSCMqzalSDvdnKxSgtB8+8IsDXAODwOUEChlvBiWw7CwyaywgpAdhX99e5RnWv6Yg==" spinCount="100000" sheet="1" objects="1" scenarios="1" formatColumns="0" formatRows="0" autoFilter="0"/>
  <autoFilter ref="C83:K242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2" r:id="rId2" xr:uid="{00000000-0004-0000-0200-000001000000}"/>
    <hyperlink ref="F95" r:id="rId3" xr:uid="{00000000-0004-0000-0200-000002000000}"/>
    <hyperlink ref="F99" r:id="rId4" xr:uid="{00000000-0004-0000-0200-000003000000}"/>
    <hyperlink ref="F104" r:id="rId5" xr:uid="{00000000-0004-0000-0200-000004000000}"/>
    <hyperlink ref="F113" r:id="rId6" xr:uid="{00000000-0004-0000-0200-000005000000}"/>
    <hyperlink ref="F120" r:id="rId7" xr:uid="{00000000-0004-0000-0200-000006000000}"/>
    <hyperlink ref="F123" r:id="rId8" xr:uid="{00000000-0004-0000-0200-000007000000}"/>
    <hyperlink ref="F130" r:id="rId9" xr:uid="{00000000-0004-0000-0200-000008000000}"/>
    <hyperlink ref="F137" r:id="rId10" xr:uid="{00000000-0004-0000-0200-000009000000}"/>
    <hyperlink ref="F144" r:id="rId11" xr:uid="{00000000-0004-0000-0200-00000A000000}"/>
    <hyperlink ref="F166" r:id="rId12" xr:uid="{00000000-0004-0000-0200-00000B000000}"/>
    <hyperlink ref="F171" r:id="rId13" xr:uid="{00000000-0004-0000-0200-00000C000000}"/>
    <hyperlink ref="F179" r:id="rId14" xr:uid="{00000000-0004-0000-0200-00000D000000}"/>
    <hyperlink ref="F184" r:id="rId15" xr:uid="{00000000-0004-0000-0200-00000E000000}"/>
    <hyperlink ref="F189" r:id="rId16" xr:uid="{00000000-0004-0000-0200-00000F000000}"/>
    <hyperlink ref="F192" r:id="rId17" xr:uid="{00000000-0004-0000-0200-000010000000}"/>
    <hyperlink ref="F199" r:id="rId18" xr:uid="{00000000-0004-0000-0200-000011000000}"/>
    <hyperlink ref="F204" r:id="rId19" xr:uid="{00000000-0004-0000-0200-000012000000}"/>
    <hyperlink ref="F211" r:id="rId20" xr:uid="{00000000-0004-0000-0200-000013000000}"/>
    <hyperlink ref="F218" r:id="rId21" xr:uid="{00000000-0004-0000-0200-000014000000}"/>
    <hyperlink ref="F223" r:id="rId22" xr:uid="{00000000-0004-0000-0200-000015000000}"/>
    <hyperlink ref="F227" r:id="rId23" xr:uid="{00000000-0004-0000-0200-000016000000}"/>
    <hyperlink ref="F235" r:id="rId24" xr:uid="{00000000-0004-0000-0200-000017000000}"/>
    <hyperlink ref="F240" r:id="rId25" xr:uid="{00000000-0004-0000-02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8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92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6" t="str">
        <f>'Rekapitulace stavby'!K6</f>
        <v>Vodní dílo Slapy - Modernizace hrázových výtahů - přehrada na p.č. st. 74 v k.ú. Rabyně a st. 323/1 v k.ú. Štěchovice</v>
      </c>
      <c r="F7" s="307"/>
      <c r="G7" s="307"/>
      <c r="H7" s="307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96" t="s">
        <v>672</v>
      </c>
      <c r="F9" s="305"/>
      <c r="G9" s="305"/>
      <c r="H9" s="30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>Vyplň údaj</v>
      </c>
      <c r="F18" s="279"/>
      <c r="G18" s="279"/>
      <c r="H18" s="27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83" t="s">
        <v>19</v>
      </c>
      <c r="F27" s="283"/>
      <c r="G27" s="283"/>
      <c r="H27" s="283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ROUND(J81,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ROUND((SUM(BE81:BE87)),  2)</f>
        <v>0</v>
      </c>
      <c r="I33" s="89">
        <v>0.21</v>
      </c>
      <c r="J33" s="88">
        <f>ROUND(((SUM(BE81:BE87))*I33),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ROUND((SUM(BF81:BF87)),  2)</f>
        <v>0</v>
      </c>
      <c r="I34" s="89">
        <v>0.12</v>
      </c>
      <c r="J34" s="88">
        <f>ROUND(((SUM(BF81:BF87))*I34),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ROUND((SUM(BG81:BG87)),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ROUND((SUM(BH81:BH87)),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ROUND((SUM(BI81:BI87)),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95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6" t="str">
        <f>E7</f>
        <v>Vodní dílo Slapy - Modernizace hrázových výtahů - přehrada na p.č. st. 74 v k.ú. Rabyně a st. 323/1 v k.ú. Štěchovice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93</v>
      </c>
      <c r="L49" s="32"/>
    </row>
    <row r="50" spans="2:47" s="1" customFormat="1" ht="16.5" customHeight="1">
      <c r="B50" s="32"/>
      <c r="E50" s="296" t="str">
        <f>E9</f>
        <v>03 - Technologie výtahů</v>
      </c>
      <c r="F50" s="305"/>
      <c r="G50" s="305"/>
      <c r="H50" s="30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p.č.st.74, k.ú.Rabyně,p.č.st.323/1, k.ú.Štěchovice</v>
      </c>
      <c r="I52" s="27" t="s">
        <v>23</v>
      </c>
      <c r="J52" s="49" t="str">
        <f>IF(J12="","",J12)</f>
        <v>7. 10. 2024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Povodí Vltavy, s.p.</v>
      </c>
      <c r="I54" s="27" t="s">
        <v>31</v>
      </c>
      <c r="J54" s="30" t="str">
        <f>E21</f>
        <v>Ing. Roman Gajdoš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96</v>
      </c>
      <c r="D57" s="90"/>
      <c r="E57" s="90"/>
      <c r="F57" s="90"/>
      <c r="G57" s="90"/>
      <c r="H57" s="90"/>
      <c r="I57" s="90"/>
      <c r="J57" s="97" t="s">
        <v>97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J81</f>
        <v>0</v>
      </c>
      <c r="L59" s="32"/>
      <c r="AU59" s="17" t="s">
        <v>98</v>
      </c>
    </row>
    <row r="60" spans="2:47" s="8" customFormat="1" ht="24.95" customHeight="1">
      <c r="B60" s="99"/>
      <c r="D60" s="100" t="s">
        <v>673</v>
      </c>
      <c r="E60" s="101"/>
      <c r="F60" s="101"/>
      <c r="G60" s="101"/>
      <c r="H60" s="101"/>
      <c r="I60" s="101"/>
      <c r="J60" s="102">
        <f>J82</f>
        <v>0</v>
      </c>
      <c r="L60" s="99"/>
    </row>
    <row r="61" spans="2:47" s="9" customFormat="1" ht="19.899999999999999" customHeight="1">
      <c r="B61" s="103"/>
      <c r="D61" s="104" t="s">
        <v>674</v>
      </c>
      <c r="E61" s="105"/>
      <c r="F61" s="105"/>
      <c r="G61" s="105"/>
      <c r="H61" s="105"/>
      <c r="I61" s="105"/>
      <c r="J61" s="106">
        <f>J83</f>
        <v>0</v>
      </c>
      <c r="L61" s="103"/>
    </row>
    <row r="62" spans="2:47" s="1" customFormat="1" ht="21.75" customHeight="1">
      <c r="B62" s="32"/>
      <c r="L62" s="32"/>
    </row>
    <row r="63" spans="2:47" s="1" customFormat="1" ht="6.95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2"/>
    </row>
    <row r="67" spans="2:20" s="1" customFormat="1" ht="6.95" customHeight="1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2"/>
    </row>
    <row r="68" spans="2:20" s="1" customFormat="1" ht="24.95" customHeight="1">
      <c r="B68" s="32"/>
      <c r="C68" s="21" t="s">
        <v>109</v>
      </c>
      <c r="L68" s="32"/>
    </row>
    <row r="69" spans="2:20" s="1" customFormat="1" ht="6.95" customHeight="1">
      <c r="B69" s="32"/>
      <c r="L69" s="32"/>
    </row>
    <row r="70" spans="2:20" s="1" customFormat="1" ht="12" customHeight="1">
      <c r="B70" s="32"/>
      <c r="C70" s="27" t="s">
        <v>16</v>
      </c>
      <c r="L70" s="32"/>
    </row>
    <row r="71" spans="2:20" s="1" customFormat="1" ht="26.25" customHeight="1">
      <c r="B71" s="32"/>
      <c r="E71" s="306" t="str">
        <f>E7</f>
        <v>Vodní dílo Slapy - Modernizace hrázových výtahů - přehrada na p.č. st. 74 v k.ú. Rabyně a st. 323/1 v k.ú. Štěchovice</v>
      </c>
      <c r="F71" s="307"/>
      <c r="G71" s="307"/>
      <c r="H71" s="307"/>
      <c r="L71" s="32"/>
    </row>
    <row r="72" spans="2:20" s="1" customFormat="1" ht="12" customHeight="1">
      <c r="B72" s="32"/>
      <c r="C72" s="27" t="s">
        <v>93</v>
      </c>
      <c r="L72" s="32"/>
    </row>
    <row r="73" spans="2:20" s="1" customFormat="1" ht="16.5" customHeight="1">
      <c r="B73" s="32"/>
      <c r="E73" s="296" t="str">
        <f>E9</f>
        <v>03 - Technologie výtahů</v>
      </c>
      <c r="F73" s="305"/>
      <c r="G73" s="305"/>
      <c r="H73" s="305"/>
      <c r="L73" s="32"/>
    </row>
    <row r="74" spans="2:20" s="1" customFormat="1" ht="6.95" customHeight="1">
      <c r="B74" s="32"/>
      <c r="L74" s="32"/>
    </row>
    <row r="75" spans="2:20" s="1" customFormat="1" ht="12" customHeight="1">
      <c r="B75" s="32"/>
      <c r="C75" s="27" t="s">
        <v>21</v>
      </c>
      <c r="F75" s="25" t="str">
        <f>F12</f>
        <v>p.č.st.74, k.ú.Rabyně,p.č.st.323/1, k.ú.Štěchovice</v>
      </c>
      <c r="I75" s="27" t="s">
        <v>23</v>
      </c>
      <c r="J75" s="49" t="str">
        <f>IF(J12="","",J12)</f>
        <v>7. 10. 2024</v>
      </c>
      <c r="L75" s="32"/>
    </row>
    <row r="76" spans="2:20" s="1" customFormat="1" ht="6.95" customHeight="1">
      <c r="B76" s="32"/>
      <c r="L76" s="32"/>
    </row>
    <row r="77" spans="2:20" s="1" customFormat="1" ht="15.2" customHeight="1">
      <c r="B77" s="32"/>
      <c r="C77" s="27" t="s">
        <v>25</v>
      </c>
      <c r="F77" s="25" t="str">
        <f>E15</f>
        <v>Povodí Vltavy, s.p.</v>
      </c>
      <c r="I77" s="27" t="s">
        <v>31</v>
      </c>
      <c r="J77" s="30" t="str">
        <f>E21</f>
        <v>Ing. Roman Gajdoš</v>
      </c>
      <c r="L77" s="32"/>
    </row>
    <row r="78" spans="2:20" s="1" customFormat="1" ht="15.2" customHeight="1">
      <c r="B78" s="32"/>
      <c r="C78" s="27" t="s">
        <v>29</v>
      </c>
      <c r="F78" s="25" t="str">
        <f>IF(E18="","",E18)</f>
        <v>Vyplň údaj</v>
      </c>
      <c r="I78" s="27" t="s">
        <v>34</v>
      </c>
      <c r="J78" s="30" t="str">
        <f>E24</f>
        <v>Bc. Martin Frous</v>
      </c>
      <c r="L78" s="32"/>
    </row>
    <row r="79" spans="2:20" s="1" customFormat="1" ht="10.35" customHeight="1">
      <c r="B79" s="32"/>
      <c r="L79" s="32"/>
    </row>
    <row r="80" spans="2:20" s="10" customFormat="1" ht="29.25" customHeight="1">
      <c r="B80" s="107"/>
      <c r="C80" s="108" t="s">
        <v>110</v>
      </c>
      <c r="D80" s="109" t="s">
        <v>57</v>
      </c>
      <c r="E80" s="109" t="s">
        <v>53</v>
      </c>
      <c r="F80" s="109" t="s">
        <v>54</v>
      </c>
      <c r="G80" s="109" t="s">
        <v>111</v>
      </c>
      <c r="H80" s="109" t="s">
        <v>112</v>
      </c>
      <c r="I80" s="109" t="s">
        <v>113</v>
      </c>
      <c r="J80" s="109" t="s">
        <v>97</v>
      </c>
      <c r="K80" s="110" t="s">
        <v>114</v>
      </c>
      <c r="L80" s="107"/>
      <c r="M80" s="56" t="s">
        <v>19</v>
      </c>
      <c r="N80" s="57" t="s">
        <v>42</v>
      </c>
      <c r="O80" s="57" t="s">
        <v>115</v>
      </c>
      <c r="P80" s="57" t="s">
        <v>116</v>
      </c>
      <c r="Q80" s="57" t="s">
        <v>117</v>
      </c>
      <c r="R80" s="57" t="s">
        <v>118</v>
      </c>
      <c r="S80" s="57" t="s">
        <v>119</v>
      </c>
      <c r="T80" s="58" t="s">
        <v>120</v>
      </c>
    </row>
    <row r="81" spans="2:65" s="1" customFormat="1" ht="22.9" customHeight="1">
      <c r="B81" s="32"/>
      <c r="C81" s="61" t="s">
        <v>121</v>
      </c>
      <c r="J81" s="111">
        <f>BK81</f>
        <v>0</v>
      </c>
      <c r="L81" s="32"/>
      <c r="M81" s="59"/>
      <c r="N81" s="50"/>
      <c r="O81" s="50"/>
      <c r="P81" s="112">
        <f>P82</f>
        <v>0</v>
      </c>
      <c r="Q81" s="50"/>
      <c r="R81" s="112">
        <f>R82</f>
        <v>0</v>
      </c>
      <c r="S81" s="50"/>
      <c r="T81" s="113">
        <f>T82</f>
        <v>2.72</v>
      </c>
      <c r="AT81" s="17" t="s">
        <v>71</v>
      </c>
      <c r="AU81" s="17" t="s">
        <v>98</v>
      </c>
      <c r="BK81" s="114">
        <f>BK82</f>
        <v>0</v>
      </c>
    </row>
    <row r="82" spans="2:65" s="11" customFormat="1" ht="25.9" customHeight="1">
      <c r="B82" s="115"/>
      <c r="D82" s="116" t="s">
        <v>71</v>
      </c>
      <c r="E82" s="117" t="s">
        <v>186</v>
      </c>
      <c r="F82" s="117" t="s">
        <v>675</v>
      </c>
      <c r="I82" s="118"/>
      <c r="J82" s="119">
        <f>BK82</f>
        <v>0</v>
      </c>
      <c r="L82" s="115"/>
      <c r="M82" s="120"/>
      <c r="P82" s="121">
        <f>P83</f>
        <v>0</v>
      </c>
      <c r="R82" s="121">
        <f>R83</f>
        <v>0</v>
      </c>
      <c r="T82" s="122">
        <f>T83</f>
        <v>2.72</v>
      </c>
      <c r="AR82" s="116" t="s">
        <v>125</v>
      </c>
      <c r="AT82" s="123" t="s">
        <v>71</v>
      </c>
      <c r="AU82" s="123" t="s">
        <v>72</v>
      </c>
      <c r="AY82" s="116" t="s">
        <v>124</v>
      </c>
      <c r="BK82" s="124">
        <f>BK83</f>
        <v>0</v>
      </c>
    </row>
    <row r="83" spans="2:65" s="11" customFormat="1" ht="22.9" customHeight="1">
      <c r="B83" s="115"/>
      <c r="D83" s="116" t="s">
        <v>71</v>
      </c>
      <c r="E83" s="125" t="s">
        <v>676</v>
      </c>
      <c r="F83" s="125" t="s">
        <v>677</v>
      </c>
      <c r="I83" s="118"/>
      <c r="J83" s="126">
        <f>BK83</f>
        <v>0</v>
      </c>
      <c r="L83" s="115"/>
      <c r="M83" s="120"/>
      <c r="P83" s="121">
        <f>SUM(P84:P87)</f>
        <v>0</v>
      </c>
      <c r="R83" s="121">
        <f>SUM(R84:R87)</f>
        <v>0</v>
      </c>
      <c r="T83" s="122">
        <f>SUM(T84:T87)</f>
        <v>2.72</v>
      </c>
      <c r="AR83" s="116" t="s">
        <v>125</v>
      </c>
      <c r="AT83" s="123" t="s">
        <v>71</v>
      </c>
      <c r="AU83" s="123" t="s">
        <v>80</v>
      </c>
      <c r="AY83" s="116" t="s">
        <v>124</v>
      </c>
      <c r="BK83" s="124">
        <f>SUM(BK84:BK87)</f>
        <v>0</v>
      </c>
    </row>
    <row r="84" spans="2:65" s="1" customFormat="1" ht="16.5" customHeight="1">
      <c r="B84" s="32"/>
      <c r="C84" s="127" t="s">
        <v>80</v>
      </c>
      <c r="D84" s="127" t="s">
        <v>127</v>
      </c>
      <c r="E84" s="128" t="s">
        <v>678</v>
      </c>
      <c r="F84" s="129" t="s">
        <v>679</v>
      </c>
      <c r="G84" s="130" t="s">
        <v>680</v>
      </c>
      <c r="H84" s="131">
        <v>2</v>
      </c>
      <c r="I84" s="132"/>
      <c r="J84" s="133">
        <f>ROUND(I84*H84,2)</f>
        <v>0</v>
      </c>
      <c r="K84" s="129" t="s">
        <v>200</v>
      </c>
      <c r="L84" s="32"/>
      <c r="M84" s="134" t="s">
        <v>19</v>
      </c>
      <c r="N84" s="135" t="s">
        <v>43</v>
      </c>
      <c r="P84" s="136">
        <f>O84*H84</f>
        <v>0</v>
      </c>
      <c r="Q84" s="136">
        <v>0</v>
      </c>
      <c r="R84" s="136">
        <f>Q84*H84</f>
        <v>0</v>
      </c>
      <c r="S84" s="136">
        <v>1.36</v>
      </c>
      <c r="T84" s="137">
        <f>S84*H84</f>
        <v>2.72</v>
      </c>
      <c r="AR84" s="138" t="s">
        <v>681</v>
      </c>
      <c r="AT84" s="138" t="s">
        <v>127</v>
      </c>
      <c r="AU84" s="138" t="s">
        <v>82</v>
      </c>
      <c r="AY84" s="17" t="s">
        <v>124</v>
      </c>
      <c r="BE84" s="139">
        <f>IF(N84="základní",J84,0)</f>
        <v>0</v>
      </c>
      <c r="BF84" s="139">
        <f>IF(N84="snížená",J84,0)</f>
        <v>0</v>
      </c>
      <c r="BG84" s="139">
        <f>IF(N84="zákl. přenesená",J84,0)</f>
        <v>0</v>
      </c>
      <c r="BH84" s="139">
        <f>IF(N84="sníž. přenesená",J84,0)</f>
        <v>0</v>
      </c>
      <c r="BI84" s="139">
        <f>IF(N84="nulová",J84,0)</f>
        <v>0</v>
      </c>
      <c r="BJ84" s="17" t="s">
        <v>80</v>
      </c>
      <c r="BK84" s="139">
        <f>ROUND(I84*H84,2)</f>
        <v>0</v>
      </c>
      <c r="BL84" s="17" t="s">
        <v>681</v>
      </c>
      <c r="BM84" s="138" t="s">
        <v>682</v>
      </c>
    </row>
    <row r="85" spans="2:65" s="1" customFormat="1">
      <c r="B85" s="32"/>
      <c r="D85" s="140" t="s">
        <v>134</v>
      </c>
      <c r="F85" s="141" t="s">
        <v>679</v>
      </c>
      <c r="I85" s="142"/>
      <c r="L85" s="32"/>
      <c r="M85" s="143"/>
      <c r="T85" s="53"/>
      <c r="AT85" s="17" t="s">
        <v>134</v>
      </c>
      <c r="AU85" s="17" t="s">
        <v>82</v>
      </c>
    </row>
    <row r="86" spans="2:65" s="1" customFormat="1" ht="24.2" customHeight="1">
      <c r="B86" s="32"/>
      <c r="C86" s="127" t="s">
        <v>82</v>
      </c>
      <c r="D86" s="127" t="s">
        <v>127</v>
      </c>
      <c r="E86" s="128" t="s">
        <v>683</v>
      </c>
      <c r="F86" s="129" t="s">
        <v>684</v>
      </c>
      <c r="G86" s="130" t="s">
        <v>680</v>
      </c>
      <c r="H86" s="131">
        <v>2</v>
      </c>
      <c r="I86" s="132"/>
      <c r="J86" s="133">
        <f>ROUND(I86*H86,2)</f>
        <v>0</v>
      </c>
      <c r="K86" s="129" t="s">
        <v>200</v>
      </c>
      <c r="L86" s="32"/>
      <c r="M86" s="134" t="s">
        <v>19</v>
      </c>
      <c r="N86" s="135" t="s">
        <v>43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7">
        <f>S86*H86</f>
        <v>0</v>
      </c>
      <c r="AR86" s="138" t="s">
        <v>681</v>
      </c>
      <c r="AT86" s="138" t="s">
        <v>127</v>
      </c>
      <c r="AU86" s="138" t="s">
        <v>82</v>
      </c>
      <c r="AY86" s="17" t="s">
        <v>124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80</v>
      </c>
      <c r="BK86" s="139">
        <f>ROUND(I86*H86,2)</f>
        <v>0</v>
      </c>
      <c r="BL86" s="17" t="s">
        <v>681</v>
      </c>
      <c r="BM86" s="138" t="s">
        <v>685</v>
      </c>
    </row>
    <row r="87" spans="2:65" s="1" customFormat="1" ht="19.5">
      <c r="B87" s="32"/>
      <c r="D87" s="140" t="s">
        <v>134</v>
      </c>
      <c r="F87" s="141" t="s">
        <v>684</v>
      </c>
      <c r="I87" s="142"/>
      <c r="L87" s="32"/>
      <c r="M87" s="177"/>
      <c r="N87" s="178"/>
      <c r="O87" s="178"/>
      <c r="P87" s="178"/>
      <c r="Q87" s="178"/>
      <c r="R87" s="178"/>
      <c r="S87" s="178"/>
      <c r="T87" s="179"/>
      <c r="AT87" s="17" t="s">
        <v>134</v>
      </c>
      <c r="AU87" s="17" t="s">
        <v>82</v>
      </c>
    </row>
    <row r="88" spans="2:65" s="1" customFormat="1" ht="6.95" customHeight="1"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32"/>
    </row>
  </sheetData>
  <sheetProtection algorithmName="SHA-512" hashValue="uAYhvX0+SGQ8J+oHNaGSbN35eiXMsbnKaY73HgC0V3lbUNsr/MPz/fuJkk0TlRSzWQaUofWPxeyrQ3u1zc09FA==" saltValue="TwUiAzXfnlk5G/tL45sb4L+E4FHf47YZZVg9ViC/52yzN6ch233250IBDS4jpBBTpLZQz7UCTqpIbz7ZTrMDvg==" spinCount="100000" sheet="1" objects="1" scenarios="1" formatColumns="0" formatRows="0" autoFilter="0"/>
  <autoFilter ref="C80:K87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0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92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6" t="str">
        <f>'Rekapitulace stavby'!K6</f>
        <v>Vodní dílo Slapy - Modernizace hrázových výtahů - přehrada na p.č. st. 74 v k.ú. Rabyně a st. 323/1 v k.ú. Štěchovice</v>
      </c>
      <c r="F7" s="307"/>
      <c r="G7" s="307"/>
      <c r="H7" s="307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96" t="s">
        <v>686</v>
      </c>
      <c r="F9" s="305"/>
      <c r="G9" s="305"/>
      <c r="H9" s="30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>Vyplň údaj</v>
      </c>
      <c r="F18" s="279"/>
      <c r="G18" s="279"/>
      <c r="H18" s="279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83" t="s">
        <v>19</v>
      </c>
      <c r="F27" s="283"/>
      <c r="G27" s="283"/>
      <c r="H27" s="283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38</v>
      </c>
      <c r="J30" s="63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8">
        <f>ROUND((SUM(BE84:BE106)),  2)</f>
        <v>0</v>
      </c>
      <c r="I33" s="89">
        <v>0.21</v>
      </c>
      <c r="J33" s="88">
        <f>ROUND(((SUM(BE84:BE106))*I33),  2)</f>
        <v>0</v>
      </c>
      <c r="L33" s="32"/>
    </row>
    <row r="34" spans="2:12" s="1" customFormat="1" ht="14.45" customHeight="1">
      <c r="B34" s="32"/>
      <c r="E34" s="27" t="s">
        <v>44</v>
      </c>
      <c r="F34" s="88">
        <f>ROUND((SUM(BF84:BF106)),  2)</f>
        <v>0</v>
      </c>
      <c r="I34" s="89">
        <v>0.12</v>
      </c>
      <c r="J34" s="88">
        <f>ROUND(((SUM(BF84:BF106))*I34),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8">
        <f>ROUND((SUM(BG84:BG106)),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8">
        <f>ROUND((SUM(BH84:BH106)),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8">
        <f>ROUND((SUM(BI84:BI106)),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95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6" t="str">
        <f>E7</f>
        <v>Vodní dílo Slapy - Modernizace hrázových výtahů - přehrada na p.č. st. 74 v k.ú. Rabyně a st. 323/1 v k.ú. Štěchovice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93</v>
      </c>
      <c r="L49" s="32"/>
    </row>
    <row r="50" spans="2:47" s="1" customFormat="1" ht="16.5" customHeight="1">
      <c r="B50" s="32"/>
      <c r="E50" s="296" t="str">
        <f>E9</f>
        <v>04 - Vedlejší a ostatní náklady</v>
      </c>
      <c r="F50" s="305"/>
      <c r="G50" s="305"/>
      <c r="H50" s="30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p.č.st.74, k.ú.Rabyně,p.č.st.323/1, k.ú.Štěchovice</v>
      </c>
      <c r="I52" s="27" t="s">
        <v>23</v>
      </c>
      <c r="J52" s="49" t="str">
        <f>IF(J12="","",J12)</f>
        <v>7. 10. 2024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Povodí Vltavy, s.p.</v>
      </c>
      <c r="I54" s="27" t="s">
        <v>31</v>
      </c>
      <c r="J54" s="30" t="str">
        <f>E21</f>
        <v>Ing. Roman Gajdoš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96</v>
      </c>
      <c r="D57" s="90"/>
      <c r="E57" s="90"/>
      <c r="F57" s="90"/>
      <c r="G57" s="90"/>
      <c r="H57" s="90"/>
      <c r="I57" s="90"/>
      <c r="J57" s="97" t="s">
        <v>97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70</v>
      </c>
      <c r="J59" s="63">
        <f>J84</f>
        <v>0</v>
      </c>
      <c r="L59" s="32"/>
      <c r="AU59" s="17" t="s">
        <v>98</v>
      </c>
    </row>
    <row r="60" spans="2:47" s="8" customFormat="1" ht="24.95" customHeight="1">
      <c r="B60" s="99"/>
      <c r="D60" s="100" t="s">
        <v>687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688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customHeight="1">
      <c r="B62" s="103"/>
      <c r="D62" s="104" t="s">
        <v>689</v>
      </c>
      <c r="E62" s="105"/>
      <c r="F62" s="105"/>
      <c r="G62" s="105"/>
      <c r="H62" s="105"/>
      <c r="I62" s="105"/>
      <c r="J62" s="106">
        <f>J90</f>
        <v>0</v>
      </c>
      <c r="L62" s="103"/>
    </row>
    <row r="63" spans="2:47" s="9" customFormat="1" ht="19.899999999999999" customHeight="1">
      <c r="B63" s="103"/>
      <c r="D63" s="104" t="s">
        <v>690</v>
      </c>
      <c r="E63" s="105"/>
      <c r="F63" s="105"/>
      <c r="G63" s="105"/>
      <c r="H63" s="105"/>
      <c r="I63" s="105"/>
      <c r="J63" s="106">
        <f>J97</f>
        <v>0</v>
      </c>
      <c r="L63" s="103"/>
    </row>
    <row r="64" spans="2:47" s="9" customFormat="1" ht="19.899999999999999" customHeight="1">
      <c r="B64" s="103"/>
      <c r="D64" s="104" t="s">
        <v>691</v>
      </c>
      <c r="E64" s="105"/>
      <c r="F64" s="105"/>
      <c r="G64" s="105"/>
      <c r="H64" s="105"/>
      <c r="I64" s="105"/>
      <c r="J64" s="106">
        <f>J101</f>
        <v>0</v>
      </c>
      <c r="L64" s="103"/>
    </row>
    <row r="65" spans="2:12" s="1" customFormat="1" ht="21.75" customHeight="1">
      <c r="B65" s="32"/>
      <c r="L65" s="32"/>
    </row>
    <row r="66" spans="2:12" s="1" customFormat="1" ht="6.95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1" t="s">
        <v>109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26.25" customHeight="1">
      <c r="B74" s="32"/>
      <c r="E74" s="306" t="str">
        <f>E7</f>
        <v>Vodní dílo Slapy - Modernizace hrázových výtahů - přehrada na p.č. st. 74 v k.ú. Rabyně a st. 323/1 v k.ú. Štěchovice</v>
      </c>
      <c r="F74" s="307"/>
      <c r="G74" s="307"/>
      <c r="H74" s="307"/>
      <c r="L74" s="32"/>
    </row>
    <row r="75" spans="2:12" s="1" customFormat="1" ht="12" customHeight="1">
      <c r="B75" s="32"/>
      <c r="C75" s="27" t="s">
        <v>93</v>
      </c>
      <c r="L75" s="32"/>
    </row>
    <row r="76" spans="2:12" s="1" customFormat="1" ht="16.5" customHeight="1">
      <c r="B76" s="32"/>
      <c r="E76" s="296" t="str">
        <f>E9</f>
        <v>04 - Vedlejší a ostatní náklady</v>
      </c>
      <c r="F76" s="305"/>
      <c r="G76" s="305"/>
      <c r="H76" s="305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p.č.st.74, k.ú.Rabyně,p.č.st.323/1, k.ú.Štěchovice</v>
      </c>
      <c r="I78" s="27" t="s">
        <v>23</v>
      </c>
      <c r="J78" s="49" t="str">
        <f>IF(J12="","",J12)</f>
        <v>7. 10. 2024</v>
      </c>
      <c r="L78" s="32"/>
    </row>
    <row r="79" spans="2:12" s="1" customFormat="1" ht="6.95" customHeight="1">
      <c r="B79" s="32"/>
      <c r="L79" s="32"/>
    </row>
    <row r="80" spans="2:12" s="1" customFormat="1" ht="15.2" customHeight="1">
      <c r="B80" s="32"/>
      <c r="C80" s="27" t="s">
        <v>25</v>
      </c>
      <c r="F80" s="25" t="str">
        <f>E15</f>
        <v>Povodí Vltavy, s.p.</v>
      </c>
      <c r="I80" s="27" t="s">
        <v>31</v>
      </c>
      <c r="J80" s="30" t="str">
        <f>E21</f>
        <v>Ing. Roman Gajdoš</v>
      </c>
      <c r="L80" s="32"/>
    </row>
    <row r="81" spans="2:65" s="1" customFormat="1" ht="15.2" customHeight="1">
      <c r="B81" s="32"/>
      <c r="C81" s="27" t="s">
        <v>29</v>
      </c>
      <c r="F81" s="25" t="str">
        <f>IF(E18="","",E18)</f>
        <v>Vyplň údaj</v>
      </c>
      <c r="I81" s="27" t="s">
        <v>34</v>
      </c>
      <c r="J81" s="30" t="str">
        <f>E24</f>
        <v>Bc. Martin Frous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110</v>
      </c>
      <c r="D83" s="109" t="s">
        <v>57</v>
      </c>
      <c r="E83" s="109" t="s">
        <v>53</v>
      </c>
      <c r="F83" s="109" t="s">
        <v>54</v>
      </c>
      <c r="G83" s="109" t="s">
        <v>111</v>
      </c>
      <c r="H83" s="109" t="s">
        <v>112</v>
      </c>
      <c r="I83" s="109" t="s">
        <v>113</v>
      </c>
      <c r="J83" s="109" t="s">
        <v>97</v>
      </c>
      <c r="K83" s="110" t="s">
        <v>114</v>
      </c>
      <c r="L83" s="107"/>
      <c r="M83" s="56" t="s">
        <v>19</v>
      </c>
      <c r="N83" s="57" t="s">
        <v>42</v>
      </c>
      <c r="O83" s="57" t="s">
        <v>115</v>
      </c>
      <c r="P83" s="57" t="s">
        <v>116</v>
      </c>
      <c r="Q83" s="57" t="s">
        <v>117</v>
      </c>
      <c r="R83" s="57" t="s">
        <v>118</v>
      </c>
      <c r="S83" s="57" t="s">
        <v>119</v>
      </c>
      <c r="T83" s="58" t="s">
        <v>120</v>
      </c>
    </row>
    <row r="84" spans="2:65" s="1" customFormat="1" ht="22.9" customHeight="1">
      <c r="B84" s="32"/>
      <c r="C84" s="61" t="s">
        <v>121</v>
      </c>
      <c r="J84" s="111">
        <f>BK84</f>
        <v>0</v>
      </c>
      <c r="L84" s="32"/>
      <c r="M84" s="59"/>
      <c r="N84" s="50"/>
      <c r="O84" s="50"/>
      <c r="P84" s="112">
        <f>P85</f>
        <v>0</v>
      </c>
      <c r="Q84" s="50"/>
      <c r="R84" s="112">
        <f>R85</f>
        <v>0</v>
      </c>
      <c r="S84" s="50"/>
      <c r="T84" s="113">
        <f>T85</f>
        <v>0</v>
      </c>
      <c r="AT84" s="17" t="s">
        <v>71</v>
      </c>
      <c r="AU84" s="17" t="s">
        <v>98</v>
      </c>
      <c r="BK84" s="114">
        <f>BK85</f>
        <v>0</v>
      </c>
    </row>
    <row r="85" spans="2:65" s="11" customFormat="1" ht="25.9" customHeight="1">
      <c r="B85" s="115"/>
      <c r="D85" s="116" t="s">
        <v>71</v>
      </c>
      <c r="E85" s="117" t="s">
        <v>692</v>
      </c>
      <c r="F85" s="117" t="s">
        <v>693</v>
      </c>
      <c r="I85" s="118"/>
      <c r="J85" s="119">
        <f>BK85</f>
        <v>0</v>
      </c>
      <c r="L85" s="115"/>
      <c r="M85" s="120"/>
      <c r="P85" s="121">
        <f>P86+P90+P97+P101</f>
        <v>0</v>
      </c>
      <c r="R85" s="121">
        <f>R86+R90+R97+R101</f>
        <v>0</v>
      </c>
      <c r="T85" s="122">
        <f>T86+T90+T97+T101</f>
        <v>0</v>
      </c>
      <c r="AR85" s="116" t="s">
        <v>162</v>
      </c>
      <c r="AT85" s="123" t="s">
        <v>71</v>
      </c>
      <c r="AU85" s="123" t="s">
        <v>72</v>
      </c>
      <c r="AY85" s="116" t="s">
        <v>124</v>
      </c>
      <c r="BK85" s="124">
        <f>BK86+BK90+BK97+BK101</f>
        <v>0</v>
      </c>
    </row>
    <row r="86" spans="2:65" s="11" customFormat="1" ht="22.9" customHeight="1">
      <c r="B86" s="115"/>
      <c r="D86" s="116" t="s">
        <v>71</v>
      </c>
      <c r="E86" s="125" t="s">
        <v>694</v>
      </c>
      <c r="F86" s="125" t="s">
        <v>695</v>
      </c>
      <c r="I86" s="118"/>
      <c r="J86" s="126">
        <f>BK86</f>
        <v>0</v>
      </c>
      <c r="L86" s="115"/>
      <c r="M86" s="120"/>
      <c r="P86" s="121">
        <f>SUM(P87:P89)</f>
        <v>0</v>
      </c>
      <c r="R86" s="121">
        <f>SUM(R87:R89)</f>
        <v>0</v>
      </c>
      <c r="T86" s="122">
        <f>SUM(T87:T89)</f>
        <v>0</v>
      </c>
      <c r="AR86" s="116" t="s">
        <v>162</v>
      </c>
      <c r="AT86" s="123" t="s">
        <v>71</v>
      </c>
      <c r="AU86" s="123" t="s">
        <v>80</v>
      </c>
      <c r="AY86" s="116" t="s">
        <v>124</v>
      </c>
      <c r="BK86" s="124">
        <f>SUM(BK87:BK89)</f>
        <v>0</v>
      </c>
    </row>
    <row r="87" spans="2:65" s="1" customFormat="1" ht="16.5" customHeight="1">
      <c r="B87" s="32"/>
      <c r="C87" s="127" t="s">
        <v>80</v>
      </c>
      <c r="D87" s="127" t="s">
        <v>127</v>
      </c>
      <c r="E87" s="128" t="s">
        <v>696</v>
      </c>
      <c r="F87" s="129" t="s">
        <v>695</v>
      </c>
      <c r="G87" s="130" t="s">
        <v>697</v>
      </c>
      <c r="H87" s="131">
        <v>1</v>
      </c>
      <c r="I87" s="132"/>
      <c r="J87" s="133">
        <f>ROUND(I87*H87,2)</f>
        <v>0</v>
      </c>
      <c r="K87" s="129" t="s">
        <v>131</v>
      </c>
      <c r="L87" s="32"/>
      <c r="M87" s="134" t="s">
        <v>19</v>
      </c>
      <c r="N87" s="135" t="s">
        <v>43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698</v>
      </c>
      <c r="AT87" s="138" t="s">
        <v>127</v>
      </c>
      <c r="AU87" s="138" t="s">
        <v>82</v>
      </c>
      <c r="AY87" s="17" t="s">
        <v>124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80</v>
      </c>
      <c r="BK87" s="139">
        <f>ROUND(I87*H87,2)</f>
        <v>0</v>
      </c>
      <c r="BL87" s="17" t="s">
        <v>698</v>
      </c>
      <c r="BM87" s="138" t="s">
        <v>699</v>
      </c>
    </row>
    <row r="88" spans="2:65" s="1" customFormat="1">
      <c r="B88" s="32"/>
      <c r="D88" s="140" t="s">
        <v>134</v>
      </c>
      <c r="F88" s="141" t="s">
        <v>695</v>
      </c>
      <c r="I88" s="142"/>
      <c r="L88" s="32"/>
      <c r="M88" s="143"/>
      <c r="T88" s="53"/>
      <c r="AT88" s="17" t="s">
        <v>134</v>
      </c>
      <c r="AU88" s="17" t="s">
        <v>82</v>
      </c>
    </row>
    <row r="89" spans="2:65" s="1" customFormat="1">
      <c r="B89" s="32"/>
      <c r="D89" s="144" t="s">
        <v>136</v>
      </c>
      <c r="F89" s="145" t="s">
        <v>700</v>
      </c>
      <c r="I89" s="142"/>
      <c r="L89" s="32"/>
      <c r="M89" s="143"/>
      <c r="T89" s="53"/>
      <c r="AT89" s="17" t="s">
        <v>136</v>
      </c>
      <c r="AU89" s="17" t="s">
        <v>82</v>
      </c>
    </row>
    <row r="90" spans="2:65" s="11" customFormat="1" ht="22.9" customHeight="1">
      <c r="B90" s="115"/>
      <c r="D90" s="116" t="s">
        <v>71</v>
      </c>
      <c r="E90" s="125" t="s">
        <v>701</v>
      </c>
      <c r="F90" s="125" t="s">
        <v>702</v>
      </c>
      <c r="I90" s="118"/>
      <c r="J90" s="126">
        <f>BK90</f>
        <v>0</v>
      </c>
      <c r="L90" s="115"/>
      <c r="M90" s="120"/>
      <c r="P90" s="121">
        <f>SUM(P91:P96)</f>
        <v>0</v>
      </c>
      <c r="R90" s="121">
        <f>SUM(R91:R96)</f>
        <v>0</v>
      </c>
      <c r="T90" s="122">
        <f>SUM(T91:T96)</f>
        <v>0</v>
      </c>
      <c r="AR90" s="116" t="s">
        <v>162</v>
      </c>
      <c r="AT90" s="123" t="s">
        <v>71</v>
      </c>
      <c r="AU90" s="123" t="s">
        <v>80</v>
      </c>
      <c r="AY90" s="116" t="s">
        <v>124</v>
      </c>
      <c r="BK90" s="124">
        <f>SUM(BK91:BK96)</f>
        <v>0</v>
      </c>
    </row>
    <row r="91" spans="2:65" s="1" customFormat="1" ht="16.5" customHeight="1">
      <c r="B91" s="32"/>
      <c r="C91" s="127" t="s">
        <v>82</v>
      </c>
      <c r="D91" s="127" t="s">
        <v>127</v>
      </c>
      <c r="E91" s="128" t="s">
        <v>703</v>
      </c>
      <c r="F91" s="129" t="s">
        <v>704</v>
      </c>
      <c r="G91" s="130" t="s">
        <v>697</v>
      </c>
      <c r="H91" s="131">
        <v>1</v>
      </c>
      <c r="I91" s="132"/>
      <c r="J91" s="133">
        <f>ROUND(I91*H91,2)</f>
        <v>0</v>
      </c>
      <c r="K91" s="129" t="s">
        <v>131</v>
      </c>
      <c r="L91" s="32"/>
      <c r="M91" s="134" t="s">
        <v>19</v>
      </c>
      <c r="N91" s="135" t="s">
        <v>43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698</v>
      </c>
      <c r="AT91" s="138" t="s">
        <v>127</v>
      </c>
      <c r="AU91" s="138" t="s">
        <v>82</v>
      </c>
      <c r="AY91" s="17" t="s">
        <v>124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80</v>
      </c>
      <c r="BK91" s="139">
        <f>ROUND(I91*H91,2)</f>
        <v>0</v>
      </c>
      <c r="BL91" s="17" t="s">
        <v>698</v>
      </c>
      <c r="BM91" s="138" t="s">
        <v>705</v>
      </c>
    </row>
    <row r="92" spans="2:65" s="1" customFormat="1">
      <c r="B92" s="32"/>
      <c r="D92" s="140" t="s">
        <v>134</v>
      </c>
      <c r="F92" s="141" t="s">
        <v>704</v>
      </c>
      <c r="I92" s="142"/>
      <c r="L92" s="32"/>
      <c r="M92" s="143"/>
      <c r="T92" s="53"/>
      <c r="AT92" s="17" t="s">
        <v>134</v>
      </c>
      <c r="AU92" s="17" t="s">
        <v>82</v>
      </c>
    </row>
    <row r="93" spans="2:65" s="1" customFormat="1">
      <c r="B93" s="32"/>
      <c r="D93" s="144" t="s">
        <v>136</v>
      </c>
      <c r="F93" s="145" t="s">
        <v>706</v>
      </c>
      <c r="I93" s="142"/>
      <c r="L93" s="32"/>
      <c r="M93" s="143"/>
      <c r="T93" s="53"/>
      <c r="AT93" s="17" t="s">
        <v>136</v>
      </c>
      <c r="AU93" s="17" t="s">
        <v>82</v>
      </c>
    </row>
    <row r="94" spans="2:65" s="1" customFormat="1" ht="16.5" customHeight="1">
      <c r="B94" s="32"/>
      <c r="C94" s="127" t="s">
        <v>125</v>
      </c>
      <c r="D94" s="127" t="s">
        <v>127</v>
      </c>
      <c r="E94" s="128" t="s">
        <v>707</v>
      </c>
      <c r="F94" s="129" t="s">
        <v>708</v>
      </c>
      <c r="G94" s="130" t="s">
        <v>697</v>
      </c>
      <c r="H94" s="131">
        <v>1</v>
      </c>
      <c r="I94" s="132"/>
      <c r="J94" s="133">
        <f>ROUND(I94*H94,2)</f>
        <v>0</v>
      </c>
      <c r="K94" s="129" t="s">
        <v>131</v>
      </c>
      <c r="L94" s="32"/>
      <c r="M94" s="134" t="s">
        <v>19</v>
      </c>
      <c r="N94" s="135" t="s">
        <v>43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698</v>
      </c>
      <c r="AT94" s="138" t="s">
        <v>127</v>
      </c>
      <c r="AU94" s="138" t="s">
        <v>82</v>
      </c>
      <c r="AY94" s="17" t="s">
        <v>124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80</v>
      </c>
      <c r="BK94" s="139">
        <f>ROUND(I94*H94,2)</f>
        <v>0</v>
      </c>
      <c r="BL94" s="17" t="s">
        <v>698</v>
      </c>
      <c r="BM94" s="138" t="s">
        <v>709</v>
      </c>
    </row>
    <row r="95" spans="2:65" s="1" customFormat="1">
      <c r="B95" s="32"/>
      <c r="D95" s="140" t="s">
        <v>134</v>
      </c>
      <c r="F95" s="141" t="s">
        <v>708</v>
      </c>
      <c r="I95" s="142"/>
      <c r="L95" s="32"/>
      <c r="M95" s="143"/>
      <c r="T95" s="53"/>
      <c r="AT95" s="17" t="s">
        <v>134</v>
      </c>
      <c r="AU95" s="17" t="s">
        <v>82</v>
      </c>
    </row>
    <row r="96" spans="2:65" s="1" customFormat="1">
      <c r="B96" s="32"/>
      <c r="D96" s="144" t="s">
        <v>136</v>
      </c>
      <c r="F96" s="145" t="s">
        <v>710</v>
      </c>
      <c r="I96" s="142"/>
      <c r="L96" s="32"/>
      <c r="M96" s="143"/>
      <c r="T96" s="53"/>
      <c r="AT96" s="17" t="s">
        <v>136</v>
      </c>
      <c r="AU96" s="17" t="s">
        <v>82</v>
      </c>
    </row>
    <row r="97" spans="2:65" s="11" customFormat="1" ht="22.9" customHeight="1">
      <c r="B97" s="115"/>
      <c r="D97" s="116" t="s">
        <v>71</v>
      </c>
      <c r="E97" s="125" t="s">
        <v>711</v>
      </c>
      <c r="F97" s="125" t="s">
        <v>712</v>
      </c>
      <c r="I97" s="118"/>
      <c r="J97" s="126">
        <f>BK97</f>
        <v>0</v>
      </c>
      <c r="L97" s="115"/>
      <c r="M97" s="120"/>
      <c r="P97" s="121">
        <f>SUM(P98:P100)</f>
        <v>0</v>
      </c>
      <c r="R97" s="121">
        <f>SUM(R98:R100)</f>
        <v>0</v>
      </c>
      <c r="T97" s="122">
        <f>SUM(T98:T100)</f>
        <v>0</v>
      </c>
      <c r="AR97" s="116" t="s">
        <v>162</v>
      </c>
      <c r="AT97" s="123" t="s">
        <v>71</v>
      </c>
      <c r="AU97" s="123" t="s">
        <v>80</v>
      </c>
      <c r="AY97" s="116" t="s">
        <v>124</v>
      </c>
      <c r="BK97" s="124">
        <f>SUM(BK98:BK100)</f>
        <v>0</v>
      </c>
    </row>
    <row r="98" spans="2:65" s="1" customFormat="1" ht="16.5" customHeight="1">
      <c r="B98" s="32"/>
      <c r="C98" s="127" t="s">
        <v>132</v>
      </c>
      <c r="D98" s="127" t="s">
        <v>127</v>
      </c>
      <c r="E98" s="128" t="s">
        <v>713</v>
      </c>
      <c r="F98" s="129" t="s">
        <v>714</v>
      </c>
      <c r="G98" s="130" t="s">
        <v>697</v>
      </c>
      <c r="H98" s="131">
        <v>1</v>
      </c>
      <c r="I98" s="132"/>
      <c r="J98" s="133">
        <f>ROUND(I98*H98,2)</f>
        <v>0</v>
      </c>
      <c r="K98" s="129" t="s">
        <v>131</v>
      </c>
      <c r="L98" s="32"/>
      <c r="M98" s="134" t="s">
        <v>19</v>
      </c>
      <c r="N98" s="135" t="s">
        <v>43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698</v>
      </c>
      <c r="AT98" s="138" t="s">
        <v>127</v>
      </c>
      <c r="AU98" s="138" t="s">
        <v>82</v>
      </c>
      <c r="AY98" s="17" t="s">
        <v>124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80</v>
      </c>
      <c r="BK98" s="139">
        <f>ROUND(I98*H98,2)</f>
        <v>0</v>
      </c>
      <c r="BL98" s="17" t="s">
        <v>698</v>
      </c>
      <c r="BM98" s="138" t="s">
        <v>715</v>
      </c>
    </row>
    <row r="99" spans="2:65" s="1" customFormat="1">
      <c r="B99" s="32"/>
      <c r="D99" s="140" t="s">
        <v>134</v>
      </c>
      <c r="F99" s="141" t="s">
        <v>714</v>
      </c>
      <c r="I99" s="142"/>
      <c r="L99" s="32"/>
      <c r="M99" s="143"/>
      <c r="T99" s="53"/>
      <c r="AT99" s="17" t="s">
        <v>134</v>
      </c>
      <c r="AU99" s="17" t="s">
        <v>82</v>
      </c>
    </row>
    <row r="100" spans="2:65" s="1" customFormat="1">
      <c r="B100" s="32"/>
      <c r="D100" s="144" t="s">
        <v>136</v>
      </c>
      <c r="F100" s="145" t="s">
        <v>716</v>
      </c>
      <c r="I100" s="142"/>
      <c r="L100" s="32"/>
      <c r="M100" s="143"/>
      <c r="T100" s="53"/>
      <c r="AT100" s="17" t="s">
        <v>136</v>
      </c>
      <c r="AU100" s="17" t="s">
        <v>82</v>
      </c>
    </row>
    <row r="101" spans="2:65" s="11" customFormat="1" ht="22.9" customHeight="1">
      <c r="B101" s="115"/>
      <c r="D101" s="116" t="s">
        <v>71</v>
      </c>
      <c r="E101" s="125" t="s">
        <v>717</v>
      </c>
      <c r="F101" s="125" t="s">
        <v>718</v>
      </c>
      <c r="I101" s="118"/>
      <c r="J101" s="126">
        <f>BK101</f>
        <v>0</v>
      </c>
      <c r="L101" s="115"/>
      <c r="M101" s="120"/>
      <c r="P101" s="121">
        <f>SUM(P102:P106)</f>
        <v>0</v>
      </c>
      <c r="R101" s="121">
        <f>SUM(R102:R106)</f>
        <v>0</v>
      </c>
      <c r="T101" s="122">
        <f>SUM(T102:T106)</f>
        <v>0</v>
      </c>
      <c r="AR101" s="116" t="s">
        <v>162</v>
      </c>
      <c r="AT101" s="123" t="s">
        <v>71</v>
      </c>
      <c r="AU101" s="123" t="s">
        <v>80</v>
      </c>
      <c r="AY101" s="116" t="s">
        <v>124</v>
      </c>
      <c r="BK101" s="124">
        <f>SUM(BK102:BK106)</f>
        <v>0</v>
      </c>
    </row>
    <row r="102" spans="2:65" s="1" customFormat="1" ht="16.5" customHeight="1">
      <c r="B102" s="32"/>
      <c r="C102" s="127" t="s">
        <v>162</v>
      </c>
      <c r="D102" s="127" t="s">
        <v>127</v>
      </c>
      <c r="E102" s="128" t="s">
        <v>719</v>
      </c>
      <c r="F102" s="129" t="s">
        <v>720</v>
      </c>
      <c r="G102" s="130" t="s">
        <v>697</v>
      </c>
      <c r="H102" s="131">
        <v>1</v>
      </c>
      <c r="I102" s="132"/>
      <c r="J102" s="133">
        <f>ROUND(I102*H102,2)</f>
        <v>0</v>
      </c>
      <c r="K102" s="129" t="s">
        <v>131</v>
      </c>
      <c r="L102" s="32"/>
      <c r="M102" s="134" t="s">
        <v>19</v>
      </c>
      <c r="N102" s="135" t="s">
        <v>43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698</v>
      </c>
      <c r="AT102" s="138" t="s">
        <v>127</v>
      </c>
      <c r="AU102" s="138" t="s">
        <v>82</v>
      </c>
      <c r="AY102" s="17" t="s">
        <v>124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80</v>
      </c>
      <c r="BK102" s="139">
        <f>ROUND(I102*H102,2)</f>
        <v>0</v>
      </c>
      <c r="BL102" s="17" t="s">
        <v>698</v>
      </c>
      <c r="BM102" s="138" t="s">
        <v>721</v>
      </c>
    </row>
    <row r="103" spans="2:65" s="1" customFormat="1">
      <c r="B103" s="32"/>
      <c r="D103" s="140" t="s">
        <v>134</v>
      </c>
      <c r="F103" s="141" t="s">
        <v>720</v>
      </c>
      <c r="I103" s="142"/>
      <c r="L103" s="32"/>
      <c r="M103" s="143"/>
      <c r="T103" s="53"/>
      <c r="AT103" s="17" t="s">
        <v>134</v>
      </c>
      <c r="AU103" s="17" t="s">
        <v>82</v>
      </c>
    </row>
    <row r="104" spans="2:65" s="1" customFormat="1">
      <c r="B104" s="32"/>
      <c r="D104" s="144" t="s">
        <v>136</v>
      </c>
      <c r="F104" s="145" t="s">
        <v>722</v>
      </c>
      <c r="I104" s="142"/>
      <c r="L104" s="32"/>
      <c r="M104" s="143"/>
      <c r="T104" s="53"/>
      <c r="AT104" s="17" t="s">
        <v>136</v>
      </c>
      <c r="AU104" s="17" t="s">
        <v>82</v>
      </c>
    </row>
    <row r="105" spans="2:65" s="14" customFormat="1">
      <c r="B105" s="160"/>
      <c r="D105" s="140" t="s">
        <v>138</v>
      </c>
      <c r="E105" s="161" t="s">
        <v>19</v>
      </c>
      <c r="F105" s="162" t="s">
        <v>723</v>
      </c>
      <c r="H105" s="161" t="s">
        <v>19</v>
      </c>
      <c r="I105" s="163"/>
      <c r="L105" s="160"/>
      <c r="M105" s="164"/>
      <c r="T105" s="165"/>
      <c r="AT105" s="161" t="s">
        <v>138</v>
      </c>
      <c r="AU105" s="161" t="s">
        <v>82</v>
      </c>
      <c r="AV105" s="14" t="s">
        <v>80</v>
      </c>
      <c r="AW105" s="14" t="s">
        <v>33</v>
      </c>
      <c r="AX105" s="14" t="s">
        <v>72</v>
      </c>
      <c r="AY105" s="161" t="s">
        <v>124</v>
      </c>
    </row>
    <row r="106" spans="2:65" s="12" customFormat="1">
      <c r="B106" s="146"/>
      <c r="D106" s="140" t="s">
        <v>138</v>
      </c>
      <c r="E106" s="147" t="s">
        <v>19</v>
      </c>
      <c r="F106" s="148" t="s">
        <v>80</v>
      </c>
      <c r="H106" s="149">
        <v>1</v>
      </c>
      <c r="I106" s="150"/>
      <c r="L106" s="146"/>
      <c r="M106" s="180"/>
      <c r="N106" s="181"/>
      <c r="O106" s="181"/>
      <c r="P106" s="181"/>
      <c r="Q106" s="181"/>
      <c r="R106" s="181"/>
      <c r="S106" s="181"/>
      <c r="T106" s="182"/>
      <c r="AT106" s="147" t="s">
        <v>138</v>
      </c>
      <c r="AU106" s="147" t="s">
        <v>82</v>
      </c>
      <c r="AV106" s="12" t="s">
        <v>82</v>
      </c>
      <c r="AW106" s="12" t="s">
        <v>33</v>
      </c>
      <c r="AX106" s="12" t="s">
        <v>80</v>
      </c>
      <c r="AY106" s="147" t="s">
        <v>124</v>
      </c>
    </row>
    <row r="107" spans="2:65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2"/>
    </row>
  </sheetData>
  <sheetProtection algorithmName="SHA-512" hashValue="gkwSosBvxUU6hpUGtukZB+/5doxm6tBMszXIiDMIlKQ+pa806P/IhU/Fg6iFFZcrC/fh1SRvMjxa221uOYdJzQ==" saltValue="MnsWiJydSXWZ/LCDYfbQmE2YJg25DE9SmeEuDAcJ74vnEEJC7Tkd5+NDlFq6Ynd5bwlOapdDHWqbN5YRXg3o2Q==" spinCount="100000" sheet="1" objects="1" scenarios="1" formatColumns="0" formatRows="0" autoFilter="0"/>
  <autoFilter ref="C83:K106" xr:uid="{00000000-0009-0000-0000-000004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400-000000000000}"/>
    <hyperlink ref="F93" r:id="rId2" xr:uid="{00000000-0004-0000-0400-000001000000}"/>
    <hyperlink ref="F96" r:id="rId3" xr:uid="{00000000-0004-0000-0400-000002000000}"/>
    <hyperlink ref="F100" r:id="rId4" xr:uid="{00000000-0004-0000-0400-000003000000}"/>
    <hyperlink ref="F104" r:id="rId5" xr:uid="{00000000-0004-0000-04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1.25"/>
  <cols>
    <col min="1" max="1" width="8.33203125" style="183" customWidth="1"/>
    <col min="2" max="2" width="1.6640625" style="183" customWidth="1"/>
    <col min="3" max="4" width="5" style="183" customWidth="1"/>
    <col min="5" max="5" width="11.6640625" style="183" customWidth="1"/>
    <col min="6" max="6" width="9.1640625" style="183" customWidth="1"/>
    <col min="7" max="7" width="5" style="183" customWidth="1"/>
    <col min="8" max="8" width="77.83203125" style="183" customWidth="1"/>
    <col min="9" max="10" width="20" style="183" customWidth="1"/>
    <col min="11" max="11" width="1.6640625" style="183" customWidth="1"/>
  </cols>
  <sheetData>
    <row r="1" spans="2:11" customFormat="1" ht="37.5" customHeight="1"/>
    <row r="2" spans="2:1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5" customFormat="1" ht="45" customHeight="1">
      <c r="B3" s="187"/>
      <c r="C3" s="311" t="s">
        <v>724</v>
      </c>
      <c r="D3" s="311"/>
      <c r="E3" s="311"/>
      <c r="F3" s="311"/>
      <c r="G3" s="311"/>
      <c r="H3" s="311"/>
      <c r="I3" s="311"/>
      <c r="J3" s="311"/>
      <c r="K3" s="188"/>
    </row>
    <row r="4" spans="2:11" customFormat="1" ht="25.5" customHeight="1">
      <c r="B4" s="189"/>
      <c r="C4" s="316" t="s">
        <v>725</v>
      </c>
      <c r="D4" s="316"/>
      <c r="E4" s="316"/>
      <c r="F4" s="316"/>
      <c r="G4" s="316"/>
      <c r="H4" s="316"/>
      <c r="I4" s="316"/>
      <c r="J4" s="316"/>
      <c r="K4" s="190"/>
    </row>
    <row r="5" spans="2:1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customFormat="1" ht="15" customHeight="1">
      <c r="B6" s="189"/>
      <c r="C6" s="315" t="s">
        <v>726</v>
      </c>
      <c r="D6" s="315"/>
      <c r="E6" s="315"/>
      <c r="F6" s="315"/>
      <c r="G6" s="315"/>
      <c r="H6" s="315"/>
      <c r="I6" s="315"/>
      <c r="J6" s="315"/>
      <c r="K6" s="190"/>
    </row>
    <row r="7" spans="2:11" customFormat="1" ht="15" customHeight="1">
      <c r="B7" s="193"/>
      <c r="C7" s="315" t="s">
        <v>727</v>
      </c>
      <c r="D7" s="315"/>
      <c r="E7" s="315"/>
      <c r="F7" s="315"/>
      <c r="G7" s="315"/>
      <c r="H7" s="315"/>
      <c r="I7" s="315"/>
      <c r="J7" s="315"/>
      <c r="K7" s="190"/>
    </row>
    <row r="8" spans="2:1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customFormat="1" ht="15" customHeight="1">
      <c r="B9" s="193"/>
      <c r="C9" s="315" t="s">
        <v>728</v>
      </c>
      <c r="D9" s="315"/>
      <c r="E9" s="315"/>
      <c r="F9" s="315"/>
      <c r="G9" s="315"/>
      <c r="H9" s="315"/>
      <c r="I9" s="315"/>
      <c r="J9" s="315"/>
      <c r="K9" s="190"/>
    </row>
    <row r="10" spans="2:11" customFormat="1" ht="15" customHeight="1">
      <c r="B10" s="193"/>
      <c r="C10" s="192"/>
      <c r="D10" s="315" t="s">
        <v>729</v>
      </c>
      <c r="E10" s="315"/>
      <c r="F10" s="315"/>
      <c r="G10" s="315"/>
      <c r="H10" s="315"/>
      <c r="I10" s="315"/>
      <c r="J10" s="315"/>
      <c r="K10" s="190"/>
    </row>
    <row r="11" spans="2:11" customFormat="1" ht="15" customHeight="1">
      <c r="B11" s="193"/>
      <c r="C11" s="194"/>
      <c r="D11" s="315" t="s">
        <v>730</v>
      </c>
      <c r="E11" s="315"/>
      <c r="F11" s="315"/>
      <c r="G11" s="315"/>
      <c r="H11" s="315"/>
      <c r="I11" s="315"/>
      <c r="J11" s="315"/>
      <c r="K11" s="190"/>
    </row>
    <row r="12" spans="2:1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customFormat="1" ht="15" customHeight="1">
      <c r="B13" s="193"/>
      <c r="C13" s="194"/>
      <c r="D13" s="195" t="s">
        <v>731</v>
      </c>
      <c r="E13" s="192"/>
      <c r="F13" s="192"/>
      <c r="G13" s="192"/>
      <c r="H13" s="192"/>
      <c r="I13" s="192"/>
      <c r="J13" s="192"/>
      <c r="K13" s="190"/>
    </row>
    <row r="14" spans="2:1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customFormat="1" ht="15" customHeight="1">
      <c r="B15" s="193"/>
      <c r="C15" s="194"/>
      <c r="D15" s="315" t="s">
        <v>732</v>
      </c>
      <c r="E15" s="315"/>
      <c r="F15" s="315"/>
      <c r="G15" s="315"/>
      <c r="H15" s="315"/>
      <c r="I15" s="315"/>
      <c r="J15" s="315"/>
      <c r="K15" s="190"/>
    </row>
    <row r="16" spans="2:11" customFormat="1" ht="15" customHeight="1">
      <c r="B16" s="193"/>
      <c r="C16" s="194"/>
      <c r="D16" s="315" t="s">
        <v>733</v>
      </c>
      <c r="E16" s="315"/>
      <c r="F16" s="315"/>
      <c r="G16" s="315"/>
      <c r="H16" s="315"/>
      <c r="I16" s="315"/>
      <c r="J16" s="315"/>
      <c r="K16" s="190"/>
    </row>
    <row r="17" spans="2:11" customFormat="1" ht="15" customHeight="1">
      <c r="B17" s="193"/>
      <c r="C17" s="194"/>
      <c r="D17" s="315" t="s">
        <v>734</v>
      </c>
      <c r="E17" s="315"/>
      <c r="F17" s="315"/>
      <c r="G17" s="315"/>
      <c r="H17" s="315"/>
      <c r="I17" s="315"/>
      <c r="J17" s="315"/>
      <c r="K17" s="190"/>
    </row>
    <row r="18" spans="2:11" customFormat="1" ht="15" customHeight="1">
      <c r="B18" s="193"/>
      <c r="C18" s="194"/>
      <c r="D18" s="194"/>
      <c r="E18" s="196" t="s">
        <v>79</v>
      </c>
      <c r="F18" s="315" t="s">
        <v>735</v>
      </c>
      <c r="G18" s="315"/>
      <c r="H18" s="315"/>
      <c r="I18" s="315"/>
      <c r="J18" s="315"/>
      <c r="K18" s="190"/>
    </row>
    <row r="19" spans="2:11" customFormat="1" ht="15" customHeight="1">
      <c r="B19" s="193"/>
      <c r="C19" s="194"/>
      <c r="D19" s="194"/>
      <c r="E19" s="196" t="s">
        <v>736</v>
      </c>
      <c r="F19" s="315" t="s">
        <v>737</v>
      </c>
      <c r="G19" s="315"/>
      <c r="H19" s="315"/>
      <c r="I19" s="315"/>
      <c r="J19" s="315"/>
      <c r="K19" s="190"/>
    </row>
    <row r="20" spans="2:11" customFormat="1" ht="15" customHeight="1">
      <c r="B20" s="193"/>
      <c r="C20" s="194"/>
      <c r="D20" s="194"/>
      <c r="E20" s="196" t="s">
        <v>738</v>
      </c>
      <c r="F20" s="315" t="s">
        <v>739</v>
      </c>
      <c r="G20" s="315"/>
      <c r="H20" s="315"/>
      <c r="I20" s="315"/>
      <c r="J20" s="315"/>
      <c r="K20" s="190"/>
    </row>
    <row r="21" spans="2:11" customFormat="1" ht="15" customHeight="1">
      <c r="B21" s="193"/>
      <c r="C21" s="194"/>
      <c r="D21" s="194"/>
      <c r="E21" s="196" t="s">
        <v>740</v>
      </c>
      <c r="F21" s="315" t="s">
        <v>90</v>
      </c>
      <c r="G21" s="315"/>
      <c r="H21" s="315"/>
      <c r="I21" s="315"/>
      <c r="J21" s="315"/>
      <c r="K21" s="190"/>
    </row>
    <row r="22" spans="2:11" customFormat="1" ht="15" customHeight="1">
      <c r="B22" s="193"/>
      <c r="C22" s="194"/>
      <c r="D22" s="194"/>
      <c r="E22" s="196" t="s">
        <v>741</v>
      </c>
      <c r="F22" s="315" t="s">
        <v>742</v>
      </c>
      <c r="G22" s="315"/>
      <c r="H22" s="315"/>
      <c r="I22" s="315"/>
      <c r="J22" s="315"/>
      <c r="K22" s="190"/>
    </row>
    <row r="23" spans="2:11" customFormat="1" ht="15" customHeight="1">
      <c r="B23" s="193"/>
      <c r="C23" s="194"/>
      <c r="D23" s="194"/>
      <c r="E23" s="196" t="s">
        <v>743</v>
      </c>
      <c r="F23" s="315" t="s">
        <v>744</v>
      </c>
      <c r="G23" s="315"/>
      <c r="H23" s="315"/>
      <c r="I23" s="315"/>
      <c r="J23" s="315"/>
      <c r="K23" s="190"/>
    </row>
    <row r="24" spans="2:1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customFormat="1" ht="15" customHeight="1">
      <c r="B25" s="193"/>
      <c r="C25" s="315" t="s">
        <v>745</v>
      </c>
      <c r="D25" s="315"/>
      <c r="E25" s="315"/>
      <c r="F25" s="315"/>
      <c r="G25" s="315"/>
      <c r="H25" s="315"/>
      <c r="I25" s="315"/>
      <c r="J25" s="315"/>
      <c r="K25" s="190"/>
    </row>
    <row r="26" spans="2:11" customFormat="1" ht="15" customHeight="1">
      <c r="B26" s="193"/>
      <c r="C26" s="315" t="s">
        <v>746</v>
      </c>
      <c r="D26" s="315"/>
      <c r="E26" s="315"/>
      <c r="F26" s="315"/>
      <c r="G26" s="315"/>
      <c r="H26" s="315"/>
      <c r="I26" s="315"/>
      <c r="J26" s="315"/>
      <c r="K26" s="190"/>
    </row>
    <row r="27" spans="2:11" customFormat="1" ht="15" customHeight="1">
      <c r="B27" s="193"/>
      <c r="C27" s="192"/>
      <c r="D27" s="315" t="s">
        <v>747</v>
      </c>
      <c r="E27" s="315"/>
      <c r="F27" s="315"/>
      <c r="G27" s="315"/>
      <c r="H27" s="315"/>
      <c r="I27" s="315"/>
      <c r="J27" s="315"/>
      <c r="K27" s="190"/>
    </row>
    <row r="28" spans="2:11" customFormat="1" ht="15" customHeight="1">
      <c r="B28" s="193"/>
      <c r="C28" s="194"/>
      <c r="D28" s="315" t="s">
        <v>748</v>
      </c>
      <c r="E28" s="315"/>
      <c r="F28" s="315"/>
      <c r="G28" s="315"/>
      <c r="H28" s="315"/>
      <c r="I28" s="315"/>
      <c r="J28" s="315"/>
      <c r="K28" s="190"/>
    </row>
    <row r="29" spans="2:1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customFormat="1" ht="15" customHeight="1">
      <c r="B30" s="193"/>
      <c r="C30" s="194"/>
      <c r="D30" s="315" t="s">
        <v>749</v>
      </c>
      <c r="E30" s="315"/>
      <c r="F30" s="315"/>
      <c r="G30" s="315"/>
      <c r="H30" s="315"/>
      <c r="I30" s="315"/>
      <c r="J30" s="315"/>
      <c r="K30" s="190"/>
    </row>
    <row r="31" spans="2:11" customFormat="1" ht="15" customHeight="1">
      <c r="B31" s="193"/>
      <c r="C31" s="194"/>
      <c r="D31" s="315" t="s">
        <v>750</v>
      </c>
      <c r="E31" s="315"/>
      <c r="F31" s="315"/>
      <c r="G31" s="315"/>
      <c r="H31" s="315"/>
      <c r="I31" s="315"/>
      <c r="J31" s="315"/>
      <c r="K31" s="190"/>
    </row>
    <row r="32" spans="2:1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customFormat="1" ht="15" customHeight="1">
      <c r="B33" s="193"/>
      <c r="C33" s="194"/>
      <c r="D33" s="315" t="s">
        <v>751</v>
      </c>
      <c r="E33" s="315"/>
      <c r="F33" s="315"/>
      <c r="G33" s="315"/>
      <c r="H33" s="315"/>
      <c r="I33" s="315"/>
      <c r="J33" s="315"/>
      <c r="K33" s="190"/>
    </row>
    <row r="34" spans="2:11" customFormat="1" ht="15" customHeight="1">
      <c r="B34" s="193"/>
      <c r="C34" s="194"/>
      <c r="D34" s="315" t="s">
        <v>752</v>
      </c>
      <c r="E34" s="315"/>
      <c r="F34" s="315"/>
      <c r="G34" s="315"/>
      <c r="H34" s="315"/>
      <c r="I34" s="315"/>
      <c r="J34" s="315"/>
      <c r="K34" s="190"/>
    </row>
    <row r="35" spans="2:11" customFormat="1" ht="15" customHeight="1">
      <c r="B35" s="193"/>
      <c r="C35" s="194"/>
      <c r="D35" s="315" t="s">
        <v>753</v>
      </c>
      <c r="E35" s="315"/>
      <c r="F35" s="315"/>
      <c r="G35" s="315"/>
      <c r="H35" s="315"/>
      <c r="I35" s="315"/>
      <c r="J35" s="315"/>
      <c r="K35" s="190"/>
    </row>
    <row r="36" spans="2:11" customFormat="1" ht="15" customHeight="1">
      <c r="B36" s="193"/>
      <c r="C36" s="194"/>
      <c r="D36" s="192"/>
      <c r="E36" s="195" t="s">
        <v>110</v>
      </c>
      <c r="F36" s="192"/>
      <c r="G36" s="315" t="s">
        <v>754</v>
      </c>
      <c r="H36" s="315"/>
      <c r="I36" s="315"/>
      <c r="J36" s="315"/>
      <c r="K36" s="190"/>
    </row>
    <row r="37" spans="2:11" customFormat="1" ht="30.75" customHeight="1">
      <c r="B37" s="193"/>
      <c r="C37" s="194"/>
      <c r="D37" s="192"/>
      <c r="E37" s="195" t="s">
        <v>755</v>
      </c>
      <c r="F37" s="192"/>
      <c r="G37" s="315" t="s">
        <v>756</v>
      </c>
      <c r="H37" s="315"/>
      <c r="I37" s="315"/>
      <c r="J37" s="315"/>
      <c r="K37" s="190"/>
    </row>
    <row r="38" spans="2:11" customFormat="1" ht="15" customHeight="1">
      <c r="B38" s="193"/>
      <c r="C38" s="194"/>
      <c r="D38" s="192"/>
      <c r="E38" s="195" t="s">
        <v>53</v>
      </c>
      <c r="F38" s="192"/>
      <c r="G38" s="315" t="s">
        <v>757</v>
      </c>
      <c r="H38" s="315"/>
      <c r="I38" s="315"/>
      <c r="J38" s="315"/>
      <c r="K38" s="190"/>
    </row>
    <row r="39" spans="2:11" customFormat="1" ht="15" customHeight="1">
      <c r="B39" s="193"/>
      <c r="C39" s="194"/>
      <c r="D39" s="192"/>
      <c r="E39" s="195" t="s">
        <v>54</v>
      </c>
      <c r="F39" s="192"/>
      <c r="G39" s="315" t="s">
        <v>758</v>
      </c>
      <c r="H39" s="315"/>
      <c r="I39" s="315"/>
      <c r="J39" s="315"/>
      <c r="K39" s="190"/>
    </row>
    <row r="40" spans="2:11" customFormat="1" ht="15" customHeight="1">
      <c r="B40" s="193"/>
      <c r="C40" s="194"/>
      <c r="D40" s="192"/>
      <c r="E40" s="195" t="s">
        <v>111</v>
      </c>
      <c r="F40" s="192"/>
      <c r="G40" s="315" t="s">
        <v>759</v>
      </c>
      <c r="H40" s="315"/>
      <c r="I40" s="315"/>
      <c r="J40" s="315"/>
      <c r="K40" s="190"/>
    </row>
    <row r="41" spans="2:11" customFormat="1" ht="15" customHeight="1">
      <c r="B41" s="193"/>
      <c r="C41" s="194"/>
      <c r="D41" s="192"/>
      <c r="E41" s="195" t="s">
        <v>112</v>
      </c>
      <c r="F41" s="192"/>
      <c r="G41" s="315" t="s">
        <v>760</v>
      </c>
      <c r="H41" s="315"/>
      <c r="I41" s="315"/>
      <c r="J41" s="315"/>
      <c r="K41" s="190"/>
    </row>
    <row r="42" spans="2:11" customFormat="1" ht="15" customHeight="1">
      <c r="B42" s="193"/>
      <c r="C42" s="194"/>
      <c r="D42" s="192"/>
      <c r="E42" s="195" t="s">
        <v>761</v>
      </c>
      <c r="F42" s="192"/>
      <c r="G42" s="315" t="s">
        <v>762</v>
      </c>
      <c r="H42" s="315"/>
      <c r="I42" s="315"/>
      <c r="J42" s="315"/>
      <c r="K42" s="190"/>
    </row>
    <row r="43" spans="2:11" customFormat="1" ht="15" customHeight="1">
      <c r="B43" s="193"/>
      <c r="C43" s="194"/>
      <c r="D43" s="192"/>
      <c r="E43" s="195"/>
      <c r="F43" s="192"/>
      <c r="G43" s="315" t="s">
        <v>763</v>
      </c>
      <c r="H43" s="315"/>
      <c r="I43" s="315"/>
      <c r="J43" s="315"/>
      <c r="K43" s="190"/>
    </row>
    <row r="44" spans="2:11" customFormat="1" ht="15" customHeight="1">
      <c r="B44" s="193"/>
      <c r="C44" s="194"/>
      <c r="D44" s="192"/>
      <c r="E44" s="195" t="s">
        <v>764</v>
      </c>
      <c r="F44" s="192"/>
      <c r="G44" s="315" t="s">
        <v>765</v>
      </c>
      <c r="H44" s="315"/>
      <c r="I44" s="315"/>
      <c r="J44" s="315"/>
      <c r="K44" s="190"/>
    </row>
    <row r="45" spans="2:11" customFormat="1" ht="15" customHeight="1">
      <c r="B45" s="193"/>
      <c r="C45" s="194"/>
      <c r="D45" s="192"/>
      <c r="E45" s="195" t="s">
        <v>114</v>
      </c>
      <c r="F45" s="192"/>
      <c r="G45" s="315" t="s">
        <v>766</v>
      </c>
      <c r="H45" s="315"/>
      <c r="I45" s="315"/>
      <c r="J45" s="315"/>
      <c r="K45" s="190"/>
    </row>
    <row r="46" spans="2:1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customFormat="1" ht="15" customHeight="1">
      <c r="B47" s="193"/>
      <c r="C47" s="194"/>
      <c r="D47" s="315" t="s">
        <v>767</v>
      </c>
      <c r="E47" s="315"/>
      <c r="F47" s="315"/>
      <c r="G47" s="315"/>
      <c r="H47" s="315"/>
      <c r="I47" s="315"/>
      <c r="J47" s="315"/>
      <c r="K47" s="190"/>
    </row>
    <row r="48" spans="2:11" customFormat="1" ht="15" customHeight="1">
      <c r="B48" s="193"/>
      <c r="C48" s="194"/>
      <c r="D48" s="194"/>
      <c r="E48" s="315" t="s">
        <v>768</v>
      </c>
      <c r="F48" s="315"/>
      <c r="G48" s="315"/>
      <c r="H48" s="315"/>
      <c r="I48" s="315"/>
      <c r="J48" s="315"/>
      <c r="K48" s="190"/>
    </row>
    <row r="49" spans="2:11" customFormat="1" ht="15" customHeight="1">
      <c r="B49" s="193"/>
      <c r="C49" s="194"/>
      <c r="D49" s="194"/>
      <c r="E49" s="315" t="s">
        <v>769</v>
      </c>
      <c r="F49" s="315"/>
      <c r="G49" s="315"/>
      <c r="H49" s="315"/>
      <c r="I49" s="315"/>
      <c r="J49" s="315"/>
      <c r="K49" s="190"/>
    </row>
    <row r="50" spans="2:11" customFormat="1" ht="15" customHeight="1">
      <c r="B50" s="193"/>
      <c r="C50" s="194"/>
      <c r="D50" s="194"/>
      <c r="E50" s="315" t="s">
        <v>770</v>
      </c>
      <c r="F50" s="315"/>
      <c r="G50" s="315"/>
      <c r="H50" s="315"/>
      <c r="I50" s="315"/>
      <c r="J50" s="315"/>
      <c r="K50" s="190"/>
    </row>
    <row r="51" spans="2:11" customFormat="1" ht="15" customHeight="1">
      <c r="B51" s="193"/>
      <c r="C51" s="194"/>
      <c r="D51" s="315" t="s">
        <v>771</v>
      </c>
      <c r="E51" s="315"/>
      <c r="F51" s="315"/>
      <c r="G51" s="315"/>
      <c r="H51" s="315"/>
      <c r="I51" s="315"/>
      <c r="J51" s="315"/>
      <c r="K51" s="190"/>
    </row>
    <row r="52" spans="2:11" customFormat="1" ht="25.5" customHeight="1">
      <c r="B52" s="189"/>
      <c r="C52" s="316" t="s">
        <v>772</v>
      </c>
      <c r="D52" s="316"/>
      <c r="E52" s="316"/>
      <c r="F52" s="316"/>
      <c r="G52" s="316"/>
      <c r="H52" s="316"/>
      <c r="I52" s="316"/>
      <c r="J52" s="316"/>
      <c r="K52" s="190"/>
    </row>
    <row r="53" spans="2:1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customFormat="1" ht="15" customHeight="1">
      <c r="B54" s="189"/>
      <c r="C54" s="315" t="s">
        <v>773</v>
      </c>
      <c r="D54" s="315"/>
      <c r="E54" s="315"/>
      <c r="F54" s="315"/>
      <c r="G54" s="315"/>
      <c r="H54" s="315"/>
      <c r="I54" s="315"/>
      <c r="J54" s="315"/>
      <c r="K54" s="190"/>
    </row>
    <row r="55" spans="2:11" customFormat="1" ht="15" customHeight="1">
      <c r="B55" s="189"/>
      <c r="C55" s="315" t="s">
        <v>774</v>
      </c>
      <c r="D55" s="315"/>
      <c r="E55" s="315"/>
      <c r="F55" s="315"/>
      <c r="G55" s="315"/>
      <c r="H55" s="315"/>
      <c r="I55" s="315"/>
      <c r="J55" s="315"/>
      <c r="K55" s="190"/>
    </row>
    <row r="56" spans="2:1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customFormat="1" ht="15" customHeight="1">
      <c r="B57" s="189"/>
      <c r="C57" s="315" t="s">
        <v>775</v>
      </c>
      <c r="D57" s="315"/>
      <c r="E57" s="315"/>
      <c r="F57" s="315"/>
      <c r="G57" s="315"/>
      <c r="H57" s="315"/>
      <c r="I57" s="315"/>
      <c r="J57" s="315"/>
      <c r="K57" s="190"/>
    </row>
    <row r="58" spans="2:11" customFormat="1" ht="15" customHeight="1">
      <c r="B58" s="189"/>
      <c r="C58" s="194"/>
      <c r="D58" s="315" t="s">
        <v>776</v>
      </c>
      <c r="E58" s="315"/>
      <c r="F58" s="315"/>
      <c r="G58" s="315"/>
      <c r="H58" s="315"/>
      <c r="I58" s="315"/>
      <c r="J58" s="315"/>
      <c r="K58" s="190"/>
    </row>
    <row r="59" spans="2:11" customFormat="1" ht="15" customHeight="1">
      <c r="B59" s="189"/>
      <c r="C59" s="194"/>
      <c r="D59" s="315" t="s">
        <v>777</v>
      </c>
      <c r="E59" s="315"/>
      <c r="F59" s="315"/>
      <c r="G59" s="315"/>
      <c r="H59" s="315"/>
      <c r="I59" s="315"/>
      <c r="J59" s="315"/>
      <c r="K59" s="190"/>
    </row>
    <row r="60" spans="2:11" customFormat="1" ht="15" customHeight="1">
      <c r="B60" s="189"/>
      <c r="C60" s="194"/>
      <c r="D60" s="315" t="s">
        <v>778</v>
      </c>
      <c r="E60" s="315"/>
      <c r="F60" s="315"/>
      <c r="G60" s="315"/>
      <c r="H60" s="315"/>
      <c r="I60" s="315"/>
      <c r="J60" s="315"/>
      <c r="K60" s="190"/>
    </row>
    <row r="61" spans="2:11" customFormat="1" ht="15" customHeight="1">
      <c r="B61" s="189"/>
      <c r="C61" s="194"/>
      <c r="D61" s="315" t="s">
        <v>779</v>
      </c>
      <c r="E61" s="315"/>
      <c r="F61" s="315"/>
      <c r="G61" s="315"/>
      <c r="H61" s="315"/>
      <c r="I61" s="315"/>
      <c r="J61" s="315"/>
      <c r="K61" s="190"/>
    </row>
    <row r="62" spans="2:11" customFormat="1" ht="15" customHeight="1">
      <c r="B62" s="189"/>
      <c r="C62" s="194"/>
      <c r="D62" s="314" t="s">
        <v>780</v>
      </c>
      <c r="E62" s="314"/>
      <c r="F62" s="314"/>
      <c r="G62" s="314"/>
      <c r="H62" s="314"/>
      <c r="I62" s="314"/>
      <c r="J62" s="314"/>
      <c r="K62" s="190"/>
    </row>
    <row r="63" spans="2:11" customFormat="1" ht="15" customHeight="1">
      <c r="B63" s="189"/>
      <c r="C63" s="194"/>
      <c r="D63" s="315" t="s">
        <v>781</v>
      </c>
      <c r="E63" s="315"/>
      <c r="F63" s="315"/>
      <c r="G63" s="315"/>
      <c r="H63" s="315"/>
      <c r="I63" s="315"/>
      <c r="J63" s="315"/>
      <c r="K63" s="190"/>
    </row>
    <row r="64" spans="2:1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customFormat="1" ht="15" customHeight="1">
      <c r="B65" s="189"/>
      <c r="C65" s="194"/>
      <c r="D65" s="315" t="s">
        <v>782</v>
      </c>
      <c r="E65" s="315"/>
      <c r="F65" s="315"/>
      <c r="G65" s="315"/>
      <c r="H65" s="315"/>
      <c r="I65" s="315"/>
      <c r="J65" s="315"/>
      <c r="K65" s="190"/>
    </row>
    <row r="66" spans="2:11" customFormat="1" ht="15" customHeight="1">
      <c r="B66" s="189"/>
      <c r="C66" s="194"/>
      <c r="D66" s="314" t="s">
        <v>783</v>
      </c>
      <c r="E66" s="314"/>
      <c r="F66" s="314"/>
      <c r="G66" s="314"/>
      <c r="H66" s="314"/>
      <c r="I66" s="314"/>
      <c r="J66" s="314"/>
      <c r="K66" s="190"/>
    </row>
    <row r="67" spans="2:11" customFormat="1" ht="15" customHeight="1">
      <c r="B67" s="189"/>
      <c r="C67" s="194"/>
      <c r="D67" s="315" t="s">
        <v>784</v>
      </c>
      <c r="E67" s="315"/>
      <c r="F67" s="315"/>
      <c r="G67" s="315"/>
      <c r="H67" s="315"/>
      <c r="I67" s="315"/>
      <c r="J67" s="315"/>
      <c r="K67" s="190"/>
    </row>
    <row r="68" spans="2:11" customFormat="1" ht="15" customHeight="1">
      <c r="B68" s="189"/>
      <c r="C68" s="194"/>
      <c r="D68" s="315" t="s">
        <v>785</v>
      </c>
      <c r="E68" s="315"/>
      <c r="F68" s="315"/>
      <c r="G68" s="315"/>
      <c r="H68" s="315"/>
      <c r="I68" s="315"/>
      <c r="J68" s="315"/>
      <c r="K68" s="190"/>
    </row>
    <row r="69" spans="2:11" customFormat="1" ht="15" customHeight="1">
      <c r="B69" s="189"/>
      <c r="C69" s="194"/>
      <c r="D69" s="315" t="s">
        <v>786</v>
      </c>
      <c r="E69" s="315"/>
      <c r="F69" s="315"/>
      <c r="G69" s="315"/>
      <c r="H69" s="315"/>
      <c r="I69" s="315"/>
      <c r="J69" s="315"/>
      <c r="K69" s="190"/>
    </row>
    <row r="70" spans="2:11" customFormat="1" ht="15" customHeight="1">
      <c r="B70" s="189"/>
      <c r="C70" s="194"/>
      <c r="D70" s="315" t="s">
        <v>787</v>
      </c>
      <c r="E70" s="315"/>
      <c r="F70" s="315"/>
      <c r="G70" s="315"/>
      <c r="H70" s="315"/>
      <c r="I70" s="315"/>
      <c r="J70" s="315"/>
      <c r="K70" s="190"/>
    </row>
    <row r="71" spans="2:1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customFormat="1" ht="45" customHeight="1">
      <c r="B75" s="206"/>
      <c r="C75" s="313" t="s">
        <v>788</v>
      </c>
      <c r="D75" s="313"/>
      <c r="E75" s="313"/>
      <c r="F75" s="313"/>
      <c r="G75" s="313"/>
      <c r="H75" s="313"/>
      <c r="I75" s="313"/>
      <c r="J75" s="313"/>
      <c r="K75" s="207"/>
    </row>
    <row r="76" spans="2:11" customFormat="1" ht="17.25" customHeight="1">
      <c r="B76" s="206"/>
      <c r="C76" s="208" t="s">
        <v>789</v>
      </c>
      <c r="D76" s="208"/>
      <c r="E76" s="208"/>
      <c r="F76" s="208" t="s">
        <v>790</v>
      </c>
      <c r="G76" s="209"/>
      <c r="H76" s="208" t="s">
        <v>54</v>
      </c>
      <c r="I76" s="208" t="s">
        <v>57</v>
      </c>
      <c r="J76" s="208" t="s">
        <v>791</v>
      </c>
      <c r="K76" s="207"/>
    </row>
    <row r="77" spans="2:11" customFormat="1" ht="17.25" customHeight="1">
      <c r="B77" s="206"/>
      <c r="C77" s="210" t="s">
        <v>792</v>
      </c>
      <c r="D77" s="210"/>
      <c r="E77" s="210"/>
      <c r="F77" s="211" t="s">
        <v>793</v>
      </c>
      <c r="G77" s="212"/>
      <c r="H77" s="210"/>
      <c r="I77" s="210"/>
      <c r="J77" s="210" t="s">
        <v>794</v>
      </c>
      <c r="K77" s="207"/>
    </row>
    <row r="78" spans="2:1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customFormat="1" ht="15" customHeight="1">
      <c r="B79" s="206"/>
      <c r="C79" s="195" t="s">
        <v>53</v>
      </c>
      <c r="D79" s="215"/>
      <c r="E79" s="215"/>
      <c r="F79" s="216" t="s">
        <v>795</v>
      </c>
      <c r="G79" s="217"/>
      <c r="H79" s="195" t="s">
        <v>796</v>
      </c>
      <c r="I79" s="195" t="s">
        <v>797</v>
      </c>
      <c r="J79" s="195">
        <v>20</v>
      </c>
      <c r="K79" s="207"/>
    </row>
    <row r="80" spans="2:11" customFormat="1" ht="15" customHeight="1">
      <c r="B80" s="206"/>
      <c r="C80" s="195" t="s">
        <v>798</v>
      </c>
      <c r="D80" s="195"/>
      <c r="E80" s="195"/>
      <c r="F80" s="216" t="s">
        <v>795</v>
      </c>
      <c r="G80" s="217"/>
      <c r="H80" s="195" t="s">
        <v>799</v>
      </c>
      <c r="I80" s="195" t="s">
        <v>797</v>
      </c>
      <c r="J80" s="195">
        <v>120</v>
      </c>
      <c r="K80" s="207"/>
    </row>
    <row r="81" spans="2:11" customFormat="1" ht="15" customHeight="1">
      <c r="B81" s="218"/>
      <c r="C81" s="195" t="s">
        <v>800</v>
      </c>
      <c r="D81" s="195"/>
      <c r="E81" s="195"/>
      <c r="F81" s="216" t="s">
        <v>801</v>
      </c>
      <c r="G81" s="217"/>
      <c r="H81" s="195" t="s">
        <v>802</v>
      </c>
      <c r="I81" s="195" t="s">
        <v>797</v>
      </c>
      <c r="J81" s="195">
        <v>50</v>
      </c>
      <c r="K81" s="207"/>
    </row>
    <row r="82" spans="2:11" customFormat="1" ht="15" customHeight="1">
      <c r="B82" s="218"/>
      <c r="C82" s="195" t="s">
        <v>803</v>
      </c>
      <c r="D82" s="195"/>
      <c r="E82" s="195"/>
      <c r="F82" s="216" t="s">
        <v>795</v>
      </c>
      <c r="G82" s="217"/>
      <c r="H82" s="195" t="s">
        <v>804</v>
      </c>
      <c r="I82" s="195" t="s">
        <v>805</v>
      </c>
      <c r="J82" s="195"/>
      <c r="K82" s="207"/>
    </row>
    <row r="83" spans="2:11" customFormat="1" ht="15" customHeight="1">
      <c r="B83" s="218"/>
      <c r="C83" s="195" t="s">
        <v>806</v>
      </c>
      <c r="D83" s="195"/>
      <c r="E83" s="195"/>
      <c r="F83" s="216" t="s">
        <v>801</v>
      </c>
      <c r="G83" s="195"/>
      <c r="H83" s="195" t="s">
        <v>807</v>
      </c>
      <c r="I83" s="195" t="s">
        <v>797</v>
      </c>
      <c r="J83" s="195">
        <v>15</v>
      </c>
      <c r="K83" s="207"/>
    </row>
    <row r="84" spans="2:11" customFormat="1" ht="15" customHeight="1">
      <c r="B84" s="218"/>
      <c r="C84" s="195" t="s">
        <v>808</v>
      </c>
      <c r="D84" s="195"/>
      <c r="E84" s="195"/>
      <c r="F84" s="216" t="s">
        <v>801</v>
      </c>
      <c r="G84" s="195"/>
      <c r="H84" s="195" t="s">
        <v>809</v>
      </c>
      <c r="I84" s="195" t="s">
        <v>797</v>
      </c>
      <c r="J84" s="195">
        <v>15</v>
      </c>
      <c r="K84" s="207"/>
    </row>
    <row r="85" spans="2:11" customFormat="1" ht="15" customHeight="1">
      <c r="B85" s="218"/>
      <c r="C85" s="195" t="s">
        <v>810</v>
      </c>
      <c r="D85" s="195"/>
      <c r="E85" s="195"/>
      <c r="F85" s="216" t="s">
        <v>801</v>
      </c>
      <c r="G85" s="195"/>
      <c r="H85" s="195" t="s">
        <v>811</v>
      </c>
      <c r="I85" s="195" t="s">
        <v>797</v>
      </c>
      <c r="J85" s="195">
        <v>20</v>
      </c>
      <c r="K85" s="207"/>
    </row>
    <row r="86" spans="2:11" customFormat="1" ht="15" customHeight="1">
      <c r="B86" s="218"/>
      <c r="C86" s="195" t="s">
        <v>812</v>
      </c>
      <c r="D86" s="195"/>
      <c r="E86" s="195"/>
      <c r="F86" s="216" t="s">
        <v>801</v>
      </c>
      <c r="G86" s="195"/>
      <c r="H86" s="195" t="s">
        <v>813</v>
      </c>
      <c r="I86" s="195" t="s">
        <v>797</v>
      </c>
      <c r="J86" s="195">
        <v>20</v>
      </c>
      <c r="K86" s="207"/>
    </row>
    <row r="87" spans="2:11" customFormat="1" ht="15" customHeight="1">
      <c r="B87" s="218"/>
      <c r="C87" s="195" t="s">
        <v>814</v>
      </c>
      <c r="D87" s="195"/>
      <c r="E87" s="195"/>
      <c r="F87" s="216" t="s">
        <v>801</v>
      </c>
      <c r="G87" s="217"/>
      <c r="H87" s="195" t="s">
        <v>815</v>
      </c>
      <c r="I87" s="195" t="s">
        <v>797</v>
      </c>
      <c r="J87" s="195">
        <v>50</v>
      </c>
      <c r="K87" s="207"/>
    </row>
    <row r="88" spans="2:11" customFormat="1" ht="15" customHeight="1">
      <c r="B88" s="218"/>
      <c r="C88" s="195" t="s">
        <v>816</v>
      </c>
      <c r="D88" s="195"/>
      <c r="E88" s="195"/>
      <c r="F88" s="216" t="s">
        <v>801</v>
      </c>
      <c r="G88" s="217"/>
      <c r="H88" s="195" t="s">
        <v>817</v>
      </c>
      <c r="I88" s="195" t="s">
        <v>797</v>
      </c>
      <c r="J88" s="195">
        <v>20</v>
      </c>
      <c r="K88" s="207"/>
    </row>
    <row r="89" spans="2:11" customFormat="1" ht="15" customHeight="1">
      <c r="B89" s="218"/>
      <c r="C89" s="195" t="s">
        <v>818</v>
      </c>
      <c r="D89" s="195"/>
      <c r="E89" s="195"/>
      <c r="F89" s="216" t="s">
        <v>801</v>
      </c>
      <c r="G89" s="217"/>
      <c r="H89" s="195" t="s">
        <v>819</v>
      </c>
      <c r="I89" s="195" t="s">
        <v>797</v>
      </c>
      <c r="J89" s="195">
        <v>20</v>
      </c>
      <c r="K89" s="207"/>
    </row>
    <row r="90" spans="2:11" customFormat="1" ht="15" customHeight="1">
      <c r="B90" s="218"/>
      <c r="C90" s="195" t="s">
        <v>820</v>
      </c>
      <c r="D90" s="195"/>
      <c r="E90" s="195"/>
      <c r="F90" s="216" t="s">
        <v>801</v>
      </c>
      <c r="G90" s="217"/>
      <c r="H90" s="195" t="s">
        <v>821</v>
      </c>
      <c r="I90" s="195" t="s">
        <v>797</v>
      </c>
      <c r="J90" s="195">
        <v>50</v>
      </c>
      <c r="K90" s="207"/>
    </row>
    <row r="91" spans="2:11" customFormat="1" ht="15" customHeight="1">
      <c r="B91" s="218"/>
      <c r="C91" s="195" t="s">
        <v>822</v>
      </c>
      <c r="D91" s="195"/>
      <c r="E91" s="195"/>
      <c r="F91" s="216" t="s">
        <v>801</v>
      </c>
      <c r="G91" s="217"/>
      <c r="H91" s="195" t="s">
        <v>822</v>
      </c>
      <c r="I91" s="195" t="s">
        <v>797</v>
      </c>
      <c r="J91" s="195">
        <v>50</v>
      </c>
      <c r="K91" s="207"/>
    </row>
    <row r="92" spans="2:11" customFormat="1" ht="15" customHeight="1">
      <c r="B92" s="218"/>
      <c r="C92" s="195" t="s">
        <v>823</v>
      </c>
      <c r="D92" s="195"/>
      <c r="E92" s="195"/>
      <c r="F92" s="216" t="s">
        <v>801</v>
      </c>
      <c r="G92" s="217"/>
      <c r="H92" s="195" t="s">
        <v>824</v>
      </c>
      <c r="I92" s="195" t="s">
        <v>797</v>
      </c>
      <c r="J92" s="195">
        <v>255</v>
      </c>
      <c r="K92" s="207"/>
    </row>
    <row r="93" spans="2:11" customFormat="1" ht="15" customHeight="1">
      <c r="B93" s="218"/>
      <c r="C93" s="195" t="s">
        <v>825</v>
      </c>
      <c r="D93" s="195"/>
      <c r="E93" s="195"/>
      <c r="F93" s="216" t="s">
        <v>795</v>
      </c>
      <c r="G93" s="217"/>
      <c r="H93" s="195" t="s">
        <v>826</v>
      </c>
      <c r="I93" s="195" t="s">
        <v>827</v>
      </c>
      <c r="J93" s="195"/>
      <c r="K93" s="207"/>
    </row>
    <row r="94" spans="2:11" customFormat="1" ht="15" customHeight="1">
      <c r="B94" s="218"/>
      <c r="C94" s="195" t="s">
        <v>828</v>
      </c>
      <c r="D94" s="195"/>
      <c r="E94" s="195"/>
      <c r="F94" s="216" t="s">
        <v>795</v>
      </c>
      <c r="G94" s="217"/>
      <c r="H94" s="195" t="s">
        <v>829</v>
      </c>
      <c r="I94" s="195" t="s">
        <v>830</v>
      </c>
      <c r="J94" s="195"/>
      <c r="K94" s="207"/>
    </row>
    <row r="95" spans="2:11" customFormat="1" ht="15" customHeight="1">
      <c r="B95" s="218"/>
      <c r="C95" s="195" t="s">
        <v>831</v>
      </c>
      <c r="D95" s="195"/>
      <c r="E95" s="195"/>
      <c r="F95" s="216" t="s">
        <v>795</v>
      </c>
      <c r="G95" s="217"/>
      <c r="H95" s="195" t="s">
        <v>831</v>
      </c>
      <c r="I95" s="195" t="s">
        <v>830</v>
      </c>
      <c r="J95" s="195"/>
      <c r="K95" s="207"/>
    </row>
    <row r="96" spans="2:11" customFormat="1" ht="15" customHeight="1">
      <c r="B96" s="218"/>
      <c r="C96" s="195" t="s">
        <v>38</v>
      </c>
      <c r="D96" s="195"/>
      <c r="E96" s="195"/>
      <c r="F96" s="216" t="s">
        <v>795</v>
      </c>
      <c r="G96" s="217"/>
      <c r="H96" s="195" t="s">
        <v>832</v>
      </c>
      <c r="I96" s="195" t="s">
        <v>830</v>
      </c>
      <c r="J96" s="195"/>
      <c r="K96" s="207"/>
    </row>
    <row r="97" spans="2:11" customFormat="1" ht="15" customHeight="1">
      <c r="B97" s="218"/>
      <c r="C97" s="195" t="s">
        <v>48</v>
      </c>
      <c r="D97" s="195"/>
      <c r="E97" s="195"/>
      <c r="F97" s="216" t="s">
        <v>795</v>
      </c>
      <c r="G97" s="217"/>
      <c r="H97" s="195" t="s">
        <v>833</v>
      </c>
      <c r="I97" s="195" t="s">
        <v>830</v>
      </c>
      <c r="J97" s="195"/>
      <c r="K97" s="207"/>
    </row>
    <row r="98" spans="2:11" customFormat="1" ht="15" customHeight="1">
      <c r="B98" s="219"/>
      <c r="C98" s="220"/>
      <c r="D98" s="220"/>
      <c r="E98" s="220"/>
      <c r="F98" s="220"/>
      <c r="G98" s="220"/>
      <c r="H98" s="220"/>
      <c r="I98" s="220"/>
      <c r="J98" s="220"/>
      <c r="K98" s="221"/>
    </row>
    <row r="99" spans="2:11" customFormat="1" ht="18.7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2"/>
    </row>
    <row r="100" spans="2:1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customFormat="1" ht="45" customHeight="1">
      <c r="B102" s="206"/>
      <c r="C102" s="313" t="s">
        <v>834</v>
      </c>
      <c r="D102" s="313"/>
      <c r="E102" s="313"/>
      <c r="F102" s="313"/>
      <c r="G102" s="313"/>
      <c r="H102" s="313"/>
      <c r="I102" s="313"/>
      <c r="J102" s="313"/>
      <c r="K102" s="207"/>
    </row>
    <row r="103" spans="2:11" customFormat="1" ht="17.25" customHeight="1">
      <c r="B103" s="206"/>
      <c r="C103" s="208" t="s">
        <v>789</v>
      </c>
      <c r="D103" s="208"/>
      <c r="E103" s="208"/>
      <c r="F103" s="208" t="s">
        <v>790</v>
      </c>
      <c r="G103" s="209"/>
      <c r="H103" s="208" t="s">
        <v>54</v>
      </c>
      <c r="I103" s="208" t="s">
        <v>57</v>
      </c>
      <c r="J103" s="208" t="s">
        <v>791</v>
      </c>
      <c r="K103" s="207"/>
    </row>
    <row r="104" spans="2:11" customFormat="1" ht="17.25" customHeight="1">
      <c r="B104" s="206"/>
      <c r="C104" s="210" t="s">
        <v>792</v>
      </c>
      <c r="D104" s="210"/>
      <c r="E104" s="210"/>
      <c r="F104" s="211" t="s">
        <v>793</v>
      </c>
      <c r="G104" s="212"/>
      <c r="H104" s="210"/>
      <c r="I104" s="210"/>
      <c r="J104" s="210" t="s">
        <v>794</v>
      </c>
      <c r="K104" s="207"/>
    </row>
    <row r="105" spans="2:11" customFormat="1" ht="5.25" customHeight="1">
      <c r="B105" s="206"/>
      <c r="C105" s="208"/>
      <c r="D105" s="208"/>
      <c r="E105" s="208"/>
      <c r="F105" s="208"/>
      <c r="G105" s="224"/>
      <c r="H105" s="208"/>
      <c r="I105" s="208"/>
      <c r="J105" s="208"/>
      <c r="K105" s="207"/>
    </row>
    <row r="106" spans="2:11" customFormat="1" ht="15" customHeight="1">
      <c r="B106" s="206"/>
      <c r="C106" s="195" t="s">
        <v>53</v>
      </c>
      <c r="D106" s="215"/>
      <c r="E106" s="215"/>
      <c r="F106" s="216" t="s">
        <v>795</v>
      </c>
      <c r="G106" s="195"/>
      <c r="H106" s="195" t="s">
        <v>835</v>
      </c>
      <c r="I106" s="195" t="s">
        <v>797</v>
      </c>
      <c r="J106" s="195">
        <v>20</v>
      </c>
      <c r="K106" s="207"/>
    </row>
    <row r="107" spans="2:11" customFormat="1" ht="15" customHeight="1">
      <c r="B107" s="206"/>
      <c r="C107" s="195" t="s">
        <v>798</v>
      </c>
      <c r="D107" s="195"/>
      <c r="E107" s="195"/>
      <c r="F107" s="216" t="s">
        <v>795</v>
      </c>
      <c r="G107" s="195"/>
      <c r="H107" s="195" t="s">
        <v>835</v>
      </c>
      <c r="I107" s="195" t="s">
        <v>797</v>
      </c>
      <c r="J107" s="195">
        <v>120</v>
      </c>
      <c r="K107" s="207"/>
    </row>
    <row r="108" spans="2:11" customFormat="1" ht="15" customHeight="1">
      <c r="B108" s="218"/>
      <c r="C108" s="195" t="s">
        <v>800</v>
      </c>
      <c r="D108" s="195"/>
      <c r="E108" s="195"/>
      <c r="F108" s="216" t="s">
        <v>801</v>
      </c>
      <c r="G108" s="195"/>
      <c r="H108" s="195" t="s">
        <v>835</v>
      </c>
      <c r="I108" s="195" t="s">
        <v>797</v>
      </c>
      <c r="J108" s="195">
        <v>50</v>
      </c>
      <c r="K108" s="207"/>
    </row>
    <row r="109" spans="2:11" customFormat="1" ht="15" customHeight="1">
      <c r="B109" s="218"/>
      <c r="C109" s="195" t="s">
        <v>803</v>
      </c>
      <c r="D109" s="195"/>
      <c r="E109" s="195"/>
      <c r="F109" s="216" t="s">
        <v>795</v>
      </c>
      <c r="G109" s="195"/>
      <c r="H109" s="195" t="s">
        <v>835</v>
      </c>
      <c r="I109" s="195" t="s">
        <v>805</v>
      </c>
      <c r="J109" s="195"/>
      <c r="K109" s="207"/>
    </row>
    <row r="110" spans="2:11" customFormat="1" ht="15" customHeight="1">
      <c r="B110" s="218"/>
      <c r="C110" s="195" t="s">
        <v>814</v>
      </c>
      <c r="D110" s="195"/>
      <c r="E110" s="195"/>
      <c r="F110" s="216" t="s">
        <v>801</v>
      </c>
      <c r="G110" s="195"/>
      <c r="H110" s="195" t="s">
        <v>835</v>
      </c>
      <c r="I110" s="195" t="s">
        <v>797</v>
      </c>
      <c r="J110" s="195">
        <v>50</v>
      </c>
      <c r="K110" s="207"/>
    </row>
    <row r="111" spans="2:11" customFormat="1" ht="15" customHeight="1">
      <c r="B111" s="218"/>
      <c r="C111" s="195" t="s">
        <v>822</v>
      </c>
      <c r="D111" s="195"/>
      <c r="E111" s="195"/>
      <c r="F111" s="216" t="s">
        <v>801</v>
      </c>
      <c r="G111" s="195"/>
      <c r="H111" s="195" t="s">
        <v>835</v>
      </c>
      <c r="I111" s="195" t="s">
        <v>797</v>
      </c>
      <c r="J111" s="195">
        <v>50</v>
      </c>
      <c r="K111" s="207"/>
    </row>
    <row r="112" spans="2:11" customFormat="1" ht="15" customHeight="1">
      <c r="B112" s="218"/>
      <c r="C112" s="195" t="s">
        <v>820</v>
      </c>
      <c r="D112" s="195"/>
      <c r="E112" s="195"/>
      <c r="F112" s="216" t="s">
        <v>801</v>
      </c>
      <c r="G112" s="195"/>
      <c r="H112" s="195" t="s">
        <v>835</v>
      </c>
      <c r="I112" s="195" t="s">
        <v>797</v>
      </c>
      <c r="J112" s="195">
        <v>50</v>
      </c>
      <c r="K112" s="207"/>
    </row>
    <row r="113" spans="2:11" customFormat="1" ht="15" customHeight="1">
      <c r="B113" s="218"/>
      <c r="C113" s="195" t="s">
        <v>53</v>
      </c>
      <c r="D113" s="195"/>
      <c r="E113" s="195"/>
      <c r="F113" s="216" t="s">
        <v>795</v>
      </c>
      <c r="G113" s="195"/>
      <c r="H113" s="195" t="s">
        <v>836</v>
      </c>
      <c r="I113" s="195" t="s">
        <v>797</v>
      </c>
      <c r="J113" s="195">
        <v>20</v>
      </c>
      <c r="K113" s="207"/>
    </row>
    <row r="114" spans="2:11" customFormat="1" ht="15" customHeight="1">
      <c r="B114" s="218"/>
      <c r="C114" s="195" t="s">
        <v>837</v>
      </c>
      <c r="D114" s="195"/>
      <c r="E114" s="195"/>
      <c r="F114" s="216" t="s">
        <v>795</v>
      </c>
      <c r="G114" s="195"/>
      <c r="H114" s="195" t="s">
        <v>838</v>
      </c>
      <c r="I114" s="195" t="s">
        <v>797</v>
      </c>
      <c r="J114" s="195">
        <v>120</v>
      </c>
      <c r="K114" s="207"/>
    </row>
    <row r="115" spans="2:11" customFormat="1" ht="15" customHeight="1">
      <c r="B115" s="218"/>
      <c r="C115" s="195" t="s">
        <v>38</v>
      </c>
      <c r="D115" s="195"/>
      <c r="E115" s="195"/>
      <c r="F115" s="216" t="s">
        <v>795</v>
      </c>
      <c r="G115" s="195"/>
      <c r="H115" s="195" t="s">
        <v>839</v>
      </c>
      <c r="I115" s="195" t="s">
        <v>830</v>
      </c>
      <c r="J115" s="195"/>
      <c r="K115" s="207"/>
    </row>
    <row r="116" spans="2:11" customFormat="1" ht="15" customHeight="1">
      <c r="B116" s="218"/>
      <c r="C116" s="195" t="s">
        <v>48</v>
      </c>
      <c r="D116" s="195"/>
      <c r="E116" s="195"/>
      <c r="F116" s="216" t="s">
        <v>795</v>
      </c>
      <c r="G116" s="195"/>
      <c r="H116" s="195" t="s">
        <v>840</v>
      </c>
      <c r="I116" s="195" t="s">
        <v>830</v>
      </c>
      <c r="J116" s="195"/>
      <c r="K116" s="207"/>
    </row>
    <row r="117" spans="2:11" customFormat="1" ht="15" customHeight="1">
      <c r="B117" s="218"/>
      <c r="C117" s="195" t="s">
        <v>57</v>
      </c>
      <c r="D117" s="195"/>
      <c r="E117" s="195"/>
      <c r="F117" s="216" t="s">
        <v>795</v>
      </c>
      <c r="G117" s="195"/>
      <c r="H117" s="195" t="s">
        <v>841</v>
      </c>
      <c r="I117" s="195" t="s">
        <v>842</v>
      </c>
      <c r="J117" s="195"/>
      <c r="K117" s="207"/>
    </row>
    <row r="118" spans="2:11" customFormat="1" ht="15" customHeight="1">
      <c r="B118" s="219"/>
      <c r="C118" s="225"/>
      <c r="D118" s="225"/>
      <c r="E118" s="225"/>
      <c r="F118" s="225"/>
      <c r="G118" s="225"/>
      <c r="H118" s="225"/>
      <c r="I118" s="225"/>
      <c r="J118" s="225"/>
      <c r="K118" s="221"/>
    </row>
    <row r="119" spans="2:11" customFormat="1" ht="18.75" customHeight="1">
      <c r="B119" s="226"/>
      <c r="C119" s="227"/>
      <c r="D119" s="227"/>
      <c r="E119" s="227"/>
      <c r="F119" s="228"/>
      <c r="G119" s="227"/>
      <c r="H119" s="227"/>
      <c r="I119" s="227"/>
      <c r="J119" s="227"/>
      <c r="K119" s="226"/>
    </row>
    <row r="120" spans="2:1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customFormat="1" ht="7.5" customHeight="1">
      <c r="B121" s="229"/>
      <c r="C121" s="230"/>
      <c r="D121" s="230"/>
      <c r="E121" s="230"/>
      <c r="F121" s="230"/>
      <c r="G121" s="230"/>
      <c r="H121" s="230"/>
      <c r="I121" s="230"/>
      <c r="J121" s="230"/>
      <c r="K121" s="231"/>
    </row>
    <row r="122" spans="2:11" customFormat="1" ht="45" customHeight="1">
      <c r="B122" s="232"/>
      <c r="C122" s="311" t="s">
        <v>843</v>
      </c>
      <c r="D122" s="311"/>
      <c r="E122" s="311"/>
      <c r="F122" s="311"/>
      <c r="G122" s="311"/>
      <c r="H122" s="311"/>
      <c r="I122" s="311"/>
      <c r="J122" s="311"/>
      <c r="K122" s="233"/>
    </row>
    <row r="123" spans="2:11" customFormat="1" ht="17.25" customHeight="1">
      <c r="B123" s="234"/>
      <c r="C123" s="208" t="s">
        <v>789</v>
      </c>
      <c r="D123" s="208"/>
      <c r="E123" s="208"/>
      <c r="F123" s="208" t="s">
        <v>790</v>
      </c>
      <c r="G123" s="209"/>
      <c r="H123" s="208" t="s">
        <v>54</v>
      </c>
      <c r="I123" s="208" t="s">
        <v>57</v>
      </c>
      <c r="J123" s="208" t="s">
        <v>791</v>
      </c>
      <c r="K123" s="235"/>
    </row>
    <row r="124" spans="2:11" customFormat="1" ht="17.25" customHeight="1">
      <c r="B124" s="234"/>
      <c r="C124" s="210" t="s">
        <v>792</v>
      </c>
      <c r="D124" s="210"/>
      <c r="E124" s="210"/>
      <c r="F124" s="211" t="s">
        <v>793</v>
      </c>
      <c r="G124" s="212"/>
      <c r="H124" s="210"/>
      <c r="I124" s="210"/>
      <c r="J124" s="210" t="s">
        <v>794</v>
      </c>
      <c r="K124" s="235"/>
    </row>
    <row r="125" spans="2:11" customFormat="1" ht="5.25" customHeight="1">
      <c r="B125" s="236"/>
      <c r="C125" s="213"/>
      <c r="D125" s="213"/>
      <c r="E125" s="213"/>
      <c r="F125" s="213"/>
      <c r="G125" s="237"/>
      <c r="H125" s="213"/>
      <c r="I125" s="213"/>
      <c r="J125" s="213"/>
      <c r="K125" s="238"/>
    </row>
    <row r="126" spans="2:11" customFormat="1" ht="15" customHeight="1">
      <c r="B126" s="236"/>
      <c r="C126" s="195" t="s">
        <v>798</v>
      </c>
      <c r="D126" s="215"/>
      <c r="E126" s="215"/>
      <c r="F126" s="216" t="s">
        <v>795</v>
      </c>
      <c r="G126" s="195"/>
      <c r="H126" s="195" t="s">
        <v>835</v>
      </c>
      <c r="I126" s="195" t="s">
        <v>797</v>
      </c>
      <c r="J126" s="195">
        <v>120</v>
      </c>
      <c r="K126" s="239"/>
    </row>
    <row r="127" spans="2:11" customFormat="1" ht="15" customHeight="1">
      <c r="B127" s="236"/>
      <c r="C127" s="195" t="s">
        <v>844</v>
      </c>
      <c r="D127" s="195"/>
      <c r="E127" s="195"/>
      <c r="F127" s="216" t="s">
        <v>795</v>
      </c>
      <c r="G127" s="195"/>
      <c r="H127" s="195" t="s">
        <v>845</v>
      </c>
      <c r="I127" s="195" t="s">
        <v>797</v>
      </c>
      <c r="J127" s="195" t="s">
        <v>846</v>
      </c>
      <c r="K127" s="239"/>
    </row>
    <row r="128" spans="2:11" customFormat="1" ht="15" customHeight="1">
      <c r="B128" s="236"/>
      <c r="C128" s="195" t="s">
        <v>743</v>
      </c>
      <c r="D128" s="195"/>
      <c r="E128" s="195"/>
      <c r="F128" s="216" t="s">
        <v>795</v>
      </c>
      <c r="G128" s="195"/>
      <c r="H128" s="195" t="s">
        <v>847</v>
      </c>
      <c r="I128" s="195" t="s">
        <v>797</v>
      </c>
      <c r="J128" s="195" t="s">
        <v>846</v>
      </c>
      <c r="K128" s="239"/>
    </row>
    <row r="129" spans="2:11" customFormat="1" ht="15" customHeight="1">
      <c r="B129" s="236"/>
      <c r="C129" s="195" t="s">
        <v>806</v>
      </c>
      <c r="D129" s="195"/>
      <c r="E129" s="195"/>
      <c r="F129" s="216" t="s">
        <v>801</v>
      </c>
      <c r="G129" s="195"/>
      <c r="H129" s="195" t="s">
        <v>807</v>
      </c>
      <c r="I129" s="195" t="s">
        <v>797</v>
      </c>
      <c r="J129" s="195">
        <v>15</v>
      </c>
      <c r="K129" s="239"/>
    </row>
    <row r="130" spans="2:11" customFormat="1" ht="15" customHeight="1">
      <c r="B130" s="236"/>
      <c r="C130" s="195" t="s">
        <v>808</v>
      </c>
      <c r="D130" s="195"/>
      <c r="E130" s="195"/>
      <c r="F130" s="216" t="s">
        <v>801</v>
      </c>
      <c r="G130" s="195"/>
      <c r="H130" s="195" t="s">
        <v>809</v>
      </c>
      <c r="I130" s="195" t="s">
        <v>797</v>
      </c>
      <c r="J130" s="195">
        <v>15</v>
      </c>
      <c r="K130" s="239"/>
    </row>
    <row r="131" spans="2:11" customFormat="1" ht="15" customHeight="1">
      <c r="B131" s="236"/>
      <c r="C131" s="195" t="s">
        <v>810</v>
      </c>
      <c r="D131" s="195"/>
      <c r="E131" s="195"/>
      <c r="F131" s="216" t="s">
        <v>801</v>
      </c>
      <c r="G131" s="195"/>
      <c r="H131" s="195" t="s">
        <v>811</v>
      </c>
      <c r="I131" s="195" t="s">
        <v>797</v>
      </c>
      <c r="J131" s="195">
        <v>20</v>
      </c>
      <c r="K131" s="239"/>
    </row>
    <row r="132" spans="2:11" customFormat="1" ht="15" customHeight="1">
      <c r="B132" s="236"/>
      <c r="C132" s="195" t="s">
        <v>812</v>
      </c>
      <c r="D132" s="195"/>
      <c r="E132" s="195"/>
      <c r="F132" s="216" t="s">
        <v>801</v>
      </c>
      <c r="G132" s="195"/>
      <c r="H132" s="195" t="s">
        <v>813</v>
      </c>
      <c r="I132" s="195" t="s">
        <v>797</v>
      </c>
      <c r="J132" s="195">
        <v>20</v>
      </c>
      <c r="K132" s="239"/>
    </row>
    <row r="133" spans="2:11" customFormat="1" ht="15" customHeight="1">
      <c r="B133" s="236"/>
      <c r="C133" s="195" t="s">
        <v>800</v>
      </c>
      <c r="D133" s="195"/>
      <c r="E133" s="195"/>
      <c r="F133" s="216" t="s">
        <v>801</v>
      </c>
      <c r="G133" s="195"/>
      <c r="H133" s="195" t="s">
        <v>835</v>
      </c>
      <c r="I133" s="195" t="s">
        <v>797</v>
      </c>
      <c r="J133" s="195">
        <v>50</v>
      </c>
      <c r="K133" s="239"/>
    </row>
    <row r="134" spans="2:11" customFormat="1" ht="15" customHeight="1">
      <c r="B134" s="236"/>
      <c r="C134" s="195" t="s">
        <v>814</v>
      </c>
      <c r="D134" s="195"/>
      <c r="E134" s="195"/>
      <c r="F134" s="216" t="s">
        <v>801</v>
      </c>
      <c r="G134" s="195"/>
      <c r="H134" s="195" t="s">
        <v>835</v>
      </c>
      <c r="I134" s="195" t="s">
        <v>797</v>
      </c>
      <c r="J134" s="195">
        <v>50</v>
      </c>
      <c r="K134" s="239"/>
    </row>
    <row r="135" spans="2:11" customFormat="1" ht="15" customHeight="1">
      <c r="B135" s="236"/>
      <c r="C135" s="195" t="s">
        <v>820</v>
      </c>
      <c r="D135" s="195"/>
      <c r="E135" s="195"/>
      <c r="F135" s="216" t="s">
        <v>801</v>
      </c>
      <c r="G135" s="195"/>
      <c r="H135" s="195" t="s">
        <v>835</v>
      </c>
      <c r="I135" s="195" t="s">
        <v>797</v>
      </c>
      <c r="J135" s="195">
        <v>50</v>
      </c>
      <c r="K135" s="239"/>
    </row>
    <row r="136" spans="2:11" customFormat="1" ht="15" customHeight="1">
      <c r="B136" s="236"/>
      <c r="C136" s="195" t="s">
        <v>822</v>
      </c>
      <c r="D136" s="195"/>
      <c r="E136" s="195"/>
      <c r="F136" s="216" t="s">
        <v>801</v>
      </c>
      <c r="G136" s="195"/>
      <c r="H136" s="195" t="s">
        <v>835</v>
      </c>
      <c r="I136" s="195" t="s">
        <v>797</v>
      </c>
      <c r="J136" s="195">
        <v>50</v>
      </c>
      <c r="K136" s="239"/>
    </row>
    <row r="137" spans="2:11" customFormat="1" ht="15" customHeight="1">
      <c r="B137" s="236"/>
      <c r="C137" s="195" t="s">
        <v>823</v>
      </c>
      <c r="D137" s="195"/>
      <c r="E137" s="195"/>
      <c r="F137" s="216" t="s">
        <v>801</v>
      </c>
      <c r="G137" s="195"/>
      <c r="H137" s="195" t="s">
        <v>848</v>
      </c>
      <c r="I137" s="195" t="s">
        <v>797</v>
      </c>
      <c r="J137" s="195">
        <v>255</v>
      </c>
      <c r="K137" s="239"/>
    </row>
    <row r="138" spans="2:11" customFormat="1" ht="15" customHeight="1">
      <c r="B138" s="236"/>
      <c r="C138" s="195" t="s">
        <v>825</v>
      </c>
      <c r="D138" s="195"/>
      <c r="E138" s="195"/>
      <c r="F138" s="216" t="s">
        <v>795</v>
      </c>
      <c r="G138" s="195"/>
      <c r="H138" s="195" t="s">
        <v>849</v>
      </c>
      <c r="I138" s="195" t="s">
        <v>827</v>
      </c>
      <c r="J138" s="195"/>
      <c r="K138" s="239"/>
    </row>
    <row r="139" spans="2:11" customFormat="1" ht="15" customHeight="1">
      <c r="B139" s="236"/>
      <c r="C139" s="195" t="s">
        <v>828</v>
      </c>
      <c r="D139" s="195"/>
      <c r="E139" s="195"/>
      <c r="F139" s="216" t="s">
        <v>795</v>
      </c>
      <c r="G139" s="195"/>
      <c r="H139" s="195" t="s">
        <v>850</v>
      </c>
      <c r="I139" s="195" t="s">
        <v>830</v>
      </c>
      <c r="J139" s="195"/>
      <c r="K139" s="239"/>
    </row>
    <row r="140" spans="2:11" customFormat="1" ht="15" customHeight="1">
      <c r="B140" s="236"/>
      <c r="C140" s="195" t="s">
        <v>831</v>
      </c>
      <c r="D140" s="195"/>
      <c r="E140" s="195"/>
      <c r="F140" s="216" t="s">
        <v>795</v>
      </c>
      <c r="G140" s="195"/>
      <c r="H140" s="195" t="s">
        <v>831</v>
      </c>
      <c r="I140" s="195" t="s">
        <v>830</v>
      </c>
      <c r="J140" s="195"/>
      <c r="K140" s="239"/>
    </row>
    <row r="141" spans="2:11" customFormat="1" ht="15" customHeight="1">
      <c r="B141" s="236"/>
      <c r="C141" s="195" t="s">
        <v>38</v>
      </c>
      <c r="D141" s="195"/>
      <c r="E141" s="195"/>
      <c r="F141" s="216" t="s">
        <v>795</v>
      </c>
      <c r="G141" s="195"/>
      <c r="H141" s="195" t="s">
        <v>851</v>
      </c>
      <c r="I141" s="195" t="s">
        <v>830</v>
      </c>
      <c r="J141" s="195"/>
      <c r="K141" s="239"/>
    </row>
    <row r="142" spans="2:11" customFormat="1" ht="15" customHeight="1">
      <c r="B142" s="236"/>
      <c r="C142" s="195" t="s">
        <v>852</v>
      </c>
      <c r="D142" s="195"/>
      <c r="E142" s="195"/>
      <c r="F142" s="216" t="s">
        <v>795</v>
      </c>
      <c r="G142" s="195"/>
      <c r="H142" s="195" t="s">
        <v>853</v>
      </c>
      <c r="I142" s="195" t="s">
        <v>830</v>
      </c>
      <c r="J142" s="195"/>
      <c r="K142" s="239"/>
    </row>
    <row r="143" spans="2:11" customFormat="1" ht="15" customHeight="1">
      <c r="B143" s="240"/>
      <c r="C143" s="241"/>
      <c r="D143" s="241"/>
      <c r="E143" s="241"/>
      <c r="F143" s="241"/>
      <c r="G143" s="241"/>
      <c r="H143" s="241"/>
      <c r="I143" s="241"/>
      <c r="J143" s="241"/>
      <c r="K143" s="242"/>
    </row>
    <row r="144" spans="2:11" customFormat="1" ht="18.75" customHeight="1">
      <c r="B144" s="227"/>
      <c r="C144" s="227"/>
      <c r="D144" s="227"/>
      <c r="E144" s="227"/>
      <c r="F144" s="228"/>
      <c r="G144" s="227"/>
      <c r="H144" s="227"/>
      <c r="I144" s="227"/>
      <c r="J144" s="227"/>
      <c r="K144" s="227"/>
    </row>
    <row r="145" spans="2:1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customFormat="1" ht="45" customHeight="1">
      <c r="B147" s="206"/>
      <c r="C147" s="313" t="s">
        <v>854</v>
      </c>
      <c r="D147" s="313"/>
      <c r="E147" s="313"/>
      <c r="F147" s="313"/>
      <c r="G147" s="313"/>
      <c r="H147" s="313"/>
      <c r="I147" s="313"/>
      <c r="J147" s="313"/>
      <c r="K147" s="207"/>
    </row>
    <row r="148" spans="2:11" customFormat="1" ht="17.25" customHeight="1">
      <c r="B148" s="206"/>
      <c r="C148" s="208" t="s">
        <v>789</v>
      </c>
      <c r="D148" s="208"/>
      <c r="E148" s="208"/>
      <c r="F148" s="208" t="s">
        <v>790</v>
      </c>
      <c r="G148" s="209"/>
      <c r="H148" s="208" t="s">
        <v>54</v>
      </c>
      <c r="I148" s="208" t="s">
        <v>57</v>
      </c>
      <c r="J148" s="208" t="s">
        <v>791</v>
      </c>
      <c r="K148" s="207"/>
    </row>
    <row r="149" spans="2:11" customFormat="1" ht="17.25" customHeight="1">
      <c r="B149" s="206"/>
      <c r="C149" s="210" t="s">
        <v>792</v>
      </c>
      <c r="D149" s="210"/>
      <c r="E149" s="210"/>
      <c r="F149" s="211" t="s">
        <v>793</v>
      </c>
      <c r="G149" s="212"/>
      <c r="H149" s="210"/>
      <c r="I149" s="210"/>
      <c r="J149" s="210" t="s">
        <v>794</v>
      </c>
      <c r="K149" s="207"/>
    </row>
    <row r="150" spans="2:1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39"/>
    </row>
    <row r="151" spans="2:11" customFormat="1" ht="15" customHeight="1">
      <c r="B151" s="218"/>
      <c r="C151" s="243" t="s">
        <v>798</v>
      </c>
      <c r="D151" s="195"/>
      <c r="E151" s="195"/>
      <c r="F151" s="244" t="s">
        <v>795</v>
      </c>
      <c r="G151" s="195"/>
      <c r="H151" s="243" t="s">
        <v>835</v>
      </c>
      <c r="I151" s="243" t="s">
        <v>797</v>
      </c>
      <c r="J151" s="243">
        <v>120</v>
      </c>
      <c r="K151" s="239"/>
    </row>
    <row r="152" spans="2:11" customFormat="1" ht="15" customHeight="1">
      <c r="B152" s="218"/>
      <c r="C152" s="243" t="s">
        <v>844</v>
      </c>
      <c r="D152" s="195"/>
      <c r="E152" s="195"/>
      <c r="F152" s="244" t="s">
        <v>795</v>
      </c>
      <c r="G152" s="195"/>
      <c r="H152" s="243" t="s">
        <v>855</v>
      </c>
      <c r="I152" s="243" t="s">
        <v>797</v>
      </c>
      <c r="J152" s="243" t="s">
        <v>846</v>
      </c>
      <c r="K152" s="239"/>
    </row>
    <row r="153" spans="2:11" customFormat="1" ht="15" customHeight="1">
      <c r="B153" s="218"/>
      <c r="C153" s="243" t="s">
        <v>743</v>
      </c>
      <c r="D153" s="195"/>
      <c r="E153" s="195"/>
      <c r="F153" s="244" t="s">
        <v>795</v>
      </c>
      <c r="G153" s="195"/>
      <c r="H153" s="243" t="s">
        <v>856</v>
      </c>
      <c r="I153" s="243" t="s">
        <v>797</v>
      </c>
      <c r="J153" s="243" t="s">
        <v>846</v>
      </c>
      <c r="K153" s="239"/>
    </row>
    <row r="154" spans="2:11" customFormat="1" ht="15" customHeight="1">
      <c r="B154" s="218"/>
      <c r="C154" s="243" t="s">
        <v>800</v>
      </c>
      <c r="D154" s="195"/>
      <c r="E154" s="195"/>
      <c r="F154" s="244" t="s">
        <v>801</v>
      </c>
      <c r="G154" s="195"/>
      <c r="H154" s="243" t="s">
        <v>835</v>
      </c>
      <c r="I154" s="243" t="s">
        <v>797</v>
      </c>
      <c r="J154" s="243">
        <v>50</v>
      </c>
      <c r="K154" s="239"/>
    </row>
    <row r="155" spans="2:11" customFormat="1" ht="15" customHeight="1">
      <c r="B155" s="218"/>
      <c r="C155" s="243" t="s">
        <v>803</v>
      </c>
      <c r="D155" s="195"/>
      <c r="E155" s="195"/>
      <c r="F155" s="244" t="s">
        <v>795</v>
      </c>
      <c r="G155" s="195"/>
      <c r="H155" s="243" t="s">
        <v>835</v>
      </c>
      <c r="I155" s="243" t="s">
        <v>805</v>
      </c>
      <c r="J155" s="243"/>
      <c r="K155" s="239"/>
    </row>
    <row r="156" spans="2:11" customFormat="1" ht="15" customHeight="1">
      <c r="B156" s="218"/>
      <c r="C156" s="243" t="s">
        <v>814</v>
      </c>
      <c r="D156" s="195"/>
      <c r="E156" s="195"/>
      <c r="F156" s="244" t="s">
        <v>801</v>
      </c>
      <c r="G156" s="195"/>
      <c r="H156" s="243" t="s">
        <v>835</v>
      </c>
      <c r="I156" s="243" t="s">
        <v>797</v>
      </c>
      <c r="J156" s="243">
        <v>50</v>
      </c>
      <c r="K156" s="239"/>
    </row>
    <row r="157" spans="2:11" customFormat="1" ht="15" customHeight="1">
      <c r="B157" s="218"/>
      <c r="C157" s="243" t="s">
        <v>822</v>
      </c>
      <c r="D157" s="195"/>
      <c r="E157" s="195"/>
      <c r="F157" s="244" t="s">
        <v>801</v>
      </c>
      <c r="G157" s="195"/>
      <c r="H157" s="243" t="s">
        <v>835</v>
      </c>
      <c r="I157" s="243" t="s">
        <v>797</v>
      </c>
      <c r="J157" s="243">
        <v>50</v>
      </c>
      <c r="K157" s="239"/>
    </row>
    <row r="158" spans="2:11" customFormat="1" ht="15" customHeight="1">
      <c r="B158" s="218"/>
      <c r="C158" s="243" t="s">
        <v>820</v>
      </c>
      <c r="D158" s="195"/>
      <c r="E158" s="195"/>
      <c r="F158" s="244" t="s">
        <v>801</v>
      </c>
      <c r="G158" s="195"/>
      <c r="H158" s="243" t="s">
        <v>835</v>
      </c>
      <c r="I158" s="243" t="s">
        <v>797</v>
      </c>
      <c r="J158" s="243">
        <v>50</v>
      </c>
      <c r="K158" s="239"/>
    </row>
    <row r="159" spans="2:11" customFormat="1" ht="15" customHeight="1">
      <c r="B159" s="218"/>
      <c r="C159" s="243" t="s">
        <v>96</v>
      </c>
      <c r="D159" s="195"/>
      <c r="E159" s="195"/>
      <c r="F159" s="244" t="s">
        <v>795</v>
      </c>
      <c r="G159" s="195"/>
      <c r="H159" s="243" t="s">
        <v>857</v>
      </c>
      <c r="I159" s="243" t="s">
        <v>797</v>
      </c>
      <c r="J159" s="243" t="s">
        <v>858</v>
      </c>
      <c r="K159" s="239"/>
    </row>
    <row r="160" spans="2:11" customFormat="1" ht="15" customHeight="1">
      <c r="B160" s="218"/>
      <c r="C160" s="243" t="s">
        <v>859</v>
      </c>
      <c r="D160" s="195"/>
      <c r="E160" s="195"/>
      <c r="F160" s="244" t="s">
        <v>795</v>
      </c>
      <c r="G160" s="195"/>
      <c r="H160" s="243" t="s">
        <v>860</v>
      </c>
      <c r="I160" s="243" t="s">
        <v>830</v>
      </c>
      <c r="J160" s="243"/>
      <c r="K160" s="239"/>
    </row>
    <row r="161" spans="2:11" customFormat="1" ht="15" customHeight="1">
      <c r="B161" s="245"/>
      <c r="C161" s="225"/>
      <c r="D161" s="225"/>
      <c r="E161" s="225"/>
      <c r="F161" s="225"/>
      <c r="G161" s="225"/>
      <c r="H161" s="225"/>
      <c r="I161" s="225"/>
      <c r="J161" s="225"/>
      <c r="K161" s="246"/>
    </row>
    <row r="162" spans="2:11" customFormat="1" ht="18.75" customHeight="1">
      <c r="B162" s="227"/>
      <c r="C162" s="237"/>
      <c r="D162" s="237"/>
      <c r="E162" s="237"/>
      <c r="F162" s="247"/>
      <c r="G162" s="237"/>
      <c r="H162" s="237"/>
      <c r="I162" s="237"/>
      <c r="J162" s="237"/>
      <c r="K162" s="227"/>
    </row>
    <row r="163" spans="2:1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customFormat="1" ht="45" customHeight="1">
      <c r="B165" s="187"/>
      <c r="C165" s="311" t="s">
        <v>861</v>
      </c>
      <c r="D165" s="311"/>
      <c r="E165" s="311"/>
      <c r="F165" s="311"/>
      <c r="G165" s="311"/>
      <c r="H165" s="311"/>
      <c r="I165" s="311"/>
      <c r="J165" s="311"/>
      <c r="K165" s="188"/>
    </row>
    <row r="166" spans="2:11" customFormat="1" ht="17.25" customHeight="1">
      <c r="B166" s="187"/>
      <c r="C166" s="208" t="s">
        <v>789</v>
      </c>
      <c r="D166" s="208"/>
      <c r="E166" s="208"/>
      <c r="F166" s="208" t="s">
        <v>790</v>
      </c>
      <c r="G166" s="248"/>
      <c r="H166" s="249" t="s">
        <v>54</v>
      </c>
      <c r="I166" s="249" t="s">
        <v>57</v>
      </c>
      <c r="J166" s="208" t="s">
        <v>791</v>
      </c>
      <c r="K166" s="188"/>
    </row>
    <row r="167" spans="2:11" customFormat="1" ht="17.25" customHeight="1">
      <c r="B167" s="189"/>
      <c r="C167" s="210" t="s">
        <v>792</v>
      </c>
      <c r="D167" s="210"/>
      <c r="E167" s="210"/>
      <c r="F167" s="211" t="s">
        <v>793</v>
      </c>
      <c r="G167" s="250"/>
      <c r="H167" s="251"/>
      <c r="I167" s="251"/>
      <c r="J167" s="210" t="s">
        <v>794</v>
      </c>
      <c r="K167" s="190"/>
    </row>
    <row r="168" spans="2:1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39"/>
    </row>
    <row r="169" spans="2:11" customFormat="1" ht="15" customHeight="1">
      <c r="B169" s="218"/>
      <c r="C169" s="195" t="s">
        <v>798</v>
      </c>
      <c r="D169" s="195"/>
      <c r="E169" s="195"/>
      <c r="F169" s="216" t="s">
        <v>795</v>
      </c>
      <c r="G169" s="195"/>
      <c r="H169" s="195" t="s">
        <v>835</v>
      </c>
      <c r="I169" s="195" t="s">
        <v>797</v>
      </c>
      <c r="J169" s="195">
        <v>120</v>
      </c>
      <c r="K169" s="239"/>
    </row>
    <row r="170" spans="2:11" customFormat="1" ht="15" customHeight="1">
      <c r="B170" s="218"/>
      <c r="C170" s="195" t="s">
        <v>844</v>
      </c>
      <c r="D170" s="195"/>
      <c r="E170" s="195"/>
      <c r="F170" s="216" t="s">
        <v>795</v>
      </c>
      <c r="G170" s="195"/>
      <c r="H170" s="195" t="s">
        <v>845</v>
      </c>
      <c r="I170" s="195" t="s">
        <v>797</v>
      </c>
      <c r="J170" s="195" t="s">
        <v>846</v>
      </c>
      <c r="K170" s="239"/>
    </row>
    <row r="171" spans="2:11" customFormat="1" ht="15" customHeight="1">
      <c r="B171" s="218"/>
      <c r="C171" s="195" t="s">
        <v>743</v>
      </c>
      <c r="D171" s="195"/>
      <c r="E171" s="195"/>
      <c r="F171" s="216" t="s">
        <v>795</v>
      </c>
      <c r="G171" s="195"/>
      <c r="H171" s="195" t="s">
        <v>862</v>
      </c>
      <c r="I171" s="195" t="s">
        <v>797</v>
      </c>
      <c r="J171" s="195" t="s">
        <v>846</v>
      </c>
      <c r="K171" s="239"/>
    </row>
    <row r="172" spans="2:11" customFormat="1" ht="15" customHeight="1">
      <c r="B172" s="218"/>
      <c r="C172" s="195" t="s">
        <v>800</v>
      </c>
      <c r="D172" s="195"/>
      <c r="E172" s="195"/>
      <c r="F172" s="216" t="s">
        <v>801</v>
      </c>
      <c r="G172" s="195"/>
      <c r="H172" s="195" t="s">
        <v>862</v>
      </c>
      <c r="I172" s="195" t="s">
        <v>797</v>
      </c>
      <c r="J172" s="195">
        <v>50</v>
      </c>
      <c r="K172" s="239"/>
    </row>
    <row r="173" spans="2:11" customFormat="1" ht="15" customHeight="1">
      <c r="B173" s="218"/>
      <c r="C173" s="195" t="s">
        <v>803</v>
      </c>
      <c r="D173" s="195"/>
      <c r="E173" s="195"/>
      <c r="F173" s="216" t="s">
        <v>795</v>
      </c>
      <c r="G173" s="195"/>
      <c r="H173" s="195" t="s">
        <v>862</v>
      </c>
      <c r="I173" s="195" t="s">
        <v>805</v>
      </c>
      <c r="J173" s="195"/>
      <c r="K173" s="239"/>
    </row>
    <row r="174" spans="2:11" customFormat="1" ht="15" customHeight="1">
      <c r="B174" s="218"/>
      <c r="C174" s="195" t="s">
        <v>814</v>
      </c>
      <c r="D174" s="195"/>
      <c r="E174" s="195"/>
      <c r="F174" s="216" t="s">
        <v>801</v>
      </c>
      <c r="G174" s="195"/>
      <c r="H174" s="195" t="s">
        <v>862</v>
      </c>
      <c r="I174" s="195" t="s">
        <v>797</v>
      </c>
      <c r="J174" s="195">
        <v>50</v>
      </c>
      <c r="K174" s="239"/>
    </row>
    <row r="175" spans="2:11" customFormat="1" ht="15" customHeight="1">
      <c r="B175" s="218"/>
      <c r="C175" s="195" t="s">
        <v>822</v>
      </c>
      <c r="D175" s="195"/>
      <c r="E175" s="195"/>
      <c r="F175" s="216" t="s">
        <v>801</v>
      </c>
      <c r="G175" s="195"/>
      <c r="H175" s="195" t="s">
        <v>862</v>
      </c>
      <c r="I175" s="195" t="s">
        <v>797</v>
      </c>
      <c r="J175" s="195">
        <v>50</v>
      </c>
      <c r="K175" s="239"/>
    </row>
    <row r="176" spans="2:11" customFormat="1" ht="15" customHeight="1">
      <c r="B176" s="218"/>
      <c r="C176" s="195" t="s">
        <v>820</v>
      </c>
      <c r="D176" s="195"/>
      <c r="E176" s="195"/>
      <c r="F176" s="216" t="s">
        <v>801</v>
      </c>
      <c r="G176" s="195"/>
      <c r="H176" s="195" t="s">
        <v>862</v>
      </c>
      <c r="I176" s="195" t="s">
        <v>797</v>
      </c>
      <c r="J176" s="195">
        <v>50</v>
      </c>
      <c r="K176" s="239"/>
    </row>
    <row r="177" spans="2:11" customFormat="1" ht="15" customHeight="1">
      <c r="B177" s="218"/>
      <c r="C177" s="195" t="s">
        <v>110</v>
      </c>
      <c r="D177" s="195"/>
      <c r="E177" s="195"/>
      <c r="F177" s="216" t="s">
        <v>795</v>
      </c>
      <c r="G177" s="195"/>
      <c r="H177" s="195" t="s">
        <v>863</v>
      </c>
      <c r="I177" s="195" t="s">
        <v>864</v>
      </c>
      <c r="J177" s="195"/>
      <c r="K177" s="239"/>
    </row>
    <row r="178" spans="2:11" customFormat="1" ht="15" customHeight="1">
      <c r="B178" s="218"/>
      <c r="C178" s="195" t="s">
        <v>57</v>
      </c>
      <c r="D178" s="195"/>
      <c r="E178" s="195"/>
      <c r="F178" s="216" t="s">
        <v>795</v>
      </c>
      <c r="G178" s="195"/>
      <c r="H178" s="195" t="s">
        <v>865</v>
      </c>
      <c r="I178" s="195" t="s">
        <v>866</v>
      </c>
      <c r="J178" s="195">
        <v>1</v>
      </c>
      <c r="K178" s="239"/>
    </row>
    <row r="179" spans="2:11" customFormat="1" ht="15" customHeight="1">
      <c r="B179" s="218"/>
      <c r="C179" s="195" t="s">
        <v>53</v>
      </c>
      <c r="D179" s="195"/>
      <c r="E179" s="195"/>
      <c r="F179" s="216" t="s">
        <v>795</v>
      </c>
      <c r="G179" s="195"/>
      <c r="H179" s="195" t="s">
        <v>867</v>
      </c>
      <c r="I179" s="195" t="s">
        <v>797</v>
      </c>
      <c r="J179" s="195">
        <v>20</v>
      </c>
      <c r="K179" s="239"/>
    </row>
    <row r="180" spans="2:11" customFormat="1" ht="15" customHeight="1">
      <c r="B180" s="218"/>
      <c r="C180" s="195" t="s">
        <v>54</v>
      </c>
      <c r="D180" s="195"/>
      <c r="E180" s="195"/>
      <c r="F180" s="216" t="s">
        <v>795</v>
      </c>
      <c r="G180" s="195"/>
      <c r="H180" s="195" t="s">
        <v>868</v>
      </c>
      <c r="I180" s="195" t="s">
        <v>797</v>
      </c>
      <c r="J180" s="195">
        <v>255</v>
      </c>
      <c r="K180" s="239"/>
    </row>
    <row r="181" spans="2:11" customFormat="1" ht="15" customHeight="1">
      <c r="B181" s="218"/>
      <c r="C181" s="195" t="s">
        <v>111</v>
      </c>
      <c r="D181" s="195"/>
      <c r="E181" s="195"/>
      <c r="F181" s="216" t="s">
        <v>795</v>
      </c>
      <c r="G181" s="195"/>
      <c r="H181" s="195" t="s">
        <v>759</v>
      </c>
      <c r="I181" s="195" t="s">
        <v>797</v>
      </c>
      <c r="J181" s="195">
        <v>10</v>
      </c>
      <c r="K181" s="239"/>
    </row>
    <row r="182" spans="2:11" customFormat="1" ht="15" customHeight="1">
      <c r="B182" s="218"/>
      <c r="C182" s="195" t="s">
        <v>112</v>
      </c>
      <c r="D182" s="195"/>
      <c r="E182" s="195"/>
      <c r="F182" s="216" t="s">
        <v>795</v>
      </c>
      <c r="G182" s="195"/>
      <c r="H182" s="195" t="s">
        <v>869</v>
      </c>
      <c r="I182" s="195" t="s">
        <v>830</v>
      </c>
      <c r="J182" s="195"/>
      <c r="K182" s="239"/>
    </row>
    <row r="183" spans="2:11" customFormat="1" ht="15" customHeight="1">
      <c r="B183" s="218"/>
      <c r="C183" s="195" t="s">
        <v>870</v>
      </c>
      <c r="D183" s="195"/>
      <c r="E183" s="195"/>
      <c r="F183" s="216" t="s">
        <v>795</v>
      </c>
      <c r="G183" s="195"/>
      <c r="H183" s="195" t="s">
        <v>871</v>
      </c>
      <c r="I183" s="195" t="s">
        <v>830</v>
      </c>
      <c r="J183" s="195"/>
      <c r="K183" s="239"/>
    </row>
    <row r="184" spans="2:11" customFormat="1" ht="15" customHeight="1">
      <c r="B184" s="218"/>
      <c r="C184" s="195" t="s">
        <v>859</v>
      </c>
      <c r="D184" s="195"/>
      <c r="E184" s="195"/>
      <c r="F184" s="216" t="s">
        <v>795</v>
      </c>
      <c r="G184" s="195"/>
      <c r="H184" s="195" t="s">
        <v>872</v>
      </c>
      <c r="I184" s="195" t="s">
        <v>830</v>
      </c>
      <c r="J184" s="195"/>
      <c r="K184" s="239"/>
    </row>
    <row r="185" spans="2:11" customFormat="1" ht="15" customHeight="1">
      <c r="B185" s="218"/>
      <c r="C185" s="195" t="s">
        <v>114</v>
      </c>
      <c r="D185" s="195"/>
      <c r="E185" s="195"/>
      <c r="F185" s="216" t="s">
        <v>801</v>
      </c>
      <c r="G185" s="195"/>
      <c r="H185" s="195" t="s">
        <v>873</v>
      </c>
      <c r="I185" s="195" t="s">
        <v>797</v>
      </c>
      <c r="J185" s="195">
        <v>50</v>
      </c>
      <c r="K185" s="239"/>
    </row>
    <row r="186" spans="2:11" customFormat="1" ht="15" customHeight="1">
      <c r="B186" s="218"/>
      <c r="C186" s="195" t="s">
        <v>874</v>
      </c>
      <c r="D186" s="195"/>
      <c r="E186" s="195"/>
      <c r="F186" s="216" t="s">
        <v>801</v>
      </c>
      <c r="G186" s="195"/>
      <c r="H186" s="195" t="s">
        <v>875</v>
      </c>
      <c r="I186" s="195" t="s">
        <v>876</v>
      </c>
      <c r="J186" s="195"/>
      <c r="K186" s="239"/>
    </row>
    <row r="187" spans="2:11" customFormat="1" ht="15" customHeight="1">
      <c r="B187" s="218"/>
      <c r="C187" s="195" t="s">
        <v>877</v>
      </c>
      <c r="D187" s="195"/>
      <c r="E187" s="195"/>
      <c r="F187" s="216" t="s">
        <v>801</v>
      </c>
      <c r="G187" s="195"/>
      <c r="H187" s="195" t="s">
        <v>878</v>
      </c>
      <c r="I187" s="195" t="s">
        <v>876</v>
      </c>
      <c r="J187" s="195"/>
      <c r="K187" s="239"/>
    </row>
    <row r="188" spans="2:11" customFormat="1" ht="15" customHeight="1">
      <c r="B188" s="218"/>
      <c r="C188" s="195" t="s">
        <v>879</v>
      </c>
      <c r="D188" s="195"/>
      <c r="E188" s="195"/>
      <c r="F188" s="216" t="s">
        <v>801</v>
      </c>
      <c r="G188" s="195"/>
      <c r="H188" s="195" t="s">
        <v>880</v>
      </c>
      <c r="I188" s="195" t="s">
        <v>876</v>
      </c>
      <c r="J188" s="195"/>
      <c r="K188" s="239"/>
    </row>
    <row r="189" spans="2:11" customFormat="1" ht="15" customHeight="1">
      <c r="B189" s="218"/>
      <c r="C189" s="252" t="s">
        <v>881</v>
      </c>
      <c r="D189" s="195"/>
      <c r="E189" s="195"/>
      <c r="F189" s="216" t="s">
        <v>801</v>
      </c>
      <c r="G189" s="195"/>
      <c r="H189" s="195" t="s">
        <v>882</v>
      </c>
      <c r="I189" s="195" t="s">
        <v>883</v>
      </c>
      <c r="J189" s="253" t="s">
        <v>884</v>
      </c>
      <c r="K189" s="239"/>
    </row>
    <row r="190" spans="2:11" customFormat="1" ht="15" customHeight="1">
      <c r="B190" s="254"/>
      <c r="C190" s="255" t="s">
        <v>885</v>
      </c>
      <c r="D190" s="256"/>
      <c r="E190" s="256"/>
      <c r="F190" s="257" t="s">
        <v>801</v>
      </c>
      <c r="G190" s="256"/>
      <c r="H190" s="256" t="s">
        <v>886</v>
      </c>
      <c r="I190" s="256" t="s">
        <v>883</v>
      </c>
      <c r="J190" s="258" t="s">
        <v>884</v>
      </c>
      <c r="K190" s="259"/>
    </row>
    <row r="191" spans="2:11" customFormat="1" ht="15" customHeight="1">
      <c r="B191" s="218"/>
      <c r="C191" s="252" t="s">
        <v>42</v>
      </c>
      <c r="D191" s="195"/>
      <c r="E191" s="195"/>
      <c r="F191" s="216" t="s">
        <v>795</v>
      </c>
      <c r="G191" s="195"/>
      <c r="H191" s="192" t="s">
        <v>887</v>
      </c>
      <c r="I191" s="195" t="s">
        <v>888</v>
      </c>
      <c r="J191" s="195"/>
      <c r="K191" s="239"/>
    </row>
    <row r="192" spans="2:11" customFormat="1" ht="15" customHeight="1">
      <c r="B192" s="218"/>
      <c r="C192" s="252" t="s">
        <v>889</v>
      </c>
      <c r="D192" s="195"/>
      <c r="E192" s="195"/>
      <c r="F192" s="216" t="s">
        <v>795</v>
      </c>
      <c r="G192" s="195"/>
      <c r="H192" s="195" t="s">
        <v>890</v>
      </c>
      <c r="I192" s="195" t="s">
        <v>830</v>
      </c>
      <c r="J192" s="195"/>
      <c r="K192" s="239"/>
    </row>
    <row r="193" spans="2:11" customFormat="1" ht="15" customHeight="1">
      <c r="B193" s="218"/>
      <c r="C193" s="252" t="s">
        <v>891</v>
      </c>
      <c r="D193" s="195"/>
      <c r="E193" s="195"/>
      <c r="F193" s="216" t="s">
        <v>795</v>
      </c>
      <c r="G193" s="195"/>
      <c r="H193" s="195" t="s">
        <v>892</v>
      </c>
      <c r="I193" s="195" t="s">
        <v>830</v>
      </c>
      <c r="J193" s="195"/>
      <c r="K193" s="239"/>
    </row>
    <row r="194" spans="2:11" customFormat="1" ht="15" customHeight="1">
      <c r="B194" s="218"/>
      <c r="C194" s="252" t="s">
        <v>893</v>
      </c>
      <c r="D194" s="195"/>
      <c r="E194" s="195"/>
      <c r="F194" s="216" t="s">
        <v>801</v>
      </c>
      <c r="G194" s="195"/>
      <c r="H194" s="195" t="s">
        <v>894</v>
      </c>
      <c r="I194" s="195" t="s">
        <v>830</v>
      </c>
      <c r="J194" s="195"/>
      <c r="K194" s="239"/>
    </row>
    <row r="195" spans="2:11" customFormat="1" ht="15" customHeight="1">
      <c r="B195" s="245"/>
      <c r="C195" s="260"/>
      <c r="D195" s="225"/>
      <c r="E195" s="225"/>
      <c r="F195" s="225"/>
      <c r="G195" s="225"/>
      <c r="H195" s="225"/>
      <c r="I195" s="225"/>
      <c r="J195" s="225"/>
      <c r="K195" s="246"/>
    </row>
    <row r="196" spans="2:11" customFormat="1" ht="18.75" customHeight="1">
      <c r="B196" s="227"/>
      <c r="C196" s="237"/>
      <c r="D196" s="237"/>
      <c r="E196" s="237"/>
      <c r="F196" s="247"/>
      <c r="G196" s="237"/>
      <c r="H196" s="237"/>
      <c r="I196" s="237"/>
      <c r="J196" s="237"/>
      <c r="K196" s="227"/>
    </row>
    <row r="197" spans="2:11" customFormat="1" ht="18.75" customHeight="1">
      <c r="B197" s="227"/>
      <c r="C197" s="237"/>
      <c r="D197" s="237"/>
      <c r="E197" s="237"/>
      <c r="F197" s="247"/>
      <c r="G197" s="237"/>
      <c r="H197" s="237"/>
      <c r="I197" s="237"/>
      <c r="J197" s="237"/>
      <c r="K197" s="227"/>
    </row>
    <row r="198" spans="2:11" customFormat="1" ht="18.75" customHeight="1">
      <c r="B198" s="202"/>
      <c r="C198" s="202"/>
      <c r="D198" s="202"/>
      <c r="E198" s="202"/>
      <c r="F198" s="202"/>
      <c r="G198" s="202"/>
      <c r="H198" s="202"/>
      <c r="I198" s="202"/>
      <c r="J198" s="202"/>
      <c r="K198" s="202"/>
    </row>
    <row r="199" spans="2:11" customFormat="1" ht="13.5">
      <c r="B199" s="184"/>
      <c r="C199" s="185"/>
      <c r="D199" s="185"/>
      <c r="E199" s="185"/>
      <c r="F199" s="185"/>
      <c r="G199" s="185"/>
      <c r="H199" s="185"/>
      <c r="I199" s="185"/>
      <c r="J199" s="185"/>
      <c r="K199" s="186"/>
    </row>
    <row r="200" spans="2:11" customFormat="1" ht="21">
      <c r="B200" s="187"/>
      <c r="C200" s="311" t="s">
        <v>895</v>
      </c>
      <c r="D200" s="311"/>
      <c r="E200" s="311"/>
      <c r="F200" s="311"/>
      <c r="G200" s="311"/>
      <c r="H200" s="311"/>
      <c r="I200" s="311"/>
      <c r="J200" s="311"/>
      <c r="K200" s="188"/>
    </row>
    <row r="201" spans="2:11" customFormat="1" ht="25.5" customHeight="1">
      <c r="B201" s="187"/>
      <c r="C201" s="261" t="s">
        <v>896</v>
      </c>
      <c r="D201" s="261"/>
      <c r="E201" s="261"/>
      <c r="F201" s="261" t="s">
        <v>897</v>
      </c>
      <c r="G201" s="262"/>
      <c r="H201" s="312" t="s">
        <v>898</v>
      </c>
      <c r="I201" s="312"/>
      <c r="J201" s="312"/>
      <c r="K201" s="188"/>
    </row>
    <row r="202" spans="2:11" customFormat="1" ht="5.25" customHeight="1">
      <c r="B202" s="218"/>
      <c r="C202" s="213"/>
      <c r="D202" s="213"/>
      <c r="E202" s="213"/>
      <c r="F202" s="213"/>
      <c r="G202" s="237"/>
      <c r="H202" s="213"/>
      <c r="I202" s="213"/>
      <c r="J202" s="213"/>
      <c r="K202" s="239"/>
    </row>
    <row r="203" spans="2:11" customFormat="1" ht="15" customHeight="1">
      <c r="B203" s="218"/>
      <c r="C203" s="195" t="s">
        <v>888</v>
      </c>
      <c r="D203" s="195"/>
      <c r="E203" s="195"/>
      <c r="F203" s="216" t="s">
        <v>43</v>
      </c>
      <c r="G203" s="195"/>
      <c r="H203" s="310" t="s">
        <v>899</v>
      </c>
      <c r="I203" s="310"/>
      <c r="J203" s="310"/>
      <c r="K203" s="239"/>
    </row>
    <row r="204" spans="2:11" customFormat="1" ht="15" customHeight="1">
      <c r="B204" s="218"/>
      <c r="C204" s="195"/>
      <c r="D204" s="195"/>
      <c r="E204" s="195"/>
      <c r="F204" s="216" t="s">
        <v>44</v>
      </c>
      <c r="G204" s="195"/>
      <c r="H204" s="310" t="s">
        <v>900</v>
      </c>
      <c r="I204" s="310"/>
      <c r="J204" s="310"/>
      <c r="K204" s="239"/>
    </row>
    <row r="205" spans="2:11" customFormat="1" ht="15" customHeight="1">
      <c r="B205" s="218"/>
      <c r="C205" s="195"/>
      <c r="D205" s="195"/>
      <c r="E205" s="195"/>
      <c r="F205" s="216" t="s">
        <v>47</v>
      </c>
      <c r="G205" s="195"/>
      <c r="H205" s="310" t="s">
        <v>901</v>
      </c>
      <c r="I205" s="310"/>
      <c r="J205" s="310"/>
      <c r="K205" s="239"/>
    </row>
    <row r="206" spans="2:11" customFormat="1" ht="15" customHeight="1">
      <c r="B206" s="218"/>
      <c r="C206" s="195"/>
      <c r="D206" s="195"/>
      <c r="E206" s="195"/>
      <c r="F206" s="216" t="s">
        <v>45</v>
      </c>
      <c r="G206" s="195"/>
      <c r="H206" s="310" t="s">
        <v>902</v>
      </c>
      <c r="I206" s="310"/>
      <c r="J206" s="310"/>
      <c r="K206" s="239"/>
    </row>
    <row r="207" spans="2:11" customFormat="1" ht="15" customHeight="1">
      <c r="B207" s="218"/>
      <c r="C207" s="195"/>
      <c r="D207" s="195"/>
      <c r="E207" s="195"/>
      <c r="F207" s="216" t="s">
        <v>46</v>
      </c>
      <c r="G207" s="195"/>
      <c r="H207" s="310" t="s">
        <v>903</v>
      </c>
      <c r="I207" s="310"/>
      <c r="J207" s="310"/>
      <c r="K207" s="239"/>
    </row>
    <row r="208" spans="2:11" customFormat="1" ht="15" customHeight="1">
      <c r="B208" s="218"/>
      <c r="C208" s="195"/>
      <c r="D208" s="195"/>
      <c r="E208" s="195"/>
      <c r="F208" s="216"/>
      <c r="G208" s="195"/>
      <c r="H208" s="195"/>
      <c r="I208" s="195"/>
      <c r="J208" s="195"/>
      <c r="K208" s="239"/>
    </row>
    <row r="209" spans="2:11" customFormat="1" ht="15" customHeight="1">
      <c r="B209" s="218"/>
      <c r="C209" s="195" t="s">
        <v>842</v>
      </c>
      <c r="D209" s="195"/>
      <c r="E209" s="195"/>
      <c r="F209" s="216" t="s">
        <v>79</v>
      </c>
      <c r="G209" s="195"/>
      <c r="H209" s="310" t="s">
        <v>904</v>
      </c>
      <c r="I209" s="310"/>
      <c r="J209" s="310"/>
      <c r="K209" s="239"/>
    </row>
    <row r="210" spans="2:11" customFormat="1" ht="15" customHeight="1">
      <c r="B210" s="218"/>
      <c r="C210" s="195"/>
      <c r="D210" s="195"/>
      <c r="E210" s="195"/>
      <c r="F210" s="216" t="s">
        <v>738</v>
      </c>
      <c r="G210" s="195"/>
      <c r="H210" s="310" t="s">
        <v>739</v>
      </c>
      <c r="I210" s="310"/>
      <c r="J210" s="310"/>
      <c r="K210" s="239"/>
    </row>
    <row r="211" spans="2:11" customFormat="1" ht="15" customHeight="1">
      <c r="B211" s="218"/>
      <c r="C211" s="195"/>
      <c r="D211" s="195"/>
      <c r="E211" s="195"/>
      <c r="F211" s="216" t="s">
        <v>736</v>
      </c>
      <c r="G211" s="195"/>
      <c r="H211" s="310" t="s">
        <v>905</v>
      </c>
      <c r="I211" s="310"/>
      <c r="J211" s="310"/>
      <c r="K211" s="239"/>
    </row>
    <row r="212" spans="2:11" customFormat="1" ht="15" customHeight="1">
      <c r="B212" s="263"/>
      <c r="C212" s="195"/>
      <c r="D212" s="195"/>
      <c r="E212" s="195"/>
      <c r="F212" s="216" t="s">
        <v>740</v>
      </c>
      <c r="G212" s="252"/>
      <c r="H212" s="309" t="s">
        <v>90</v>
      </c>
      <c r="I212" s="309"/>
      <c r="J212" s="309"/>
      <c r="K212" s="264"/>
    </row>
    <row r="213" spans="2:11" customFormat="1" ht="15" customHeight="1">
      <c r="B213" s="263"/>
      <c r="C213" s="195"/>
      <c r="D213" s="195"/>
      <c r="E213" s="195"/>
      <c r="F213" s="216" t="s">
        <v>741</v>
      </c>
      <c r="G213" s="252"/>
      <c r="H213" s="309" t="s">
        <v>906</v>
      </c>
      <c r="I213" s="309"/>
      <c r="J213" s="309"/>
      <c r="K213" s="264"/>
    </row>
    <row r="214" spans="2:11" customFormat="1" ht="15" customHeight="1">
      <c r="B214" s="263"/>
      <c r="C214" s="195"/>
      <c r="D214" s="195"/>
      <c r="E214" s="195"/>
      <c r="F214" s="216"/>
      <c r="G214" s="252"/>
      <c r="H214" s="243"/>
      <c r="I214" s="243"/>
      <c r="J214" s="243"/>
      <c r="K214" s="264"/>
    </row>
    <row r="215" spans="2:11" customFormat="1" ht="15" customHeight="1">
      <c r="B215" s="263"/>
      <c r="C215" s="195" t="s">
        <v>866</v>
      </c>
      <c r="D215" s="195"/>
      <c r="E215" s="195"/>
      <c r="F215" s="216">
        <v>1</v>
      </c>
      <c r="G215" s="252"/>
      <c r="H215" s="309" t="s">
        <v>907</v>
      </c>
      <c r="I215" s="309"/>
      <c r="J215" s="309"/>
      <c r="K215" s="264"/>
    </row>
    <row r="216" spans="2:11" customFormat="1" ht="15" customHeight="1">
      <c r="B216" s="263"/>
      <c r="C216" s="195"/>
      <c r="D216" s="195"/>
      <c r="E216" s="195"/>
      <c r="F216" s="216">
        <v>2</v>
      </c>
      <c r="G216" s="252"/>
      <c r="H216" s="309" t="s">
        <v>908</v>
      </c>
      <c r="I216" s="309"/>
      <c r="J216" s="309"/>
      <c r="K216" s="264"/>
    </row>
    <row r="217" spans="2:11" customFormat="1" ht="15" customHeight="1">
      <c r="B217" s="263"/>
      <c r="C217" s="195"/>
      <c r="D217" s="195"/>
      <c r="E217" s="195"/>
      <c r="F217" s="216">
        <v>3</v>
      </c>
      <c r="G217" s="252"/>
      <c r="H217" s="309" t="s">
        <v>909</v>
      </c>
      <c r="I217" s="309"/>
      <c r="J217" s="309"/>
      <c r="K217" s="264"/>
    </row>
    <row r="218" spans="2:11" customFormat="1" ht="15" customHeight="1">
      <c r="B218" s="263"/>
      <c r="C218" s="195"/>
      <c r="D218" s="195"/>
      <c r="E218" s="195"/>
      <c r="F218" s="216">
        <v>4</v>
      </c>
      <c r="G218" s="252"/>
      <c r="H218" s="309" t="s">
        <v>910</v>
      </c>
      <c r="I218" s="309"/>
      <c r="J218" s="309"/>
      <c r="K218" s="264"/>
    </row>
    <row r="219" spans="2:11" customFormat="1" ht="12.75" customHeight="1">
      <c r="B219" s="265"/>
      <c r="C219" s="266"/>
      <c r="D219" s="266"/>
      <c r="E219" s="266"/>
      <c r="F219" s="266"/>
      <c r="G219" s="266"/>
      <c r="H219" s="266"/>
      <c r="I219" s="266"/>
      <c r="J219" s="266"/>
      <c r="K219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ed0e5a-0378-45b4-a990-92aa170f3820">
      <Terms xmlns="http://schemas.microsoft.com/office/infopath/2007/PartnerControls"/>
    </lcf76f155ced4ddcb4097134ff3c332f>
    <TaxCatchAll xmlns="4df82892-9f05-4115-b8bf-20a77a76b5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ECA69B4CC39459CF879808734A6B5" ma:contentTypeVersion="18" ma:contentTypeDescription="Vytvoří nový dokument" ma:contentTypeScope="" ma:versionID="1ff1a2ff228e8496d2cdd54681b8c6d9">
  <xsd:schema xmlns:xsd="http://www.w3.org/2001/XMLSchema" xmlns:xs="http://www.w3.org/2001/XMLSchema" xmlns:p="http://schemas.microsoft.com/office/2006/metadata/properties" xmlns:ns2="29ed0e5a-0378-45b4-a990-92aa170f3820" xmlns:ns3="4df82892-9f05-4115-b8bf-20a77a76b5d2" targetNamespace="http://schemas.microsoft.com/office/2006/metadata/properties" ma:root="true" ma:fieldsID="b8079a8c743d7c1b9f28c862330ab59d" ns2:_="" ns3:_="">
    <xsd:import namespace="29ed0e5a-0378-45b4-a990-92aa170f3820"/>
    <xsd:import namespace="4df82892-9f05-4115-b8bf-20a77a76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d0e5a-0378-45b4-a990-92aa170f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2892-9f05-4115-b8bf-20a77a76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4326ac-fbff-448f-9331-72fd366025f5}" ma:internalName="TaxCatchAll" ma:showField="CatchAllData" ma:web="4df82892-9f05-4115-b8bf-20a77a76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517F45-F8FC-484E-9CC4-9176E5F64776}">
  <ds:schemaRefs>
    <ds:schemaRef ds:uri="http://schemas.microsoft.com/office/2006/metadata/properties"/>
    <ds:schemaRef ds:uri="http://schemas.microsoft.com/office/infopath/2007/PartnerControls"/>
    <ds:schemaRef ds:uri="5f40f822-8b5b-4141-b2fd-246736b4bb7f"/>
    <ds:schemaRef ds:uri="17aae47d-7e2e-4d68-bc90-12d806edfb21"/>
  </ds:schemaRefs>
</ds:datastoreItem>
</file>

<file path=customXml/itemProps2.xml><?xml version="1.0" encoding="utf-8"?>
<ds:datastoreItem xmlns:ds="http://schemas.openxmlformats.org/officeDocument/2006/customXml" ds:itemID="{D8253498-073F-4885-987E-076D4CAD4AC5}"/>
</file>

<file path=customXml/itemProps3.xml><?xml version="1.0" encoding="utf-8"?>
<ds:datastoreItem xmlns:ds="http://schemas.openxmlformats.org/officeDocument/2006/customXml" ds:itemID="{277BEDDE-63DA-4579-A3CB-CB50DA2FD0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Stavební část</vt:lpstr>
      <vt:lpstr>02 - Elektroinstalace</vt:lpstr>
      <vt:lpstr>03 - Technologie výtahů</vt:lpstr>
      <vt:lpstr>04 - Vedlejší a ostatní n...</vt:lpstr>
      <vt:lpstr>Pokyny pro vyplnění</vt:lpstr>
      <vt:lpstr>'01 - Stavební část'!Názvy_tisku</vt:lpstr>
      <vt:lpstr>'02 - Elektroinstalace'!Názvy_tisku</vt:lpstr>
      <vt:lpstr>'03 - Technologie výtahů'!Názvy_tisku</vt:lpstr>
      <vt:lpstr>'04 - Vedlejší a ostatní n...'!Názvy_tisku</vt:lpstr>
      <vt:lpstr>'Rekapitulace stavby'!Názvy_tisku</vt:lpstr>
      <vt:lpstr>'01 - Stavební část'!Oblast_tisku</vt:lpstr>
      <vt:lpstr>'02 - Elektroinstalace'!Oblast_tisku</vt:lpstr>
      <vt:lpstr>'03 - Technologie výtahů'!Oblast_tisku</vt:lpstr>
      <vt:lpstr>'04 - Vedlejší a ostatní 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Frous</dc:creator>
  <cp:lastModifiedBy>Maňák Pavel</cp:lastModifiedBy>
  <dcterms:created xsi:type="dcterms:W3CDTF">2024-11-05T10:53:13Z</dcterms:created>
  <dcterms:modified xsi:type="dcterms:W3CDTF">2025-02-18T10:11:19Z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0x010100C65ECA69B4CC39459CF879808734A6B5</vt:lpwstr>
  </property>
  <property fmtid="{D5CDD505-2E9C-101B-9397-08002B2CF9AE}" pid="3" name="MediaServiceImageTags">
    <vt:lpwstr/>
  </property>
</Properties>
</file>