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T:\Common\VŘ_Nature Connect Dyje\Podklady pro VŘ D13\DPS-D13\Výkaz Výmer pro VŘ\Dodatečné informace 2\"/>
    </mc:Choice>
  </mc:AlternateContent>
  <xr:revisionPtr revIDLastSave="0" documentId="13_ncr:1_{01E81B40-EA5E-4EFC-8E3A-328A6A986A12}" xr6:coauthVersionLast="47" xr6:coauthVersionMax="47" xr10:uidLastSave="{00000000-0000-0000-0000-000000000000}"/>
  <workbookProtection workbookAlgorithmName="SHA-512" workbookHashValue="6S149zA3uUQ4HVukp1U/OwXf9uuHJ5qv/nLu6ernJGlecJXu+9fvECkyEkpcXllVPEgYiNGGcP7sdT90y8v5xQ==" workbookSaltValue="LejSzw7a13nzlk8N5Y4etg==" workbookSpinCount="100000" lockStructure="1"/>
  <bookViews>
    <workbookView xWindow="-120" yWindow="-120" windowWidth="29040" windowHeight="15720" activeTab="1" xr2:uid="{00000000-000D-0000-FFFF-FFFF00000000}"/>
  </bookViews>
  <sheets>
    <sheet name="Rekapitulace stavby" sheetId="1" r:id="rId1"/>
    <sheet name="SO-02-AT - Rozdělovací ob..." sheetId="4" r:id="rId2"/>
  </sheets>
  <definedNames>
    <definedName name="_xlnm._FilterDatabase" localSheetId="1" hidden="1">'SO-02-AT - Rozdělovací ob...'!$C$122:$K$342</definedName>
    <definedName name="_xlnm.Print_Titles" localSheetId="0">'Rekapitulace stavby'!$92:$92</definedName>
    <definedName name="_xlnm.Print_Titles" localSheetId="1">'SO-02-AT - Rozdělovací ob...'!$122:$122</definedName>
    <definedName name="_xlnm.Print_Area" localSheetId="0">'Rekapitulace stavby'!$D$4:$AO$76,'Rekapitulace stavby'!$C$82:$AQ$96</definedName>
    <definedName name="_xlnm.Print_Area" localSheetId="1">'SO-02-AT - Rozdělovací ob...'!$C$4:$J$76,'SO-02-AT - Rozdělovací ob...'!$C$82:$J$104,'SO-02-AT - Rozdělovací ob...'!$C$110:$K$342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F92" i="4" s="1"/>
  <c r="J37" i="4"/>
  <c r="J36" i="4"/>
  <c r="AY95" i="1" s="1"/>
  <c r="J35" i="4"/>
  <c r="AX95" i="1" s="1"/>
  <c r="BI341" i="4"/>
  <c r="BH341" i="4"/>
  <c r="BG341" i="4"/>
  <c r="BF341" i="4"/>
  <c r="T341" i="4"/>
  <c r="T340" i="4" s="1"/>
  <c r="R341" i="4"/>
  <c r="R340" i="4" s="1"/>
  <c r="P341" i="4"/>
  <c r="P340" i="4" s="1"/>
  <c r="BI335" i="4"/>
  <c r="BH335" i="4"/>
  <c r="BG335" i="4"/>
  <c r="BF335" i="4"/>
  <c r="T335" i="4"/>
  <c r="T334" i="4" s="1"/>
  <c r="R335" i="4"/>
  <c r="R334" i="4" s="1"/>
  <c r="P335" i="4"/>
  <c r="P334" i="4" s="1"/>
  <c r="BI327" i="4"/>
  <c r="BH327" i="4"/>
  <c r="BG327" i="4"/>
  <c r="BF327" i="4"/>
  <c r="T327" i="4"/>
  <c r="R327" i="4"/>
  <c r="P327" i="4"/>
  <c r="BI317" i="4"/>
  <c r="BH317" i="4"/>
  <c r="BG317" i="4"/>
  <c r="BF317" i="4"/>
  <c r="T317" i="4"/>
  <c r="R317" i="4"/>
  <c r="P317" i="4"/>
  <c r="BI314" i="4"/>
  <c r="BH314" i="4"/>
  <c r="BG314" i="4"/>
  <c r="BF314" i="4"/>
  <c r="T314" i="4"/>
  <c r="R314" i="4"/>
  <c r="P314" i="4"/>
  <c r="BI301" i="4"/>
  <c r="BH301" i="4"/>
  <c r="BG301" i="4"/>
  <c r="BF301" i="4"/>
  <c r="T301" i="4"/>
  <c r="R301" i="4"/>
  <c r="P301" i="4"/>
  <c r="BI288" i="4"/>
  <c r="BH288" i="4"/>
  <c r="BG288" i="4"/>
  <c r="BF288" i="4"/>
  <c r="T288" i="4"/>
  <c r="R288" i="4"/>
  <c r="P288" i="4"/>
  <c r="BI279" i="4"/>
  <c r="BH279" i="4"/>
  <c r="BG279" i="4"/>
  <c r="BF279" i="4"/>
  <c r="T279" i="4"/>
  <c r="R279" i="4"/>
  <c r="P279" i="4"/>
  <c r="BI273" i="4"/>
  <c r="BH273" i="4"/>
  <c r="BG273" i="4"/>
  <c r="BF273" i="4"/>
  <c r="T273" i="4"/>
  <c r="R273" i="4"/>
  <c r="P273" i="4"/>
  <c r="BI261" i="4"/>
  <c r="BH261" i="4"/>
  <c r="BG261" i="4"/>
  <c r="BF261" i="4"/>
  <c r="T261" i="4"/>
  <c r="R261" i="4"/>
  <c r="P261" i="4"/>
  <c r="BI251" i="4"/>
  <c r="BH251" i="4"/>
  <c r="BG251" i="4"/>
  <c r="BF251" i="4"/>
  <c r="T251" i="4"/>
  <c r="T250" i="4" s="1"/>
  <c r="R251" i="4"/>
  <c r="R250" i="4" s="1"/>
  <c r="P251" i="4"/>
  <c r="P250" i="4" s="1"/>
  <c r="BI243" i="4"/>
  <c r="BH243" i="4"/>
  <c r="BG243" i="4"/>
  <c r="BF243" i="4"/>
  <c r="T243" i="4"/>
  <c r="R243" i="4"/>
  <c r="P243" i="4"/>
  <c r="BI232" i="4"/>
  <c r="BH232" i="4"/>
  <c r="BG232" i="4"/>
  <c r="BF232" i="4"/>
  <c r="T232" i="4"/>
  <c r="R232" i="4"/>
  <c r="P232" i="4"/>
  <c r="BI227" i="4"/>
  <c r="BH227" i="4"/>
  <c r="BG227" i="4"/>
  <c r="BF227" i="4"/>
  <c r="T227" i="4"/>
  <c r="R227" i="4"/>
  <c r="P227" i="4"/>
  <c r="BI222" i="4"/>
  <c r="BH222" i="4"/>
  <c r="BG222" i="4"/>
  <c r="BF222" i="4"/>
  <c r="T222" i="4"/>
  <c r="R222" i="4"/>
  <c r="P222" i="4"/>
  <c r="BI217" i="4"/>
  <c r="BH217" i="4"/>
  <c r="BG217" i="4"/>
  <c r="BF217" i="4"/>
  <c r="T217" i="4"/>
  <c r="R217" i="4"/>
  <c r="P217" i="4"/>
  <c r="BI210" i="4"/>
  <c r="BH210" i="4"/>
  <c r="BG210" i="4"/>
  <c r="BF210" i="4"/>
  <c r="T210" i="4"/>
  <c r="R210" i="4"/>
  <c r="P210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93" i="4"/>
  <c r="BH193" i="4"/>
  <c r="BG193" i="4"/>
  <c r="BF193" i="4"/>
  <c r="T193" i="4"/>
  <c r="R193" i="4"/>
  <c r="P193" i="4"/>
  <c r="BI188" i="4"/>
  <c r="BH188" i="4"/>
  <c r="BG188" i="4"/>
  <c r="BF188" i="4"/>
  <c r="T188" i="4"/>
  <c r="R188" i="4"/>
  <c r="P188" i="4"/>
  <c r="BI183" i="4"/>
  <c r="BH183" i="4"/>
  <c r="BG183" i="4"/>
  <c r="BF183" i="4"/>
  <c r="T183" i="4"/>
  <c r="R183" i="4"/>
  <c r="P183" i="4"/>
  <c r="BI176" i="4"/>
  <c r="BH176" i="4"/>
  <c r="BG176" i="4"/>
  <c r="BF176" i="4"/>
  <c r="T176" i="4"/>
  <c r="R176" i="4"/>
  <c r="P176" i="4"/>
  <c r="BI167" i="4"/>
  <c r="BH167" i="4"/>
  <c r="BG167" i="4"/>
  <c r="BF167" i="4"/>
  <c r="T167" i="4"/>
  <c r="R167" i="4"/>
  <c r="P167" i="4"/>
  <c r="BI160" i="4"/>
  <c r="BH160" i="4"/>
  <c r="BG160" i="4"/>
  <c r="BF160" i="4"/>
  <c r="T160" i="4"/>
  <c r="R160" i="4"/>
  <c r="P160" i="4"/>
  <c r="BI149" i="4"/>
  <c r="BH149" i="4"/>
  <c r="BG149" i="4"/>
  <c r="BF149" i="4"/>
  <c r="T149" i="4"/>
  <c r="R149" i="4"/>
  <c r="P149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BI126" i="4"/>
  <c r="BH126" i="4"/>
  <c r="BG126" i="4"/>
  <c r="BF126" i="4"/>
  <c r="T126" i="4"/>
  <c r="R126" i="4"/>
  <c r="P126" i="4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J17" i="4"/>
  <c r="J117" i="4"/>
  <c r="E7" i="4"/>
  <c r="E113" i="4" s="1"/>
  <c r="L90" i="1"/>
  <c r="AM90" i="1"/>
  <c r="AM89" i="1"/>
  <c r="L89" i="1"/>
  <c r="AM87" i="1"/>
  <c r="L87" i="1"/>
  <c r="L85" i="1"/>
  <c r="L84" i="1"/>
  <c r="AS94" i="1"/>
  <c r="J335" i="4"/>
  <c r="BK335" i="4"/>
  <c r="J317" i="4"/>
  <c r="J314" i="4"/>
  <c r="BK288" i="4"/>
  <c r="BK273" i="4"/>
  <c r="J251" i="4"/>
  <c r="BK232" i="4"/>
  <c r="BK222" i="4"/>
  <c r="J210" i="4"/>
  <c r="J200" i="4"/>
  <c r="J188" i="4"/>
  <c r="J183" i="4"/>
  <c r="J167" i="4"/>
  <c r="J136" i="4"/>
  <c r="J131" i="4"/>
  <c r="BK327" i="4"/>
  <c r="BK314" i="4"/>
  <c r="J288" i="4"/>
  <c r="J273" i="4"/>
  <c r="J243" i="4"/>
  <c r="J232" i="4"/>
  <c r="J222" i="4"/>
  <c r="BK210" i="4"/>
  <c r="BK200" i="4"/>
  <c r="BK193" i="4"/>
  <c r="BK183" i="4"/>
  <c r="BK167" i="4"/>
  <c r="J149" i="4"/>
  <c r="BK131" i="4"/>
  <c r="BK341" i="4"/>
  <c r="J341" i="4"/>
  <c r="J327" i="4"/>
  <c r="J301" i="4"/>
  <c r="BK279" i="4"/>
  <c r="J261" i="4"/>
  <c r="BK243" i="4"/>
  <c r="J227" i="4"/>
  <c r="BK217" i="4"/>
  <c r="J205" i="4"/>
  <c r="J193" i="4"/>
  <c r="BK176" i="4"/>
  <c r="J160" i="4"/>
  <c r="BK149" i="4"/>
  <c r="J126" i="4"/>
  <c r="BK317" i="4"/>
  <c r="BK301" i="4"/>
  <c r="J279" i="4"/>
  <c r="BK261" i="4"/>
  <c r="BK251" i="4"/>
  <c r="BK227" i="4"/>
  <c r="J217" i="4"/>
  <c r="BK205" i="4"/>
  <c r="BK188" i="4"/>
  <c r="J176" i="4"/>
  <c r="BK160" i="4"/>
  <c r="BK136" i="4"/>
  <c r="BK126" i="4"/>
  <c r="BK125" i="4" l="1"/>
  <c r="J125" i="4" s="1"/>
  <c r="J98" i="4" s="1"/>
  <c r="P125" i="4"/>
  <c r="T125" i="4"/>
  <c r="BK260" i="4"/>
  <c r="J260" i="4" s="1"/>
  <c r="J100" i="4" s="1"/>
  <c r="T260" i="4"/>
  <c r="P287" i="4"/>
  <c r="R287" i="4"/>
  <c r="R125" i="4"/>
  <c r="P260" i="4"/>
  <c r="R260" i="4"/>
  <c r="BK287" i="4"/>
  <c r="J287" i="4" s="1"/>
  <c r="J101" i="4" s="1"/>
  <c r="T287" i="4"/>
  <c r="BK250" i="4"/>
  <c r="J250" i="4" s="1"/>
  <c r="J99" i="4" s="1"/>
  <c r="BK334" i="4"/>
  <c r="J334" i="4" s="1"/>
  <c r="J102" i="4" s="1"/>
  <c r="BK340" i="4"/>
  <c r="J340" i="4" s="1"/>
  <c r="J103" i="4" s="1"/>
  <c r="J89" i="4"/>
  <c r="J92" i="4"/>
  <c r="F120" i="4"/>
  <c r="BE126" i="4"/>
  <c r="BE131" i="4"/>
  <c r="BE149" i="4"/>
  <c r="BE160" i="4"/>
  <c r="BE176" i="4"/>
  <c r="BE188" i="4"/>
  <c r="BE193" i="4"/>
  <c r="BE200" i="4"/>
  <c r="BE205" i="4"/>
  <c r="BE222" i="4"/>
  <c r="BE251" i="4"/>
  <c r="BE261" i="4"/>
  <c r="BE288" i="4"/>
  <c r="BE301" i="4"/>
  <c r="BE314" i="4"/>
  <c r="E85" i="4"/>
  <c r="BE136" i="4"/>
  <c r="BE167" i="4"/>
  <c r="BE183" i="4"/>
  <c r="BE210" i="4"/>
  <c r="BE217" i="4"/>
  <c r="BE227" i="4"/>
  <c r="BE232" i="4"/>
  <c r="BE243" i="4"/>
  <c r="BE273" i="4"/>
  <c r="BE279" i="4"/>
  <c r="BE317" i="4"/>
  <c r="BE335" i="4"/>
  <c r="BE341" i="4"/>
  <c r="BE327" i="4"/>
  <c r="J34" i="4"/>
  <c r="AW95" i="1" s="1"/>
  <c r="F36" i="4"/>
  <c r="BC95" i="1" s="1"/>
  <c r="F34" i="4"/>
  <c r="BA95" i="1" s="1"/>
  <c r="F35" i="4"/>
  <c r="BB95" i="1" s="1"/>
  <c r="F37" i="4"/>
  <c r="BD95" i="1" s="1"/>
  <c r="R124" i="4" l="1"/>
  <c r="R123" i="4" s="1"/>
  <c r="T124" i="4"/>
  <c r="T123" i="4" s="1"/>
  <c r="P124" i="4"/>
  <c r="P123" i="4" s="1"/>
  <c r="AU95" i="1" s="1"/>
  <c r="BK124" i="4"/>
  <c r="BK123" i="4" s="1"/>
  <c r="J123" i="4" s="1"/>
  <c r="J30" i="4" s="1"/>
  <c r="AG95" i="1" s="1"/>
  <c r="BA94" i="1"/>
  <c r="W30" i="1" s="1"/>
  <c r="BD94" i="1"/>
  <c r="W33" i="1" s="1"/>
  <c r="F33" i="4"/>
  <c r="AZ95" i="1" s="1"/>
  <c r="J33" i="4"/>
  <c r="AV95" i="1" s="1"/>
  <c r="AT95" i="1" s="1"/>
  <c r="BC94" i="1"/>
  <c r="W32" i="1" s="1"/>
  <c r="BB94" i="1"/>
  <c r="W31" i="1" s="1"/>
  <c r="AN95" i="1" l="1"/>
  <c r="J96" i="4"/>
  <c r="J124" i="4"/>
  <c r="J97" i="4" s="1"/>
  <c r="J39" i="4"/>
  <c r="AU94" i="1"/>
  <c r="AZ94" i="1"/>
  <c r="W29" i="1" s="1"/>
  <c r="AW94" i="1"/>
  <c r="AK30" i="1" s="1"/>
  <c r="AY94" i="1"/>
  <c r="AX94" i="1"/>
  <c r="AV94" i="1" l="1"/>
  <c r="AK29" i="1" s="1"/>
  <c r="AG94" i="1" l="1"/>
  <c r="AK26" i="1" s="1"/>
  <c r="AT94" i="1"/>
  <c r="AN94" i="1" l="1"/>
  <c r="AK35" i="1"/>
</calcChain>
</file>

<file path=xl/sharedStrings.xml><?xml version="1.0" encoding="utf-8"?>
<sst xmlns="http://schemas.openxmlformats.org/spreadsheetml/2006/main" count="2204" uniqueCount="383">
  <si>
    <t>Export Komplet</t>
  </si>
  <si>
    <t/>
  </si>
  <si>
    <t>2.0</t>
  </si>
  <si>
    <t>ZAMOK</t>
  </si>
  <si>
    <t>False</t>
  </si>
  <si>
    <t>{be174e68-2178-4dd6-b4cb-062411aa98e5}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</si>
  <si>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</si>
  <si>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</si>
  <si>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</si>
  <si>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</si>
  <si>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</si>
  <si>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</si>
  <si>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</si>
  <si>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</si>
  <si>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</si>
  <si>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</si>
  <si>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</si>
  <si>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</si>
  <si>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</si>
  <si>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</si>
  <si>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Břeclav</t>
  </si>
  <si>
    <t>Datum:</t>
  </si>
  <si>
    <t>Zadavatel:</t>
  </si>
  <si>
    <t>IČ:</t>
  </si>
  <si>
    <t>Povodí Moravy, s.p.</t>
  </si>
  <si>
    <t>DIČ:</t>
  </si>
  <si>
    <t>Uchazeč:</t>
  </si>
  <si>
    <t>Vyplň údaj</t>
  </si>
  <si>
    <t>Projektant:</t>
  </si>
  <si>
    <t>Ing. Adam Balažovič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</si>
  <si>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</si>
  <si>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</si>
  <si>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</si>
  <si>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</si>
  <si>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</si>
  <si>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</si>
  <si>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</si>
  <si>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</si>
  <si>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</si>
  <si>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</si>
  <si>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</si>
  <si>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</si>
  <si>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</si>
  <si>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</si>
  <si>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</si>
  <si>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</si>
  <si>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</si>
  <si>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</si>
  <si>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</si>
  <si>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</si>
  <si>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</si>
  <si>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</si>
  <si>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</si>
  <si>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</si>
  <si>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</si>
  <si>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</si>
  <si>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</si>
  <si>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</si>
  <si>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</si>
  <si>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</si>
  <si>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</si>
  <si>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</si>
  <si>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</si>
  <si>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</si>
  <si>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</si>
  <si>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</si>
  <si>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</si>
  <si>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</si>
  <si>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</si>
  <si>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</si>
  <si>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</si>
  <si>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</si>
  <si>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</si>
  <si>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</si>
  <si>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</si>
  <si>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</si>
  <si>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</si>
  <si>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</si>
  <si>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</si>
  <si>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Rozdělovací objekt</t>
  </si>
  <si>
    <t>SO-02-AT</t>
  </si>
  <si>
    <t>{e81b60d7-ee43-4f01-b583-d81533519d97}</t>
  </si>
  <si>
    <t>KRYCÍ LIST SOUPISU PRACÍ</t>
  </si>
  <si>
    <t>Objekt:</t>
  </si>
  <si>
    <t>REKAPITULACE ČLENĚNÍ SOUPISU PRACÍ</t>
  </si>
  <si>
    <t>Kód dílu - Popis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</si>
  <si>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</si>
  <si>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</si>
  <si>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</si>
  <si>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</si>
  <si>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</si>
  <si>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95 - Různé dokončovací konstrukce a práce pozemních staveb</t>
  </si>
  <si>
    <t xml:space="preserve">    998 - Přesun hmot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</si>
  <si>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</si>
  <si>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</si>
  <si>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</si>
  <si>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</si>
  <si>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</si>
  <si>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</si>
  <si>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</si>
  <si>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</si>
  <si>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</si>
  <si>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</si>
  <si>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</si>
  <si>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</si>
  <si>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</si>
  <si>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</si>
  <si>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</si>
  <si>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</si>
  <si>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</si>
  <si>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</si>
  <si>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2024 01</t>
  </si>
  <si>
    <t>4</t>
  </si>
  <si>
    <t>PP</t>
  </si>
  <si>
    <t>VV</t>
  </si>
  <si>
    <t>3</t>
  </si>
  <si>
    <t>Součet</t>
  </si>
  <si>
    <t>kus</t>
  </si>
  <si>
    <t>5</t>
  </si>
  <si>
    <t>115101203</t>
  </si>
  <si>
    <t>Čerpání vody na dopravní výšku do 10 m průměrný přítok přes 1 000 do 2 000 l/min</t>
  </si>
  <si>
    <t>hod</t>
  </si>
  <si>
    <t>Čerpání vody na dopravní výšku do 10 m s uvažovaným průměrným přítokem přes 1 000 do 2 000 l/min</t>
  </si>
  <si>
    <t>6</t>
  </si>
  <si>
    <t>115101303</t>
  </si>
  <si>
    <t>Pohotovost čerpací soupravy pro dopravní výšku do 10 m přítok přes 1 000 do 2 000 l/min</t>
  </si>
  <si>
    <t>den</t>
  </si>
  <si>
    <t>Pohotovost záložní čerpací soupravy pro dopravní výšku do 10 m s uvažovaným průměrným přítokem přes 1 000 do 2 000 l/min</t>
  </si>
  <si>
    <t>7</t>
  </si>
  <si>
    <t>8</t>
  </si>
  <si>
    <t>m3</t>
  </si>
  <si>
    <t>9</t>
  </si>
  <si>
    <t>127751113</t>
  </si>
  <si>
    <t>Vykopávky pod vodou v hornině třídy těžitelnosti I a II skupiny 1 až 4 tl vrstvy přes 0,5 m objem přes 5000 m3 strojně</t>
  </si>
  <si>
    <t>Vykopávky pod vodou strojně na hloubku do 5 m pod projektem stanovenou hladinou vody v horninách třídy těžitelnosti I a II skupiny 1 až 4, průměrné tloušťky projektované vrstvy přes 0,50 m přes 5 000 m3</t>
  </si>
  <si>
    <t>10</t>
  </si>
  <si>
    <t>162351103</t>
  </si>
  <si>
    <t>Vodorovné přemístění přes 50 do 500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</si>
  <si>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</si>
  <si>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11</t>
  </si>
  <si>
    <t>13</t>
  </si>
  <si>
    <t>14</t>
  </si>
  <si>
    <t>166151101</t>
  </si>
  <si>
    <t>Přehození neulehlého výkopku z horniny třídy těžitelnosti I skupiny 1 až 3 strojně</t>
  </si>
  <si>
    <t>Přehození neulehlého výkopku strojně z horniny třídy těžitelnosti I, skupiny 1 až 3</t>
  </si>
  <si>
    <t>15</t>
  </si>
  <si>
    <t>16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</si>
  <si>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</si>
  <si>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</si>
  <si>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</si>
  <si>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17</t>
  </si>
  <si>
    <t>23</t>
  </si>
  <si>
    <t>18</t>
  </si>
  <si>
    <t>19</t>
  </si>
  <si>
    <t>20</t>
  </si>
  <si>
    <t>182151111</t>
  </si>
  <si>
    <t>Svahování v zářezech v hornině třídy těžitelnosti I skupiny 1 až 3 strojně</t>
  </si>
  <si>
    <t>Svahování trvalých svahů do projektovaných profilů strojně s potřebným přemístěním výkopku při svahování v zářezech v hornině třídy těžitelnosti I, skupiny 1 až 3</t>
  </si>
  <si>
    <t>kpl</t>
  </si>
  <si>
    <t>P</t>
  </si>
  <si>
    <t>Vodorovné konstrukce</t>
  </si>
  <si>
    <t>22</t>
  </si>
  <si>
    <t>457541111</t>
  </si>
  <si>
    <t>Filtrační vrstvy ze štěrkodrti bez zhutnění frakce od 0 až 22 do 0 až 63 mm</t>
  </si>
  <si>
    <t>Filtrační vrstvy jakékoliv tloušťky a sklonu ze štěrkodrti bez zhutnění, frakce od 0-22 do 0-63 mm</t>
  </si>
  <si>
    <t>457971122</t>
  </si>
  <si>
    <t>Zřízení vrstvy z geotextilie o sklonu přes 10° do 35° š přes 3 do 7,5 m</t>
  </si>
  <si>
    <t>Zřízení vrstvy z geotextilie s přesahem bez připevnění k podkladu, s potřebným dočasným zatěžováním včetně zakotvení okraje o sklonu přes 10° do 35°, šířky geotextilie přes 3 do 7,5 m</t>
  </si>
  <si>
    <t>24</t>
  </si>
  <si>
    <t>M</t>
  </si>
  <si>
    <t>69311082</t>
  </si>
  <si>
    <t>geotextilie netkaná separační, ochranná, filtrační, drenážní PP 500g/m2</t>
  </si>
  <si>
    <t>25</t>
  </si>
  <si>
    <t>95</t>
  </si>
  <si>
    <t>Různé dokončovací konstrukce a práce pozemních staveb</t>
  </si>
  <si>
    <t>26</t>
  </si>
  <si>
    <t>27</t>
  </si>
  <si>
    <t>r8</t>
  </si>
  <si>
    <t>998</t>
  </si>
  <si>
    <t>Přesun hmot</t>
  </si>
  <si>
    <t>28</t>
  </si>
  <si>
    <t>998332011</t>
  </si>
  <si>
    <t>Přesun hmot pro úpravy vodních toků a kanály</t>
  </si>
  <si>
    <t>t</t>
  </si>
  <si>
    <t>Přesun hmot pro úpravy vodních toků a kanály, hráze rybníků apod. dopravní vzdálenost do 500 m</t>
  </si>
  <si>
    <t xml:space="preserve">    2 - Zakládání</t>
  </si>
  <si>
    <t xml:space="preserve">    3 - Svislé a kompletní konstrukce</t>
  </si>
  <si>
    <t>-1423764421</t>
  </si>
  <si>
    <t>776046378</t>
  </si>
  <si>
    <t>- 1/2 CZ a 1/2 AT</t>
  </si>
  <si>
    <t>(130*3,1)/2</t>
  </si>
  <si>
    <t>Výkop dna mezi štětovnicemi - plocha x výška - 1/2 CZ a 1/2 AT</t>
  </si>
  <si>
    <t>(20*23)/2</t>
  </si>
  <si>
    <t>Výkop skluzu za vývarem - plocha x průměrná šířka - 1/2 CZ a 1/2 AT</t>
  </si>
  <si>
    <t>(31*1,50*0,8)/2</t>
  </si>
  <si>
    <t>Práh na konci za vývarem - prům. délka x šířka x tl. - 1/2 CZ a 1/2 AT</t>
  </si>
  <si>
    <t>(25*28)/2</t>
  </si>
  <si>
    <t>Skluz před vývarem - plocha x průměrná šířka - 1/2 CZ a 1/2 AT</t>
  </si>
  <si>
    <t>(10*40)/2</t>
  </si>
  <si>
    <t>Výkop pod konstrukcí stupně - plocha x průměrná délka - 1/2 CZ a 1/2 AT</t>
  </si>
  <si>
    <t>153111114</t>
  </si>
  <si>
    <t>Příčné řezání ocelových zaberaněných štětovnic z terénu</t>
  </si>
  <si>
    <t>1156231811</t>
  </si>
  <si>
    <t>Úprava ocelových štětovnic pro štětové stěny řezání z terénu, štětovnic zaberaněných příčné</t>
  </si>
  <si>
    <t>20/2</t>
  </si>
  <si>
    <t>Seříznutí štětovnic VL 605 - dl. 4,0, š. 0,6 m, celkem ks - 1/2 CZ a 1/2 AT</t>
  </si>
  <si>
    <t>24/2</t>
  </si>
  <si>
    <t>Seříznutí štětovnic VL 605 - dl. 8,0 x š.0,6 m, celkem ks - 1/2 CZ a 1/2 AT</t>
  </si>
  <si>
    <t>16/2</t>
  </si>
  <si>
    <t>Seříznutí štětovnic VL 605 - střed - dl. 12,0 x š.0,6 m, celkem ks - 1/2 CZ a 1/2 AT</t>
  </si>
  <si>
    <t>Seříznutí štětovnic VL 605 - dl. 12,0 x š.0,6 m, celkem ks - 1/2 CZ a 1/2 AT</t>
  </si>
  <si>
    <t>153112111</t>
  </si>
  <si>
    <t>Nastražení ocelových štětovnic dl do 10 m ve standardních podmínkách z terénu</t>
  </si>
  <si>
    <t>-986769332</t>
  </si>
  <si>
    <t>Zřízení beraněných stěn z ocelových štětovnic z terénu nastražení štětovnic ve standardních podmínkách, délky do 10 m</t>
  </si>
  <si>
    <t>(6,0*4*1)</t>
  </si>
  <si>
    <t>(7,2*8,0*1)</t>
  </si>
  <si>
    <t>153112111-R</t>
  </si>
  <si>
    <t>Nastražení dřevěných pilot dl do 10 m ve standardních podmínkách z terénu</t>
  </si>
  <si>
    <t>m</t>
  </si>
  <si>
    <t>-53290103</t>
  </si>
  <si>
    <t>Zřízení beraněných stěn z dřevěných pilot  z terénu nastražení dřevěných pilot ve standardních podmínkách, délky do 10 m</t>
  </si>
  <si>
    <t>12*4*2</t>
  </si>
  <si>
    <t>16*9*2</t>
  </si>
  <si>
    <t>153112112</t>
  </si>
  <si>
    <t>Nastražení ocelových štětovnic dl přes 10 m ve standardních podmínkách z terénu</t>
  </si>
  <si>
    <t>1354646832</t>
  </si>
  <si>
    <t>Zřízení beraněných stěn z ocelových štětovnic z terénu nastražení štětovnic ve standardních podmínkách, délky přes 10 m</t>
  </si>
  <si>
    <t>(6,0*12,0*1)</t>
  </si>
  <si>
    <t>(4,8*12,0*1)</t>
  </si>
  <si>
    <t>153112121</t>
  </si>
  <si>
    <t>Zaberanění ocelových štětovnic na dl do 4 m ve standardních podmínkách z terénu</t>
  </si>
  <si>
    <t>1245322519</t>
  </si>
  <si>
    <t>Zřízení beraněných stěn z ocelových štětovnic z terénu zaberanění štětovnic ve standardních podmínkách, délky do 4 m</t>
  </si>
  <si>
    <t>153112122</t>
  </si>
  <si>
    <t>Zaberanění ocelových štětovnic na dl do 8 m ve standardních podmínkách z terénu</t>
  </si>
  <si>
    <t>-195552418</t>
  </si>
  <si>
    <t>Zřízení beraněných stěn z ocelových štětovnic z terénu zaberanění štětovnic ve standardních podmínkách, délky do 8 m</t>
  </si>
  <si>
    <t>153112123</t>
  </si>
  <si>
    <t>Zaberanění ocelových štětovnic na dl do 12 m ve standardních podmínkách z terénu</t>
  </si>
  <si>
    <t>1984523268</t>
  </si>
  <si>
    <t>Zřízení beraněných stěn z ocelových štětovnic z terénu zaberanění štětovnic ve standardních podmínkách, délky do 12 m</t>
  </si>
  <si>
    <t>(2000*2)/2</t>
  </si>
  <si>
    <t>163112124-R</t>
  </si>
  <si>
    <t>Zaberanění dřevěných pilot o průměru 0,3 m dl 4 m ve standardních podmínkách z terénu</t>
  </si>
  <si>
    <t>-219950146</t>
  </si>
  <si>
    <t>12*2*4</t>
  </si>
  <si>
    <t>163112124-R2</t>
  </si>
  <si>
    <t>Zaberanění dřevěných pilot o průměru 0,3 m dl do 9 m ve standardních podmínkách z terénu</t>
  </si>
  <si>
    <t>67456886</t>
  </si>
  <si>
    <t>16*2*9</t>
  </si>
  <si>
    <t>-1228063380</t>
  </si>
  <si>
    <t>2000/2</t>
  </si>
  <si>
    <t>Přehození výkopku pod hladinou spodní vody - 1/2 na území CZ a 1/2 na území AT</t>
  </si>
  <si>
    <t>171151131</t>
  </si>
  <si>
    <t>Uložení sypaniny z hornin nesoudržných a soudržných střídavě do násypů zhutněných strojně</t>
  </si>
  <si>
    <t>1227253719</t>
  </si>
  <si>
    <t>Uložení sypanin do násypů strojně s rozprostřením sypaniny ve vrstvách a s hrubým urovnáním zhutněných z hornin nesoudržných a soudržných střídavě ukládaných</t>
  </si>
  <si>
    <t>Množství zeminy uložené do prostoru za dřevěné piloty</t>
  </si>
  <si>
    <t>1000</t>
  </si>
  <si>
    <t>181951112</t>
  </si>
  <si>
    <t>Úprava pláně v hornině třídy těžitelnosti I skupiny 1 až 3 se zhutněním strojně</t>
  </si>
  <si>
    <t>Úprava pláně vyrovnáním výškových rozdílů strojně v hornině třídy těžitelnosti I, skupiny 1 až 3 se zhutněním</t>
  </si>
  <si>
    <t>140/2</t>
  </si>
  <si>
    <t>Úprava dna mezi štětovnicemi - plocha - 1/2 na území CZ a 1/2 na území AT</t>
  </si>
  <si>
    <t>(33,5*1,50)/2</t>
  </si>
  <si>
    <t>Úprava dna na konci za vývarem - prům. délka x šířka - 1/2 na území CZ a 1/2 na území AT</t>
  </si>
  <si>
    <t>(10*38)/2</t>
  </si>
  <si>
    <t>Úprava dna pod konstrukcí stupně - plocha x průměrná délka - 1/2 na území CZ a 1/2 na území AT</t>
  </si>
  <si>
    <t>500/2</t>
  </si>
  <si>
    <t>Úprava dna kolem objektu - plocha - 1/2 na území CZ a 1/2 na území AT</t>
  </si>
  <si>
    <t>Úprava dna skluzu za vývarem - plocha x průměrná šířka - 1/2 na území CZ a 1/2 na území AT</t>
  </si>
  <si>
    <t>Úprava dna skluzu před vývarem - plocha x průměrná šířka - 1/2 na území CZ a 1/2 na území AT</t>
  </si>
  <si>
    <t>Zakládání</t>
  </si>
  <si>
    <t>226111213</t>
  </si>
  <si>
    <t>Vrty velkoprofilové svislé nezapažené D přes 400 do 450 mm hl přes 5 m hornina III</t>
  </si>
  <si>
    <t>Velkoprofilové vrty náběrovým vrtáním svislé nezapažené průměru přes 400 do 450 mm, v hl přes 5 m v hornině tř. III</t>
  </si>
  <si>
    <t>12*1*2</t>
  </si>
  <si>
    <t>18*1*4</t>
  </si>
  <si>
    <t>16*2*2</t>
  </si>
  <si>
    <t>Svislé a kompletní konstrukce</t>
  </si>
  <si>
    <t>R1</t>
  </si>
  <si>
    <t>Ocelové štětovnice VL 605 dodávka</t>
  </si>
  <si>
    <t>Ocelové štětovnice VL 600 dodávka</t>
  </si>
  <si>
    <t xml:space="preserve">Poznámka k položce:_x000D_
Položka obsahuje:_x000D_
Dodávku štětovnic VL 600_x000D_
Dopravu na staveniště_x000D_
Svislý i vodorovný přesun po staveništi_x000D_
</t>
  </si>
  <si>
    <t>(4,8*12*1)*0,1373</t>
  </si>
  <si>
    <t>(6,0*12*1)*0,1373</t>
  </si>
  <si>
    <t>(7,2*8*1)*0,1373</t>
  </si>
  <si>
    <t>(6,0*4*1)*0,1373</t>
  </si>
  <si>
    <t>R2</t>
  </si>
  <si>
    <t>Dřevěné piloty průměr 25-30 cm, délky 9 m</t>
  </si>
  <si>
    <t>641296310</t>
  </si>
  <si>
    <t xml:space="preserve">Poznámka k položce:_x000D_
Položka obsahuje:_x000D_
Dodávku dřevěných pilot_x000D_
Dopravu na staveniště_x000D_
Svislý i vodorovný přesun po staveništi_x000D_
Dřevěné piloty budou z tvrdého dřeva - dub, akát..._x000D_
</t>
  </si>
  <si>
    <t>R3</t>
  </si>
  <si>
    <t>Dřevěné piloty průměr 25-30 cm, délky 4 m</t>
  </si>
  <si>
    <t>43053609</t>
  </si>
  <si>
    <t>(130/2)*0,2</t>
  </si>
  <si>
    <t>Filtrační podsyp pod opevněním dna kolem štětovnic - plocha x tl. opevnění - změřeno v digitální verzi PD - 1/2 na území CZ a 1/2 na území AT</t>
  </si>
  <si>
    <t>(22*11,3/2)*0,2</t>
  </si>
  <si>
    <t>Filtrační podsyp pod opevnění skluzu za vývarem - prům. šířka x šikmá délka x tl. -  70 % kamene bude mít hm. min. 350 kg 1/2 CZ, 1/2 AT</t>
  </si>
  <si>
    <t>(31*1,5/2)*0,2</t>
  </si>
  <si>
    <t>Filtrační podsyp pod opevněním skluzu pod prahem na konci opevnění - šířka x délka x tl. -  70 % kamene bude mít hm. min. 350 kg 1/2 CZ, 1/2 AT</t>
  </si>
  <si>
    <t>(15,2*27/2)*0,2</t>
  </si>
  <si>
    <t>Filtrační podsyp pod balvanitý skluz před vývarem - skluz bez kce. prahu - šikmá délka x prům. šířka x tl. 1/2 CZ, 1/2 AT</t>
  </si>
  <si>
    <t>(3,0*36)/2</t>
  </si>
  <si>
    <t>Filtrační podsyp pod tělesem balvanitého stupně - plocha x prům. šířka, 1/2 AT</t>
  </si>
  <si>
    <t>130/2</t>
  </si>
  <si>
    <t>Zřízení vrstvy z geotextilie - pod opevnění kolem štětovnic - plocha - změřeno v digitální verzi PD - 1/2 CZ a 1/2 AT</t>
  </si>
  <si>
    <t>(22*11,3)/2</t>
  </si>
  <si>
    <t>Zřízení vrstvy z geotextilie - pod opevnění skluzu za vývarem - prům. šířka x šikmá délka - 1/2 CZ a 1/2 AT</t>
  </si>
  <si>
    <t>(31*1,5)/2</t>
  </si>
  <si>
    <t>Zřízení vrstvy z geotextilie - pod prahem na konci opevnění - šířka x délka - 1/2 CZ a 1/2 AT</t>
  </si>
  <si>
    <t>(15,2*27)/2</t>
  </si>
  <si>
    <t>Zřízení vrstvy z geotextilie - pod opevnění balvanitého skluzu - před vývarem - skluz bez kce. prahu - šikmá délka x šířka - 1/2 CZ a 1/2 AT</t>
  </si>
  <si>
    <t>(12*36)/2</t>
  </si>
  <si>
    <t>Geotextilie pod tělesem balvanitého stupně - konstrukce stupně - šířka x délka - 1/2 CZ a 1/2 AT</t>
  </si>
  <si>
    <t>633,75*1,08 'Přepočtené koeficientem množství</t>
  </si>
  <si>
    <t>29</t>
  </si>
  <si>
    <t>463211153</t>
  </si>
  <si>
    <t>Rovnanina objemu přes 3 m3 z lomového kamene tříděného hmotnosti přes 200 do 500 kg s urovnáním líce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</si>
  <si>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</si>
  <si>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(130*0,6)/2</t>
  </si>
  <si>
    <t>Opevnění dna kolem štětovnic - plocha x tl. opevnění - změřeno v digitální verzi PD - 70 % kamene bude mít hm. min. 350 kg</t>
  </si>
  <si>
    <t>(22*11,3*0,5)/2</t>
  </si>
  <si>
    <t>Opevnění skluzu za vývarem - prům. šířka x šikmá délka x tl. -  70 % kamene bude mít hm. min. 350 kg</t>
  </si>
  <si>
    <t>(31*1,5*0,5)/2</t>
  </si>
  <si>
    <t>Práh na konci opevnění - šířka x délka x tl. -  70 % kamene bude mít hm. min. 350 kg</t>
  </si>
  <si>
    <t>467510111-R</t>
  </si>
  <si>
    <t>Balvanitý skluz z lomového kamene tl 600 až 1200 mm</t>
  </si>
  <si>
    <t>Balvanitý skluz z lomového kamene  hmotnosti kamene jednotlivě přes 300 do 3000 kg s proštěrkováním tl. vrstvy 600 až 1200 mm</t>
  </si>
  <si>
    <t>(15,2*27*0,6)/2</t>
  </si>
  <si>
    <t>Balvanitý skluz před vývarem - skluz bez kce. prahu - šikmá délka x prům. šířka x tl. - 1/2 CZ a 1/2 AT</t>
  </si>
  <si>
    <t>(18*36)/2</t>
  </si>
  <si>
    <t>Těleso balvanitého stupně - konstrukce stupně - plocha x šířka - 1/2 CZ a 1/2 AT</t>
  </si>
  <si>
    <t>D+M Dřevěná konstrukce zamezující vypadávání zeminy</t>
  </si>
  <si>
    <t>-85841143</t>
  </si>
  <si>
    <t>2004047758</t>
  </si>
  <si>
    <t>SO-02-AT - Rozdělovací objekt</t>
  </si>
  <si>
    <t>754093482</t>
  </si>
  <si>
    <t>Nastražení štětovnic VL 605 - dl. 4,0 x š.0,6 m, šířka stěny x výška x AT strana, celkem 10 ks po 4 m</t>
  </si>
  <si>
    <t>Nastražení štětovnic VL 605 - dl. 8,0 x š.0,6 m, šířka stěny x výška x AT strana, celkem 12 ks po 8 m</t>
  </si>
  <si>
    <t>Dřevěné piloty - počet ks 1 strana x délka kůlu x počet stran na území AT</t>
  </si>
  <si>
    <t>Nastražení štětovnic VL 605 - dl. 12,0 x š.0,6 m, šířka stěny x výška x AT strana, celkem 10 ks po 12 m</t>
  </si>
  <si>
    <t>Nastražení štětovnic VL 605 - STŘED - dl. 12,0 x š.0,6 m, šířka stěny x výška x AT strana, celkem 8 ks po 12 m</t>
  </si>
  <si>
    <t>Zaberanění štětovnic VL 605 - dl. 4,0 x š.0,6 m, šířka stěny x výška x strana na území AT, celkem 10 ks po 4 m</t>
  </si>
  <si>
    <t>Zaberanění štětovnic VL 605 - dl. 8,0 x š.0,6 m, šířka stěny x výška x strana na území AT, celkem 12 ks po 8 m</t>
  </si>
  <si>
    <t>Zaberanění štětovnic VL 605 - dl. 12,0 x š.0,6 m, šířka stěny x výška x strana na území AT, celkem 10 ks po 12 m</t>
  </si>
  <si>
    <t>Zaberanění štětovnic VL 605 - STŘED - dl. 12,0 x š.0,6 m, šířka stěny x výška x strana na území AT, celkem 8 ks po 12 m</t>
  </si>
  <si>
    <t>2098606817</t>
  </si>
  <si>
    <t xml:space="preserve">Vodorovné přemístění zeminy určené k zásypu - nejprve přesun na mezideponii, po dokončení objektu použití na zásyp za dřevěné piloty - 1/2 na území </t>
  </si>
  <si>
    <t>Dřevěné piloty - počet ks 1 strana x počet stran na území AT x délka kůlu</t>
  </si>
  <si>
    <t>484029329</t>
  </si>
  <si>
    <t>Uložení zeminy na mezideponii - zemina určená k zásypu kolem rozdělovacího objektu (AT)</t>
  </si>
  <si>
    <t>-1164466434</t>
  </si>
  <si>
    <t>1762633856</t>
  </si>
  <si>
    <t>1588136832</t>
  </si>
  <si>
    <t>Předvrtání štětovnic - štětovnice o délce 8,0 m, předvrtání 2 metrů - počet kusů x strana na území AT x 2 metry</t>
  </si>
  <si>
    <t>Předvrtání štětovnic - štětovnice o délce 12,0 m, předvrtání 4 metrů - počet kusů x strana na území AT x 4 metry</t>
  </si>
  <si>
    <t>Předvrtání pilot - piloty o délce 9,0 m, případné předvrtání 2 metrů - počet kusů x 2 strany na území AT x 2 metry</t>
  </si>
  <si>
    <t>-1247919382</t>
  </si>
  <si>
    <t>Štětovnice VL 605 (délka 12 m) - střed - dl. 4,8 x 0,6 m, hm. profilu 137,3 kg/m2, šířka stěny x výška x strana na území AT* hmotnost (8 ks x 1 str.)</t>
  </si>
  <si>
    <t>Štětovnice VL 605 (délka 12 m) - dl. 6,0 x š. 0,6 m, hm. profilu 137,3 kg/m2, šířka stěny x výška x strana na území AT* hmotnost (10 ks x 1 str.)</t>
  </si>
  <si>
    <t>Štětovnice VL 605 (délka 8 m) - délka - dl. 8,0 x š. 0,6 m, hm. profilu 137,3 kg/m2, šířka stěny x výška x strana na území AT*hmotnost (12 ks x 1str.)</t>
  </si>
  <si>
    <t>Štětovnice VL 605 (délka 4 m) - dl. 4,0 x š.0,6 m, hm. profilu 137,3 kg/m2, šířka stěny x výška x strana na území AT*hmotnost (10 ks x 1 str.)</t>
  </si>
  <si>
    <t>1146923736</t>
  </si>
  <si>
    <t>-1067961597</t>
  </si>
  <si>
    <t>-543391940</t>
  </si>
  <si>
    <t>685445100</t>
  </si>
  <si>
    <t>112,775*0,9 'Přepočtené koeficientem množství</t>
  </si>
  <si>
    <t>896666523</t>
  </si>
  <si>
    <t>Nature Connect Dyje/Thaya, napojení odstaveného ramene D13
Dyje, rovnovážná dynamika odtokových poměrů - napojení odstaveného ramene D13 
- část AT</t>
  </si>
  <si>
    <t>EUR</t>
  </si>
  <si>
    <t>Cena bez DPH [EUR]</t>
  </si>
  <si>
    <t>Cena s DPH [EUR]</t>
  </si>
  <si>
    <t>Cena celkem [EUR]</t>
  </si>
  <si>
    <t>J.cena [EUR]</t>
  </si>
  <si>
    <t>Čerpání vody - počet dní x hodin denně - 1/2 CZ a 1/2 AT</t>
  </si>
  <si>
    <t>(60*14)</t>
  </si>
  <si>
    <t>9*5*2</t>
  </si>
  <si>
    <t>Dřevěné piloty průměr 25-30 cm, délky 4 nebo 5 m</t>
  </si>
  <si>
    <t>9*2*5</t>
  </si>
  <si>
    <t>Poznámka k položce:
V rámci položky dojde k vybudování dřevěné konstrukce zamezující vypadávání zeminy
V rámci položky je montáž i dodávka materiálu
Konstrukce bude zhotovena z tvrdého dřeva - dub/akát/modřín
Vodorovné kůly budou přišroubovány pomocí závitových tyčí o průměru 16 mm ke svislým kůlům
Příčné vzpěry, průměr vodorovné kulatiny 15-20 cm, délka cca 3 m, počet 18*2
Dřevěné piloty vodorovné, průměr kulatiny 15-20 cm, délka cca 4 m, počet 9*2
Vyplnění mezi pevnou konstrukcí bude provedeno např. pomocí zápletových plůtků, vrbového proutí, kleonáže nebo drobných i větších větví mistních stromů uložených kolmo na tok  s prosypáním zeminou
Položka obsahuje výsadbu vrbových řízků 2 dvojřady + osazení zámku štětové stěny (celkem cca 80 ks) a uložení drobných větví tvořícich výmladky šikmo do zásypu
Položka obsahuje vodorovný i svislý přesun, uložení a veškerou manipulaci s dřevem spojenou.
Dřeviny nesmí být napuštěny nebo natřeny ochrannými nátěry nebo postřiky proti houbám.</t>
  </si>
  <si>
    <t>provedení konstrukce je zřejmé z přílohy D.8.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</si>
</sst>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charset val="238"/>
    </font>
    <font>
      <sz val="8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41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101" sqref="BE10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5" t="s">
        <v>370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19"/>
      <c r="BE6" s="212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179">
        <v>45716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12"/>
      <c r="BS13" s="16" t="s">
        <v>6</v>
      </c>
    </row>
    <row r="14" spans="1:74" ht="12.75">
      <c r="B14" s="19"/>
      <c r="E14" s="216" t="s">
        <v>27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25</v>
      </c>
      <c r="AN14" s="28" t="s">
        <v>27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4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12"/>
      <c r="BS16" s="16" t="s">
        <v>4</v>
      </c>
    </row>
    <row r="17" spans="2:7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12"/>
      <c r="BS17" s="16" t="s">
        <v>30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32</v>
      </c>
      <c r="AK20" s="26" t="s">
        <v>25</v>
      </c>
      <c r="AN20" s="24" t="s">
        <v>1</v>
      </c>
      <c r="AR20" s="19"/>
      <c r="BE20" s="212"/>
      <c r="BS20" s="16" t="s">
        <v>30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33</v>
      </c>
      <c r="AR22" s="19"/>
      <c r="BE22" s="212"/>
    </row>
    <row r="23" spans="2:71" ht="16.5" customHeight="1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3">
        <f>ROUND(AG94,2)</f>
        <v>0</v>
      </c>
      <c r="AL26" s="204"/>
      <c r="AM26" s="204"/>
      <c r="AN26" s="204"/>
      <c r="AO26" s="204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05" t="s">
        <v>35</v>
      </c>
      <c r="M28" s="205"/>
      <c r="N28" s="205"/>
      <c r="O28" s="205"/>
      <c r="P28" s="205"/>
      <c r="W28" s="205" t="s">
        <v>36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37</v>
      </c>
      <c r="AL28" s="205"/>
      <c r="AM28" s="205"/>
      <c r="AN28" s="205"/>
      <c r="AO28" s="205"/>
      <c r="AR28" s="31"/>
      <c r="BE28" s="212"/>
    </row>
    <row r="29" spans="2:71" s="2" customFormat="1" ht="14.45" customHeight="1">
      <c r="B29" s="34"/>
      <c r="D29" s="26" t="s">
        <v>38</v>
      </c>
      <c r="F29" s="26" t="s">
        <v>39</v>
      </c>
      <c r="L29" s="196">
        <v>0.21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4"/>
      <c r="BE29" s="213"/>
    </row>
    <row r="30" spans="2:71" s="2" customFormat="1" ht="14.45" customHeight="1">
      <c r="B30" s="34"/>
      <c r="F30" s="26" t="s">
        <v>40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4"/>
      <c r="BE30" s="213"/>
    </row>
    <row r="31" spans="2:71" s="2" customFormat="1" ht="14.45" hidden="1" customHeight="1">
      <c r="B31" s="34"/>
      <c r="F31" s="26" t="s">
        <v>41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4"/>
      <c r="BE31" s="213"/>
    </row>
    <row r="32" spans="2:71" s="2" customFormat="1" ht="14.45" hidden="1" customHeight="1">
      <c r="B32" s="34"/>
      <c r="F32" s="26" t="s">
        <v>42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4"/>
      <c r="BE32" s="213"/>
    </row>
    <row r="33" spans="2:57" s="2" customFormat="1" ht="14.45" hidden="1" customHeight="1">
      <c r="B33" s="34"/>
      <c r="F33" s="26" t="s">
        <v>43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4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210" t="s">
        <v>371</v>
      </c>
      <c r="Y35" s="208"/>
      <c r="Z35" s="208"/>
      <c r="AA35" s="208"/>
      <c r="AB35" s="208"/>
      <c r="AC35" s="37"/>
      <c r="AD35" s="37"/>
      <c r="AE35" s="37"/>
      <c r="AF35" s="37"/>
      <c r="AG35" s="37"/>
      <c r="AH35" s="37"/>
      <c r="AI35" s="37"/>
      <c r="AJ35" s="37"/>
      <c r="AK35" s="207">
        <f>SUM(AK26:AK33)</f>
        <v>0</v>
      </c>
      <c r="AL35" s="208"/>
      <c r="AM35" s="208"/>
      <c r="AN35" s="208"/>
      <c r="AO35" s="209"/>
      <c r="AP35" s="35"/>
      <c r="AQ35" s="35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1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1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1" t="s">
        <v>48</v>
      </c>
      <c r="AI60" s="33"/>
      <c r="AJ60" s="33"/>
      <c r="AK60" s="33"/>
      <c r="AL60" s="33"/>
      <c r="AM60" s="41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1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1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1" t="s">
        <v>48</v>
      </c>
      <c r="AI75" s="33"/>
      <c r="AJ75" s="33"/>
      <c r="AK75" s="33"/>
      <c r="AL75" s="33"/>
      <c r="AM75" s="41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6"/>
      <c r="C84" s="26" t="s">
        <v>13</v>
      </c>
      <c r="L84" s="3" t="str">
        <f>K5</f>
        <v>2026/22</v>
      </c>
      <c r="AR84" s="46"/>
    </row>
    <row r="85" spans="1:91" s="4" customFormat="1" ht="36.950000000000003" customHeight="1">
      <c r="B85" s="47"/>
      <c r="C85" s="48" t="s">
        <v>16</v>
      </c>
      <c r="L85" s="198" t="str">
        <f>K6</f>
        <v>Nature Connect Dyje/Thaya, napojení odstaveného ramene D13
Dyje, rovnovážná dynamika odtokových poměrů - napojení odstaveného ramene D13 
- část AT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R85" s="47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49" t="str">
        <f>IF(K8="","",K8)</f>
        <v>Břeclav</v>
      </c>
      <c r="AI87" s="26" t="s">
        <v>21</v>
      </c>
      <c r="AM87" s="200">
        <f>IF(AN8= "","",AN8)</f>
        <v>45716</v>
      </c>
      <c r="AN87" s="20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>Povodí Moravy, s.p.</v>
      </c>
      <c r="AI89" s="26" t="s">
        <v>28</v>
      </c>
      <c r="AM89" s="185" t="str">
        <f>IF(E17="","",E17)</f>
        <v>Ing. Adam Balažovič</v>
      </c>
      <c r="AN89" s="186"/>
      <c r="AO89" s="186"/>
      <c r="AP89" s="186"/>
      <c r="AR89" s="31"/>
      <c r="AS89" s="181" t="s">
        <v>53</v>
      </c>
      <c r="AT89" s="18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185" t="str">
        <f>IF(E20="","",E20)</f>
        <v xml:space="preserve"> </v>
      </c>
      <c r="AN90" s="186"/>
      <c r="AO90" s="186"/>
      <c r="AP90" s="186"/>
      <c r="AR90" s="31"/>
      <c r="AS90" s="183"/>
      <c r="AT90" s="184"/>
      <c r="BD90" s="53"/>
    </row>
    <row r="91" spans="1:91" s="1" customFormat="1" ht="10.9" customHeight="1">
      <c r="B91" s="31"/>
      <c r="AR91" s="31"/>
      <c r="AS91" s="183"/>
      <c r="AT91" s="184"/>
      <c r="BD91" s="53"/>
    </row>
    <row r="92" spans="1:91" s="1" customFormat="1" ht="29.25" customHeight="1">
      <c r="B92" s="31"/>
      <c r="C92" s="190" t="s">
        <v>54</v>
      </c>
      <c r="D92" s="191"/>
      <c r="E92" s="191"/>
      <c r="F92" s="191"/>
      <c r="G92" s="191"/>
      <c r="H92" s="54"/>
      <c r="I92" s="193" t="s">
        <v>55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2" t="s">
        <v>372</v>
      </c>
      <c r="AH92" s="191"/>
      <c r="AI92" s="191"/>
      <c r="AJ92" s="191"/>
      <c r="AK92" s="191"/>
      <c r="AL92" s="191"/>
      <c r="AM92" s="191"/>
      <c r="AN92" s="193" t="s">
        <v>373</v>
      </c>
      <c r="AO92" s="191"/>
      <c r="AP92" s="197"/>
      <c r="AQ92" s="55" t="s">
        <v>56</v>
      </c>
      <c r="AR92" s="31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</row>
    <row r="93" spans="1:91" s="1" customFormat="1" ht="10.9" customHeight="1">
      <c r="B93" s="31"/>
      <c r="AR93" s="31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69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1">
        <f>ROUND(SUM(AG95:AG95),2)</f>
        <v>0</v>
      </c>
      <c r="AH94" s="201"/>
      <c r="AI94" s="201"/>
      <c r="AJ94" s="201"/>
      <c r="AK94" s="201"/>
      <c r="AL94" s="201"/>
      <c r="AM94" s="201"/>
      <c r="AN94" s="202">
        <f t="shared" ref="AN94:AN95" si="0">SUM(AG94,AT94)</f>
        <v>0</v>
      </c>
      <c r="AO94" s="202"/>
      <c r="AP94" s="202"/>
      <c r="AQ94" s="64" t="s">
        <v>1</v>
      </c>
      <c r="AR94" s="60"/>
      <c r="AS94" s="65">
        <f>ROUND(SUM(AS95:AS95),2)</f>
        <v>0</v>
      </c>
      <c r="AT94" s="66">
        <f t="shared" ref="AT94:AT95" si="1">ROUND(SUM(AV94:AW94),2)</f>
        <v>0</v>
      </c>
      <c r="AU94" s="67">
        <f>ROUND(SUM(AU95:AU95),5)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ROUND(SUM(AZ95:AZ95),2)</f>
        <v>0</v>
      </c>
      <c r="BA94" s="66">
        <f>ROUND(SUM(BA95:BA95),2)</f>
        <v>0</v>
      </c>
      <c r="BB94" s="66">
        <f>ROUND(SUM(BB95:BB95),2)</f>
        <v>0</v>
      </c>
      <c r="BC94" s="66">
        <f>ROUND(SUM(BC95:BC95),2)</f>
        <v>0</v>
      </c>
      <c r="BD94" s="68">
        <f>ROUND(SUM(BD95:BD95),2)</f>
        <v>0</v>
      </c>
      <c r="BS94" s="69" t="s">
        <v>70</v>
      </c>
      <c r="BT94" s="69" t="s">
        <v>71</v>
      </c>
      <c r="BU94" s="70" t="s">
        <v>72</v>
      </c>
      <c r="BV94" s="69" t="s">
        <v>73</v>
      </c>
      <c r="BW94" s="69" t="s">
        <v>5</v>
      </c>
      <c r="BX94" s="69" t="s">
        <v>74</v>
      </c>
      <c r="CL94" s="69" t="s">
        <v>1</v>
      </c>
    </row>
    <row r="95" spans="1:91" s="6" customFormat="1" ht="24.75" customHeight="1">
      <c r="A95" s="71" t="s">
        <v>75</v>
      </c>
      <c r="B95" s="72"/>
      <c r="C95" s="73"/>
      <c r="D95" s="187" t="s">
        <v>80</v>
      </c>
      <c r="E95" s="187"/>
      <c r="F95" s="187"/>
      <c r="G95" s="187"/>
      <c r="H95" s="187"/>
      <c r="I95" s="74"/>
      <c r="J95" s="187" t="s">
        <v>79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8">
        <f>'SO-02-AT - Rozdělovací ob...'!J30</f>
        <v>0</v>
      </c>
      <c r="AH95" s="189"/>
      <c r="AI95" s="189"/>
      <c r="AJ95" s="189"/>
      <c r="AK95" s="189"/>
      <c r="AL95" s="189"/>
      <c r="AM95" s="189"/>
      <c r="AN95" s="188">
        <f t="shared" si="0"/>
        <v>0</v>
      </c>
      <c r="AO95" s="189"/>
      <c r="AP95" s="189"/>
      <c r="AQ95" s="75" t="s">
        <v>76</v>
      </c>
      <c r="AR95" s="72"/>
      <c r="AS95" s="76">
        <v>0</v>
      </c>
      <c r="AT95" s="77">
        <f t="shared" si="1"/>
        <v>0</v>
      </c>
      <c r="AU95" s="78">
        <f>'SO-02-AT - Rozdělovací ob...'!P123</f>
        <v>0</v>
      </c>
      <c r="AV95" s="77">
        <f>'SO-02-AT - Rozdělovací ob...'!J33</f>
        <v>0</v>
      </c>
      <c r="AW95" s="77">
        <f>'SO-02-AT - Rozdělovací ob...'!J34</f>
        <v>0</v>
      </c>
      <c r="AX95" s="77">
        <f>'SO-02-AT - Rozdělovací ob...'!J35</f>
        <v>0</v>
      </c>
      <c r="AY95" s="77">
        <f>'SO-02-AT - Rozdělovací ob...'!J36</f>
        <v>0</v>
      </c>
      <c r="AZ95" s="77">
        <f>'SO-02-AT - Rozdělovací ob...'!F33</f>
        <v>0</v>
      </c>
      <c r="BA95" s="77">
        <f>'SO-02-AT - Rozdělovací ob...'!F34</f>
        <v>0</v>
      </c>
      <c r="BB95" s="77">
        <f>'SO-02-AT - Rozdělovací ob...'!F35</f>
        <v>0</v>
      </c>
      <c r="BC95" s="77">
        <f>'SO-02-AT - Rozdělovací ob...'!F36</f>
        <v>0</v>
      </c>
      <c r="BD95" s="79">
        <f>'SO-02-AT - Rozdělovací ob...'!F37</f>
        <v>0</v>
      </c>
      <c r="BT95" s="80" t="s">
        <v>77</v>
      </c>
      <c r="BV95" s="80" t="s">
        <v>73</v>
      </c>
      <c r="BW95" s="80" t="s">
        <v>81</v>
      </c>
      <c r="BX95" s="80" t="s">
        <v>5</v>
      </c>
      <c r="CL95" s="80" t="s">
        <v>1</v>
      </c>
      <c r="CM95" s="80" t="s">
        <v>78</v>
      </c>
    </row>
    <row r="96" spans="1:91" s="1" customFormat="1" ht="30" customHeight="1">
      <c r="B96" s="31"/>
      <c r="AR96" s="31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1"/>
    </row>
  </sheetData>
  <sheetProtection algorithmName="SHA-512" hashValue="fVkhLYZop56CS4WJw2KlpCEJ3Ma2dHYY2Di7EMfINk/rJhPOFSo4Tv07ccLYPY5OVSUAVTdR1aqjaPPgSL5b1A==" saltValue="kZ4yV9Xb2xsudqF55S4o4Q==" spinCount="100000" sheet="1" formatColumns="0" formatRows="0"/>
  <mergeCells count="4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5:AP95"/>
    <mergeCell ref="AN92:AP92"/>
    <mergeCell ref="L85:AJ85"/>
    <mergeCell ref="AM87:AN87"/>
    <mergeCell ref="AM89:AP89"/>
    <mergeCell ref="AG94:AM94"/>
    <mergeCell ref="AN94:AP94"/>
    <mergeCell ref="AS89:AT91"/>
    <mergeCell ref="AM90:AP90"/>
    <mergeCell ref="D95:H95"/>
    <mergeCell ref="J95:AF95"/>
    <mergeCell ref="AG95:AM95"/>
    <mergeCell ref="C92:G92"/>
    <mergeCell ref="AG92:AM92"/>
    <mergeCell ref="I92:AF92"/>
  </mergeCells>
  <hyperlinks>
    <hyperlink ref="A95" location="'SO-02-AT - Rozdělovací ob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43"/>
  <sheetViews>
    <sheetView showGridLines="0" tabSelected="1" topLeftCell="A101" workbookViewId="0">
      <selection activeCell="W124" sqref="W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5" customHeight="1">
      <c r="B4" s="19"/>
      <c r="D4" s="20" t="s">
        <v>82</v>
      </c>
      <c r="L4" s="19"/>
      <c r="M4" s="81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0" t="str">
        <f>'Rekapitulace stavby'!K6</f>
        <v>Nature Connect Dyje/Thaya, napojení odstaveného ramene D13
Dyje, rovnovážná dynamika odtokových poměrů - napojení odstaveného ramene D13 
- část AT</v>
      </c>
      <c r="F7" s="221"/>
      <c r="G7" s="221"/>
      <c r="H7" s="221"/>
      <c r="L7" s="19"/>
    </row>
    <row r="8" spans="2:46" s="1" customFormat="1" ht="12" customHeight="1">
      <c r="B8" s="31"/>
      <c r="D8" s="26" t="s">
        <v>83</v>
      </c>
      <c r="L8" s="31"/>
    </row>
    <row r="9" spans="2:46" s="1" customFormat="1" ht="16.5" customHeight="1">
      <c r="B9" s="31"/>
      <c r="E9" s="198" t="s">
        <v>337</v>
      </c>
      <c r="F9" s="219"/>
      <c r="G9" s="219"/>
      <c r="H9" s="219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179">
        <v>45665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2" t="str">
        <f>'Rekapitulace stavby'!E14</f>
        <v>Vyplň údaj</v>
      </c>
      <c r="F18" s="214"/>
      <c r="G18" s="214"/>
      <c r="H18" s="214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2"/>
      <c r="E27" s="218" t="s">
        <v>1</v>
      </c>
      <c r="F27" s="218"/>
      <c r="G27" s="218"/>
      <c r="H27" s="218"/>
      <c r="L27" s="82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3" t="s">
        <v>34</v>
      </c>
      <c r="J30" s="63">
        <f>ROUND(J123,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4" t="s">
        <v>36</v>
      </c>
      <c r="I32" s="84" t="s">
        <v>35</v>
      </c>
      <c r="J32" s="84" t="s">
        <v>37</v>
      </c>
      <c r="L32" s="31"/>
    </row>
    <row r="33" spans="2:12" s="1" customFormat="1" ht="14.45" customHeight="1">
      <c r="B33" s="31"/>
      <c r="D33" s="85" t="s">
        <v>38</v>
      </c>
      <c r="E33" s="26" t="s">
        <v>39</v>
      </c>
      <c r="F33" s="86">
        <f>ROUND((SUM(BE123:BE342)),  2)</f>
        <v>0</v>
      </c>
      <c r="I33" s="87">
        <v>0.21</v>
      </c>
      <c r="J33" s="86">
        <f>ROUND(((SUM(BE123:BE342))*I33),  2)</f>
        <v>0</v>
      </c>
      <c r="L33" s="31"/>
    </row>
    <row r="34" spans="2:12" s="1" customFormat="1" ht="14.45" customHeight="1">
      <c r="B34" s="31"/>
      <c r="E34" s="26" t="s">
        <v>40</v>
      </c>
      <c r="F34" s="86">
        <f>ROUND((SUM(BF123:BF342)),  2)</f>
        <v>0</v>
      </c>
      <c r="I34" s="87">
        <v>0.12</v>
      </c>
      <c r="J34" s="86">
        <f>ROUND(((SUM(BF123:BF342))*I34),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86">
        <f>ROUND((SUM(BG123:BG342)),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86">
        <f>ROUND((SUM(BH123:BH342)),  2)</f>
        <v>0</v>
      </c>
      <c r="I36" s="87">
        <v>0.12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86">
        <f>ROUND((SUM(BI123:BI342)),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44</v>
      </c>
      <c r="E39" s="54"/>
      <c r="F39" s="54"/>
      <c r="G39" s="90" t="s">
        <v>45</v>
      </c>
      <c r="H39" s="91" t="s">
        <v>371</v>
      </c>
      <c r="I39" s="54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4" t="s">
        <v>49</v>
      </c>
      <c r="G61" s="41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4" t="s">
        <v>49</v>
      </c>
      <c r="G76" s="41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84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0" t="str">
        <f>E7</f>
        <v>Nature Connect Dyje/Thaya, napojení odstaveného ramene D13
Dyje, rovnovážná dynamika odtokových poměrů - napojení odstaveného ramene D13 
- část AT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83</v>
      </c>
      <c r="L86" s="31"/>
    </row>
    <row r="87" spans="2:47" s="1" customFormat="1" ht="16.5" customHeight="1">
      <c r="B87" s="31"/>
      <c r="E87" s="198" t="str">
        <f>E9</f>
        <v>SO-02-AT - Rozdělovací objekt</v>
      </c>
      <c r="F87" s="219"/>
      <c r="G87" s="219"/>
      <c r="H87" s="219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Břeclav</v>
      </c>
      <c r="I89" s="26" t="s">
        <v>21</v>
      </c>
      <c r="J89" s="50">
        <f>IF(J12="","",J12)</f>
        <v>45665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Povodí Moravy, s.p.</v>
      </c>
      <c r="I91" s="26" t="s">
        <v>28</v>
      </c>
      <c r="J91" s="29" t="str">
        <f>E21</f>
        <v>Ing. Adam Balažovič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85</v>
      </c>
      <c r="D94" s="88"/>
      <c r="E94" s="88"/>
      <c r="F94" s="88"/>
      <c r="G94" s="88"/>
      <c r="H94" s="88"/>
      <c r="I94" s="88"/>
      <c r="J94" s="97" t="s">
        <v>374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86</v>
      </c>
      <c r="J96" s="63">
        <f>J123</f>
        <v>0</v>
      </c>
      <c r="L96" s="31"/>
      <c r="AU96" s="16" t="s">
        <v>87</v>
      </c>
    </row>
    <row r="97" spans="2:12" s="8" customFormat="1" ht="24.95" customHeight="1">
      <c r="B97" s="99"/>
      <c r="D97" s="100" t="s">
        <v>88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9" customFormat="1" ht="19.899999999999999" customHeight="1">
      <c r="B98" s="103"/>
      <c r="D98" s="104" t="s">
        <v>89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9" customFormat="1" ht="19.899999999999999" customHeight="1">
      <c r="B99" s="103"/>
      <c r="D99" s="104" t="s">
        <v>185</v>
      </c>
      <c r="E99" s="105"/>
      <c r="F99" s="105"/>
      <c r="G99" s="105"/>
      <c r="H99" s="105"/>
      <c r="I99" s="105"/>
      <c r="J99" s="106">
        <f>J250</f>
        <v>0</v>
      </c>
      <c r="L99" s="103"/>
    </row>
    <row r="100" spans="2:12" s="9" customFormat="1" ht="19.899999999999999" customHeight="1">
      <c r="B100" s="103"/>
      <c r="D100" s="104" t="s">
        <v>186</v>
      </c>
      <c r="E100" s="105"/>
      <c r="F100" s="105"/>
      <c r="G100" s="105"/>
      <c r="H100" s="105"/>
      <c r="I100" s="105"/>
      <c r="J100" s="106">
        <f>J260</f>
        <v>0</v>
      </c>
      <c r="L100" s="103"/>
    </row>
    <row r="101" spans="2:12" s="9" customFormat="1" ht="19.899999999999999" customHeight="1">
      <c r="B101" s="103"/>
      <c r="D101" s="104" t="s">
        <v>90</v>
      </c>
      <c r="E101" s="105"/>
      <c r="F101" s="105"/>
      <c r="G101" s="105"/>
      <c r="H101" s="105"/>
      <c r="I101" s="105"/>
      <c r="J101" s="106">
        <f>J287</f>
        <v>0</v>
      </c>
      <c r="L101" s="103"/>
    </row>
    <row r="102" spans="2:12" s="9" customFormat="1" ht="19.899999999999999" customHeight="1">
      <c r="B102" s="103"/>
      <c r="D102" s="104" t="s">
        <v>91</v>
      </c>
      <c r="E102" s="105"/>
      <c r="F102" s="105"/>
      <c r="G102" s="105"/>
      <c r="H102" s="105"/>
      <c r="I102" s="105"/>
      <c r="J102" s="106">
        <f>J334</f>
        <v>0</v>
      </c>
      <c r="L102" s="103"/>
    </row>
    <row r="103" spans="2:12" s="9" customFormat="1" ht="19.899999999999999" customHeight="1">
      <c r="B103" s="103"/>
      <c r="D103" s="104" t="s">
        <v>92</v>
      </c>
      <c r="E103" s="105"/>
      <c r="F103" s="105"/>
      <c r="G103" s="105"/>
      <c r="H103" s="105"/>
      <c r="I103" s="105"/>
      <c r="J103" s="106">
        <f>J340</f>
        <v>0</v>
      </c>
      <c r="L103" s="103"/>
    </row>
    <row r="104" spans="2:12" s="1" customFormat="1" ht="21.75" customHeight="1">
      <c r="B104" s="31"/>
      <c r="L104" s="31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1"/>
    </row>
    <row r="109" spans="2:12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1"/>
    </row>
    <row r="110" spans="2:12" s="1" customFormat="1" ht="24.95" customHeight="1">
      <c r="B110" s="31"/>
      <c r="C110" s="20" t="s">
        <v>93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20" t="str">
        <f>E7</f>
        <v>Nature Connect Dyje/Thaya, napojení odstaveného ramene D13
Dyje, rovnovážná dynamika odtokových poměrů - napojení odstaveného ramene D13 
- část AT</v>
      </c>
      <c r="F113" s="221"/>
      <c r="G113" s="221"/>
      <c r="H113" s="221"/>
      <c r="L113" s="31"/>
    </row>
    <row r="114" spans="2:65" s="1" customFormat="1" ht="12" customHeight="1">
      <c r="B114" s="31"/>
      <c r="C114" s="26" t="s">
        <v>83</v>
      </c>
      <c r="L114" s="31"/>
    </row>
    <row r="115" spans="2:65" s="1" customFormat="1" ht="16.5" customHeight="1">
      <c r="B115" s="31"/>
      <c r="E115" s="198" t="str">
        <f>E9</f>
        <v>SO-02-AT - Rozdělovací objekt</v>
      </c>
      <c r="F115" s="219"/>
      <c r="G115" s="219"/>
      <c r="H115" s="219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19</v>
      </c>
      <c r="F117" s="24" t="str">
        <f>F12</f>
        <v>Břeclav</v>
      </c>
      <c r="I117" s="26" t="s">
        <v>21</v>
      </c>
      <c r="J117" s="50">
        <f>IF(J12="","",J12)</f>
        <v>45665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22</v>
      </c>
      <c r="F119" s="24" t="str">
        <f>E15</f>
        <v>Povodí Moravy, s.p.</v>
      </c>
      <c r="I119" s="26" t="s">
        <v>28</v>
      </c>
      <c r="J119" s="29" t="str">
        <f>E21</f>
        <v>Ing. Adam Balažovič</v>
      </c>
      <c r="L119" s="31"/>
    </row>
    <row r="120" spans="2:65" s="1" customFormat="1" ht="15.2" customHeight="1">
      <c r="B120" s="31"/>
      <c r="C120" s="26" t="s">
        <v>26</v>
      </c>
      <c r="F120" s="24" t="str">
        <f>IF(E18="","",E18)</f>
        <v>Vyplň údaj</v>
      </c>
      <c r="I120" s="26" t="s">
        <v>31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07"/>
      <c r="C122" s="108" t="s">
        <v>94</v>
      </c>
      <c r="D122" s="109" t="s">
        <v>56</v>
      </c>
      <c r="E122" s="109" t="s">
        <v>54</v>
      </c>
      <c r="F122" s="109" t="s">
        <v>55</v>
      </c>
      <c r="G122" s="109" t="s">
        <v>95</v>
      </c>
      <c r="H122" s="109" t="s">
        <v>96</v>
      </c>
      <c r="I122" s="109" t="s">
        <v>375</v>
      </c>
      <c r="J122" s="109" t="s">
        <v>374</v>
      </c>
      <c r="K122" s="110" t="s">
        <v>97</v>
      </c>
      <c r="L122" s="107"/>
      <c r="M122" s="56" t="s">
        <v>1</v>
      </c>
      <c r="N122" s="57" t="s">
        <v>38</v>
      </c>
      <c r="O122" s="57" t="s">
        <v>98</v>
      </c>
      <c r="P122" s="57" t="s">
        <v>99</v>
      </c>
      <c r="Q122" s="57" t="s">
        <v>100</v>
      </c>
      <c r="R122" s="57" t="s">
        <v>101</v>
      </c>
      <c r="S122" s="57" t="s">
        <v>102</v>
      </c>
      <c r="T122" s="58" t="s">
        <v>103</v>
      </c>
    </row>
    <row r="123" spans="2:65" s="1" customFormat="1" ht="22.9" customHeight="1">
      <c r="B123" s="31"/>
      <c r="C123" s="61" t="s">
        <v>104</v>
      </c>
      <c r="J123" s="111">
        <f>BK123</f>
        <v>0</v>
      </c>
      <c r="L123" s="31"/>
      <c r="M123" s="59"/>
      <c r="N123" s="51"/>
      <c r="O123" s="51"/>
      <c r="P123" s="112">
        <f>P124</f>
        <v>0</v>
      </c>
      <c r="Q123" s="51"/>
      <c r="R123" s="112">
        <f>R124</f>
        <v>1547.9286134259999</v>
      </c>
      <c r="S123" s="51"/>
      <c r="T123" s="113">
        <f>T124</f>
        <v>0</v>
      </c>
      <c r="AT123" s="16" t="s">
        <v>70</v>
      </c>
      <c r="AU123" s="16" t="s">
        <v>87</v>
      </c>
      <c r="BK123" s="114">
        <f>BK124</f>
        <v>0</v>
      </c>
    </row>
    <row r="124" spans="2:65" s="11" customFormat="1" ht="25.9" customHeight="1">
      <c r="B124" s="115"/>
      <c r="D124" s="116" t="s">
        <v>70</v>
      </c>
      <c r="E124" s="117" t="s">
        <v>105</v>
      </c>
      <c r="F124" s="117" t="s">
        <v>106</v>
      </c>
      <c r="I124" s="118"/>
      <c r="J124" s="119">
        <f>BK124</f>
        <v>0</v>
      </c>
      <c r="L124" s="115"/>
      <c r="M124" s="120"/>
      <c r="P124" s="121">
        <f>P125+P250+P260+P287+P334+P340</f>
        <v>0</v>
      </c>
      <c r="R124" s="121">
        <f>R125+R250+R260+R287+R334+R340</f>
        <v>1547.9286134259999</v>
      </c>
      <c r="T124" s="122">
        <f>T125+T250+T260+T287+T334+T340</f>
        <v>0</v>
      </c>
      <c r="AR124" s="116" t="s">
        <v>77</v>
      </c>
      <c r="AT124" s="123" t="s">
        <v>70</v>
      </c>
      <c r="AU124" s="123" t="s">
        <v>71</v>
      </c>
      <c r="AY124" s="116" t="s">
        <v>107</v>
      </c>
      <c r="BK124" s="124">
        <f>BK125+BK250+BK260+BK287+BK334+BK340</f>
        <v>0</v>
      </c>
    </row>
    <row r="125" spans="2:65" s="11" customFormat="1" ht="22.9" customHeight="1">
      <c r="B125" s="115"/>
      <c r="D125" s="116" t="s">
        <v>70</v>
      </c>
      <c r="E125" s="125" t="s">
        <v>77</v>
      </c>
      <c r="F125" s="125" t="s">
        <v>108</v>
      </c>
      <c r="I125" s="118"/>
      <c r="J125" s="126">
        <f>BK125</f>
        <v>0</v>
      </c>
      <c r="L125" s="115"/>
      <c r="M125" s="120"/>
      <c r="P125" s="121">
        <f>SUM(P126:P249)</f>
        <v>0</v>
      </c>
      <c r="R125" s="121">
        <f>SUM(R126:R249)</f>
        <v>0.153639576</v>
      </c>
      <c r="T125" s="122">
        <f>SUM(T126:T249)</f>
        <v>0</v>
      </c>
      <c r="AR125" s="116" t="s">
        <v>77</v>
      </c>
      <c r="AT125" s="123" t="s">
        <v>70</v>
      </c>
      <c r="AU125" s="123" t="s">
        <v>77</v>
      </c>
      <c r="AY125" s="116" t="s">
        <v>107</v>
      </c>
      <c r="BK125" s="124">
        <f>SUM(BK126:BK249)</f>
        <v>0</v>
      </c>
    </row>
    <row r="126" spans="2:65" s="1" customFormat="1" ht="24.2" customHeight="1">
      <c r="B126" s="31"/>
      <c r="C126" s="127" t="s">
        <v>77</v>
      </c>
      <c r="D126" s="127" t="s">
        <v>109</v>
      </c>
      <c r="E126" s="128" t="s">
        <v>119</v>
      </c>
      <c r="F126" s="129" t="s">
        <v>120</v>
      </c>
      <c r="G126" s="130" t="s">
        <v>121</v>
      </c>
      <c r="H126" s="131">
        <v>840</v>
      </c>
      <c r="I126" s="132"/>
      <c r="J126" s="133">
        <f>ROUND(I126*H126,2)</f>
        <v>0</v>
      </c>
      <c r="K126" s="129" t="s">
        <v>111</v>
      </c>
      <c r="L126" s="31"/>
      <c r="M126" s="134" t="s">
        <v>1</v>
      </c>
      <c r="N126" s="135" t="s">
        <v>39</v>
      </c>
      <c r="P126" s="136">
        <f>O126*H126</f>
        <v>0</v>
      </c>
      <c r="Q126" s="136">
        <v>5.0989399999999997E-5</v>
      </c>
      <c r="R126" s="136">
        <f>Q126*H126</f>
        <v>4.2831095999999999E-2</v>
      </c>
      <c r="S126" s="136">
        <v>0</v>
      </c>
      <c r="T126" s="137">
        <f>S126*H126</f>
        <v>0</v>
      </c>
      <c r="AR126" s="138" t="s">
        <v>112</v>
      </c>
      <c r="AT126" s="138" t="s">
        <v>109</v>
      </c>
      <c r="AU126" s="138" t="s">
        <v>78</v>
      </c>
      <c r="AY126" s="16" t="s">
        <v>107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6" t="s">
        <v>77</v>
      </c>
      <c r="BK126" s="139">
        <f>ROUND(I126*H126,2)</f>
        <v>0</v>
      </c>
      <c r="BL126" s="16" t="s">
        <v>112</v>
      </c>
      <c r="BM126" s="138" t="s">
        <v>187</v>
      </c>
    </row>
    <row r="127" spans="2:65" s="1" customFormat="1" ht="19.5">
      <c r="B127" s="31"/>
      <c r="D127" s="140" t="s">
        <v>113</v>
      </c>
      <c r="F127" s="141" t="s">
        <v>122</v>
      </c>
      <c r="I127" s="142"/>
      <c r="L127" s="31"/>
      <c r="M127" s="143"/>
      <c r="T127" s="53"/>
      <c r="AT127" s="16" t="s">
        <v>113</v>
      </c>
      <c r="AU127" s="16" t="s">
        <v>78</v>
      </c>
    </row>
    <row r="128" spans="2:65" s="12" customFormat="1">
      <c r="B128" s="144"/>
      <c r="D128" s="140" t="s">
        <v>114</v>
      </c>
      <c r="E128" s="145" t="s">
        <v>1</v>
      </c>
      <c r="F128" s="146" t="s">
        <v>377</v>
      </c>
      <c r="H128" s="147">
        <v>840</v>
      </c>
      <c r="I128" s="148"/>
      <c r="L128" s="144"/>
      <c r="M128" s="149"/>
      <c r="T128" s="150"/>
      <c r="AT128" s="145" t="s">
        <v>114</v>
      </c>
      <c r="AU128" s="145" t="s">
        <v>78</v>
      </c>
      <c r="AV128" s="12" t="s">
        <v>78</v>
      </c>
      <c r="AW128" s="12" t="s">
        <v>30</v>
      </c>
      <c r="AX128" s="12" t="s">
        <v>71</v>
      </c>
      <c r="AY128" s="145" t="s">
        <v>107</v>
      </c>
    </row>
    <row r="129" spans="2:65" s="13" customFormat="1">
      <c r="B129" s="151"/>
      <c r="D129" s="140" t="s">
        <v>114</v>
      </c>
      <c r="E129" s="152" t="s">
        <v>1</v>
      </c>
      <c r="F129" s="153" t="s">
        <v>376</v>
      </c>
      <c r="H129" s="154">
        <v>840</v>
      </c>
      <c r="I129" s="155"/>
      <c r="L129" s="151"/>
      <c r="M129" s="156"/>
      <c r="T129" s="157"/>
      <c r="AT129" s="152" t="s">
        <v>114</v>
      </c>
      <c r="AU129" s="152" t="s">
        <v>78</v>
      </c>
      <c r="AV129" s="13" t="s">
        <v>115</v>
      </c>
      <c r="AW129" s="13" t="s">
        <v>30</v>
      </c>
      <c r="AX129" s="13" t="s">
        <v>71</v>
      </c>
      <c r="AY129" s="152" t="s">
        <v>107</v>
      </c>
    </row>
    <row r="130" spans="2:65" s="14" customFormat="1">
      <c r="B130" s="158"/>
      <c r="D130" s="140" t="s">
        <v>114</v>
      </c>
      <c r="E130" s="159" t="s">
        <v>1</v>
      </c>
      <c r="F130" s="180" t="s">
        <v>116</v>
      </c>
      <c r="H130" s="161">
        <v>840</v>
      </c>
      <c r="I130" s="162"/>
      <c r="L130" s="158"/>
      <c r="M130" s="163"/>
      <c r="T130" s="164"/>
      <c r="AT130" s="159" t="s">
        <v>114</v>
      </c>
      <c r="AU130" s="159" t="s">
        <v>78</v>
      </c>
      <c r="AV130" s="14" t="s">
        <v>112</v>
      </c>
      <c r="AW130" s="14" t="s">
        <v>30</v>
      </c>
      <c r="AX130" s="14" t="s">
        <v>77</v>
      </c>
      <c r="AY130" s="159" t="s">
        <v>107</v>
      </c>
    </row>
    <row r="131" spans="2:65" s="1" customFormat="1" ht="24.2" customHeight="1">
      <c r="B131" s="31"/>
      <c r="C131" s="127" t="s">
        <v>78</v>
      </c>
      <c r="D131" s="127" t="s">
        <v>109</v>
      </c>
      <c r="E131" s="128" t="s">
        <v>124</v>
      </c>
      <c r="F131" s="129" t="s">
        <v>125</v>
      </c>
      <c r="G131" s="130" t="s">
        <v>126</v>
      </c>
      <c r="H131" s="131">
        <v>60</v>
      </c>
      <c r="I131" s="132"/>
      <c r="J131" s="133">
        <f>ROUND(I131*H131,2)</f>
        <v>0</v>
      </c>
      <c r="K131" s="129" t="s">
        <v>111</v>
      </c>
      <c r="L131" s="31"/>
      <c r="M131" s="134" t="s">
        <v>1</v>
      </c>
      <c r="N131" s="135" t="s">
        <v>39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112</v>
      </c>
      <c r="AT131" s="138" t="s">
        <v>109</v>
      </c>
      <c r="AU131" s="138" t="s">
        <v>78</v>
      </c>
      <c r="AY131" s="16" t="s">
        <v>107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77</v>
      </c>
      <c r="BK131" s="139">
        <f>ROUND(I131*H131,2)</f>
        <v>0</v>
      </c>
      <c r="BL131" s="16" t="s">
        <v>112</v>
      </c>
      <c r="BM131" s="138" t="s">
        <v>188</v>
      </c>
    </row>
    <row r="132" spans="2:65" s="1" customFormat="1" ht="19.5">
      <c r="B132" s="31"/>
      <c r="D132" s="140" t="s">
        <v>113</v>
      </c>
      <c r="F132" s="141" t="s">
        <v>127</v>
      </c>
      <c r="I132" s="142"/>
      <c r="L132" s="31"/>
      <c r="M132" s="143"/>
      <c r="T132" s="53"/>
      <c r="AT132" s="16" t="s">
        <v>113</v>
      </c>
      <c r="AU132" s="16" t="s">
        <v>78</v>
      </c>
    </row>
    <row r="133" spans="2:65" s="12" customFormat="1">
      <c r="B133" s="144"/>
      <c r="D133" s="140" t="s">
        <v>114</v>
      </c>
      <c r="E133" s="145" t="s">
        <v>1</v>
      </c>
      <c r="F133" s="146">
        <v>60</v>
      </c>
      <c r="H133" s="147">
        <v>20</v>
      </c>
      <c r="I133" s="148"/>
      <c r="L133" s="144"/>
      <c r="M133" s="149"/>
      <c r="T133" s="150"/>
      <c r="AT133" s="145" t="s">
        <v>114</v>
      </c>
      <c r="AU133" s="145" t="s">
        <v>78</v>
      </c>
      <c r="AV133" s="12" t="s">
        <v>78</v>
      </c>
      <c r="AW133" s="12" t="s">
        <v>30</v>
      </c>
      <c r="AX133" s="12" t="s">
        <v>71</v>
      </c>
      <c r="AY133" s="145" t="s">
        <v>107</v>
      </c>
    </row>
    <row r="134" spans="2:65" s="13" customFormat="1">
      <c r="B134" s="151"/>
      <c r="D134" s="140" t="s">
        <v>114</v>
      </c>
      <c r="E134" s="152" t="s">
        <v>1</v>
      </c>
      <c r="F134" s="153" t="s">
        <v>189</v>
      </c>
      <c r="H134" s="154">
        <v>20</v>
      </c>
      <c r="I134" s="155"/>
      <c r="L134" s="151"/>
      <c r="M134" s="156"/>
      <c r="T134" s="157"/>
      <c r="AT134" s="152" t="s">
        <v>114</v>
      </c>
      <c r="AU134" s="152" t="s">
        <v>78</v>
      </c>
      <c r="AV134" s="13" t="s">
        <v>115</v>
      </c>
      <c r="AW134" s="13" t="s">
        <v>30</v>
      </c>
      <c r="AX134" s="13" t="s">
        <v>71</v>
      </c>
      <c r="AY134" s="152" t="s">
        <v>107</v>
      </c>
    </row>
    <row r="135" spans="2:65" s="14" customFormat="1">
      <c r="B135" s="158"/>
      <c r="D135" s="140" t="s">
        <v>114</v>
      </c>
      <c r="E135" s="159" t="s">
        <v>1</v>
      </c>
      <c r="F135" s="160" t="s">
        <v>116</v>
      </c>
      <c r="H135" s="161">
        <v>20</v>
      </c>
      <c r="I135" s="162"/>
      <c r="L135" s="158"/>
      <c r="M135" s="163"/>
      <c r="T135" s="164"/>
      <c r="AT135" s="159" t="s">
        <v>114</v>
      </c>
      <c r="AU135" s="159" t="s">
        <v>78</v>
      </c>
      <c r="AV135" s="14" t="s">
        <v>112</v>
      </c>
      <c r="AW135" s="14" t="s">
        <v>30</v>
      </c>
      <c r="AX135" s="14" t="s">
        <v>77</v>
      </c>
      <c r="AY135" s="159" t="s">
        <v>107</v>
      </c>
    </row>
    <row r="136" spans="2:65" s="1" customFormat="1" ht="37.9" customHeight="1">
      <c r="B136" s="31"/>
      <c r="C136" s="127" t="s">
        <v>115</v>
      </c>
      <c r="D136" s="127" t="s">
        <v>109</v>
      </c>
      <c r="E136" s="128" t="s">
        <v>132</v>
      </c>
      <c r="F136" s="129" t="s">
        <v>133</v>
      </c>
      <c r="G136" s="130" t="s">
        <v>130</v>
      </c>
      <c r="H136" s="131">
        <v>1000.1</v>
      </c>
      <c r="I136" s="132"/>
      <c r="J136" s="133">
        <f>ROUND(I136*H136,2)</f>
        <v>0</v>
      </c>
      <c r="K136" s="129" t="s">
        <v>111</v>
      </c>
      <c r="L136" s="31"/>
      <c r="M136" s="134" t="s">
        <v>1</v>
      </c>
      <c r="N136" s="135" t="s">
        <v>39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112</v>
      </c>
      <c r="AT136" s="138" t="s">
        <v>109</v>
      </c>
      <c r="AU136" s="138" t="s">
        <v>78</v>
      </c>
      <c r="AY136" s="16" t="s">
        <v>107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77</v>
      </c>
      <c r="BK136" s="139">
        <f>ROUND(I136*H136,2)</f>
        <v>0</v>
      </c>
      <c r="BL136" s="16" t="s">
        <v>112</v>
      </c>
      <c r="BM136" s="138" t="s">
        <v>338</v>
      </c>
    </row>
    <row r="137" spans="2:65" s="1" customFormat="1" ht="39">
      <c r="B137" s="31"/>
      <c r="D137" s="140" t="s">
        <v>113</v>
      </c>
      <c r="F137" s="141" t="s">
        <v>134</v>
      </c>
      <c r="I137" s="142"/>
      <c r="L137" s="31"/>
      <c r="M137" s="143"/>
      <c r="T137" s="53"/>
      <c r="AT137" s="16" t="s">
        <v>113</v>
      </c>
      <c r="AU137" s="16" t="s">
        <v>78</v>
      </c>
    </row>
    <row r="138" spans="2:65" s="12" customFormat="1">
      <c r="B138" s="144"/>
      <c r="D138" s="140" t="s">
        <v>114</v>
      </c>
      <c r="E138" s="145" t="s">
        <v>1</v>
      </c>
      <c r="F138" s="146" t="s">
        <v>190</v>
      </c>
      <c r="H138" s="147">
        <v>201.5</v>
      </c>
      <c r="I138" s="148"/>
      <c r="L138" s="144"/>
      <c r="M138" s="149"/>
      <c r="T138" s="150"/>
      <c r="AT138" s="145" t="s">
        <v>114</v>
      </c>
      <c r="AU138" s="145" t="s">
        <v>78</v>
      </c>
      <c r="AV138" s="12" t="s">
        <v>78</v>
      </c>
      <c r="AW138" s="12" t="s">
        <v>30</v>
      </c>
      <c r="AX138" s="12" t="s">
        <v>71</v>
      </c>
      <c r="AY138" s="145" t="s">
        <v>107</v>
      </c>
    </row>
    <row r="139" spans="2:65" s="13" customFormat="1" ht="22.5">
      <c r="B139" s="151"/>
      <c r="D139" s="140" t="s">
        <v>114</v>
      </c>
      <c r="E139" s="152" t="s">
        <v>1</v>
      </c>
      <c r="F139" s="153" t="s">
        <v>191</v>
      </c>
      <c r="H139" s="154">
        <v>201.5</v>
      </c>
      <c r="I139" s="155"/>
      <c r="L139" s="151"/>
      <c r="M139" s="156"/>
      <c r="T139" s="157"/>
      <c r="AT139" s="152" t="s">
        <v>114</v>
      </c>
      <c r="AU139" s="152" t="s">
        <v>78</v>
      </c>
      <c r="AV139" s="13" t="s">
        <v>115</v>
      </c>
      <c r="AW139" s="13" t="s">
        <v>30</v>
      </c>
      <c r="AX139" s="13" t="s">
        <v>71</v>
      </c>
      <c r="AY139" s="152" t="s">
        <v>107</v>
      </c>
    </row>
    <row r="140" spans="2:65" s="12" customFormat="1">
      <c r="B140" s="144"/>
      <c r="D140" s="140" t="s">
        <v>114</v>
      </c>
      <c r="E140" s="145" t="s">
        <v>1</v>
      </c>
      <c r="F140" s="146" t="s">
        <v>192</v>
      </c>
      <c r="H140" s="147">
        <v>230</v>
      </c>
      <c r="I140" s="148"/>
      <c r="L140" s="144"/>
      <c r="M140" s="149"/>
      <c r="T140" s="150"/>
      <c r="AT140" s="145" t="s">
        <v>114</v>
      </c>
      <c r="AU140" s="145" t="s">
        <v>78</v>
      </c>
      <c r="AV140" s="12" t="s">
        <v>78</v>
      </c>
      <c r="AW140" s="12" t="s">
        <v>30</v>
      </c>
      <c r="AX140" s="12" t="s">
        <v>71</v>
      </c>
      <c r="AY140" s="145" t="s">
        <v>107</v>
      </c>
    </row>
    <row r="141" spans="2:65" s="13" customFormat="1" ht="22.5">
      <c r="B141" s="151"/>
      <c r="D141" s="140" t="s">
        <v>114</v>
      </c>
      <c r="E141" s="152" t="s">
        <v>1</v>
      </c>
      <c r="F141" s="153" t="s">
        <v>193</v>
      </c>
      <c r="H141" s="154">
        <v>230</v>
      </c>
      <c r="I141" s="155"/>
      <c r="L141" s="151"/>
      <c r="M141" s="156"/>
      <c r="T141" s="157"/>
      <c r="AT141" s="152" t="s">
        <v>114</v>
      </c>
      <c r="AU141" s="152" t="s">
        <v>78</v>
      </c>
      <c r="AV141" s="13" t="s">
        <v>115</v>
      </c>
      <c r="AW141" s="13" t="s">
        <v>30</v>
      </c>
      <c r="AX141" s="13" t="s">
        <v>71</v>
      </c>
      <c r="AY141" s="152" t="s">
        <v>107</v>
      </c>
    </row>
    <row r="142" spans="2:65" s="12" customFormat="1">
      <c r="B142" s="144"/>
      <c r="D142" s="140" t="s">
        <v>114</v>
      </c>
      <c r="E142" s="145" t="s">
        <v>1</v>
      </c>
      <c r="F142" s="146" t="s">
        <v>194</v>
      </c>
      <c r="H142" s="147">
        <v>18.600000000000001</v>
      </c>
      <c r="I142" s="148"/>
      <c r="L142" s="144"/>
      <c r="M142" s="149"/>
      <c r="T142" s="150"/>
      <c r="AT142" s="145" t="s">
        <v>114</v>
      </c>
      <c r="AU142" s="145" t="s">
        <v>78</v>
      </c>
      <c r="AV142" s="12" t="s">
        <v>78</v>
      </c>
      <c r="AW142" s="12" t="s">
        <v>30</v>
      </c>
      <c r="AX142" s="12" t="s">
        <v>71</v>
      </c>
      <c r="AY142" s="145" t="s">
        <v>107</v>
      </c>
    </row>
    <row r="143" spans="2:65" s="13" customFormat="1" ht="22.5">
      <c r="B143" s="151"/>
      <c r="D143" s="140" t="s">
        <v>114</v>
      </c>
      <c r="E143" s="152" t="s">
        <v>1</v>
      </c>
      <c r="F143" s="153" t="s">
        <v>195</v>
      </c>
      <c r="H143" s="154">
        <v>18.600000000000001</v>
      </c>
      <c r="I143" s="155"/>
      <c r="L143" s="151"/>
      <c r="M143" s="156"/>
      <c r="T143" s="157"/>
      <c r="AT143" s="152" t="s">
        <v>114</v>
      </c>
      <c r="AU143" s="152" t="s">
        <v>78</v>
      </c>
      <c r="AV143" s="13" t="s">
        <v>115</v>
      </c>
      <c r="AW143" s="13" t="s">
        <v>30</v>
      </c>
      <c r="AX143" s="13" t="s">
        <v>71</v>
      </c>
      <c r="AY143" s="152" t="s">
        <v>107</v>
      </c>
    </row>
    <row r="144" spans="2:65" s="12" customFormat="1">
      <c r="B144" s="144"/>
      <c r="D144" s="140" t="s">
        <v>114</v>
      </c>
      <c r="E144" s="145" t="s">
        <v>1</v>
      </c>
      <c r="F144" s="146" t="s">
        <v>196</v>
      </c>
      <c r="H144" s="147">
        <v>350</v>
      </c>
      <c r="I144" s="148"/>
      <c r="L144" s="144"/>
      <c r="M144" s="149"/>
      <c r="T144" s="150"/>
      <c r="AT144" s="145" t="s">
        <v>114</v>
      </c>
      <c r="AU144" s="145" t="s">
        <v>78</v>
      </c>
      <c r="AV144" s="12" t="s">
        <v>78</v>
      </c>
      <c r="AW144" s="12" t="s">
        <v>30</v>
      </c>
      <c r="AX144" s="12" t="s">
        <v>71</v>
      </c>
      <c r="AY144" s="145" t="s">
        <v>107</v>
      </c>
    </row>
    <row r="145" spans="2:65" s="13" customFormat="1" ht="22.5">
      <c r="B145" s="151"/>
      <c r="D145" s="140" t="s">
        <v>114</v>
      </c>
      <c r="E145" s="152" t="s">
        <v>1</v>
      </c>
      <c r="F145" s="153" t="s">
        <v>197</v>
      </c>
      <c r="H145" s="154">
        <v>350</v>
      </c>
      <c r="I145" s="155"/>
      <c r="L145" s="151"/>
      <c r="M145" s="156"/>
      <c r="T145" s="157"/>
      <c r="AT145" s="152" t="s">
        <v>114</v>
      </c>
      <c r="AU145" s="152" t="s">
        <v>78</v>
      </c>
      <c r="AV145" s="13" t="s">
        <v>115</v>
      </c>
      <c r="AW145" s="13" t="s">
        <v>30</v>
      </c>
      <c r="AX145" s="13" t="s">
        <v>71</v>
      </c>
      <c r="AY145" s="152" t="s">
        <v>107</v>
      </c>
    </row>
    <row r="146" spans="2:65" s="12" customFormat="1">
      <c r="B146" s="144"/>
      <c r="D146" s="140" t="s">
        <v>114</v>
      </c>
      <c r="E146" s="145" t="s">
        <v>1</v>
      </c>
      <c r="F146" s="146" t="s">
        <v>198</v>
      </c>
      <c r="H146" s="147">
        <v>200</v>
      </c>
      <c r="I146" s="148"/>
      <c r="L146" s="144"/>
      <c r="M146" s="149"/>
      <c r="T146" s="150"/>
      <c r="AT146" s="145" t="s">
        <v>114</v>
      </c>
      <c r="AU146" s="145" t="s">
        <v>78</v>
      </c>
      <c r="AV146" s="12" t="s">
        <v>78</v>
      </c>
      <c r="AW146" s="12" t="s">
        <v>30</v>
      </c>
      <c r="AX146" s="12" t="s">
        <v>71</v>
      </c>
      <c r="AY146" s="145" t="s">
        <v>107</v>
      </c>
    </row>
    <row r="147" spans="2:65" s="13" customFormat="1" ht="22.5">
      <c r="B147" s="151"/>
      <c r="D147" s="140" t="s">
        <v>114</v>
      </c>
      <c r="E147" s="152" t="s">
        <v>1</v>
      </c>
      <c r="F147" s="153" t="s">
        <v>199</v>
      </c>
      <c r="H147" s="154">
        <v>200</v>
      </c>
      <c r="I147" s="155"/>
      <c r="L147" s="151"/>
      <c r="M147" s="156"/>
      <c r="T147" s="157"/>
      <c r="AT147" s="152" t="s">
        <v>114</v>
      </c>
      <c r="AU147" s="152" t="s">
        <v>78</v>
      </c>
      <c r="AV147" s="13" t="s">
        <v>115</v>
      </c>
      <c r="AW147" s="13" t="s">
        <v>30</v>
      </c>
      <c r="AX147" s="13" t="s">
        <v>71</v>
      </c>
      <c r="AY147" s="152" t="s">
        <v>107</v>
      </c>
    </row>
    <row r="148" spans="2:65" s="14" customFormat="1">
      <c r="B148" s="158"/>
      <c r="D148" s="140" t="s">
        <v>114</v>
      </c>
      <c r="E148" s="159" t="s">
        <v>1</v>
      </c>
      <c r="F148" s="160" t="s">
        <v>116</v>
      </c>
      <c r="H148" s="161">
        <v>1000.1</v>
      </c>
      <c r="I148" s="162"/>
      <c r="L148" s="158"/>
      <c r="M148" s="163"/>
      <c r="T148" s="164"/>
      <c r="AT148" s="159" t="s">
        <v>114</v>
      </c>
      <c r="AU148" s="159" t="s">
        <v>78</v>
      </c>
      <c r="AV148" s="14" t="s">
        <v>112</v>
      </c>
      <c r="AW148" s="14" t="s">
        <v>30</v>
      </c>
      <c r="AX148" s="14" t="s">
        <v>77</v>
      </c>
      <c r="AY148" s="159" t="s">
        <v>107</v>
      </c>
    </row>
    <row r="149" spans="2:65" s="1" customFormat="1" ht="24.2" customHeight="1">
      <c r="B149" s="31"/>
      <c r="C149" s="127" t="s">
        <v>112</v>
      </c>
      <c r="D149" s="127" t="s">
        <v>109</v>
      </c>
      <c r="E149" s="128" t="s">
        <v>200</v>
      </c>
      <c r="F149" s="129" t="s">
        <v>201</v>
      </c>
      <c r="G149" s="130" t="s">
        <v>117</v>
      </c>
      <c r="H149" s="131">
        <v>40</v>
      </c>
      <c r="I149" s="132"/>
      <c r="J149" s="133">
        <f>ROUND(I149*H149,2)</f>
        <v>0</v>
      </c>
      <c r="K149" s="129" t="s">
        <v>111</v>
      </c>
      <c r="L149" s="31"/>
      <c r="M149" s="134" t="s">
        <v>1</v>
      </c>
      <c r="N149" s="135" t="s">
        <v>39</v>
      </c>
      <c r="P149" s="136">
        <f>O149*H149</f>
        <v>0</v>
      </c>
      <c r="Q149" s="136">
        <v>2.00712E-4</v>
      </c>
      <c r="R149" s="136">
        <f>Q149*H149</f>
        <v>8.0284799999999993E-3</v>
      </c>
      <c r="S149" s="136">
        <v>0</v>
      </c>
      <c r="T149" s="137">
        <f>S149*H149</f>
        <v>0</v>
      </c>
      <c r="AR149" s="138" t="s">
        <v>112</v>
      </c>
      <c r="AT149" s="138" t="s">
        <v>109</v>
      </c>
      <c r="AU149" s="138" t="s">
        <v>78</v>
      </c>
      <c r="AY149" s="16" t="s">
        <v>107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77</v>
      </c>
      <c r="BK149" s="139">
        <f>ROUND(I149*H149,2)</f>
        <v>0</v>
      </c>
      <c r="BL149" s="16" t="s">
        <v>112</v>
      </c>
      <c r="BM149" s="138" t="s">
        <v>202</v>
      </c>
    </row>
    <row r="150" spans="2:65" s="1" customFormat="1" ht="19.5">
      <c r="B150" s="31"/>
      <c r="D150" s="140" t="s">
        <v>113</v>
      </c>
      <c r="F150" s="141" t="s">
        <v>203</v>
      </c>
      <c r="I150" s="142"/>
      <c r="L150" s="31"/>
      <c r="M150" s="143"/>
      <c r="T150" s="53"/>
      <c r="AT150" s="16" t="s">
        <v>113</v>
      </c>
      <c r="AU150" s="16" t="s">
        <v>78</v>
      </c>
    </row>
    <row r="151" spans="2:65" s="12" customFormat="1">
      <c r="B151" s="144"/>
      <c r="D151" s="140" t="s">
        <v>114</v>
      </c>
      <c r="E151" s="145" t="s">
        <v>1</v>
      </c>
      <c r="F151" s="146" t="s">
        <v>204</v>
      </c>
      <c r="H151" s="147">
        <v>10</v>
      </c>
      <c r="I151" s="148"/>
      <c r="L151" s="144"/>
      <c r="M151" s="149"/>
      <c r="T151" s="150"/>
      <c r="AT151" s="145" t="s">
        <v>114</v>
      </c>
      <c r="AU151" s="145" t="s">
        <v>78</v>
      </c>
      <c r="AV151" s="12" t="s">
        <v>78</v>
      </c>
      <c r="AW151" s="12" t="s">
        <v>30</v>
      </c>
      <c r="AX151" s="12" t="s">
        <v>71</v>
      </c>
      <c r="AY151" s="145" t="s">
        <v>107</v>
      </c>
    </row>
    <row r="152" spans="2:65" s="13" customFormat="1" ht="22.5">
      <c r="B152" s="151"/>
      <c r="D152" s="140" t="s">
        <v>114</v>
      </c>
      <c r="E152" s="152" t="s">
        <v>1</v>
      </c>
      <c r="F152" s="153" t="s">
        <v>205</v>
      </c>
      <c r="H152" s="154">
        <v>10</v>
      </c>
      <c r="I152" s="155"/>
      <c r="L152" s="151"/>
      <c r="M152" s="156"/>
      <c r="T152" s="157"/>
      <c r="AT152" s="152" t="s">
        <v>114</v>
      </c>
      <c r="AU152" s="152" t="s">
        <v>78</v>
      </c>
      <c r="AV152" s="13" t="s">
        <v>115</v>
      </c>
      <c r="AW152" s="13" t="s">
        <v>30</v>
      </c>
      <c r="AX152" s="13" t="s">
        <v>71</v>
      </c>
      <c r="AY152" s="152" t="s">
        <v>107</v>
      </c>
    </row>
    <row r="153" spans="2:65" s="12" customFormat="1">
      <c r="B153" s="144"/>
      <c r="D153" s="140" t="s">
        <v>114</v>
      </c>
      <c r="E153" s="145" t="s">
        <v>1</v>
      </c>
      <c r="F153" s="146" t="s">
        <v>206</v>
      </c>
      <c r="H153" s="147">
        <v>12</v>
      </c>
      <c r="I153" s="148"/>
      <c r="L153" s="144"/>
      <c r="M153" s="149"/>
      <c r="T153" s="150"/>
      <c r="AT153" s="145" t="s">
        <v>114</v>
      </c>
      <c r="AU153" s="145" t="s">
        <v>78</v>
      </c>
      <c r="AV153" s="12" t="s">
        <v>78</v>
      </c>
      <c r="AW153" s="12" t="s">
        <v>30</v>
      </c>
      <c r="AX153" s="12" t="s">
        <v>71</v>
      </c>
      <c r="AY153" s="145" t="s">
        <v>107</v>
      </c>
    </row>
    <row r="154" spans="2:65" s="13" customFormat="1" ht="22.5">
      <c r="B154" s="151"/>
      <c r="D154" s="140" t="s">
        <v>114</v>
      </c>
      <c r="E154" s="152" t="s">
        <v>1</v>
      </c>
      <c r="F154" s="153" t="s">
        <v>207</v>
      </c>
      <c r="H154" s="154">
        <v>12</v>
      </c>
      <c r="I154" s="155"/>
      <c r="L154" s="151"/>
      <c r="M154" s="156"/>
      <c r="T154" s="157"/>
      <c r="AT154" s="152" t="s">
        <v>114</v>
      </c>
      <c r="AU154" s="152" t="s">
        <v>78</v>
      </c>
      <c r="AV154" s="13" t="s">
        <v>115</v>
      </c>
      <c r="AW154" s="13" t="s">
        <v>30</v>
      </c>
      <c r="AX154" s="13" t="s">
        <v>71</v>
      </c>
      <c r="AY154" s="152" t="s">
        <v>107</v>
      </c>
    </row>
    <row r="155" spans="2:65" s="12" customFormat="1">
      <c r="B155" s="144"/>
      <c r="D155" s="140" t="s">
        <v>114</v>
      </c>
      <c r="E155" s="145" t="s">
        <v>1</v>
      </c>
      <c r="F155" s="146" t="s">
        <v>208</v>
      </c>
      <c r="H155" s="147">
        <v>8</v>
      </c>
      <c r="I155" s="148"/>
      <c r="L155" s="144"/>
      <c r="M155" s="149"/>
      <c r="T155" s="150"/>
      <c r="AT155" s="145" t="s">
        <v>114</v>
      </c>
      <c r="AU155" s="145" t="s">
        <v>78</v>
      </c>
      <c r="AV155" s="12" t="s">
        <v>78</v>
      </c>
      <c r="AW155" s="12" t="s">
        <v>30</v>
      </c>
      <c r="AX155" s="12" t="s">
        <v>71</v>
      </c>
      <c r="AY155" s="145" t="s">
        <v>107</v>
      </c>
    </row>
    <row r="156" spans="2:65" s="13" customFormat="1" ht="22.5">
      <c r="B156" s="151"/>
      <c r="D156" s="140" t="s">
        <v>114</v>
      </c>
      <c r="E156" s="152" t="s">
        <v>1</v>
      </c>
      <c r="F156" s="153" t="s">
        <v>209</v>
      </c>
      <c r="H156" s="154">
        <v>8</v>
      </c>
      <c r="I156" s="155"/>
      <c r="L156" s="151"/>
      <c r="M156" s="156"/>
      <c r="T156" s="157"/>
      <c r="AT156" s="152" t="s">
        <v>114</v>
      </c>
      <c r="AU156" s="152" t="s">
        <v>78</v>
      </c>
      <c r="AV156" s="13" t="s">
        <v>115</v>
      </c>
      <c r="AW156" s="13" t="s">
        <v>30</v>
      </c>
      <c r="AX156" s="13" t="s">
        <v>71</v>
      </c>
      <c r="AY156" s="152" t="s">
        <v>107</v>
      </c>
    </row>
    <row r="157" spans="2:65" s="12" customFormat="1">
      <c r="B157" s="144"/>
      <c r="D157" s="140" t="s">
        <v>114</v>
      </c>
      <c r="E157" s="145" t="s">
        <v>1</v>
      </c>
      <c r="F157" s="146" t="s">
        <v>204</v>
      </c>
      <c r="H157" s="147">
        <v>10</v>
      </c>
      <c r="I157" s="148"/>
      <c r="L157" s="144"/>
      <c r="M157" s="149"/>
      <c r="T157" s="150"/>
      <c r="AT157" s="145" t="s">
        <v>114</v>
      </c>
      <c r="AU157" s="145" t="s">
        <v>78</v>
      </c>
      <c r="AV157" s="12" t="s">
        <v>78</v>
      </c>
      <c r="AW157" s="12" t="s">
        <v>30</v>
      </c>
      <c r="AX157" s="12" t="s">
        <v>71</v>
      </c>
      <c r="AY157" s="145" t="s">
        <v>107</v>
      </c>
    </row>
    <row r="158" spans="2:65" s="13" customFormat="1" ht="22.5">
      <c r="B158" s="151"/>
      <c r="D158" s="140" t="s">
        <v>114</v>
      </c>
      <c r="E158" s="152" t="s">
        <v>1</v>
      </c>
      <c r="F158" s="153" t="s">
        <v>210</v>
      </c>
      <c r="H158" s="154">
        <v>10</v>
      </c>
      <c r="I158" s="155"/>
      <c r="L158" s="151"/>
      <c r="M158" s="156"/>
      <c r="T158" s="157"/>
      <c r="AT158" s="152" t="s">
        <v>114</v>
      </c>
      <c r="AU158" s="152" t="s">
        <v>78</v>
      </c>
      <c r="AV158" s="13" t="s">
        <v>115</v>
      </c>
      <c r="AW158" s="13" t="s">
        <v>30</v>
      </c>
      <c r="AX158" s="13" t="s">
        <v>71</v>
      </c>
      <c r="AY158" s="152" t="s">
        <v>107</v>
      </c>
    </row>
    <row r="159" spans="2:65" s="14" customFormat="1">
      <c r="B159" s="158"/>
      <c r="D159" s="140" t="s">
        <v>114</v>
      </c>
      <c r="E159" s="159" t="s">
        <v>1</v>
      </c>
      <c r="F159" s="160" t="s">
        <v>116</v>
      </c>
      <c r="H159" s="161">
        <v>40</v>
      </c>
      <c r="I159" s="162"/>
      <c r="L159" s="158"/>
      <c r="M159" s="163"/>
      <c r="T159" s="164"/>
      <c r="AT159" s="159" t="s">
        <v>114</v>
      </c>
      <c r="AU159" s="159" t="s">
        <v>78</v>
      </c>
      <c r="AV159" s="14" t="s">
        <v>112</v>
      </c>
      <c r="AW159" s="14" t="s">
        <v>30</v>
      </c>
      <c r="AX159" s="14" t="s">
        <v>77</v>
      </c>
      <c r="AY159" s="159" t="s">
        <v>107</v>
      </c>
    </row>
    <row r="160" spans="2:65" s="1" customFormat="1" ht="24.2" customHeight="1">
      <c r="B160" s="31"/>
      <c r="C160" s="127" t="s">
        <v>118</v>
      </c>
      <c r="D160" s="127" t="s">
        <v>109</v>
      </c>
      <c r="E160" s="128" t="s">
        <v>211</v>
      </c>
      <c r="F160" s="129" t="s">
        <v>212</v>
      </c>
      <c r="G160" s="130" t="s">
        <v>110</v>
      </c>
      <c r="H160" s="131">
        <v>81.599999999999994</v>
      </c>
      <c r="I160" s="132"/>
      <c r="J160" s="133">
        <f>ROUND(I160*H160,2)</f>
        <v>0</v>
      </c>
      <c r="K160" s="129" t="s">
        <v>111</v>
      </c>
      <c r="L160" s="31"/>
      <c r="M160" s="134" t="s">
        <v>1</v>
      </c>
      <c r="N160" s="135" t="s">
        <v>39</v>
      </c>
      <c r="P160" s="136">
        <f>O160*H160</f>
        <v>0</v>
      </c>
      <c r="Q160" s="136">
        <v>1.4999999999999999E-4</v>
      </c>
      <c r="R160" s="136">
        <f>Q160*H160</f>
        <v>1.2239999999999997E-2</v>
      </c>
      <c r="S160" s="136">
        <v>0</v>
      </c>
      <c r="T160" s="137">
        <f>S160*H160</f>
        <v>0</v>
      </c>
      <c r="AR160" s="138" t="s">
        <v>112</v>
      </c>
      <c r="AT160" s="138" t="s">
        <v>109</v>
      </c>
      <c r="AU160" s="138" t="s">
        <v>78</v>
      </c>
      <c r="AY160" s="16" t="s">
        <v>107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6" t="s">
        <v>77</v>
      </c>
      <c r="BK160" s="139">
        <f>ROUND(I160*H160,2)</f>
        <v>0</v>
      </c>
      <c r="BL160" s="16" t="s">
        <v>112</v>
      </c>
      <c r="BM160" s="138" t="s">
        <v>213</v>
      </c>
    </row>
    <row r="161" spans="2:65" s="1" customFormat="1" ht="19.5">
      <c r="B161" s="31"/>
      <c r="D161" s="140" t="s">
        <v>113</v>
      </c>
      <c r="F161" s="141" t="s">
        <v>214</v>
      </c>
      <c r="I161" s="142"/>
      <c r="L161" s="31"/>
      <c r="M161" s="143"/>
      <c r="T161" s="53"/>
      <c r="AT161" s="16" t="s">
        <v>113</v>
      </c>
      <c r="AU161" s="16" t="s">
        <v>78</v>
      </c>
    </row>
    <row r="162" spans="2:65" s="12" customFormat="1">
      <c r="B162" s="144"/>
      <c r="D162" s="140" t="s">
        <v>114</v>
      </c>
      <c r="E162" s="145" t="s">
        <v>1</v>
      </c>
      <c r="F162" s="146" t="s">
        <v>215</v>
      </c>
      <c r="H162" s="147">
        <v>24</v>
      </c>
      <c r="I162" s="148"/>
      <c r="L162" s="144"/>
      <c r="M162" s="149"/>
      <c r="T162" s="150"/>
      <c r="AT162" s="145" t="s">
        <v>114</v>
      </c>
      <c r="AU162" s="145" t="s">
        <v>78</v>
      </c>
      <c r="AV162" s="12" t="s">
        <v>78</v>
      </c>
      <c r="AW162" s="12" t="s">
        <v>30</v>
      </c>
      <c r="AX162" s="12" t="s">
        <v>71</v>
      </c>
      <c r="AY162" s="145" t="s">
        <v>107</v>
      </c>
    </row>
    <row r="163" spans="2:65" s="13" customFormat="1" ht="22.5">
      <c r="B163" s="151"/>
      <c r="D163" s="140" t="s">
        <v>114</v>
      </c>
      <c r="E163" s="152" t="s">
        <v>1</v>
      </c>
      <c r="F163" s="153" t="s">
        <v>339</v>
      </c>
      <c r="H163" s="154">
        <v>24</v>
      </c>
      <c r="I163" s="155"/>
      <c r="L163" s="151"/>
      <c r="M163" s="156"/>
      <c r="T163" s="157"/>
      <c r="AT163" s="152" t="s">
        <v>114</v>
      </c>
      <c r="AU163" s="152" t="s">
        <v>78</v>
      </c>
      <c r="AV163" s="13" t="s">
        <v>115</v>
      </c>
      <c r="AW163" s="13" t="s">
        <v>30</v>
      </c>
      <c r="AX163" s="13" t="s">
        <v>71</v>
      </c>
      <c r="AY163" s="152" t="s">
        <v>107</v>
      </c>
    </row>
    <row r="164" spans="2:65" s="12" customFormat="1">
      <c r="B164" s="144"/>
      <c r="D164" s="140" t="s">
        <v>114</v>
      </c>
      <c r="E164" s="145" t="s">
        <v>1</v>
      </c>
      <c r="F164" s="146" t="s">
        <v>216</v>
      </c>
      <c r="H164" s="147">
        <v>57.6</v>
      </c>
      <c r="I164" s="148"/>
      <c r="L164" s="144"/>
      <c r="M164" s="149"/>
      <c r="T164" s="150"/>
      <c r="AT164" s="145" t="s">
        <v>114</v>
      </c>
      <c r="AU164" s="145" t="s">
        <v>78</v>
      </c>
      <c r="AV164" s="12" t="s">
        <v>78</v>
      </c>
      <c r="AW164" s="12" t="s">
        <v>30</v>
      </c>
      <c r="AX164" s="12" t="s">
        <v>71</v>
      </c>
      <c r="AY164" s="145" t="s">
        <v>107</v>
      </c>
    </row>
    <row r="165" spans="2:65" s="13" customFormat="1" ht="22.5">
      <c r="B165" s="151"/>
      <c r="D165" s="140" t="s">
        <v>114</v>
      </c>
      <c r="E165" s="152" t="s">
        <v>1</v>
      </c>
      <c r="F165" s="153" t="s">
        <v>340</v>
      </c>
      <c r="H165" s="154">
        <v>57.6</v>
      </c>
      <c r="I165" s="155"/>
      <c r="L165" s="151"/>
      <c r="M165" s="156"/>
      <c r="T165" s="157"/>
      <c r="AT165" s="152" t="s">
        <v>114</v>
      </c>
      <c r="AU165" s="152" t="s">
        <v>78</v>
      </c>
      <c r="AV165" s="13" t="s">
        <v>115</v>
      </c>
      <c r="AW165" s="13" t="s">
        <v>30</v>
      </c>
      <c r="AX165" s="13" t="s">
        <v>71</v>
      </c>
      <c r="AY165" s="152" t="s">
        <v>107</v>
      </c>
    </row>
    <row r="166" spans="2:65" s="14" customFormat="1">
      <c r="B166" s="158"/>
      <c r="D166" s="140" t="s">
        <v>114</v>
      </c>
      <c r="E166" s="159" t="s">
        <v>1</v>
      </c>
      <c r="F166" s="160" t="s">
        <v>116</v>
      </c>
      <c r="H166" s="161">
        <v>81.599999999999994</v>
      </c>
      <c r="I166" s="162"/>
      <c r="L166" s="158"/>
      <c r="M166" s="163"/>
      <c r="T166" s="164"/>
      <c r="AT166" s="159" t="s">
        <v>114</v>
      </c>
      <c r="AU166" s="159" t="s">
        <v>78</v>
      </c>
      <c r="AV166" s="14" t="s">
        <v>112</v>
      </c>
      <c r="AW166" s="14" t="s">
        <v>30</v>
      </c>
      <c r="AX166" s="14" t="s">
        <v>77</v>
      </c>
      <c r="AY166" s="159" t="s">
        <v>107</v>
      </c>
    </row>
    <row r="167" spans="2:65" s="1" customFormat="1" ht="24.2" customHeight="1">
      <c r="B167" s="31"/>
      <c r="C167" s="127" t="s">
        <v>123</v>
      </c>
      <c r="D167" s="127" t="s">
        <v>109</v>
      </c>
      <c r="E167" s="128" t="s">
        <v>217</v>
      </c>
      <c r="F167" s="129" t="s">
        <v>218</v>
      </c>
      <c r="G167" s="130" t="s">
        <v>219</v>
      </c>
      <c r="H167" s="131">
        <v>474</v>
      </c>
      <c r="I167" s="132"/>
      <c r="J167" s="133">
        <f>ROUND(I167*H167,2)</f>
        <v>0</v>
      </c>
      <c r="K167" s="129" t="s">
        <v>1</v>
      </c>
      <c r="L167" s="31"/>
      <c r="M167" s="134" t="s">
        <v>1</v>
      </c>
      <c r="N167" s="135" t="s">
        <v>39</v>
      </c>
      <c r="P167" s="136">
        <f>O167*H167</f>
        <v>0</v>
      </c>
      <c r="Q167" s="136">
        <v>1.4999999999999999E-4</v>
      </c>
      <c r="R167" s="136">
        <f>Q167*H167</f>
        <v>7.1099999999999997E-2</v>
      </c>
      <c r="S167" s="136">
        <v>0</v>
      </c>
      <c r="T167" s="137">
        <f>S167*H167</f>
        <v>0</v>
      </c>
      <c r="AR167" s="138" t="s">
        <v>112</v>
      </c>
      <c r="AT167" s="138" t="s">
        <v>109</v>
      </c>
      <c r="AU167" s="138" t="s">
        <v>78</v>
      </c>
      <c r="AY167" s="16" t="s">
        <v>107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77</v>
      </c>
      <c r="BK167" s="139">
        <f>ROUND(I167*H167,2)</f>
        <v>0</v>
      </c>
      <c r="BL167" s="16" t="s">
        <v>112</v>
      </c>
      <c r="BM167" s="138" t="s">
        <v>220</v>
      </c>
    </row>
    <row r="168" spans="2:65" s="1" customFormat="1" ht="19.5">
      <c r="B168" s="31"/>
      <c r="D168" s="140" t="s">
        <v>113</v>
      </c>
      <c r="F168" s="141" t="s">
        <v>221</v>
      </c>
      <c r="I168" s="142"/>
      <c r="L168" s="31"/>
      <c r="M168" s="143"/>
      <c r="T168" s="53"/>
      <c r="AT168" s="16" t="s">
        <v>113</v>
      </c>
      <c r="AU168" s="16" t="s">
        <v>78</v>
      </c>
    </row>
    <row r="169" spans="2:65" s="12" customFormat="1">
      <c r="B169" s="144"/>
      <c r="D169" s="140" t="s">
        <v>114</v>
      </c>
      <c r="E169" s="145" t="s">
        <v>1</v>
      </c>
      <c r="F169" s="146" t="s">
        <v>222</v>
      </c>
      <c r="H169" s="147">
        <v>96</v>
      </c>
      <c r="I169" s="148"/>
      <c r="L169" s="144"/>
      <c r="M169" s="149"/>
      <c r="T169" s="150"/>
      <c r="AT169" s="145" t="s">
        <v>114</v>
      </c>
      <c r="AU169" s="145" t="s">
        <v>78</v>
      </c>
      <c r="AV169" s="12" t="s">
        <v>78</v>
      </c>
      <c r="AW169" s="12" t="s">
        <v>30</v>
      </c>
      <c r="AX169" s="12" t="s">
        <v>71</v>
      </c>
      <c r="AY169" s="145" t="s">
        <v>107</v>
      </c>
    </row>
    <row r="170" spans="2:65" s="13" customFormat="1" ht="22.5">
      <c r="B170" s="151"/>
      <c r="D170" s="140" t="s">
        <v>114</v>
      </c>
      <c r="E170" s="152" t="s">
        <v>1</v>
      </c>
      <c r="F170" s="153" t="s">
        <v>341</v>
      </c>
      <c r="H170" s="154">
        <v>96</v>
      </c>
      <c r="I170" s="155"/>
      <c r="L170" s="151"/>
      <c r="M170" s="156"/>
      <c r="T170" s="157"/>
      <c r="AT170" s="152" t="s">
        <v>114</v>
      </c>
      <c r="AU170" s="152" t="s">
        <v>78</v>
      </c>
      <c r="AV170" s="13" t="s">
        <v>115</v>
      </c>
      <c r="AW170" s="13" t="s">
        <v>30</v>
      </c>
      <c r="AX170" s="13" t="s">
        <v>71</v>
      </c>
      <c r="AY170" s="152" t="s">
        <v>107</v>
      </c>
    </row>
    <row r="171" spans="2:65" s="12" customFormat="1">
      <c r="B171" s="144"/>
      <c r="D171" s="140" t="s">
        <v>114</v>
      </c>
      <c r="E171" s="145" t="s">
        <v>1</v>
      </c>
      <c r="F171" s="146" t="s">
        <v>378</v>
      </c>
      <c r="H171" s="147">
        <v>90</v>
      </c>
      <c r="I171" s="148"/>
      <c r="L171" s="144"/>
      <c r="M171" s="149"/>
      <c r="T171" s="150"/>
      <c r="AT171" s="145" t="s">
        <v>114</v>
      </c>
      <c r="AU171" s="145" t="s">
        <v>78</v>
      </c>
      <c r="AV171" s="12" t="s">
        <v>78</v>
      </c>
      <c r="AW171" s="12" t="s">
        <v>30</v>
      </c>
      <c r="AX171" s="12" t="s">
        <v>71</v>
      </c>
      <c r="AY171" s="145" t="s">
        <v>107</v>
      </c>
    </row>
    <row r="172" spans="2:65" s="13" customFormat="1" ht="22.5">
      <c r="B172" s="151"/>
      <c r="D172" s="140" t="s">
        <v>114</v>
      </c>
      <c r="E172" s="152" t="s">
        <v>1</v>
      </c>
      <c r="F172" s="153" t="s">
        <v>341</v>
      </c>
      <c r="H172" s="154">
        <v>90</v>
      </c>
      <c r="I172" s="155"/>
      <c r="L172" s="151"/>
      <c r="M172" s="156"/>
      <c r="T172" s="157"/>
      <c r="AT172" s="152" t="s">
        <v>114</v>
      </c>
      <c r="AU172" s="152" t="s">
        <v>78</v>
      </c>
      <c r="AV172" s="13" t="s">
        <v>115</v>
      </c>
      <c r="AW172" s="13" t="s">
        <v>30</v>
      </c>
      <c r="AX172" s="13" t="s">
        <v>71</v>
      </c>
      <c r="AY172" s="152" t="s">
        <v>107</v>
      </c>
    </row>
    <row r="173" spans="2:65" s="12" customFormat="1">
      <c r="B173" s="144"/>
      <c r="D173" s="140" t="s">
        <v>114</v>
      </c>
      <c r="E173" s="145" t="s">
        <v>1</v>
      </c>
      <c r="F173" s="146" t="s">
        <v>223</v>
      </c>
      <c r="H173" s="147">
        <v>288</v>
      </c>
      <c r="I173" s="148"/>
      <c r="L173" s="144"/>
      <c r="M173" s="149"/>
      <c r="T173" s="150"/>
      <c r="AT173" s="145" t="s">
        <v>114</v>
      </c>
      <c r="AU173" s="145" t="s">
        <v>78</v>
      </c>
      <c r="AV173" s="12" t="s">
        <v>78</v>
      </c>
      <c r="AW173" s="12" t="s">
        <v>30</v>
      </c>
      <c r="AX173" s="12" t="s">
        <v>71</v>
      </c>
      <c r="AY173" s="145" t="s">
        <v>107</v>
      </c>
    </row>
    <row r="174" spans="2:65" s="13" customFormat="1" ht="22.5">
      <c r="B174" s="151"/>
      <c r="D174" s="140" t="s">
        <v>114</v>
      </c>
      <c r="E174" s="152" t="s">
        <v>1</v>
      </c>
      <c r="F174" s="153" t="s">
        <v>341</v>
      </c>
      <c r="H174" s="154">
        <v>288</v>
      </c>
      <c r="I174" s="155"/>
      <c r="L174" s="151"/>
      <c r="M174" s="156"/>
      <c r="T174" s="157"/>
      <c r="AT174" s="152" t="s">
        <v>114</v>
      </c>
      <c r="AU174" s="152" t="s">
        <v>78</v>
      </c>
      <c r="AV174" s="13" t="s">
        <v>115</v>
      </c>
      <c r="AW174" s="13" t="s">
        <v>30</v>
      </c>
      <c r="AX174" s="13" t="s">
        <v>71</v>
      </c>
      <c r="AY174" s="152" t="s">
        <v>107</v>
      </c>
    </row>
    <row r="175" spans="2:65" s="14" customFormat="1">
      <c r="B175" s="158"/>
      <c r="D175" s="140" t="s">
        <v>114</v>
      </c>
      <c r="E175" s="159" t="s">
        <v>1</v>
      </c>
      <c r="F175" s="160" t="s">
        <v>116</v>
      </c>
      <c r="H175" s="161">
        <v>474</v>
      </c>
      <c r="I175" s="162"/>
      <c r="L175" s="158"/>
      <c r="M175" s="163"/>
      <c r="T175" s="164"/>
      <c r="AT175" s="159" t="s">
        <v>114</v>
      </c>
      <c r="AU175" s="159" t="s">
        <v>78</v>
      </c>
      <c r="AV175" s="14" t="s">
        <v>112</v>
      </c>
      <c r="AW175" s="14" t="s">
        <v>30</v>
      </c>
      <c r="AX175" s="14" t="s">
        <v>77</v>
      </c>
      <c r="AY175" s="159" t="s">
        <v>107</v>
      </c>
    </row>
    <row r="176" spans="2:65" s="1" customFormat="1" ht="24.2" customHeight="1">
      <c r="B176" s="31"/>
      <c r="C176" s="127" t="s">
        <v>128</v>
      </c>
      <c r="D176" s="127" t="s">
        <v>109</v>
      </c>
      <c r="E176" s="128" t="s">
        <v>224</v>
      </c>
      <c r="F176" s="129" t="s">
        <v>225</v>
      </c>
      <c r="G176" s="130" t="s">
        <v>110</v>
      </c>
      <c r="H176" s="131">
        <v>129.6</v>
      </c>
      <c r="I176" s="132"/>
      <c r="J176" s="133">
        <f>ROUND(I176*H176,2)</f>
        <v>0</v>
      </c>
      <c r="K176" s="129" t="s">
        <v>111</v>
      </c>
      <c r="L176" s="31"/>
      <c r="M176" s="134" t="s">
        <v>1</v>
      </c>
      <c r="N176" s="135" t="s">
        <v>39</v>
      </c>
      <c r="P176" s="136">
        <f>O176*H176</f>
        <v>0</v>
      </c>
      <c r="Q176" s="136">
        <v>1.4999999999999999E-4</v>
      </c>
      <c r="R176" s="136">
        <f>Q176*H176</f>
        <v>1.9439999999999999E-2</v>
      </c>
      <c r="S176" s="136">
        <v>0</v>
      </c>
      <c r="T176" s="137">
        <f>S176*H176</f>
        <v>0</v>
      </c>
      <c r="AR176" s="138" t="s">
        <v>112</v>
      </c>
      <c r="AT176" s="138" t="s">
        <v>109</v>
      </c>
      <c r="AU176" s="138" t="s">
        <v>78</v>
      </c>
      <c r="AY176" s="16" t="s">
        <v>107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77</v>
      </c>
      <c r="BK176" s="139">
        <f>ROUND(I176*H176,2)</f>
        <v>0</v>
      </c>
      <c r="BL176" s="16" t="s">
        <v>112</v>
      </c>
      <c r="BM176" s="138" t="s">
        <v>226</v>
      </c>
    </row>
    <row r="177" spans="2:65" s="1" customFormat="1" ht="19.5">
      <c r="B177" s="31"/>
      <c r="D177" s="140" t="s">
        <v>113</v>
      </c>
      <c r="F177" s="141" t="s">
        <v>227</v>
      </c>
      <c r="I177" s="142"/>
      <c r="L177" s="31"/>
      <c r="M177" s="143"/>
      <c r="T177" s="53"/>
      <c r="AT177" s="16" t="s">
        <v>113</v>
      </c>
      <c r="AU177" s="16" t="s">
        <v>78</v>
      </c>
    </row>
    <row r="178" spans="2:65" s="12" customFormat="1">
      <c r="B178" s="144"/>
      <c r="D178" s="140" t="s">
        <v>114</v>
      </c>
      <c r="E178" s="145" t="s">
        <v>1</v>
      </c>
      <c r="F178" s="146" t="s">
        <v>228</v>
      </c>
      <c r="H178" s="147">
        <v>72</v>
      </c>
      <c r="I178" s="148"/>
      <c r="L178" s="144"/>
      <c r="M178" s="149"/>
      <c r="T178" s="150"/>
      <c r="AT178" s="145" t="s">
        <v>114</v>
      </c>
      <c r="AU178" s="145" t="s">
        <v>78</v>
      </c>
      <c r="AV178" s="12" t="s">
        <v>78</v>
      </c>
      <c r="AW178" s="12" t="s">
        <v>30</v>
      </c>
      <c r="AX178" s="12" t="s">
        <v>71</v>
      </c>
      <c r="AY178" s="145" t="s">
        <v>107</v>
      </c>
    </row>
    <row r="179" spans="2:65" s="13" customFormat="1" ht="22.5">
      <c r="B179" s="151"/>
      <c r="D179" s="140" t="s">
        <v>114</v>
      </c>
      <c r="E179" s="152" t="s">
        <v>1</v>
      </c>
      <c r="F179" s="153" t="s">
        <v>342</v>
      </c>
      <c r="H179" s="154">
        <v>72</v>
      </c>
      <c r="I179" s="155"/>
      <c r="L179" s="151"/>
      <c r="M179" s="156"/>
      <c r="T179" s="157"/>
      <c r="AT179" s="152" t="s">
        <v>114</v>
      </c>
      <c r="AU179" s="152" t="s">
        <v>78</v>
      </c>
      <c r="AV179" s="13" t="s">
        <v>115</v>
      </c>
      <c r="AW179" s="13" t="s">
        <v>30</v>
      </c>
      <c r="AX179" s="13" t="s">
        <v>71</v>
      </c>
      <c r="AY179" s="152" t="s">
        <v>107</v>
      </c>
    </row>
    <row r="180" spans="2:65" s="12" customFormat="1">
      <c r="B180" s="144"/>
      <c r="D180" s="140" t="s">
        <v>114</v>
      </c>
      <c r="E180" s="145" t="s">
        <v>1</v>
      </c>
      <c r="F180" s="146" t="s">
        <v>229</v>
      </c>
      <c r="H180" s="147">
        <v>57.6</v>
      </c>
      <c r="I180" s="148"/>
      <c r="L180" s="144"/>
      <c r="M180" s="149"/>
      <c r="T180" s="150"/>
      <c r="AT180" s="145" t="s">
        <v>114</v>
      </c>
      <c r="AU180" s="145" t="s">
        <v>78</v>
      </c>
      <c r="AV180" s="12" t="s">
        <v>78</v>
      </c>
      <c r="AW180" s="12" t="s">
        <v>30</v>
      </c>
      <c r="AX180" s="12" t="s">
        <v>71</v>
      </c>
      <c r="AY180" s="145" t="s">
        <v>107</v>
      </c>
    </row>
    <row r="181" spans="2:65" s="13" customFormat="1" ht="22.5">
      <c r="B181" s="151"/>
      <c r="D181" s="140" t="s">
        <v>114</v>
      </c>
      <c r="E181" s="152" t="s">
        <v>1</v>
      </c>
      <c r="F181" s="153" t="s">
        <v>343</v>
      </c>
      <c r="H181" s="154">
        <v>57.6</v>
      </c>
      <c r="I181" s="155"/>
      <c r="L181" s="151"/>
      <c r="M181" s="156"/>
      <c r="T181" s="157"/>
      <c r="AT181" s="152" t="s">
        <v>114</v>
      </c>
      <c r="AU181" s="152" t="s">
        <v>78</v>
      </c>
      <c r="AV181" s="13" t="s">
        <v>115</v>
      </c>
      <c r="AW181" s="13" t="s">
        <v>30</v>
      </c>
      <c r="AX181" s="13" t="s">
        <v>71</v>
      </c>
      <c r="AY181" s="152" t="s">
        <v>107</v>
      </c>
    </row>
    <row r="182" spans="2:65" s="14" customFormat="1">
      <c r="B182" s="158"/>
      <c r="D182" s="140" t="s">
        <v>114</v>
      </c>
      <c r="E182" s="159" t="s">
        <v>1</v>
      </c>
      <c r="F182" s="160" t="s">
        <v>116</v>
      </c>
      <c r="H182" s="161">
        <v>129.6</v>
      </c>
      <c r="I182" s="162"/>
      <c r="L182" s="158"/>
      <c r="M182" s="163"/>
      <c r="T182" s="164"/>
      <c r="AT182" s="159" t="s">
        <v>114</v>
      </c>
      <c r="AU182" s="159" t="s">
        <v>78</v>
      </c>
      <c r="AV182" s="14" t="s">
        <v>112</v>
      </c>
      <c r="AW182" s="14" t="s">
        <v>30</v>
      </c>
      <c r="AX182" s="14" t="s">
        <v>77</v>
      </c>
      <c r="AY182" s="159" t="s">
        <v>107</v>
      </c>
    </row>
    <row r="183" spans="2:65" s="1" customFormat="1" ht="24.2" customHeight="1">
      <c r="B183" s="31"/>
      <c r="C183" s="127" t="s">
        <v>129</v>
      </c>
      <c r="D183" s="127" t="s">
        <v>109</v>
      </c>
      <c r="E183" s="128" t="s">
        <v>230</v>
      </c>
      <c r="F183" s="129" t="s">
        <v>231</v>
      </c>
      <c r="G183" s="130" t="s">
        <v>110</v>
      </c>
      <c r="H183" s="131">
        <v>24</v>
      </c>
      <c r="I183" s="132"/>
      <c r="J183" s="133">
        <f>ROUND(I183*H183,2)</f>
        <v>0</v>
      </c>
      <c r="K183" s="129" t="s">
        <v>111</v>
      </c>
      <c r="L183" s="31"/>
      <c r="M183" s="134" t="s">
        <v>1</v>
      </c>
      <c r="N183" s="135" t="s">
        <v>39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112</v>
      </c>
      <c r="AT183" s="138" t="s">
        <v>109</v>
      </c>
      <c r="AU183" s="138" t="s">
        <v>78</v>
      </c>
      <c r="AY183" s="16" t="s">
        <v>107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77</v>
      </c>
      <c r="BK183" s="139">
        <f>ROUND(I183*H183,2)</f>
        <v>0</v>
      </c>
      <c r="BL183" s="16" t="s">
        <v>112</v>
      </c>
      <c r="BM183" s="138" t="s">
        <v>232</v>
      </c>
    </row>
    <row r="184" spans="2:65" s="1" customFormat="1" ht="19.5">
      <c r="B184" s="31"/>
      <c r="D184" s="140" t="s">
        <v>113</v>
      </c>
      <c r="F184" s="141" t="s">
        <v>233</v>
      </c>
      <c r="I184" s="142"/>
      <c r="L184" s="31"/>
      <c r="M184" s="143"/>
      <c r="T184" s="53"/>
      <c r="AT184" s="16" t="s">
        <v>113</v>
      </c>
      <c r="AU184" s="16" t="s">
        <v>78</v>
      </c>
    </row>
    <row r="185" spans="2:65" s="12" customFormat="1">
      <c r="B185" s="144"/>
      <c r="D185" s="140" t="s">
        <v>114</v>
      </c>
      <c r="E185" s="145" t="s">
        <v>1</v>
      </c>
      <c r="F185" s="146" t="s">
        <v>215</v>
      </c>
      <c r="H185" s="147">
        <v>24</v>
      </c>
      <c r="I185" s="148"/>
      <c r="L185" s="144"/>
      <c r="M185" s="149"/>
      <c r="T185" s="150"/>
      <c r="AT185" s="145" t="s">
        <v>114</v>
      </c>
      <c r="AU185" s="145" t="s">
        <v>78</v>
      </c>
      <c r="AV185" s="12" t="s">
        <v>78</v>
      </c>
      <c r="AW185" s="12" t="s">
        <v>30</v>
      </c>
      <c r="AX185" s="12" t="s">
        <v>71</v>
      </c>
      <c r="AY185" s="145" t="s">
        <v>107</v>
      </c>
    </row>
    <row r="186" spans="2:65" s="13" customFormat="1" ht="22.5">
      <c r="B186" s="151"/>
      <c r="D186" s="140" t="s">
        <v>114</v>
      </c>
      <c r="E186" s="152" t="s">
        <v>1</v>
      </c>
      <c r="F186" s="153" t="s">
        <v>344</v>
      </c>
      <c r="H186" s="154">
        <v>24</v>
      </c>
      <c r="I186" s="155"/>
      <c r="L186" s="151"/>
      <c r="M186" s="156"/>
      <c r="T186" s="157"/>
      <c r="AT186" s="152" t="s">
        <v>114</v>
      </c>
      <c r="AU186" s="152" t="s">
        <v>78</v>
      </c>
      <c r="AV186" s="13" t="s">
        <v>115</v>
      </c>
      <c r="AW186" s="13" t="s">
        <v>30</v>
      </c>
      <c r="AX186" s="13" t="s">
        <v>71</v>
      </c>
      <c r="AY186" s="152" t="s">
        <v>107</v>
      </c>
    </row>
    <row r="187" spans="2:65" s="14" customFormat="1">
      <c r="B187" s="158"/>
      <c r="D187" s="140" t="s">
        <v>114</v>
      </c>
      <c r="E187" s="159" t="s">
        <v>1</v>
      </c>
      <c r="F187" s="160" t="s">
        <v>116</v>
      </c>
      <c r="H187" s="161">
        <v>24</v>
      </c>
      <c r="I187" s="162"/>
      <c r="L187" s="158"/>
      <c r="M187" s="163"/>
      <c r="T187" s="164"/>
      <c r="AT187" s="159" t="s">
        <v>114</v>
      </c>
      <c r="AU187" s="159" t="s">
        <v>78</v>
      </c>
      <c r="AV187" s="14" t="s">
        <v>112</v>
      </c>
      <c r="AW187" s="14" t="s">
        <v>30</v>
      </c>
      <c r="AX187" s="14" t="s">
        <v>77</v>
      </c>
      <c r="AY187" s="159" t="s">
        <v>107</v>
      </c>
    </row>
    <row r="188" spans="2:65" s="1" customFormat="1" ht="24.2" customHeight="1">
      <c r="B188" s="31"/>
      <c r="C188" s="127" t="s">
        <v>131</v>
      </c>
      <c r="D188" s="127" t="s">
        <v>109</v>
      </c>
      <c r="E188" s="128" t="s">
        <v>234</v>
      </c>
      <c r="F188" s="129" t="s">
        <v>235</v>
      </c>
      <c r="G188" s="130" t="s">
        <v>110</v>
      </c>
      <c r="H188" s="131">
        <v>57.6</v>
      </c>
      <c r="I188" s="132"/>
      <c r="J188" s="133">
        <f>ROUND(I188*H188,2)</f>
        <v>0</v>
      </c>
      <c r="K188" s="129" t="s">
        <v>111</v>
      </c>
      <c r="L188" s="31"/>
      <c r="M188" s="134" t="s">
        <v>1</v>
      </c>
      <c r="N188" s="135" t="s">
        <v>39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112</v>
      </c>
      <c r="AT188" s="138" t="s">
        <v>109</v>
      </c>
      <c r="AU188" s="138" t="s">
        <v>78</v>
      </c>
      <c r="AY188" s="16" t="s">
        <v>107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77</v>
      </c>
      <c r="BK188" s="139">
        <f>ROUND(I188*H188,2)</f>
        <v>0</v>
      </c>
      <c r="BL188" s="16" t="s">
        <v>112</v>
      </c>
      <c r="BM188" s="138" t="s">
        <v>236</v>
      </c>
    </row>
    <row r="189" spans="2:65" s="1" customFormat="1" ht="19.5">
      <c r="B189" s="31"/>
      <c r="D189" s="140" t="s">
        <v>113</v>
      </c>
      <c r="F189" s="141" t="s">
        <v>237</v>
      </c>
      <c r="I189" s="142"/>
      <c r="L189" s="31"/>
      <c r="M189" s="143"/>
      <c r="T189" s="53"/>
      <c r="AT189" s="16" t="s">
        <v>113</v>
      </c>
      <c r="AU189" s="16" t="s">
        <v>78</v>
      </c>
    </row>
    <row r="190" spans="2:65" s="12" customFormat="1">
      <c r="B190" s="144"/>
      <c r="D190" s="140" t="s">
        <v>114</v>
      </c>
      <c r="E190" s="145" t="s">
        <v>1</v>
      </c>
      <c r="F190" s="146" t="s">
        <v>216</v>
      </c>
      <c r="H190" s="147">
        <v>57.6</v>
      </c>
      <c r="I190" s="148"/>
      <c r="L190" s="144"/>
      <c r="M190" s="149"/>
      <c r="T190" s="150"/>
      <c r="AT190" s="145" t="s">
        <v>114</v>
      </c>
      <c r="AU190" s="145" t="s">
        <v>78</v>
      </c>
      <c r="AV190" s="12" t="s">
        <v>78</v>
      </c>
      <c r="AW190" s="12" t="s">
        <v>30</v>
      </c>
      <c r="AX190" s="12" t="s">
        <v>71</v>
      </c>
      <c r="AY190" s="145" t="s">
        <v>107</v>
      </c>
    </row>
    <row r="191" spans="2:65" s="13" customFormat="1" ht="22.5">
      <c r="B191" s="151"/>
      <c r="D191" s="140" t="s">
        <v>114</v>
      </c>
      <c r="E191" s="152" t="s">
        <v>1</v>
      </c>
      <c r="F191" s="153" t="s">
        <v>345</v>
      </c>
      <c r="H191" s="154">
        <v>57.6</v>
      </c>
      <c r="I191" s="155"/>
      <c r="L191" s="151"/>
      <c r="M191" s="156"/>
      <c r="T191" s="157"/>
      <c r="AT191" s="152" t="s">
        <v>114</v>
      </c>
      <c r="AU191" s="152" t="s">
        <v>78</v>
      </c>
      <c r="AV191" s="13" t="s">
        <v>115</v>
      </c>
      <c r="AW191" s="13" t="s">
        <v>30</v>
      </c>
      <c r="AX191" s="13" t="s">
        <v>71</v>
      </c>
      <c r="AY191" s="152" t="s">
        <v>107</v>
      </c>
    </row>
    <row r="192" spans="2:65" s="14" customFormat="1">
      <c r="B192" s="158"/>
      <c r="D192" s="140" t="s">
        <v>114</v>
      </c>
      <c r="E192" s="159" t="s">
        <v>1</v>
      </c>
      <c r="F192" s="160" t="s">
        <v>116</v>
      </c>
      <c r="H192" s="161">
        <v>57.6</v>
      </c>
      <c r="I192" s="162"/>
      <c r="L192" s="158"/>
      <c r="M192" s="163"/>
      <c r="T192" s="164"/>
      <c r="AT192" s="159" t="s">
        <v>114</v>
      </c>
      <c r="AU192" s="159" t="s">
        <v>78</v>
      </c>
      <c r="AV192" s="14" t="s">
        <v>112</v>
      </c>
      <c r="AW192" s="14" t="s">
        <v>30</v>
      </c>
      <c r="AX192" s="14" t="s">
        <v>77</v>
      </c>
      <c r="AY192" s="159" t="s">
        <v>107</v>
      </c>
    </row>
    <row r="193" spans="2:65" s="1" customFormat="1" ht="24.2" customHeight="1">
      <c r="B193" s="31"/>
      <c r="C193" s="127" t="s">
        <v>135</v>
      </c>
      <c r="D193" s="127" t="s">
        <v>109</v>
      </c>
      <c r="E193" s="128" t="s">
        <v>238</v>
      </c>
      <c r="F193" s="129" t="s">
        <v>239</v>
      </c>
      <c r="G193" s="130" t="s">
        <v>110</v>
      </c>
      <c r="H193" s="131">
        <v>129.6</v>
      </c>
      <c r="I193" s="132"/>
      <c r="J193" s="133">
        <f>ROUND(I193*H193,2)</f>
        <v>0</v>
      </c>
      <c r="K193" s="129" t="s">
        <v>111</v>
      </c>
      <c r="L193" s="31"/>
      <c r="M193" s="134" t="s">
        <v>1</v>
      </c>
      <c r="N193" s="135" t="s">
        <v>39</v>
      </c>
      <c r="P193" s="136">
        <f>O193*H193</f>
        <v>0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112</v>
      </c>
      <c r="AT193" s="138" t="s">
        <v>109</v>
      </c>
      <c r="AU193" s="138" t="s">
        <v>78</v>
      </c>
      <c r="AY193" s="16" t="s">
        <v>107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77</v>
      </c>
      <c r="BK193" s="139">
        <f>ROUND(I193*H193,2)</f>
        <v>0</v>
      </c>
      <c r="BL193" s="16" t="s">
        <v>112</v>
      </c>
      <c r="BM193" s="138" t="s">
        <v>240</v>
      </c>
    </row>
    <row r="194" spans="2:65" s="1" customFormat="1" ht="19.5">
      <c r="B194" s="31"/>
      <c r="D194" s="140" t="s">
        <v>113</v>
      </c>
      <c r="F194" s="141" t="s">
        <v>241</v>
      </c>
      <c r="I194" s="142"/>
      <c r="L194" s="31"/>
      <c r="M194" s="143"/>
      <c r="T194" s="53"/>
      <c r="AT194" s="16" t="s">
        <v>113</v>
      </c>
      <c r="AU194" s="16" t="s">
        <v>78</v>
      </c>
    </row>
    <row r="195" spans="2:65" s="12" customFormat="1">
      <c r="B195" s="144"/>
      <c r="D195" s="140" t="s">
        <v>114</v>
      </c>
      <c r="E195" s="145" t="s">
        <v>1</v>
      </c>
      <c r="F195" s="146" t="s">
        <v>228</v>
      </c>
      <c r="H195" s="147">
        <v>72</v>
      </c>
      <c r="I195" s="148"/>
      <c r="L195" s="144"/>
      <c r="M195" s="149"/>
      <c r="T195" s="150"/>
      <c r="AT195" s="145" t="s">
        <v>114</v>
      </c>
      <c r="AU195" s="145" t="s">
        <v>78</v>
      </c>
      <c r="AV195" s="12" t="s">
        <v>78</v>
      </c>
      <c r="AW195" s="12" t="s">
        <v>30</v>
      </c>
      <c r="AX195" s="12" t="s">
        <v>71</v>
      </c>
      <c r="AY195" s="145" t="s">
        <v>107</v>
      </c>
    </row>
    <row r="196" spans="2:65" s="13" customFormat="1" ht="22.5">
      <c r="B196" s="151"/>
      <c r="D196" s="140" t="s">
        <v>114</v>
      </c>
      <c r="E196" s="152" t="s">
        <v>1</v>
      </c>
      <c r="F196" s="153" t="s">
        <v>346</v>
      </c>
      <c r="H196" s="154">
        <v>72</v>
      </c>
      <c r="I196" s="155"/>
      <c r="L196" s="151"/>
      <c r="M196" s="156"/>
      <c r="T196" s="157"/>
      <c r="AT196" s="152" t="s">
        <v>114</v>
      </c>
      <c r="AU196" s="152" t="s">
        <v>78</v>
      </c>
      <c r="AV196" s="13" t="s">
        <v>115</v>
      </c>
      <c r="AW196" s="13" t="s">
        <v>30</v>
      </c>
      <c r="AX196" s="13" t="s">
        <v>71</v>
      </c>
      <c r="AY196" s="152" t="s">
        <v>107</v>
      </c>
    </row>
    <row r="197" spans="2:65" s="12" customFormat="1">
      <c r="B197" s="144"/>
      <c r="D197" s="140" t="s">
        <v>114</v>
      </c>
      <c r="E197" s="145" t="s">
        <v>1</v>
      </c>
      <c r="F197" s="146" t="s">
        <v>229</v>
      </c>
      <c r="H197" s="147">
        <v>57.6</v>
      </c>
      <c r="I197" s="148"/>
      <c r="L197" s="144"/>
      <c r="M197" s="149"/>
      <c r="T197" s="150"/>
      <c r="AT197" s="145" t="s">
        <v>114</v>
      </c>
      <c r="AU197" s="145" t="s">
        <v>78</v>
      </c>
      <c r="AV197" s="12" t="s">
        <v>78</v>
      </c>
      <c r="AW197" s="12" t="s">
        <v>30</v>
      </c>
      <c r="AX197" s="12" t="s">
        <v>71</v>
      </c>
      <c r="AY197" s="145" t="s">
        <v>107</v>
      </c>
    </row>
    <row r="198" spans="2:65" s="13" customFormat="1" ht="33.75">
      <c r="B198" s="151"/>
      <c r="D198" s="140" t="s">
        <v>114</v>
      </c>
      <c r="E198" s="152" t="s">
        <v>1</v>
      </c>
      <c r="F198" s="153" t="s">
        <v>347</v>
      </c>
      <c r="H198" s="154">
        <v>57.6</v>
      </c>
      <c r="I198" s="155"/>
      <c r="L198" s="151"/>
      <c r="M198" s="156"/>
      <c r="T198" s="157"/>
      <c r="AT198" s="152" t="s">
        <v>114</v>
      </c>
      <c r="AU198" s="152" t="s">
        <v>78</v>
      </c>
      <c r="AV198" s="13" t="s">
        <v>115</v>
      </c>
      <c r="AW198" s="13" t="s">
        <v>30</v>
      </c>
      <c r="AX198" s="13" t="s">
        <v>71</v>
      </c>
      <c r="AY198" s="152" t="s">
        <v>107</v>
      </c>
    </row>
    <row r="199" spans="2:65" s="14" customFormat="1">
      <c r="B199" s="158"/>
      <c r="D199" s="140" t="s">
        <v>114</v>
      </c>
      <c r="E199" s="159" t="s">
        <v>1</v>
      </c>
      <c r="F199" s="160" t="s">
        <v>116</v>
      </c>
      <c r="H199" s="161">
        <v>129.6</v>
      </c>
      <c r="I199" s="162"/>
      <c r="L199" s="158"/>
      <c r="M199" s="163"/>
      <c r="T199" s="164"/>
      <c r="AT199" s="159" t="s">
        <v>114</v>
      </c>
      <c r="AU199" s="159" t="s">
        <v>78</v>
      </c>
      <c r="AV199" s="14" t="s">
        <v>112</v>
      </c>
      <c r="AW199" s="14" t="s">
        <v>30</v>
      </c>
      <c r="AX199" s="14" t="s">
        <v>77</v>
      </c>
      <c r="AY199" s="159" t="s">
        <v>107</v>
      </c>
    </row>
    <row r="200" spans="2:65" s="1" customFormat="1" ht="37.9" customHeight="1">
      <c r="B200" s="31"/>
      <c r="C200" s="127" t="s">
        <v>139</v>
      </c>
      <c r="D200" s="127" t="s">
        <v>109</v>
      </c>
      <c r="E200" s="128" t="s">
        <v>136</v>
      </c>
      <c r="F200" s="129" t="s">
        <v>137</v>
      </c>
      <c r="G200" s="130" t="s">
        <v>130</v>
      </c>
      <c r="H200" s="131">
        <v>2000</v>
      </c>
      <c r="I200" s="132"/>
      <c r="J200" s="133">
        <f>ROUND(I200*H200,2)</f>
        <v>0</v>
      </c>
      <c r="K200" s="129" t="s">
        <v>111</v>
      </c>
      <c r="L200" s="31"/>
      <c r="M200" s="134" t="s">
        <v>1</v>
      </c>
      <c r="N200" s="135" t="s">
        <v>39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112</v>
      </c>
      <c r="AT200" s="138" t="s">
        <v>109</v>
      </c>
      <c r="AU200" s="138" t="s">
        <v>78</v>
      </c>
      <c r="AY200" s="16" t="s">
        <v>107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77</v>
      </c>
      <c r="BK200" s="139">
        <f>ROUND(I200*H200,2)</f>
        <v>0</v>
      </c>
      <c r="BL200" s="16" t="s">
        <v>112</v>
      </c>
      <c r="BM200" s="138" t="s">
        <v>348</v>
      </c>
    </row>
    <row r="201" spans="2:65" s="1" customFormat="1" ht="39">
      <c r="B201" s="31"/>
      <c r="D201" s="140" t="s">
        <v>113</v>
      </c>
      <c r="F201" s="141" t="s">
        <v>138</v>
      </c>
      <c r="I201" s="142"/>
      <c r="L201" s="31"/>
      <c r="M201" s="143"/>
      <c r="T201" s="53"/>
      <c r="AT201" s="16" t="s">
        <v>113</v>
      </c>
      <c r="AU201" s="16" t="s">
        <v>78</v>
      </c>
    </row>
    <row r="202" spans="2:65" s="12" customFormat="1">
      <c r="B202" s="144"/>
      <c r="D202" s="140" t="s">
        <v>114</v>
      </c>
      <c r="E202" s="145" t="s">
        <v>1</v>
      </c>
      <c r="F202" s="146" t="s">
        <v>242</v>
      </c>
      <c r="H202" s="147">
        <v>2000</v>
      </c>
      <c r="I202" s="148"/>
      <c r="L202" s="144"/>
      <c r="M202" s="149"/>
      <c r="T202" s="150"/>
      <c r="AT202" s="145" t="s">
        <v>114</v>
      </c>
      <c r="AU202" s="145" t="s">
        <v>78</v>
      </c>
      <c r="AV202" s="12" t="s">
        <v>78</v>
      </c>
      <c r="AW202" s="12" t="s">
        <v>30</v>
      </c>
      <c r="AX202" s="12" t="s">
        <v>71</v>
      </c>
      <c r="AY202" s="145" t="s">
        <v>107</v>
      </c>
    </row>
    <row r="203" spans="2:65" s="13" customFormat="1" ht="33.75">
      <c r="B203" s="151"/>
      <c r="D203" s="140" t="s">
        <v>114</v>
      </c>
      <c r="E203" s="152" t="s">
        <v>1</v>
      </c>
      <c r="F203" s="153" t="s">
        <v>349</v>
      </c>
      <c r="H203" s="154">
        <v>2000</v>
      </c>
      <c r="I203" s="155"/>
      <c r="L203" s="151"/>
      <c r="M203" s="156"/>
      <c r="T203" s="157"/>
      <c r="AT203" s="152" t="s">
        <v>114</v>
      </c>
      <c r="AU203" s="152" t="s">
        <v>78</v>
      </c>
      <c r="AV203" s="13" t="s">
        <v>115</v>
      </c>
      <c r="AW203" s="13" t="s">
        <v>30</v>
      </c>
      <c r="AX203" s="13" t="s">
        <v>71</v>
      </c>
      <c r="AY203" s="152" t="s">
        <v>107</v>
      </c>
    </row>
    <row r="204" spans="2:65" s="14" customFormat="1">
      <c r="B204" s="158"/>
      <c r="D204" s="140" t="s">
        <v>114</v>
      </c>
      <c r="E204" s="159" t="s">
        <v>1</v>
      </c>
      <c r="F204" s="160" t="s">
        <v>116</v>
      </c>
      <c r="H204" s="161">
        <v>2000</v>
      </c>
      <c r="I204" s="162"/>
      <c r="L204" s="158"/>
      <c r="M204" s="163"/>
      <c r="T204" s="164"/>
      <c r="AT204" s="159" t="s">
        <v>114</v>
      </c>
      <c r="AU204" s="159" t="s">
        <v>78</v>
      </c>
      <c r="AV204" s="14" t="s">
        <v>112</v>
      </c>
      <c r="AW204" s="14" t="s">
        <v>30</v>
      </c>
      <c r="AX204" s="14" t="s">
        <v>77</v>
      </c>
      <c r="AY204" s="159" t="s">
        <v>107</v>
      </c>
    </row>
    <row r="205" spans="2:65" s="1" customFormat="1" ht="24.2" customHeight="1">
      <c r="B205" s="31"/>
      <c r="C205" s="127" t="s">
        <v>8</v>
      </c>
      <c r="D205" s="127" t="s">
        <v>109</v>
      </c>
      <c r="E205" s="128" t="s">
        <v>243</v>
      </c>
      <c r="F205" s="129" t="s">
        <v>244</v>
      </c>
      <c r="G205" s="130" t="s">
        <v>219</v>
      </c>
      <c r="H205" s="131">
        <v>96</v>
      </c>
      <c r="I205" s="132"/>
      <c r="J205" s="133">
        <f>ROUND(I205*H205,2)</f>
        <v>0</v>
      </c>
      <c r="K205" s="129" t="s">
        <v>1</v>
      </c>
      <c r="L205" s="31"/>
      <c r="M205" s="134" t="s">
        <v>1</v>
      </c>
      <c r="N205" s="135" t="s">
        <v>39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112</v>
      </c>
      <c r="AT205" s="138" t="s">
        <v>109</v>
      </c>
      <c r="AU205" s="138" t="s">
        <v>78</v>
      </c>
      <c r="AY205" s="16" t="s">
        <v>107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6" t="s">
        <v>77</v>
      </c>
      <c r="BK205" s="139">
        <f>ROUND(I205*H205,2)</f>
        <v>0</v>
      </c>
      <c r="BL205" s="16" t="s">
        <v>112</v>
      </c>
      <c r="BM205" s="138" t="s">
        <v>245</v>
      </c>
    </row>
    <row r="206" spans="2:65" s="1" customFormat="1" ht="19.5">
      <c r="B206" s="31"/>
      <c r="D206" s="140" t="s">
        <v>113</v>
      </c>
      <c r="F206" s="141" t="s">
        <v>244</v>
      </c>
      <c r="I206" s="142"/>
      <c r="L206" s="31"/>
      <c r="M206" s="143"/>
      <c r="T206" s="53"/>
      <c r="AT206" s="16" t="s">
        <v>113</v>
      </c>
      <c r="AU206" s="16" t="s">
        <v>78</v>
      </c>
    </row>
    <row r="207" spans="2:65" s="12" customFormat="1">
      <c r="B207" s="144"/>
      <c r="D207" s="140" t="s">
        <v>114</v>
      </c>
      <c r="E207" s="145" t="s">
        <v>1</v>
      </c>
      <c r="F207" s="146" t="s">
        <v>246</v>
      </c>
      <c r="H207" s="147">
        <v>96</v>
      </c>
      <c r="I207" s="148"/>
      <c r="L207" s="144"/>
      <c r="M207" s="149"/>
      <c r="T207" s="150"/>
      <c r="AT207" s="145" t="s">
        <v>114</v>
      </c>
      <c r="AU207" s="145" t="s">
        <v>78</v>
      </c>
      <c r="AV207" s="12" t="s">
        <v>78</v>
      </c>
      <c r="AW207" s="12" t="s">
        <v>30</v>
      </c>
      <c r="AX207" s="12" t="s">
        <v>71</v>
      </c>
      <c r="AY207" s="145" t="s">
        <v>107</v>
      </c>
    </row>
    <row r="208" spans="2:65" s="13" customFormat="1" ht="22.5">
      <c r="B208" s="151"/>
      <c r="D208" s="140" t="s">
        <v>114</v>
      </c>
      <c r="E208" s="152" t="s">
        <v>1</v>
      </c>
      <c r="F208" s="153" t="s">
        <v>350</v>
      </c>
      <c r="H208" s="154">
        <v>96</v>
      </c>
      <c r="I208" s="155"/>
      <c r="L208" s="151"/>
      <c r="M208" s="156"/>
      <c r="T208" s="157"/>
      <c r="AT208" s="152" t="s">
        <v>114</v>
      </c>
      <c r="AU208" s="152" t="s">
        <v>78</v>
      </c>
      <c r="AV208" s="13" t="s">
        <v>115</v>
      </c>
      <c r="AW208" s="13" t="s">
        <v>30</v>
      </c>
      <c r="AX208" s="13" t="s">
        <v>71</v>
      </c>
      <c r="AY208" s="152" t="s">
        <v>107</v>
      </c>
    </row>
    <row r="209" spans="2:65" s="14" customFormat="1">
      <c r="B209" s="158"/>
      <c r="D209" s="140" t="s">
        <v>114</v>
      </c>
      <c r="E209" s="159" t="s">
        <v>1</v>
      </c>
      <c r="F209" s="160" t="s">
        <v>116</v>
      </c>
      <c r="H209" s="161">
        <v>96</v>
      </c>
      <c r="I209" s="162"/>
      <c r="L209" s="158"/>
      <c r="M209" s="163"/>
      <c r="T209" s="164"/>
      <c r="AT209" s="159" t="s">
        <v>114</v>
      </c>
      <c r="AU209" s="159" t="s">
        <v>78</v>
      </c>
      <c r="AV209" s="14" t="s">
        <v>112</v>
      </c>
      <c r="AW209" s="14" t="s">
        <v>30</v>
      </c>
      <c r="AX209" s="14" t="s">
        <v>77</v>
      </c>
      <c r="AY209" s="159" t="s">
        <v>107</v>
      </c>
    </row>
    <row r="210" spans="2:65" s="1" customFormat="1" ht="24.2" customHeight="1">
      <c r="B210" s="31"/>
      <c r="C210" s="127" t="s">
        <v>140</v>
      </c>
      <c r="D210" s="127" t="s">
        <v>109</v>
      </c>
      <c r="E210" s="128" t="s">
        <v>247</v>
      </c>
      <c r="F210" s="129" t="s">
        <v>248</v>
      </c>
      <c r="G210" s="130" t="s">
        <v>219</v>
      </c>
      <c r="H210" s="131">
        <v>378</v>
      </c>
      <c r="I210" s="132"/>
      <c r="J210" s="133">
        <f>ROUND(I210*H210,2)</f>
        <v>0</v>
      </c>
      <c r="K210" s="129" t="s">
        <v>1</v>
      </c>
      <c r="L210" s="31"/>
      <c r="M210" s="134" t="s">
        <v>1</v>
      </c>
      <c r="N210" s="135" t="s">
        <v>39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112</v>
      </c>
      <c r="AT210" s="138" t="s">
        <v>109</v>
      </c>
      <c r="AU210" s="138" t="s">
        <v>78</v>
      </c>
      <c r="AY210" s="16" t="s">
        <v>107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77</v>
      </c>
      <c r="BK210" s="139">
        <f>ROUND(I210*H210,2)</f>
        <v>0</v>
      </c>
      <c r="BL210" s="16" t="s">
        <v>112</v>
      </c>
      <c r="BM210" s="138" t="s">
        <v>249</v>
      </c>
    </row>
    <row r="211" spans="2:65" s="1" customFormat="1" ht="19.5">
      <c r="B211" s="31"/>
      <c r="D211" s="140" t="s">
        <v>113</v>
      </c>
      <c r="F211" s="141" t="s">
        <v>248</v>
      </c>
      <c r="I211" s="142"/>
      <c r="L211" s="31"/>
      <c r="M211" s="143"/>
      <c r="T211" s="53"/>
      <c r="AT211" s="16" t="s">
        <v>113</v>
      </c>
      <c r="AU211" s="16" t="s">
        <v>78</v>
      </c>
    </row>
    <row r="212" spans="2:65" s="12" customFormat="1">
      <c r="B212" s="144"/>
      <c r="D212" s="140" t="s">
        <v>114</v>
      </c>
      <c r="E212" s="145" t="s">
        <v>1</v>
      </c>
      <c r="F212" s="146" t="s">
        <v>250</v>
      </c>
      <c r="H212" s="147">
        <v>288</v>
      </c>
      <c r="I212" s="148"/>
      <c r="L212" s="144"/>
      <c r="M212" s="149"/>
      <c r="T212" s="150"/>
      <c r="AT212" s="145" t="s">
        <v>114</v>
      </c>
      <c r="AU212" s="145" t="s">
        <v>78</v>
      </c>
      <c r="AV212" s="12" t="s">
        <v>78</v>
      </c>
      <c r="AW212" s="12" t="s">
        <v>30</v>
      </c>
      <c r="AX212" s="12" t="s">
        <v>71</v>
      </c>
      <c r="AY212" s="145" t="s">
        <v>107</v>
      </c>
    </row>
    <row r="213" spans="2:65" s="13" customFormat="1" ht="22.5">
      <c r="B213" s="151"/>
      <c r="D213" s="140" t="s">
        <v>114</v>
      </c>
      <c r="E213" s="152" t="s">
        <v>1</v>
      </c>
      <c r="F213" s="153" t="s">
        <v>350</v>
      </c>
      <c r="H213" s="154">
        <v>288</v>
      </c>
      <c r="I213" s="155"/>
      <c r="L213" s="151"/>
      <c r="M213" s="156"/>
      <c r="T213" s="157"/>
      <c r="AT213" s="152" t="s">
        <v>114</v>
      </c>
      <c r="AU213" s="152" t="s">
        <v>78</v>
      </c>
      <c r="AV213" s="13" t="s">
        <v>115</v>
      </c>
      <c r="AW213" s="13" t="s">
        <v>30</v>
      </c>
      <c r="AX213" s="13" t="s">
        <v>71</v>
      </c>
      <c r="AY213" s="152" t="s">
        <v>107</v>
      </c>
    </row>
    <row r="214" spans="2:65" s="12" customFormat="1">
      <c r="B214" s="144"/>
      <c r="D214" s="140"/>
      <c r="E214" s="145"/>
      <c r="F214" s="146" t="s">
        <v>378</v>
      </c>
      <c r="H214" s="147">
        <v>90</v>
      </c>
      <c r="I214" s="148"/>
      <c r="L214" s="144"/>
      <c r="M214" s="149"/>
      <c r="T214" s="150"/>
      <c r="AT214" s="145"/>
      <c r="AU214" s="145"/>
      <c r="AY214" s="145"/>
    </row>
    <row r="215" spans="2:65" s="13" customFormat="1" ht="22.5">
      <c r="B215" s="151"/>
      <c r="D215" s="140" t="s">
        <v>114</v>
      </c>
      <c r="E215" s="152" t="s">
        <v>1</v>
      </c>
      <c r="F215" s="153" t="s">
        <v>350</v>
      </c>
      <c r="H215" s="154">
        <v>90</v>
      </c>
      <c r="I215" s="155"/>
      <c r="L215" s="151"/>
      <c r="M215" s="156"/>
      <c r="T215" s="157"/>
      <c r="AT215" s="152" t="s">
        <v>114</v>
      </c>
      <c r="AU215" s="152" t="s">
        <v>78</v>
      </c>
      <c r="AV215" s="13" t="s">
        <v>115</v>
      </c>
      <c r="AW215" s="13" t="s">
        <v>30</v>
      </c>
      <c r="AX215" s="13" t="s">
        <v>71</v>
      </c>
      <c r="AY215" s="152" t="s">
        <v>107</v>
      </c>
    </row>
    <row r="216" spans="2:65" s="14" customFormat="1">
      <c r="B216" s="158"/>
      <c r="D216" s="140" t="s">
        <v>114</v>
      </c>
      <c r="E216" s="159" t="s">
        <v>1</v>
      </c>
      <c r="F216" s="160" t="s">
        <v>116</v>
      </c>
      <c r="H216" s="161">
        <v>378</v>
      </c>
      <c r="I216" s="162"/>
      <c r="L216" s="158"/>
      <c r="M216" s="163"/>
      <c r="T216" s="164"/>
      <c r="AT216" s="159" t="s">
        <v>114</v>
      </c>
      <c r="AU216" s="159" t="s">
        <v>78</v>
      </c>
      <c r="AV216" s="14" t="s">
        <v>112</v>
      </c>
      <c r="AW216" s="14" t="s">
        <v>30</v>
      </c>
      <c r="AX216" s="14" t="s">
        <v>77</v>
      </c>
      <c r="AY216" s="159" t="s">
        <v>107</v>
      </c>
    </row>
    <row r="217" spans="2:65" s="1" customFormat="1" ht="24.2" customHeight="1">
      <c r="B217" s="31"/>
      <c r="C217" s="127" t="s">
        <v>141</v>
      </c>
      <c r="D217" s="127" t="s">
        <v>109</v>
      </c>
      <c r="E217" s="128" t="s">
        <v>142</v>
      </c>
      <c r="F217" s="129" t="s">
        <v>143</v>
      </c>
      <c r="G217" s="130" t="s">
        <v>130</v>
      </c>
      <c r="H217" s="131">
        <v>1000</v>
      </c>
      <c r="I217" s="132"/>
      <c r="J217" s="133">
        <f>ROUND(I217*H217,2)</f>
        <v>0</v>
      </c>
      <c r="K217" s="129" t="s">
        <v>111</v>
      </c>
      <c r="L217" s="31"/>
      <c r="M217" s="134" t="s">
        <v>1</v>
      </c>
      <c r="N217" s="135" t="s">
        <v>39</v>
      </c>
      <c r="P217" s="136">
        <f>O217*H217</f>
        <v>0</v>
      </c>
      <c r="Q217" s="136">
        <v>0</v>
      </c>
      <c r="R217" s="136">
        <f>Q217*H217</f>
        <v>0</v>
      </c>
      <c r="S217" s="136">
        <v>0</v>
      </c>
      <c r="T217" s="137">
        <f>S217*H217</f>
        <v>0</v>
      </c>
      <c r="AR217" s="138" t="s">
        <v>112</v>
      </c>
      <c r="AT217" s="138" t="s">
        <v>109</v>
      </c>
      <c r="AU217" s="138" t="s">
        <v>78</v>
      </c>
      <c r="AY217" s="16" t="s">
        <v>107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6" t="s">
        <v>77</v>
      </c>
      <c r="BK217" s="139">
        <f>ROUND(I217*H217,2)</f>
        <v>0</v>
      </c>
      <c r="BL217" s="16" t="s">
        <v>112</v>
      </c>
      <c r="BM217" s="138" t="s">
        <v>251</v>
      </c>
    </row>
    <row r="218" spans="2:65" s="1" customFormat="1" ht="19.5">
      <c r="B218" s="31"/>
      <c r="D218" s="140" t="s">
        <v>113</v>
      </c>
      <c r="F218" s="141" t="s">
        <v>144</v>
      </c>
      <c r="I218" s="142"/>
      <c r="L218" s="31"/>
      <c r="M218" s="143"/>
      <c r="T218" s="53"/>
      <c r="AT218" s="16" t="s">
        <v>113</v>
      </c>
      <c r="AU218" s="16" t="s">
        <v>78</v>
      </c>
    </row>
    <row r="219" spans="2:65" s="12" customFormat="1">
      <c r="B219" s="144"/>
      <c r="D219" s="140" t="s">
        <v>114</v>
      </c>
      <c r="E219" s="145" t="s">
        <v>1</v>
      </c>
      <c r="F219" s="146" t="s">
        <v>252</v>
      </c>
      <c r="H219" s="147">
        <v>1000</v>
      </c>
      <c r="I219" s="148"/>
      <c r="L219" s="144"/>
      <c r="M219" s="149"/>
      <c r="T219" s="150"/>
      <c r="AT219" s="145" t="s">
        <v>114</v>
      </c>
      <c r="AU219" s="145" t="s">
        <v>78</v>
      </c>
      <c r="AV219" s="12" t="s">
        <v>78</v>
      </c>
      <c r="AW219" s="12" t="s">
        <v>30</v>
      </c>
      <c r="AX219" s="12" t="s">
        <v>71</v>
      </c>
      <c r="AY219" s="145" t="s">
        <v>107</v>
      </c>
    </row>
    <row r="220" spans="2:65" s="13" customFormat="1" ht="22.5">
      <c r="B220" s="151"/>
      <c r="D220" s="140" t="s">
        <v>114</v>
      </c>
      <c r="E220" s="152" t="s">
        <v>1</v>
      </c>
      <c r="F220" s="153" t="s">
        <v>253</v>
      </c>
      <c r="H220" s="154">
        <v>1000</v>
      </c>
      <c r="I220" s="155"/>
      <c r="L220" s="151"/>
      <c r="M220" s="156"/>
      <c r="T220" s="157"/>
      <c r="AT220" s="152" t="s">
        <v>114</v>
      </c>
      <c r="AU220" s="152" t="s">
        <v>78</v>
      </c>
      <c r="AV220" s="13" t="s">
        <v>115</v>
      </c>
      <c r="AW220" s="13" t="s">
        <v>30</v>
      </c>
      <c r="AX220" s="13" t="s">
        <v>71</v>
      </c>
      <c r="AY220" s="152" t="s">
        <v>107</v>
      </c>
    </row>
    <row r="221" spans="2:65" s="14" customFormat="1">
      <c r="B221" s="158"/>
      <c r="D221" s="140" t="s">
        <v>114</v>
      </c>
      <c r="E221" s="159" t="s">
        <v>1</v>
      </c>
      <c r="F221" s="160" t="s">
        <v>116</v>
      </c>
      <c r="H221" s="161">
        <v>1000</v>
      </c>
      <c r="I221" s="162"/>
      <c r="L221" s="158"/>
      <c r="M221" s="163"/>
      <c r="T221" s="164"/>
      <c r="AT221" s="159" t="s">
        <v>114</v>
      </c>
      <c r="AU221" s="159" t="s">
        <v>78</v>
      </c>
      <c r="AV221" s="14" t="s">
        <v>112</v>
      </c>
      <c r="AW221" s="14" t="s">
        <v>30</v>
      </c>
      <c r="AX221" s="14" t="s">
        <v>77</v>
      </c>
      <c r="AY221" s="159" t="s">
        <v>107</v>
      </c>
    </row>
    <row r="222" spans="2:65" s="1" customFormat="1" ht="24.2" customHeight="1">
      <c r="B222" s="31"/>
      <c r="C222" s="127" t="s">
        <v>145</v>
      </c>
      <c r="D222" s="127" t="s">
        <v>109</v>
      </c>
      <c r="E222" s="128" t="s">
        <v>254</v>
      </c>
      <c r="F222" s="129" t="s">
        <v>255</v>
      </c>
      <c r="G222" s="130" t="s">
        <v>130</v>
      </c>
      <c r="H222" s="131">
        <v>1000</v>
      </c>
      <c r="I222" s="132"/>
      <c r="J222" s="133">
        <f>ROUND(I222*H222,2)</f>
        <v>0</v>
      </c>
      <c r="K222" s="129" t="s">
        <v>111</v>
      </c>
      <c r="L222" s="31"/>
      <c r="M222" s="134" t="s">
        <v>1</v>
      </c>
      <c r="N222" s="135" t="s">
        <v>39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112</v>
      </c>
      <c r="AT222" s="138" t="s">
        <v>109</v>
      </c>
      <c r="AU222" s="138" t="s">
        <v>78</v>
      </c>
      <c r="AY222" s="16" t="s">
        <v>107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77</v>
      </c>
      <c r="BK222" s="139">
        <f>ROUND(I222*H222,2)</f>
        <v>0</v>
      </c>
      <c r="BL222" s="16" t="s">
        <v>112</v>
      </c>
      <c r="BM222" s="138" t="s">
        <v>256</v>
      </c>
    </row>
    <row r="223" spans="2:65" s="1" customFormat="1" ht="29.25">
      <c r="B223" s="31"/>
      <c r="D223" s="140" t="s">
        <v>113</v>
      </c>
      <c r="F223" s="141" t="s">
        <v>257</v>
      </c>
      <c r="I223" s="142"/>
      <c r="L223" s="31"/>
      <c r="M223" s="143"/>
      <c r="T223" s="53"/>
      <c r="AT223" s="16" t="s">
        <v>113</v>
      </c>
      <c r="AU223" s="16" t="s">
        <v>78</v>
      </c>
    </row>
    <row r="224" spans="2:65" s="12" customFormat="1">
      <c r="B224" s="144"/>
      <c r="D224" s="140" t="s">
        <v>114</v>
      </c>
      <c r="E224" s="145" t="s">
        <v>1</v>
      </c>
      <c r="F224" s="146" t="s">
        <v>259</v>
      </c>
      <c r="H224" s="147">
        <v>1000</v>
      </c>
      <c r="I224" s="148"/>
      <c r="L224" s="144"/>
      <c r="M224" s="149"/>
      <c r="T224" s="150"/>
      <c r="AT224" s="145" t="s">
        <v>114</v>
      </c>
      <c r="AU224" s="145" t="s">
        <v>78</v>
      </c>
      <c r="AV224" s="12" t="s">
        <v>78</v>
      </c>
      <c r="AW224" s="12" t="s">
        <v>30</v>
      </c>
      <c r="AX224" s="12" t="s">
        <v>71</v>
      </c>
      <c r="AY224" s="145" t="s">
        <v>107</v>
      </c>
    </row>
    <row r="225" spans="2:65" s="13" customFormat="1">
      <c r="B225" s="151"/>
      <c r="D225" s="140" t="s">
        <v>114</v>
      </c>
      <c r="E225" s="152" t="s">
        <v>1</v>
      </c>
      <c r="F225" s="153" t="s">
        <v>258</v>
      </c>
      <c r="H225" s="154">
        <v>1000</v>
      </c>
      <c r="I225" s="155"/>
      <c r="L225" s="151"/>
      <c r="M225" s="156"/>
      <c r="T225" s="157"/>
      <c r="AT225" s="152" t="s">
        <v>114</v>
      </c>
      <c r="AU225" s="152" t="s">
        <v>78</v>
      </c>
      <c r="AV225" s="13" t="s">
        <v>115</v>
      </c>
      <c r="AW225" s="13" t="s">
        <v>30</v>
      </c>
      <c r="AX225" s="13" t="s">
        <v>71</v>
      </c>
      <c r="AY225" s="152" t="s">
        <v>107</v>
      </c>
    </row>
    <row r="226" spans="2:65" s="14" customFormat="1">
      <c r="B226" s="158"/>
      <c r="D226" s="140" t="s">
        <v>114</v>
      </c>
      <c r="E226" s="159" t="s">
        <v>1</v>
      </c>
      <c r="F226" s="160" t="s">
        <v>116</v>
      </c>
      <c r="H226" s="161">
        <v>1000</v>
      </c>
      <c r="I226" s="162"/>
      <c r="L226" s="158"/>
      <c r="M226" s="163"/>
      <c r="T226" s="164"/>
      <c r="AT226" s="159" t="s">
        <v>114</v>
      </c>
      <c r="AU226" s="159" t="s">
        <v>78</v>
      </c>
      <c r="AV226" s="14" t="s">
        <v>112</v>
      </c>
      <c r="AW226" s="14" t="s">
        <v>30</v>
      </c>
      <c r="AX226" s="14" t="s">
        <v>77</v>
      </c>
      <c r="AY226" s="159" t="s">
        <v>107</v>
      </c>
    </row>
    <row r="227" spans="2:65" s="1" customFormat="1" ht="16.5" customHeight="1">
      <c r="B227" s="31"/>
      <c r="C227" s="127" t="s">
        <v>146</v>
      </c>
      <c r="D227" s="127" t="s">
        <v>109</v>
      </c>
      <c r="E227" s="128" t="s">
        <v>147</v>
      </c>
      <c r="F227" s="129" t="s">
        <v>148</v>
      </c>
      <c r="G227" s="130" t="s">
        <v>130</v>
      </c>
      <c r="H227" s="131">
        <v>1000</v>
      </c>
      <c r="I227" s="132"/>
      <c r="J227" s="133">
        <f>ROUND(I227*H227,2)</f>
        <v>0</v>
      </c>
      <c r="K227" s="129" t="s">
        <v>111</v>
      </c>
      <c r="L227" s="31"/>
      <c r="M227" s="134" t="s">
        <v>1</v>
      </c>
      <c r="N227" s="135" t="s">
        <v>39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112</v>
      </c>
      <c r="AT227" s="138" t="s">
        <v>109</v>
      </c>
      <c r="AU227" s="138" t="s">
        <v>78</v>
      </c>
      <c r="AY227" s="16" t="s">
        <v>107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6" t="s">
        <v>77</v>
      </c>
      <c r="BK227" s="139">
        <f>ROUND(I227*H227,2)</f>
        <v>0</v>
      </c>
      <c r="BL227" s="16" t="s">
        <v>112</v>
      </c>
      <c r="BM227" s="138" t="s">
        <v>351</v>
      </c>
    </row>
    <row r="228" spans="2:65" s="1" customFormat="1" ht="19.5">
      <c r="B228" s="31"/>
      <c r="D228" s="140" t="s">
        <v>113</v>
      </c>
      <c r="F228" s="141" t="s">
        <v>149</v>
      </c>
      <c r="I228" s="142"/>
      <c r="L228" s="31"/>
      <c r="M228" s="143"/>
      <c r="T228" s="53"/>
      <c r="AT228" s="16" t="s">
        <v>113</v>
      </c>
      <c r="AU228" s="16" t="s">
        <v>78</v>
      </c>
    </row>
    <row r="229" spans="2:65" s="12" customFormat="1">
      <c r="B229" s="144"/>
      <c r="D229" s="140" t="s">
        <v>114</v>
      </c>
      <c r="E229" s="145" t="s">
        <v>1</v>
      </c>
      <c r="F229" s="146" t="s">
        <v>259</v>
      </c>
      <c r="H229" s="147">
        <v>1000</v>
      </c>
      <c r="I229" s="148"/>
      <c r="L229" s="144"/>
      <c r="M229" s="149"/>
      <c r="T229" s="150"/>
      <c r="AT229" s="145" t="s">
        <v>114</v>
      </c>
      <c r="AU229" s="145" t="s">
        <v>78</v>
      </c>
      <c r="AV229" s="12" t="s">
        <v>78</v>
      </c>
      <c r="AW229" s="12" t="s">
        <v>30</v>
      </c>
      <c r="AX229" s="12" t="s">
        <v>71</v>
      </c>
      <c r="AY229" s="145" t="s">
        <v>107</v>
      </c>
    </row>
    <row r="230" spans="2:65" s="13" customFormat="1" ht="22.5">
      <c r="B230" s="151"/>
      <c r="D230" s="140" t="s">
        <v>114</v>
      </c>
      <c r="E230" s="152" t="s">
        <v>1</v>
      </c>
      <c r="F230" s="153" t="s">
        <v>352</v>
      </c>
      <c r="H230" s="154">
        <v>1000</v>
      </c>
      <c r="I230" s="155"/>
      <c r="L230" s="151"/>
      <c r="M230" s="156"/>
      <c r="T230" s="157"/>
      <c r="AT230" s="152" t="s">
        <v>114</v>
      </c>
      <c r="AU230" s="152" t="s">
        <v>78</v>
      </c>
      <c r="AV230" s="13" t="s">
        <v>115</v>
      </c>
      <c r="AW230" s="13" t="s">
        <v>30</v>
      </c>
      <c r="AX230" s="13" t="s">
        <v>71</v>
      </c>
      <c r="AY230" s="152" t="s">
        <v>107</v>
      </c>
    </row>
    <row r="231" spans="2:65" s="14" customFormat="1">
      <c r="B231" s="158"/>
      <c r="D231" s="140" t="s">
        <v>114</v>
      </c>
      <c r="E231" s="159" t="s">
        <v>1</v>
      </c>
      <c r="F231" s="160" t="s">
        <v>116</v>
      </c>
      <c r="H231" s="161">
        <v>1000</v>
      </c>
      <c r="I231" s="162"/>
      <c r="L231" s="158"/>
      <c r="M231" s="163"/>
      <c r="T231" s="164"/>
      <c r="AT231" s="159" t="s">
        <v>114</v>
      </c>
      <c r="AU231" s="159" t="s">
        <v>78</v>
      </c>
      <c r="AV231" s="14" t="s">
        <v>112</v>
      </c>
      <c r="AW231" s="14" t="s">
        <v>30</v>
      </c>
      <c r="AX231" s="14" t="s">
        <v>77</v>
      </c>
      <c r="AY231" s="159" t="s">
        <v>107</v>
      </c>
    </row>
    <row r="232" spans="2:65" s="1" customFormat="1" ht="24.2" customHeight="1">
      <c r="B232" s="31"/>
      <c r="C232" s="127" t="s">
        <v>150</v>
      </c>
      <c r="D232" s="127" t="s">
        <v>109</v>
      </c>
      <c r="E232" s="128" t="s">
        <v>260</v>
      </c>
      <c r="F232" s="129" t="s">
        <v>261</v>
      </c>
      <c r="G232" s="130" t="s">
        <v>110</v>
      </c>
      <c r="H232" s="131">
        <v>535.125</v>
      </c>
      <c r="I232" s="132"/>
      <c r="J232" s="133">
        <f>ROUND(I232*H232,2)</f>
        <v>0</v>
      </c>
      <c r="K232" s="129" t="s">
        <v>111</v>
      </c>
      <c r="L232" s="31"/>
      <c r="M232" s="134" t="s">
        <v>1</v>
      </c>
      <c r="N232" s="135" t="s">
        <v>39</v>
      </c>
      <c r="P232" s="136">
        <f>O232*H232</f>
        <v>0</v>
      </c>
      <c r="Q232" s="136">
        <v>0</v>
      </c>
      <c r="R232" s="136">
        <f>Q232*H232</f>
        <v>0</v>
      </c>
      <c r="S232" s="136">
        <v>0</v>
      </c>
      <c r="T232" s="137">
        <f>S232*H232</f>
        <v>0</v>
      </c>
      <c r="AR232" s="138" t="s">
        <v>112</v>
      </c>
      <c r="AT232" s="138" t="s">
        <v>109</v>
      </c>
      <c r="AU232" s="138" t="s">
        <v>78</v>
      </c>
      <c r="AY232" s="16" t="s">
        <v>107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6" t="s">
        <v>77</v>
      </c>
      <c r="BK232" s="139">
        <f>ROUND(I232*H232,2)</f>
        <v>0</v>
      </c>
      <c r="BL232" s="16" t="s">
        <v>112</v>
      </c>
      <c r="BM232" s="138" t="s">
        <v>353</v>
      </c>
    </row>
    <row r="233" spans="2:65" s="1" customFormat="1" ht="19.5">
      <c r="B233" s="31"/>
      <c r="D233" s="140" t="s">
        <v>113</v>
      </c>
      <c r="F233" s="141" t="s">
        <v>262</v>
      </c>
      <c r="I233" s="142"/>
      <c r="L233" s="31"/>
      <c r="M233" s="143"/>
      <c r="T233" s="53"/>
      <c r="AT233" s="16" t="s">
        <v>113</v>
      </c>
      <c r="AU233" s="16" t="s">
        <v>78</v>
      </c>
    </row>
    <row r="234" spans="2:65" s="12" customFormat="1">
      <c r="B234" s="144"/>
      <c r="D234" s="140" t="s">
        <v>114</v>
      </c>
      <c r="E234" s="145" t="s">
        <v>1</v>
      </c>
      <c r="F234" s="146" t="s">
        <v>263</v>
      </c>
      <c r="H234" s="147">
        <v>70</v>
      </c>
      <c r="I234" s="148"/>
      <c r="L234" s="144"/>
      <c r="M234" s="149"/>
      <c r="T234" s="150"/>
      <c r="AT234" s="145" t="s">
        <v>114</v>
      </c>
      <c r="AU234" s="145" t="s">
        <v>78</v>
      </c>
      <c r="AV234" s="12" t="s">
        <v>78</v>
      </c>
      <c r="AW234" s="12" t="s">
        <v>30</v>
      </c>
      <c r="AX234" s="12" t="s">
        <v>71</v>
      </c>
      <c r="AY234" s="145" t="s">
        <v>107</v>
      </c>
    </row>
    <row r="235" spans="2:65" s="13" customFormat="1" ht="22.5">
      <c r="B235" s="151"/>
      <c r="D235" s="140" t="s">
        <v>114</v>
      </c>
      <c r="E235" s="152" t="s">
        <v>1</v>
      </c>
      <c r="F235" s="153" t="s">
        <v>264</v>
      </c>
      <c r="H235" s="154">
        <v>70</v>
      </c>
      <c r="I235" s="155"/>
      <c r="L235" s="151"/>
      <c r="M235" s="156"/>
      <c r="T235" s="157"/>
      <c r="AT235" s="152" t="s">
        <v>114</v>
      </c>
      <c r="AU235" s="152" t="s">
        <v>78</v>
      </c>
      <c r="AV235" s="13" t="s">
        <v>115</v>
      </c>
      <c r="AW235" s="13" t="s">
        <v>30</v>
      </c>
      <c r="AX235" s="13" t="s">
        <v>71</v>
      </c>
      <c r="AY235" s="152" t="s">
        <v>107</v>
      </c>
    </row>
    <row r="236" spans="2:65" s="12" customFormat="1">
      <c r="B236" s="144"/>
      <c r="D236" s="140" t="s">
        <v>114</v>
      </c>
      <c r="E236" s="145" t="s">
        <v>1</v>
      </c>
      <c r="F236" s="146" t="s">
        <v>265</v>
      </c>
      <c r="H236" s="147">
        <v>25.125</v>
      </c>
      <c r="I236" s="148"/>
      <c r="L236" s="144"/>
      <c r="M236" s="149"/>
      <c r="T236" s="150"/>
      <c r="AT236" s="145" t="s">
        <v>114</v>
      </c>
      <c r="AU236" s="145" t="s">
        <v>78</v>
      </c>
      <c r="AV236" s="12" t="s">
        <v>78</v>
      </c>
      <c r="AW236" s="12" t="s">
        <v>30</v>
      </c>
      <c r="AX236" s="12" t="s">
        <v>71</v>
      </c>
      <c r="AY236" s="145" t="s">
        <v>107</v>
      </c>
    </row>
    <row r="237" spans="2:65" s="13" customFormat="1" ht="22.5">
      <c r="B237" s="151"/>
      <c r="D237" s="140" t="s">
        <v>114</v>
      </c>
      <c r="E237" s="152" t="s">
        <v>1</v>
      </c>
      <c r="F237" s="153" t="s">
        <v>266</v>
      </c>
      <c r="H237" s="154">
        <v>25.125</v>
      </c>
      <c r="I237" s="155"/>
      <c r="L237" s="151"/>
      <c r="M237" s="156"/>
      <c r="T237" s="157"/>
      <c r="AT237" s="152" t="s">
        <v>114</v>
      </c>
      <c r="AU237" s="152" t="s">
        <v>78</v>
      </c>
      <c r="AV237" s="13" t="s">
        <v>115</v>
      </c>
      <c r="AW237" s="13" t="s">
        <v>30</v>
      </c>
      <c r="AX237" s="13" t="s">
        <v>71</v>
      </c>
      <c r="AY237" s="152" t="s">
        <v>107</v>
      </c>
    </row>
    <row r="238" spans="2:65" s="12" customFormat="1">
      <c r="B238" s="144"/>
      <c r="D238" s="140" t="s">
        <v>114</v>
      </c>
      <c r="E238" s="145" t="s">
        <v>1</v>
      </c>
      <c r="F238" s="146" t="s">
        <v>267</v>
      </c>
      <c r="H238" s="147">
        <v>190</v>
      </c>
      <c r="I238" s="148"/>
      <c r="L238" s="144"/>
      <c r="M238" s="149"/>
      <c r="T238" s="150"/>
      <c r="AT238" s="145" t="s">
        <v>114</v>
      </c>
      <c r="AU238" s="145" t="s">
        <v>78</v>
      </c>
      <c r="AV238" s="12" t="s">
        <v>78</v>
      </c>
      <c r="AW238" s="12" t="s">
        <v>30</v>
      </c>
      <c r="AX238" s="12" t="s">
        <v>71</v>
      </c>
      <c r="AY238" s="145" t="s">
        <v>107</v>
      </c>
    </row>
    <row r="239" spans="2:65" s="13" customFormat="1" ht="22.5">
      <c r="B239" s="151"/>
      <c r="D239" s="140" t="s">
        <v>114</v>
      </c>
      <c r="E239" s="152" t="s">
        <v>1</v>
      </c>
      <c r="F239" s="153" t="s">
        <v>268</v>
      </c>
      <c r="H239" s="154">
        <v>190</v>
      </c>
      <c r="I239" s="155"/>
      <c r="L239" s="151"/>
      <c r="M239" s="156"/>
      <c r="T239" s="157"/>
      <c r="AT239" s="152" t="s">
        <v>114</v>
      </c>
      <c r="AU239" s="152" t="s">
        <v>78</v>
      </c>
      <c r="AV239" s="13" t="s">
        <v>115</v>
      </c>
      <c r="AW239" s="13" t="s">
        <v>30</v>
      </c>
      <c r="AX239" s="13" t="s">
        <v>71</v>
      </c>
      <c r="AY239" s="152" t="s">
        <v>107</v>
      </c>
    </row>
    <row r="240" spans="2:65" s="12" customFormat="1">
      <c r="B240" s="144"/>
      <c r="D240" s="140" t="s">
        <v>114</v>
      </c>
      <c r="E240" s="145" t="s">
        <v>1</v>
      </c>
      <c r="F240" s="146" t="s">
        <v>269</v>
      </c>
      <c r="H240" s="147">
        <v>250</v>
      </c>
      <c r="I240" s="148"/>
      <c r="L240" s="144"/>
      <c r="M240" s="149"/>
      <c r="T240" s="150"/>
      <c r="AT240" s="145" t="s">
        <v>114</v>
      </c>
      <c r="AU240" s="145" t="s">
        <v>78</v>
      </c>
      <c r="AV240" s="12" t="s">
        <v>78</v>
      </c>
      <c r="AW240" s="12" t="s">
        <v>30</v>
      </c>
      <c r="AX240" s="12" t="s">
        <v>71</v>
      </c>
      <c r="AY240" s="145" t="s">
        <v>107</v>
      </c>
    </row>
    <row r="241" spans="2:65" s="13" customFormat="1" ht="22.5">
      <c r="B241" s="151"/>
      <c r="D241" s="140" t="s">
        <v>114</v>
      </c>
      <c r="E241" s="152" t="s">
        <v>1</v>
      </c>
      <c r="F241" s="153" t="s">
        <v>270</v>
      </c>
      <c r="H241" s="154">
        <v>250</v>
      </c>
      <c r="I241" s="155"/>
      <c r="L241" s="151"/>
      <c r="M241" s="156"/>
      <c r="T241" s="157"/>
      <c r="AT241" s="152" t="s">
        <v>114</v>
      </c>
      <c r="AU241" s="152" t="s">
        <v>78</v>
      </c>
      <c r="AV241" s="13" t="s">
        <v>115</v>
      </c>
      <c r="AW241" s="13" t="s">
        <v>30</v>
      </c>
      <c r="AX241" s="13" t="s">
        <v>71</v>
      </c>
      <c r="AY241" s="152" t="s">
        <v>107</v>
      </c>
    </row>
    <row r="242" spans="2:65" s="14" customFormat="1">
      <c r="B242" s="158"/>
      <c r="D242" s="140" t="s">
        <v>114</v>
      </c>
      <c r="E242" s="159" t="s">
        <v>1</v>
      </c>
      <c r="F242" s="160" t="s">
        <v>116</v>
      </c>
      <c r="H242" s="161">
        <v>535.125</v>
      </c>
      <c r="I242" s="162"/>
      <c r="L242" s="158"/>
      <c r="M242" s="163"/>
      <c r="T242" s="164"/>
      <c r="AT242" s="159" t="s">
        <v>114</v>
      </c>
      <c r="AU242" s="159" t="s">
        <v>78</v>
      </c>
      <c r="AV242" s="14" t="s">
        <v>112</v>
      </c>
      <c r="AW242" s="14" t="s">
        <v>30</v>
      </c>
      <c r="AX242" s="14" t="s">
        <v>77</v>
      </c>
      <c r="AY242" s="159" t="s">
        <v>107</v>
      </c>
    </row>
    <row r="243" spans="2:65" s="1" customFormat="1" ht="24.2" customHeight="1">
      <c r="B243" s="31"/>
      <c r="C243" s="127" t="s">
        <v>152</v>
      </c>
      <c r="D243" s="127" t="s">
        <v>109</v>
      </c>
      <c r="E243" s="128" t="s">
        <v>155</v>
      </c>
      <c r="F243" s="129" t="s">
        <v>156</v>
      </c>
      <c r="G243" s="130" t="s">
        <v>110</v>
      </c>
      <c r="H243" s="131">
        <v>580</v>
      </c>
      <c r="I243" s="132"/>
      <c r="J243" s="133">
        <f>ROUND(I243*H243,2)</f>
        <v>0</v>
      </c>
      <c r="K243" s="129" t="s">
        <v>111</v>
      </c>
      <c r="L243" s="31"/>
      <c r="M243" s="134" t="s">
        <v>1</v>
      </c>
      <c r="N243" s="135" t="s">
        <v>39</v>
      </c>
      <c r="P243" s="136">
        <f>O243*H243</f>
        <v>0</v>
      </c>
      <c r="Q243" s="136">
        <v>0</v>
      </c>
      <c r="R243" s="136">
        <f>Q243*H243</f>
        <v>0</v>
      </c>
      <c r="S243" s="136">
        <v>0</v>
      </c>
      <c r="T243" s="137">
        <f>S243*H243</f>
        <v>0</v>
      </c>
      <c r="AR243" s="138" t="s">
        <v>112</v>
      </c>
      <c r="AT243" s="138" t="s">
        <v>109</v>
      </c>
      <c r="AU243" s="138" t="s">
        <v>78</v>
      </c>
      <c r="AY243" s="16" t="s">
        <v>107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6" t="s">
        <v>77</v>
      </c>
      <c r="BK243" s="139">
        <f>ROUND(I243*H243,2)</f>
        <v>0</v>
      </c>
      <c r="BL243" s="16" t="s">
        <v>112</v>
      </c>
      <c r="BM243" s="138" t="s">
        <v>354</v>
      </c>
    </row>
    <row r="244" spans="2:65" s="1" customFormat="1" ht="29.25">
      <c r="B244" s="31"/>
      <c r="D244" s="140" t="s">
        <v>113</v>
      </c>
      <c r="F244" s="141" t="s">
        <v>157</v>
      </c>
      <c r="I244" s="142"/>
      <c r="L244" s="31"/>
      <c r="M244" s="143"/>
      <c r="T244" s="53"/>
      <c r="AT244" s="16" t="s">
        <v>113</v>
      </c>
      <c r="AU244" s="16" t="s">
        <v>78</v>
      </c>
    </row>
    <row r="245" spans="2:65" s="12" customFormat="1">
      <c r="B245" s="144"/>
      <c r="D245" s="140" t="s">
        <v>114</v>
      </c>
      <c r="E245" s="145" t="s">
        <v>1</v>
      </c>
      <c r="F245" s="146" t="s">
        <v>192</v>
      </c>
      <c r="H245" s="147">
        <v>230</v>
      </c>
      <c r="I245" s="148"/>
      <c r="L245" s="144"/>
      <c r="M245" s="149"/>
      <c r="T245" s="150"/>
      <c r="AT245" s="145" t="s">
        <v>114</v>
      </c>
      <c r="AU245" s="145" t="s">
        <v>78</v>
      </c>
      <c r="AV245" s="12" t="s">
        <v>78</v>
      </c>
      <c r="AW245" s="12" t="s">
        <v>30</v>
      </c>
      <c r="AX245" s="12" t="s">
        <v>71</v>
      </c>
      <c r="AY245" s="145" t="s">
        <v>107</v>
      </c>
    </row>
    <row r="246" spans="2:65" s="13" customFormat="1" ht="22.5">
      <c r="B246" s="151"/>
      <c r="D246" s="140" t="s">
        <v>114</v>
      </c>
      <c r="E246" s="152" t="s">
        <v>1</v>
      </c>
      <c r="F246" s="153" t="s">
        <v>271</v>
      </c>
      <c r="H246" s="154">
        <v>230</v>
      </c>
      <c r="I246" s="155"/>
      <c r="L246" s="151"/>
      <c r="M246" s="156"/>
      <c r="T246" s="157"/>
      <c r="AT246" s="152" t="s">
        <v>114</v>
      </c>
      <c r="AU246" s="152" t="s">
        <v>78</v>
      </c>
      <c r="AV246" s="13" t="s">
        <v>115</v>
      </c>
      <c r="AW246" s="13" t="s">
        <v>30</v>
      </c>
      <c r="AX246" s="13" t="s">
        <v>71</v>
      </c>
      <c r="AY246" s="152" t="s">
        <v>107</v>
      </c>
    </row>
    <row r="247" spans="2:65" s="12" customFormat="1">
      <c r="B247" s="144"/>
      <c r="D247" s="140" t="s">
        <v>114</v>
      </c>
      <c r="E247" s="145" t="s">
        <v>1</v>
      </c>
      <c r="F247" s="146" t="s">
        <v>196</v>
      </c>
      <c r="H247" s="147">
        <v>350</v>
      </c>
      <c r="I247" s="148"/>
      <c r="L247" s="144"/>
      <c r="M247" s="149"/>
      <c r="T247" s="150"/>
      <c r="AT247" s="145" t="s">
        <v>114</v>
      </c>
      <c r="AU247" s="145" t="s">
        <v>78</v>
      </c>
      <c r="AV247" s="12" t="s">
        <v>78</v>
      </c>
      <c r="AW247" s="12" t="s">
        <v>30</v>
      </c>
      <c r="AX247" s="12" t="s">
        <v>71</v>
      </c>
      <c r="AY247" s="145" t="s">
        <v>107</v>
      </c>
    </row>
    <row r="248" spans="2:65" s="13" customFormat="1" ht="22.5">
      <c r="B248" s="151"/>
      <c r="D248" s="140" t="s">
        <v>114</v>
      </c>
      <c r="E248" s="152" t="s">
        <v>1</v>
      </c>
      <c r="F248" s="153" t="s">
        <v>272</v>
      </c>
      <c r="H248" s="154">
        <v>350</v>
      </c>
      <c r="I248" s="155"/>
      <c r="L248" s="151"/>
      <c r="M248" s="156"/>
      <c r="T248" s="157"/>
      <c r="AT248" s="152" t="s">
        <v>114</v>
      </c>
      <c r="AU248" s="152" t="s">
        <v>78</v>
      </c>
      <c r="AV248" s="13" t="s">
        <v>115</v>
      </c>
      <c r="AW248" s="13" t="s">
        <v>30</v>
      </c>
      <c r="AX248" s="13" t="s">
        <v>71</v>
      </c>
      <c r="AY248" s="152" t="s">
        <v>107</v>
      </c>
    </row>
    <row r="249" spans="2:65" s="14" customFormat="1">
      <c r="B249" s="158"/>
      <c r="D249" s="140" t="s">
        <v>114</v>
      </c>
      <c r="E249" s="159" t="s">
        <v>1</v>
      </c>
      <c r="F249" s="160" t="s">
        <v>116</v>
      </c>
      <c r="H249" s="161">
        <v>580</v>
      </c>
      <c r="I249" s="162"/>
      <c r="L249" s="158"/>
      <c r="M249" s="163"/>
      <c r="T249" s="164"/>
      <c r="AT249" s="159" t="s">
        <v>114</v>
      </c>
      <c r="AU249" s="159" t="s">
        <v>78</v>
      </c>
      <c r="AV249" s="14" t="s">
        <v>112</v>
      </c>
      <c r="AW249" s="14" t="s">
        <v>30</v>
      </c>
      <c r="AX249" s="14" t="s">
        <v>77</v>
      </c>
      <c r="AY249" s="159" t="s">
        <v>107</v>
      </c>
    </row>
    <row r="250" spans="2:65" s="11" customFormat="1" ht="22.9" customHeight="1">
      <c r="B250" s="115"/>
      <c r="D250" s="116" t="s">
        <v>70</v>
      </c>
      <c r="E250" s="125" t="s">
        <v>78</v>
      </c>
      <c r="F250" s="125" t="s">
        <v>273</v>
      </c>
      <c r="I250" s="118"/>
      <c r="J250" s="126">
        <f>BK250</f>
        <v>0</v>
      </c>
      <c r="L250" s="115"/>
      <c r="M250" s="120"/>
      <c r="P250" s="121">
        <f>SUM(P251:P259)</f>
        <v>0</v>
      </c>
      <c r="R250" s="121">
        <f>SUM(R251:R259)</f>
        <v>4.8095999999999998E-3</v>
      </c>
      <c r="T250" s="122">
        <f>SUM(T251:T259)</f>
        <v>0</v>
      </c>
      <c r="AR250" s="116" t="s">
        <v>77</v>
      </c>
      <c r="AT250" s="123" t="s">
        <v>70</v>
      </c>
      <c r="AU250" s="123" t="s">
        <v>77</v>
      </c>
      <c r="AY250" s="116" t="s">
        <v>107</v>
      </c>
      <c r="BK250" s="124">
        <f>SUM(BK251:BK259)</f>
        <v>0</v>
      </c>
    </row>
    <row r="251" spans="2:65" s="1" customFormat="1" ht="24.2" customHeight="1">
      <c r="B251" s="31"/>
      <c r="C251" s="127" t="s">
        <v>153</v>
      </c>
      <c r="D251" s="127" t="s">
        <v>109</v>
      </c>
      <c r="E251" s="128" t="s">
        <v>274</v>
      </c>
      <c r="F251" s="129" t="s">
        <v>275</v>
      </c>
      <c r="G251" s="130" t="s">
        <v>219</v>
      </c>
      <c r="H251" s="131">
        <v>160</v>
      </c>
      <c r="I251" s="132"/>
      <c r="J251" s="133">
        <f>ROUND(I251*H251,2)</f>
        <v>0</v>
      </c>
      <c r="K251" s="129" t="s">
        <v>111</v>
      </c>
      <c r="L251" s="31"/>
      <c r="M251" s="134" t="s">
        <v>1</v>
      </c>
      <c r="N251" s="135" t="s">
        <v>39</v>
      </c>
      <c r="P251" s="136">
        <f>O251*H251</f>
        <v>0</v>
      </c>
      <c r="Q251" s="136">
        <v>3.006E-5</v>
      </c>
      <c r="R251" s="136">
        <f>Q251*H251</f>
        <v>4.8095999999999998E-3</v>
      </c>
      <c r="S251" s="136">
        <v>0</v>
      </c>
      <c r="T251" s="137">
        <f>S251*H251</f>
        <v>0</v>
      </c>
      <c r="AR251" s="138" t="s">
        <v>112</v>
      </c>
      <c r="AT251" s="138" t="s">
        <v>109</v>
      </c>
      <c r="AU251" s="138" t="s">
        <v>78</v>
      </c>
      <c r="AY251" s="16" t="s">
        <v>107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6" t="s">
        <v>77</v>
      </c>
      <c r="BK251" s="139">
        <f>ROUND(I251*H251,2)</f>
        <v>0</v>
      </c>
      <c r="BL251" s="16" t="s">
        <v>112</v>
      </c>
      <c r="BM251" s="138" t="s">
        <v>355</v>
      </c>
    </row>
    <row r="252" spans="2:65" s="1" customFormat="1" ht="19.5">
      <c r="B252" s="31"/>
      <c r="D252" s="140" t="s">
        <v>113</v>
      </c>
      <c r="F252" s="141" t="s">
        <v>276</v>
      </c>
      <c r="I252" s="142"/>
      <c r="L252" s="31"/>
      <c r="M252" s="143"/>
      <c r="T252" s="53"/>
      <c r="AT252" s="16" t="s">
        <v>113</v>
      </c>
      <c r="AU252" s="16" t="s">
        <v>78</v>
      </c>
    </row>
    <row r="253" spans="2:65" s="12" customFormat="1">
      <c r="B253" s="144"/>
      <c r="D253" s="140" t="s">
        <v>114</v>
      </c>
      <c r="E253" s="145" t="s">
        <v>1</v>
      </c>
      <c r="F253" s="146" t="s">
        <v>277</v>
      </c>
      <c r="H253" s="147">
        <v>24</v>
      </c>
      <c r="I253" s="148"/>
      <c r="L253" s="144"/>
      <c r="M253" s="149"/>
      <c r="T253" s="150"/>
      <c r="AT253" s="145" t="s">
        <v>114</v>
      </c>
      <c r="AU253" s="145" t="s">
        <v>78</v>
      </c>
      <c r="AV253" s="12" t="s">
        <v>78</v>
      </c>
      <c r="AW253" s="12" t="s">
        <v>30</v>
      </c>
      <c r="AX253" s="12" t="s">
        <v>71</v>
      </c>
      <c r="AY253" s="145" t="s">
        <v>107</v>
      </c>
    </row>
    <row r="254" spans="2:65" s="13" customFormat="1" ht="22.5">
      <c r="B254" s="151"/>
      <c r="D254" s="140" t="s">
        <v>114</v>
      </c>
      <c r="E254" s="152" t="s">
        <v>1</v>
      </c>
      <c r="F254" s="153" t="s">
        <v>356</v>
      </c>
      <c r="H254" s="154">
        <v>24</v>
      </c>
      <c r="I254" s="155"/>
      <c r="L254" s="151"/>
      <c r="M254" s="156"/>
      <c r="T254" s="157"/>
      <c r="AT254" s="152" t="s">
        <v>114</v>
      </c>
      <c r="AU254" s="152" t="s">
        <v>78</v>
      </c>
      <c r="AV254" s="13" t="s">
        <v>115</v>
      </c>
      <c r="AW254" s="13" t="s">
        <v>30</v>
      </c>
      <c r="AX254" s="13" t="s">
        <v>71</v>
      </c>
      <c r="AY254" s="152" t="s">
        <v>107</v>
      </c>
    </row>
    <row r="255" spans="2:65" s="12" customFormat="1">
      <c r="B255" s="144"/>
      <c r="D255" s="140" t="s">
        <v>114</v>
      </c>
      <c r="E255" s="145" t="s">
        <v>1</v>
      </c>
      <c r="F255" s="146" t="s">
        <v>278</v>
      </c>
      <c r="H255" s="147">
        <v>72</v>
      </c>
      <c r="I255" s="148"/>
      <c r="L255" s="144"/>
      <c r="M255" s="149"/>
      <c r="T255" s="150"/>
      <c r="AT255" s="145" t="s">
        <v>114</v>
      </c>
      <c r="AU255" s="145" t="s">
        <v>78</v>
      </c>
      <c r="AV255" s="12" t="s">
        <v>78</v>
      </c>
      <c r="AW255" s="12" t="s">
        <v>30</v>
      </c>
      <c r="AX255" s="12" t="s">
        <v>71</v>
      </c>
      <c r="AY255" s="145" t="s">
        <v>107</v>
      </c>
    </row>
    <row r="256" spans="2:65" s="13" customFormat="1" ht="22.5">
      <c r="B256" s="151"/>
      <c r="D256" s="140" t="s">
        <v>114</v>
      </c>
      <c r="E256" s="152" t="s">
        <v>1</v>
      </c>
      <c r="F256" s="153" t="s">
        <v>357</v>
      </c>
      <c r="H256" s="154">
        <v>72</v>
      </c>
      <c r="I256" s="155"/>
      <c r="L256" s="151"/>
      <c r="M256" s="156"/>
      <c r="T256" s="157"/>
      <c r="AT256" s="152" t="s">
        <v>114</v>
      </c>
      <c r="AU256" s="152" t="s">
        <v>78</v>
      </c>
      <c r="AV256" s="13" t="s">
        <v>115</v>
      </c>
      <c r="AW256" s="13" t="s">
        <v>30</v>
      </c>
      <c r="AX256" s="13" t="s">
        <v>71</v>
      </c>
      <c r="AY256" s="152" t="s">
        <v>107</v>
      </c>
    </row>
    <row r="257" spans="2:65" s="12" customFormat="1">
      <c r="B257" s="144"/>
      <c r="D257" s="140" t="s">
        <v>114</v>
      </c>
      <c r="E257" s="145" t="s">
        <v>1</v>
      </c>
      <c r="F257" s="146" t="s">
        <v>279</v>
      </c>
      <c r="H257" s="147">
        <v>64</v>
      </c>
      <c r="I257" s="148"/>
      <c r="L257" s="144"/>
      <c r="M257" s="149"/>
      <c r="T257" s="150"/>
      <c r="AT257" s="145" t="s">
        <v>114</v>
      </c>
      <c r="AU257" s="145" t="s">
        <v>78</v>
      </c>
      <c r="AV257" s="12" t="s">
        <v>78</v>
      </c>
      <c r="AW257" s="12" t="s">
        <v>30</v>
      </c>
      <c r="AX257" s="12" t="s">
        <v>71</v>
      </c>
      <c r="AY257" s="145" t="s">
        <v>107</v>
      </c>
    </row>
    <row r="258" spans="2:65" s="13" customFormat="1" ht="22.5">
      <c r="B258" s="151"/>
      <c r="D258" s="140" t="s">
        <v>114</v>
      </c>
      <c r="E258" s="152" t="s">
        <v>1</v>
      </c>
      <c r="F258" s="153" t="s">
        <v>358</v>
      </c>
      <c r="H258" s="154">
        <v>64</v>
      </c>
      <c r="I258" s="155"/>
      <c r="L258" s="151"/>
      <c r="M258" s="156"/>
      <c r="T258" s="157"/>
      <c r="AT258" s="152" t="s">
        <v>114</v>
      </c>
      <c r="AU258" s="152" t="s">
        <v>78</v>
      </c>
      <c r="AV258" s="13" t="s">
        <v>115</v>
      </c>
      <c r="AW258" s="13" t="s">
        <v>30</v>
      </c>
      <c r="AX258" s="13" t="s">
        <v>71</v>
      </c>
      <c r="AY258" s="152" t="s">
        <v>107</v>
      </c>
    </row>
    <row r="259" spans="2:65" s="14" customFormat="1">
      <c r="B259" s="158"/>
      <c r="D259" s="140" t="s">
        <v>114</v>
      </c>
      <c r="E259" s="159" t="s">
        <v>1</v>
      </c>
      <c r="F259" s="160" t="s">
        <v>116</v>
      </c>
      <c r="H259" s="161">
        <v>160</v>
      </c>
      <c r="I259" s="162"/>
      <c r="L259" s="158"/>
      <c r="M259" s="163"/>
      <c r="T259" s="164"/>
      <c r="AT259" s="159" t="s">
        <v>114</v>
      </c>
      <c r="AU259" s="159" t="s">
        <v>78</v>
      </c>
      <c r="AV259" s="14" t="s">
        <v>112</v>
      </c>
      <c r="AW259" s="14" t="s">
        <v>30</v>
      </c>
      <c r="AX259" s="14" t="s">
        <v>77</v>
      </c>
      <c r="AY259" s="159" t="s">
        <v>107</v>
      </c>
    </row>
    <row r="260" spans="2:65" s="11" customFormat="1" ht="22.9" customHeight="1">
      <c r="B260" s="115"/>
      <c r="D260" s="116" t="s">
        <v>70</v>
      </c>
      <c r="E260" s="125" t="s">
        <v>115</v>
      </c>
      <c r="F260" s="125" t="s">
        <v>280</v>
      </c>
      <c r="I260" s="118"/>
      <c r="J260" s="126">
        <f>BK260</f>
        <v>0</v>
      </c>
      <c r="L260" s="115"/>
      <c r="M260" s="120"/>
      <c r="P260" s="121">
        <f>SUM(P261:P286)</f>
        <v>0</v>
      </c>
      <c r="R260" s="121">
        <f>SUM(R261:R286)</f>
        <v>57.436999999999998</v>
      </c>
      <c r="T260" s="122">
        <f>SUM(T261:T286)</f>
        <v>0</v>
      </c>
      <c r="AR260" s="116" t="s">
        <v>77</v>
      </c>
      <c r="AT260" s="123" t="s">
        <v>70</v>
      </c>
      <c r="AU260" s="123" t="s">
        <v>77</v>
      </c>
      <c r="AY260" s="116" t="s">
        <v>107</v>
      </c>
      <c r="BK260" s="124">
        <f>SUM(BK261:BK286)</f>
        <v>0</v>
      </c>
    </row>
    <row r="261" spans="2:65" s="1" customFormat="1" ht="16.5" customHeight="1">
      <c r="B261" s="31"/>
      <c r="C261" s="127" t="s">
        <v>154</v>
      </c>
      <c r="D261" s="127" t="s">
        <v>109</v>
      </c>
      <c r="E261" s="128" t="s">
        <v>281</v>
      </c>
      <c r="F261" s="129" t="s">
        <v>282</v>
      </c>
      <c r="G261" s="130" t="s">
        <v>183</v>
      </c>
      <c r="H261" s="131">
        <v>28.997</v>
      </c>
      <c r="I261" s="132"/>
      <c r="J261" s="133">
        <f>ROUND(I261*H261,2)</f>
        <v>0</v>
      </c>
      <c r="K261" s="129" t="s">
        <v>1</v>
      </c>
      <c r="L261" s="31"/>
      <c r="M261" s="134" t="s">
        <v>1</v>
      </c>
      <c r="N261" s="135" t="s">
        <v>39</v>
      </c>
      <c r="P261" s="136">
        <f>O261*H261</f>
        <v>0</v>
      </c>
      <c r="Q261" s="136">
        <v>1</v>
      </c>
      <c r="R261" s="136">
        <f>Q261*H261</f>
        <v>28.997</v>
      </c>
      <c r="S261" s="136">
        <v>0</v>
      </c>
      <c r="T261" s="137">
        <f>S261*H261</f>
        <v>0</v>
      </c>
      <c r="AR261" s="138" t="s">
        <v>112</v>
      </c>
      <c r="AT261" s="138" t="s">
        <v>109</v>
      </c>
      <c r="AU261" s="138" t="s">
        <v>78</v>
      </c>
      <c r="AY261" s="16" t="s">
        <v>107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6" t="s">
        <v>77</v>
      </c>
      <c r="BK261" s="139">
        <f>ROUND(I261*H261,2)</f>
        <v>0</v>
      </c>
      <c r="BL261" s="16" t="s">
        <v>112</v>
      </c>
      <c r="BM261" s="138" t="s">
        <v>359</v>
      </c>
    </row>
    <row r="262" spans="2:65" s="1" customFormat="1">
      <c r="B262" s="31"/>
      <c r="D262" s="140" t="s">
        <v>113</v>
      </c>
      <c r="F262" s="141" t="s">
        <v>283</v>
      </c>
      <c r="I262" s="142"/>
      <c r="L262" s="31"/>
      <c r="M262" s="143"/>
      <c r="T262" s="53"/>
      <c r="AT262" s="16" t="s">
        <v>113</v>
      </c>
      <c r="AU262" s="16" t="s">
        <v>78</v>
      </c>
    </row>
    <row r="263" spans="2:65" s="1" customFormat="1" ht="58.5">
      <c r="B263" s="31"/>
      <c r="D263" s="140" t="s">
        <v>159</v>
      </c>
      <c r="F263" s="165" t="s">
        <v>284</v>
      </c>
      <c r="I263" s="142"/>
      <c r="L263" s="31"/>
      <c r="M263" s="143"/>
      <c r="T263" s="53"/>
      <c r="AT263" s="16" t="s">
        <v>159</v>
      </c>
      <c r="AU263" s="16" t="s">
        <v>78</v>
      </c>
    </row>
    <row r="264" spans="2:65" s="12" customFormat="1">
      <c r="B264" s="144"/>
      <c r="D264" s="140" t="s">
        <v>114</v>
      </c>
      <c r="E264" s="145" t="s">
        <v>1</v>
      </c>
      <c r="F264" s="146" t="s">
        <v>285</v>
      </c>
      <c r="H264" s="147">
        <v>7.9080000000000004</v>
      </c>
      <c r="I264" s="148"/>
      <c r="L264" s="144"/>
      <c r="M264" s="149"/>
      <c r="T264" s="150"/>
      <c r="AT264" s="145" t="s">
        <v>114</v>
      </c>
      <c r="AU264" s="145" t="s">
        <v>78</v>
      </c>
      <c r="AV264" s="12" t="s">
        <v>78</v>
      </c>
      <c r="AW264" s="12" t="s">
        <v>30</v>
      </c>
      <c r="AX264" s="12" t="s">
        <v>71</v>
      </c>
      <c r="AY264" s="145" t="s">
        <v>107</v>
      </c>
    </row>
    <row r="265" spans="2:65" s="13" customFormat="1" ht="33.75">
      <c r="B265" s="151"/>
      <c r="D265" s="140" t="s">
        <v>114</v>
      </c>
      <c r="E265" s="152" t="s">
        <v>1</v>
      </c>
      <c r="F265" s="153" t="s">
        <v>360</v>
      </c>
      <c r="H265" s="154">
        <v>7.9080000000000004</v>
      </c>
      <c r="I265" s="155"/>
      <c r="L265" s="151"/>
      <c r="M265" s="156"/>
      <c r="T265" s="157"/>
      <c r="AT265" s="152" t="s">
        <v>114</v>
      </c>
      <c r="AU265" s="152" t="s">
        <v>78</v>
      </c>
      <c r="AV265" s="13" t="s">
        <v>115</v>
      </c>
      <c r="AW265" s="13" t="s">
        <v>30</v>
      </c>
      <c r="AX265" s="13" t="s">
        <v>71</v>
      </c>
      <c r="AY265" s="152" t="s">
        <v>107</v>
      </c>
    </row>
    <row r="266" spans="2:65" s="12" customFormat="1">
      <c r="B266" s="144"/>
      <c r="D266" s="140" t="s">
        <v>114</v>
      </c>
      <c r="E266" s="145" t="s">
        <v>1</v>
      </c>
      <c r="F266" s="146" t="s">
        <v>286</v>
      </c>
      <c r="H266" s="147">
        <v>9.8859999999999992</v>
      </c>
      <c r="I266" s="148"/>
      <c r="L266" s="144"/>
      <c r="M266" s="149"/>
      <c r="T266" s="150"/>
      <c r="AT266" s="145" t="s">
        <v>114</v>
      </c>
      <c r="AU266" s="145" t="s">
        <v>78</v>
      </c>
      <c r="AV266" s="12" t="s">
        <v>78</v>
      </c>
      <c r="AW266" s="12" t="s">
        <v>30</v>
      </c>
      <c r="AX266" s="12" t="s">
        <v>71</v>
      </c>
      <c r="AY266" s="145" t="s">
        <v>107</v>
      </c>
    </row>
    <row r="267" spans="2:65" s="13" customFormat="1" ht="33.75">
      <c r="B267" s="151"/>
      <c r="D267" s="140" t="s">
        <v>114</v>
      </c>
      <c r="E267" s="152" t="s">
        <v>1</v>
      </c>
      <c r="F267" s="153" t="s">
        <v>361</v>
      </c>
      <c r="H267" s="154">
        <v>9.8859999999999992</v>
      </c>
      <c r="I267" s="155"/>
      <c r="L267" s="151"/>
      <c r="M267" s="156"/>
      <c r="T267" s="157"/>
      <c r="AT267" s="152" t="s">
        <v>114</v>
      </c>
      <c r="AU267" s="152" t="s">
        <v>78</v>
      </c>
      <c r="AV267" s="13" t="s">
        <v>115</v>
      </c>
      <c r="AW267" s="13" t="s">
        <v>30</v>
      </c>
      <c r="AX267" s="13" t="s">
        <v>71</v>
      </c>
      <c r="AY267" s="152" t="s">
        <v>107</v>
      </c>
    </row>
    <row r="268" spans="2:65" s="12" customFormat="1">
      <c r="B268" s="144"/>
      <c r="D268" s="140" t="s">
        <v>114</v>
      </c>
      <c r="E268" s="145" t="s">
        <v>1</v>
      </c>
      <c r="F268" s="146" t="s">
        <v>287</v>
      </c>
      <c r="H268" s="147">
        <v>7.9080000000000004</v>
      </c>
      <c r="I268" s="148"/>
      <c r="L268" s="144"/>
      <c r="M268" s="149"/>
      <c r="T268" s="150"/>
      <c r="AT268" s="145" t="s">
        <v>114</v>
      </c>
      <c r="AU268" s="145" t="s">
        <v>78</v>
      </c>
      <c r="AV268" s="12" t="s">
        <v>78</v>
      </c>
      <c r="AW268" s="12" t="s">
        <v>30</v>
      </c>
      <c r="AX268" s="12" t="s">
        <v>71</v>
      </c>
      <c r="AY268" s="145" t="s">
        <v>107</v>
      </c>
    </row>
    <row r="269" spans="2:65" s="13" customFormat="1" ht="33.75">
      <c r="B269" s="151"/>
      <c r="D269" s="140" t="s">
        <v>114</v>
      </c>
      <c r="E269" s="152" t="s">
        <v>1</v>
      </c>
      <c r="F269" s="153" t="s">
        <v>362</v>
      </c>
      <c r="H269" s="154">
        <v>7.9080000000000004</v>
      </c>
      <c r="I269" s="155"/>
      <c r="L269" s="151"/>
      <c r="M269" s="156"/>
      <c r="T269" s="157"/>
      <c r="AT269" s="152" t="s">
        <v>114</v>
      </c>
      <c r="AU269" s="152" t="s">
        <v>78</v>
      </c>
      <c r="AV269" s="13" t="s">
        <v>115</v>
      </c>
      <c r="AW269" s="13" t="s">
        <v>30</v>
      </c>
      <c r="AX269" s="13" t="s">
        <v>71</v>
      </c>
      <c r="AY269" s="152" t="s">
        <v>107</v>
      </c>
    </row>
    <row r="270" spans="2:65" s="12" customFormat="1">
      <c r="B270" s="144"/>
      <c r="D270" s="140" t="s">
        <v>114</v>
      </c>
      <c r="E270" s="145" t="s">
        <v>1</v>
      </c>
      <c r="F270" s="146" t="s">
        <v>288</v>
      </c>
      <c r="H270" s="147">
        <v>3.2949999999999999</v>
      </c>
      <c r="I270" s="148"/>
      <c r="L270" s="144"/>
      <c r="M270" s="149"/>
      <c r="T270" s="150"/>
      <c r="AT270" s="145" t="s">
        <v>114</v>
      </c>
      <c r="AU270" s="145" t="s">
        <v>78</v>
      </c>
      <c r="AV270" s="12" t="s">
        <v>78</v>
      </c>
      <c r="AW270" s="12" t="s">
        <v>30</v>
      </c>
      <c r="AX270" s="12" t="s">
        <v>71</v>
      </c>
      <c r="AY270" s="145" t="s">
        <v>107</v>
      </c>
    </row>
    <row r="271" spans="2:65" s="13" customFormat="1" ht="33.75">
      <c r="B271" s="151"/>
      <c r="D271" s="140" t="s">
        <v>114</v>
      </c>
      <c r="E271" s="152" t="s">
        <v>1</v>
      </c>
      <c r="F271" s="153" t="s">
        <v>363</v>
      </c>
      <c r="H271" s="154">
        <v>3.2949999999999999</v>
      </c>
      <c r="I271" s="155"/>
      <c r="L271" s="151"/>
      <c r="M271" s="156"/>
      <c r="T271" s="157"/>
      <c r="AT271" s="152" t="s">
        <v>114</v>
      </c>
      <c r="AU271" s="152" t="s">
        <v>78</v>
      </c>
      <c r="AV271" s="13" t="s">
        <v>115</v>
      </c>
      <c r="AW271" s="13" t="s">
        <v>30</v>
      </c>
      <c r="AX271" s="13" t="s">
        <v>71</v>
      </c>
      <c r="AY271" s="152" t="s">
        <v>107</v>
      </c>
    </row>
    <row r="272" spans="2:65" s="14" customFormat="1">
      <c r="B272" s="158"/>
      <c r="D272" s="140" t="s">
        <v>114</v>
      </c>
      <c r="E272" s="159" t="s">
        <v>1</v>
      </c>
      <c r="F272" s="160" t="s">
        <v>116</v>
      </c>
      <c r="H272" s="161">
        <v>28.997</v>
      </c>
      <c r="I272" s="162"/>
      <c r="L272" s="158"/>
      <c r="M272" s="163"/>
      <c r="T272" s="164"/>
      <c r="AT272" s="159" t="s">
        <v>114</v>
      </c>
      <c r="AU272" s="159" t="s">
        <v>78</v>
      </c>
      <c r="AV272" s="14" t="s">
        <v>112</v>
      </c>
      <c r="AW272" s="14" t="s">
        <v>30</v>
      </c>
      <c r="AX272" s="14" t="s">
        <v>77</v>
      </c>
      <c r="AY272" s="159" t="s">
        <v>107</v>
      </c>
    </row>
    <row r="273" spans="2:65" s="1" customFormat="1" ht="16.5" customHeight="1">
      <c r="B273" s="31"/>
      <c r="C273" s="127" t="s">
        <v>7</v>
      </c>
      <c r="D273" s="127" t="s">
        <v>109</v>
      </c>
      <c r="E273" s="128" t="s">
        <v>289</v>
      </c>
      <c r="F273" s="129" t="s">
        <v>290</v>
      </c>
      <c r="G273" s="130" t="s">
        <v>219</v>
      </c>
      <c r="H273" s="131">
        <v>288</v>
      </c>
      <c r="I273" s="132"/>
      <c r="J273" s="133">
        <f>ROUND(I273*H273,2)</f>
        <v>0</v>
      </c>
      <c r="K273" s="129" t="s">
        <v>1</v>
      </c>
      <c r="L273" s="31"/>
      <c r="M273" s="134" t="s">
        <v>1</v>
      </c>
      <c r="N273" s="135" t="s">
        <v>39</v>
      </c>
      <c r="P273" s="136">
        <f>O273*H273</f>
        <v>0</v>
      </c>
      <c r="Q273" s="136">
        <v>0.06</v>
      </c>
      <c r="R273" s="136">
        <f>Q273*H273</f>
        <v>17.28</v>
      </c>
      <c r="S273" s="136">
        <v>0</v>
      </c>
      <c r="T273" s="137">
        <f>S273*H273</f>
        <v>0</v>
      </c>
      <c r="AR273" s="138" t="s">
        <v>112</v>
      </c>
      <c r="AT273" s="138" t="s">
        <v>109</v>
      </c>
      <c r="AU273" s="138" t="s">
        <v>78</v>
      </c>
      <c r="AY273" s="16" t="s">
        <v>107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6" t="s">
        <v>77</v>
      </c>
      <c r="BK273" s="139">
        <f>ROUND(I273*H273,2)</f>
        <v>0</v>
      </c>
      <c r="BL273" s="16" t="s">
        <v>112</v>
      </c>
      <c r="BM273" s="138" t="s">
        <v>291</v>
      </c>
    </row>
    <row r="274" spans="2:65" s="1" customFormat="1">
      <c r="B274" s="31"/>
      <c r="D274" s="140" t="s">
        <v>113</v>
      </c>
      <c r="F274" s="141" t="s">
        <v>290</v>
      </c>
      <c r="I274" s="142"/>
      <c r="L274" s="31"/>
      <c r="M274" s="143"/>
      <c r="T274" s="53"/>
      <c r="AT274" s="16" t="s">
        <v>113</v>
      </c>
      <c r="AU274" s="16" t="s">
        <v>78</v>
      </c>
    </row>
    <row r="275" spans="2:65" s="1" customFormat="1" ht="68.25">
      <c r="B275" s="31"/>
      <c r="D275" s="140" t="s">
        <v>159</v>
      </c>
      <c r="F275" s="165" t="s">
        <v>292</v>
      </c>
      <c r="I275" s="142"/>
      <c r="L275" s="31"/>
      <c r="M275" s="143"/>
      <c r="T275" s="53"/>
      <c r="AT275" s="16" t="s">
        <v>159</v>
      </c>
      <c r="AU275" s="16" t="s">
        <v>78</v>
      </c>
    </row>
    <row r="276" spans="2:65" s="12" customFormat="1">
      <c r="B276" s="144"/>
      <c r="D276" s="140" t="s">
        <v>114</v>
      </c>
      <c r="E276" s="145" t="s">
        <v>1</v>
      </c>
      <c r="F276" s="146" t="s">
        <v>250</v>
      </c>
      <c r="H276" s="147">
        <v>288</v>
      </c>
      <c r="I276" s="148"/>
      <c r="L276" s="144"/>
      <c r="M276" s="149"/>
      <c r="T276" s="150"/>
      <c r="AT276" s="145" t="s">
        <v>114</v>
      </c>
      <c r="AU276" s="145" t="s">
        <v>78</v>
      </c>
      <c r="AV276" s="12" t="s">
        <v>78</v>
      </c>
      <c r="AW276" s="12" t="s">
        <v>30</v>
      </c>
      <c r="AX276" s="12" t="s">
        <v>71</v>
      </c>
      <c r="AY276" s="145" t="s">
        <v>107</v>
      </c>
    </row>
    <row r="277" spans="2:65" s="13" customFormat="1" ht="22.5">
      <c r="B277" s="151"/>
      <c r="D277" s="140" t="s">
        <v>114</v>
      </c>
      <c r="E277" s="152" t="s">
        <v>1</v>
      </c>
      <c r="F277" s="153" t="s">
        <v>350</v>
      </c>
      <c r="H277" s="154">
        <v>288</v>
      </c>
      <c r="I277" s="155"/>
      <c r="L277" s="151"/>
      <c r="M277" s="156"/>
      <c r="T277" s="157"/>
      <c r="AT277" s="152" t="s">
        <v>114</v>
      </c>
      <c r="AU277" s="152" t="s">
        <v>78</v>
      </c>
      <c r="AV277" s="13" t="s">
        <v>115</v>
      </c>
      <c r="AW277" s="13" t="s">
        <v>30</v>
      </c>
      <c r="AX277" s="13" t="s">
        <v>71</v>
      </c>
      <c r="AY277" s="152" t="s">
        <v>107</v>
      </c>
    </row>
    <row r="278" spans="2:65" s="14" customFormat="1">
      <c r="B278" s="158"/>
      <c r="D278" s="140" t="s">
        <v>114</v>
      </c>
      <c r="E278" s="159" t="s">
        <v>1</v>
      </c>
      <c r="F278" s="160" t="s">
        <v>116</v>
      </c>
      <c r="H278" s="161">
        <v>288</v>
      </c>
      <c r="I278" s="162"/>
      <c r="L278" s="158"/>
      <c r="M278" s="163"/>
      <c r="T278" s="164"/>
      <c r="AT278" s="159" t="s">
        <v>114</v>
      </c>
      <c r="AU278" s="159" t="s">
        <v>78</v>
      </c>
      <c r="AV278" s="14" t="s">
        <v>112</v>
      </c>
      <c r="AW278" s="14" t="s">
        <v>30</v>
      </c>
      <c r="AX278" s="14" t="s">
        <v>77</v>
      </c>
      <c r="AY278" s="159" t="s">
        <v>107</v>
      </c>
    </row>
    <row r="279" spans="2:65" s="1" customFormat="1" ht="16.5" customHeight="1">
      <c r="B279" s="31"/>
      <c r="C279" s="127" t="s">
        <v>161</v>
      </c>
      <c r="D279" s="127" t="s">
        <v>109</v>
      </c>
      <c r="E279" s="128" t="s">
        <v>293</v>
      </c>
      <c r="F279" s="129" t="s">
        <v>379</v>
      </c>
      <c r="G279" s="130" t="s">
        <v>219</v>
      </c>
      <c r="H279" s="131">
        <v>186</v>
      </c>
      <c r="I279" s="132"/>
      <c r="J279" s="133">
        <f>ROUND(I279*H279,2)</f>
        <v>0</v>
      </c>
      <c r="K279" s="129" t="s">
        <v>1</v>
      </c>
      <c r="L279" s="31"/>
      <c r="M279" s="134" t="s">
        <v>1</v>
      </c>
      <c r="N279" s="135" t="s">
        <v>39</v>
      </c>
      <c r="P279" s="136">
        <f>O279*H279</f>
        <v>0</v>
      </c>
      <c r="Q279" s="136">
        <v>0.06</v>
      </c>
      <c r="R279" s="136">
        <f>Q279*H279</f>
        <v>11.16</v>
      </c>
      <c r="S279" s="136">
        <v>0</v>
      </c>
      <c r="T279" s="137">
        <f>S279*H279</f>
        <v>0</v>
      </c>
      <c r="AR279" s="138" t="s">
        <v>112</v>
      </c>
      <c r="AT279" s="138" t="s">
        <v>109</v>
      </c>
      <c r="AU279" s="138" t="s">
        <v>78</v>
      </c>
      <c r="AY279" s="16" t="s">
        <v>107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6" t="s">
        <v>77</v>
      </c>
      <c r="BK279" s="139">
        <f>ROUND(I279*H279,2)</f>
        <v>0</v>
      </c>
      <c r="BL279" s="16" t="s">
        <v>112</v>
      </c>
      <c r="BM279" s="138" t="s">
        <v>295</v>
      </c>
    </row>
    <row r="280" spans="2:65" s="1" customFormat="1">
      <c r="B280" s="31"/>
      <c r="D280" s="140" t="s">
        <v>113</v>
      </c>
      <c r="F280" s="141" t="s">
        <v>294</v>
      </c>
      <c r="I280" s="142"/>
      <c r="L280" s="31"/>
      <c r="M280" s="143"/>
      <c r="T280" s="53"/>
      <c r="AT280" s="16" t="s">
        <v>113</v>
      </c>
      <c r="AU280" s="16" t="s">
        <v>78</v>
      </c>
    </row>
    <row r="281" spans="2:65" s="1" customFormat="1" ht="68.25">
      <c r="B281" s="31"/>
      <c r="D281" s="140" t="s">
        <v>159</v>
      </c>
      <c r="F281" s="165" t="s">
        <v>292</v>
      </c>
      <c r="I281" s="142"/>
      <c r="L281" s="31"/>
      <c r="M281" s="143"/>
      <c r="T281" s="53"/>
      <c r="AT281" s="16" t="s">
        <v>159</v>
      </c>
      <c r="AU281" s="16" t="s">
        <v>78</v>
      </c>
    </row>
    <row r="282" spans="2:65" s="12" customFormat="1">
      <c r="B282" s="144"/>
      <c r="D282" s="140" t="s">
        <v>114</v>
      </c>
      <c r="E282" s="145" t="s">
        <v>1</v>
      </c>
      <c r="F282" s="146" t="s">
        <v>246</v>
      </c>
      <c r="H282" s="147">
        <v>96</v>
      </c>
      <c r="I282" s="148"/>
      <c r="L282" s="144"/>
      <c r="M282" s="149"/>
      <c r="T282" s="150"/>
      <c r="AT282" s="145" t="s">
        <v>114</v>
      </c>
      <c r="AU282" s="145" t="s">
        <v>78</v>
      </c>
      <c r="AV282" s="12" t="s">
        <v>78</v>
      </c>
      <c r="AW282" s="12" t="s">
        <v>30</v>
      </c>
      <c r="AX282" s="12" t="s">
        <v>71</v>
      </c>
      <c r="AY282" s="145" t="s">
        <v>107</v>
      </c>
    </row>
    <row r="283" spans="2:65" s="13" customFormat="1" ht="22.5">
      <c r="B283" s="151"/>
      <c r="D283" s="140" t="s">
        <v>114</v>
      </c>
      <c r="E283" s="152" t="s">
        <v>1</v>
      </c>
      <c r="F283" s="153" t="s">
        <v>350</v>
      </c>
      <c r="H283" s="154">
        <v>96</v>
      </c>
      <c r="I283" s="155"/>
      <c r="L283" s="151"/>
      <c r="M283" s="156"/>
      <c r="T283" s="157"/>
      <c r="AT283" s="152" t="s">
        <v>114</v>
      </c>
      <c r="AU283" s="152" t="s">
        <v>78</v>
      </c>
      <c r="AV283" s="13" t="s">
        <v>115</v>
      </c>
      <c r="AW283" s="13" t="s">
        <v>30</v>
      </c>
      <c r="AX283" s="13" t="s">
        <v>71</v>
      </c>
      <c r="AY283" s="152" t="s">
        <v>107</v>
      </c>
    </row>
    <row r="284" spans="2:65" s="12" customFormat="1">
      <c r="B284" s="144"/>
      <c r="D284" s="140" t="s">
        <v>114</v>
      </c>
      <c r="E284" s="145" t="s">
        <v>1</v>
      </c>
      <c r="F284" s="146" t="s">
        <v>380</v>
      </c>
      <c r="H284" s="147">
        <v>90</v>
      </c>
      <c r="I284" s="148"/>
      <c r="L284" s="144"/>
      <c r="M284" s="149"/>
      <c r="T284" s="150"/>
      <c r="AT284" s="145" t="s">
        <v>114</v>
      </c>
      <c r="AU284" s="145" t="s">
        <v>78</v>
      </c>
      <c r="AV284" s="12" t="s">
        <v>78</v>
      </c>
      <c r="AW284" s="12" t="s">
        <v>30</v>
      </c>
      <c r="AX284" s="12" t="s">
        <v>71</v>
      </c>
      <c r="AY284" s="145" t="s">
        <v>107</v>
      </c>
    </row>
    <row r="285" spans="2:65" s="13" customFormat="1" ht="22.5">
      <c r="B285" s="151"/>
      <c r="D285" s="140" t="s">
        <v>114</v>
      </c>
      <c r="E285" s="152" t="s">
        <v>1</v>
      </c>
      <c r="F285" s="153" t="s">
        <v>350</v>
      </c>
      <c r="H285" s="154">
        <v>90</v>
      </c>
      <c r="I285" s="155"/>
      <c r="L285" s="151"/>
      <c r="M285" s="156"/>
      <c r="T285" s="157"/>
      <c r="AT285" s="152" t="s">
        <v>114</v>
      </c>
      <c r="AU285" s="152" t="s">
        <v>78</v>
      </c>
      <c r="AV285" s="13" t="s">
        <v>115</v>
      </c>
      <c r="AW285" s="13" t="s">
        <v>30</v>
      </c>
      <c r="AX285" s="13" t="s">
        <v>71</v>
      </c>
      <c r="AY285" s="152" t="s">
        <v>107</v>
      </c>
    </row>
    <row r="286" spans="2:65" s="14" customFormat="1">
      <c r="B286" s="158"/>
      <c r="D286" s="140" t="s">
        <v>114</v>
      </c>
      <c r="E286" s="159" t="s">
        <v>1</v>
      </c>
      <c r="F286" s="160" t="s">
        <v>116</v>
      </c>
      <c r="H286" s="161">
        <v>186</v>
      </c>
      <c r="I286" s="162"/>
      <c r="L286" s="158"/>
      <c r="M286" s="163"/>
      <c r="T286" s="164"/>
      <c r="AT286" s="159" t="s">
        <v>114</v>
      </c>
      <c r="AU286" s="159" t="s">
        <v>78</v>
      </c>
      <c r="AV286" s="14" t="s">
        <v>112</v>
      </c>
      <c r="AW286" s="14" t="s">
        <v>30</v>
      </c>
      <c r="AX286" s="14" t="s">
        <v>77</v>
      </c>
      <c r="AY286" s="159" t="s">
        <v>107</v>
      </c>
    </row>
    <row r="287" spans="2:65" s="11" customFormat="1" ht="22.9" customHeight="1">
      <c r="B287" s="115"/>
      <c r="D287" s="116" t="s">
        <v>70</v>
      </c>
      <c r="E287" s="125" t="s">
        <v>112</v>
      </c>
      <c r="F287" s="125" t="s">
        <v>160</v>
      </c>
      <c r="I287" s="118"/>
      <c r="J287" s="126">
        <f>BK287</f>
        <v>0</v>
      </c>
      <c r="L287" s="115"/>
      <c r="M287" s="120"/>
      <c r="P287" s="121">
        <f>SUM(P288:P333)</f>
        <v>0</v>
      </c>
      <c r="R287" s="121">
        <f>SUM(R288:R333)</f>
        <v>1485.3331642499998</v>
      </c>
      <c r="T287" s="122">
        <f>SUM(T288:T333)</f>
        <v>0</v>
      </c>
      <c r="AR287" s="116" t="s">
        <v>77</v>
      </c>
      <c r="AT287" s="123" t="s">
        <v>70</v>
      </c>
      <c r="AU287" s="123" t="s">
        <v>77</v>
      </c>
      <c r="AY287" s="116" t="s">
        <v>107</v>
      </c>
      <c r="BK287" s="124">
        <f>SUM(BK288:BK333)</f>
        <v>0</v>
      </c>
    </row>
    <row r="288" spans="2:65" s="1" customFormat="1" ht="24.2" customHeight="1">
      <c r="B288" s="31"/>
      <c r="C288" s="127" t="s">
        <v>151</v>
      </c>
      <c r="D288" s="127" t="s">
        <v>109</v>
      </c>
      <c r="E288" s="128" t="s">
        <v>162</v>
      </c>
      <c r="F288" s="129" t="s">
        <v>163</v>
      </c>
      <c r="G288" s="130" t="s">
        <v>130</v>
      </c>
      <c r="H288" s="131">
        <v>137.55000000000001</v>
      </c>
      <c r="I288" s="132"/>
      <c r="J288" s="133">
        <f>ROUND(I288*H288,2)</f>
        <v>0</v>
      </c>
      <c r="K288" s="129" t="s">
        <v>111</v>
      </c>
      <c r="L288" s="31"/>
      <c r="M288" s="134" t="s">
        <v>1</v>
      </c>
      <c r="N288" s="135" t="s">
        <v>39</v>
      </c>
      <c r="P288" s="136">
        <f>O288*H288</f>
        <v>0</v>
      </c>
      <c r="Q288" s="136">
        <v>1.89</v>
      </c>
      <c r="R288" s="136">
        <f>Q288*H288</f>
        <v>259.96949999999998</v>
      </c>
      <c r="S288" s="136">
        <v>0</v>
      </c>
      <c r="T288" s="137">
        <f>S288*H288</f>
        <v>0</v>
      </c>
      <c r="AR288" s="138" t="s">
        <v>112</v>
      </c>
      <c r="AT288" s="138" t="s">
        <v>109</v>
      </c>
      <c r="AU288" s="138" t="s">
        <v>78</v>
      </c>
      <c r="AY288" s="16" t="s">
        <v>107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6" t="s">
        <v>77</v>
      </c>
      <c r="BK288" s="139">
        <f>ROUND(I288*H288,2)</f>
        <v>0</v>
      </c>
      <c r="BL288" s="16" t="s">
        <v>112</v>
      </c>
      <c r="BM288" s="138" t="s">
        <v>364</v>
      </c>
    </row>
    <row r="289" spans="2:65" s="1" customFormat="1" ht="19.5">
      <c r="B289" s="31"/>
      <c r="D289" s="140" t="s">
        <v>113</v>
      </c>
      <c r="F289" s="141" t="s">
        <v>164</v>
      </c>
      <c r="I289" s="142"/>
      <c r="L289" s="31"/>
      <c r="M289" s="143"/>
      <c r="T289" s="53"/>
      <c r="AT289" s="16" t="s">
        <v>113</v>
      </c>
      <c r="AU289" s="16" t="s">
        <v>78</v>
      </c>
    </row>
    <row r="290" spans="2:65" s="12" customFormat="1">
      <c r="B290" s="144"/>
      <c r="D290" s="140" t="s">
        <v>114</v>
      </c>
      <c r="E290" s="145" t="s">
        <v>1</v>
      </c>
      <c r="F290" s="146" t="s">
        <v>296</v>
      </c>
      <c r="H290" s="147">
        <v>13</v>
      </c>
      <c r="I290" s="148"/>
      <c r="L290" s="144"/>
      <c r="M290" s="149"/>
      <c r="T290" s="150"/>
      <c r="AT290" s="145" t="s">
        <v>114</v>
      </c>
      <c r="AU290" s="145" t="s">
        <v>78</v>
      </c>
      <c r="AV290" s="12" t="s">
        <v>78</v>
      </c>
      <c r="AW290" s="12" t="s">
        <v>30</v>
      </c>
      <c r="AX290" s="12" t="s">
        <v>71</v>
      </c>
      <c r="AY290" s="145" t="s">
        <v>107</v>
      </c>
    </row>
    <row r="291" spans="2:65" s="13" customFormat="1" ht="33.75">
      <c r="B291" s="151"/>
      <c r="D291" s="140" t="s">
        <v>114</v>
      </c>
      <c r="E291" s="152" t="s">
        <v>1</v>
      </c>
      <c r="F291" s="153" t="s">
        <v>297</v>
      </c>
      <c r="H291" s="154">
        <v>13</v>
      </c>
      <c r="I291" s="155"/>
      <c r="L291" s="151"/>
      <c r="M291" s="156"/>
      <c r="T291" s="157"/>
      <c r="AT291" s="152" t="s">
        <v>114</v>
      </c>
      <c r="AU291" s="152" t="s">
        <v>78</v>
      </c>
      <c r="AV291" s="13" t="s">
        <v>115</v>
      </c>
      <c r="AW291" s="13" t="s">
        <v>30</v>
      </c>
      <c r="AX291" s="13" t="s">
        <v>71</v>
      </c>
      <c r="AY291" s="152" t="s">
        <v>107</v>
      </c>
    </row>
    <row r="292" spans="2:65" s="12" customFormat="1">
      <c r="B292" s="144"/>
      <c r="D292" s="140" t="s">
        <v>114</v>
      </c>
      <c r="E292" s="145" t="s">
        <v>1</v>
      </c>
      <c r="F292" s="146" t="s">
        <v>298</v>
      </c>
      <c r="H292" s="147">
        <v>24.86</v>
      </c>
      <c r="I292" s="148"/>
      <c r="L292" s="144"/>
      <c r="M292" s="149"/>
      <c r="T292" s="150"/>
      <c r="AT292" s="145" t="s">
        <v>114</v>
      </c>
      <c r="AU292" s="145" t="s">
        <v>78</v>
      </c>
      <c r="AV292" s="12" t="s">
        <v>78</v>
      </c>
      <c r="AW292" s="12" t="s">
        <v>30</v>
      </c>
      <c r="AX292" s="12" t="s">
        <v>71</v>
      </c>
      <c r="AY292" s="145" t="s">
        <v>107</v>
      </c>
    </row>
    <row r="293" spans="2:65" s="13" customFormat="1" ht="33.75">
      <c r="B293" s="151"/>
      <c r="D293" s="140" t="s">
        <v>114</v>
      </c>
      <c r="E293" s="152" t="s">
        <v>1</v>
      </c>
      <c r="F293" s="153" t="s">
        <v>299</v>
      </c>
      <c r="H293" s="154">
        <v>24.86</v>
      </c>
      <c r="I293" s="155"/>
      <c r="L293" s="151"/>
      <c r="M293" s="156"/>
      <c r="T293" s="157"/>
      <c r="AT293" s="152" t="s">
        <v>114</v>
      </c>
      <c r="AU293" s="152" t="s">
        <v>78</v>
      </c>
      <c r="AV293" s="13" t="s">
        <v>115</v>
      </c>
      <c r="AW293" s="13" t="s">
        <v>30</v>
      </c>
      <c r="AX293" s="13" t="s">
        <v>71</v>
      </c>
      <c r="AY293" s="152" t="s">
        <v>107</v>
      </c>
    </row>
    <row r="294" spans="2:65" s="12" customFormat="1">
      <c r="B294" s="144"/>
      <c r="D294" s="140" t="s">
        <v>114</v>
      </c>
      <c r="E294" s="145" t="s">
        <v>1</v>
      </c>
      <c r="F294" s="146" t="s">
        <v>300</v>
      </c>
      <c r="H294" s="147">
        <v>4.6500000000000004</v>
      </c>
      <c r="I294" s="148"/>
      <c r="L294" s="144"/>
      <c r="M294" s="149"/>
      <c r="T294" s="150"/>
      <c r="AT294" s="145" t="s">
        <v>114</v>
      </c>
      <c r="AU294" s="145" t="s">
        <v>78</v>
      </c>
      <c r="AV294" s="12" t="s">
        <v>78</v>
      </c>
      <c r="AW294" s="12" t="s">
        <v>30</v>
      </c>
      <c r="AX294" s="12" t="s">
        <v>71</v>
      </c>
      <c r="AY294" s="145" t="s">
        <v>107</v>
      </c>
    </row>
    <row r="295" spans="2:65" s="13" customFormat="1" ht="33.75">
      <c r="B295" s="151"/>
      <c r="D295" s="140" t="s">
        <v>114</v>
      </c>
      <c r="E295" s="152" t="s">
        <v>1</v>
      </c>
      <c r="F295" s="153" t="s">
        <v>301</v>
      </c>
      <c r="H295" s="154">
        <v>4.6500000000000004</v>
      </c>
      <c r="I295" s="155"/>
      <c r="L295" s="151"/>
      <c r="M295" s="156"/>
      <c r="T295" s="157"/>
      <c r="AT295" s="152" t="s">
        <v>114</v>
      </c>
      <c r="AU295" s="152" t="s">
        <v>78</v>
      </c>
      <c r="AV295" s="13" t="s">
        <v>115</v>
      </c>
      <c r="AW295" s="13" t="s">
        <v>30</v>
      </c>
      <c r="AX295" s="13" t="s">
        <v>71</v>
      </c>
      <c r="AY295" s="152" t="s">
        <v>107</v>
      </c>
    </row>
    <row r="296" spans="2:65" s="12" customFormat="1">
      <c r="B296" s="144"/>
      <c r="D296" s="140" t="s">
        <v>114</v>
      </c>
      <c r="E296" s="145" t="s">
        <v>1</v>
      </c>
      <c r="F296" s="146" t="s">
        <v>302</v>
      </c>
      <c r="H296" s="147">
        <v>41.04</v>
      </c>
      <c r="I296" s="148"/>
      <c r="L296" s="144"/>
      <c r="M296" s="149"/>
      <c r="T296" s="150"/>
      <c r="AT296" s="145" t="s">
        <v>114</v>
      </c>
      <c r="AU296" s="145" t="s">
        <v>78</v>
      </c>
      <c r="AV296" s="12" t="s">
        <v>78</v>
      </c>
      <c r="AW296" s="12" t="s">
        <v>30</v>
      </c>
      <c r="AX296" s="12" t="s">
        <v>71</v>
      </c>
      <c r="AY296" s="145" t="s">
        <v>107</v>
      </c>
    </row>
    <row r="297" spans="2:65" s="13" customFormat="1" ht="33.75">
      <c r="B297" s="151"/>
      <c r="D297" s="140" t="s">
        <v>114</v>
      </c>
      <c r="E297" s="152" t="s">
        <v>1</v>
      </c>
      <c r="F297" s="153" t="s">
        <v>303</v>
      </c>
      <c r="H297" s="154">
        <v>41.04</v>
      </c>
      <c r="I297" s="155"/>
      <c r="L297" s="151"/>
      <c r="M297" s="156"/>
      <c r="T297" s="157"/>
      <c r="AT297" s="152" t="s">
        <v>114</v>
      </c>
      <c r="AU297" s="152" t="s">
        <v>78</v>
      </c>
      <c r="AV297" s="13" t="s">
        <v>115</v>
      </c>
      <c r="AW297" s="13" t="s">
        <v>30</v>
      </c>
      <c r="AX297" s="13" t="s">
        <v>71</v>
      </c>
      <c r="AY297" s="152" t="s">
        <v>107</v>
      </c>
    </row>
    <row r="298" spans="2:65" s="12" customFormat="1">
      <c r="B298" s="144"/>
      <c r="D298" s="140" t="s">
        <v>114</v>
      </c>
      <c r="E298" s="145" t="s">
        <v>1</v>
      </c>
      <c r="F298" s="146" t="s">
        <v>304</v>
      </c>
      <c r="H298" s="147">
        <v>54</v>
      </c>
      <c r="I298" s="148"/>
      <c r="L298" s="144"/>
      <c r="M298" s="149"/>
      <c r="T298" s="150"/>
      <c r="AT298" s="145" t="s">
        <v>114</v>
      </c>
      <c r="AU298" s="145" t="s">
        <v>78</v>
      </c>
      <c r="AV298" s="12" t="s">
        <v>78</v>
      </c>
      <c r="AW298" s="12" t="s">
        <v>30</v>
      </c>
      <c r="AX298" s="12" t="s">
        <v>71</v>
      </c>
      <c r="AY298" s="145" t="s">
        <v>107</v>
      </c>
    </row>
    <row r="299" spans="2:65" s="13" customFormat="1" ht="22.5">
      <c r="B299" s="151"/>
      <c r="D299" s="140" t="s">
        <v>114</v>
      </c>
      <c r="E299" s="152" t="s">
        <v>1</v>
      </c>
      <c r="F299" s="153" t="s">
        <v>305</v>
      </c>
      <c r="H299" s="154">
        <v>54</v>
      </c>
      <c r="I299" s="155"/>
      <c r="L299" s="151"/>
      <c r="M299" s="156"/>
      <c r="T299" s="157"/>
      <c r="AT299" s="152" t="s">
        <v>114</v>
      </c>
      <c r="AU299" s="152" t="s">
        <v>78</v>
      </c>
      <c r="AV299" s="13" t="s">
        <v>115</v>
      </c>
      <c r="AW299" s="13" t="s">
        <v>30</v>
      </c>
      <c r="AX299" s="13" t="s">
        <v>71</v>
      </c>
      <c r="AY299" s="152" t="s">
        <v>107</v>
      </c>
    </row>
    <row r="300" spans="2:65" s="14" customFormat="1">
      <c r="B300" s="158"/>
      <c r="D300" s="140" t="s">
        <v>114</v>
      </c>
      <c r="E300" s="159" t="s">
        <v>1</v>
      </c>
      <c r="F300" s="160" t="s">
        <v>116</v>
      </c>
      <c r="H300" s="161">
        <v>137.55000000000001</v>
      </c>
      <c r="I300" s="162"/>
      <c r="L300" s="158"/>
      <c r="M300" s="163"/>
      <c r="T300" s="164"/>
      <c r="AT300" s="159" t="s">
        <v>114</v>
      </c>
      <c r="AU300" s="159" t="s">
        <v>78</v>
      </c>
      <c r="AV300" s="14" t="s">
        <v>112</v>
      </c>
      <c r="AW300" s="14" t="s">
        <v>30</v>
      </c>
      <c r="AX300" s="14" t="s">
        <v>77</v>
      </c>
      <c r="AY300" s="159" t="s">
        <v>107</v>
      </c>
    </row>
    <row r="301" spans="2:65" s="1" customFormat="1" ht="24.2" customHeight="1">
      <c r="B301" s="31"/>
      <c r="C301" s="127" t="s">
        <v>168</v>
      </c>
      <c r="D301" s="127" t="s">
        <v>109</v>
      </c>
      <c r="E301" s="128" t="s">
        <v>165</v>
      </c>
      <c r="F301" s="129" t="s">
        <v>166</v>
      </c>
      <c r="G301" s="130" t="s">
        <v>110</v>
      </c>
      <c r="H301" s="131">
        <v>633.75</v>
      </c>
      <c r="I301" s="132"/>
      <c r="J301" s="133">
        <f>ROUND(I301*H301,2)</f>
        <v>0</v>
      </c>
      <c r="K301" s="129" t="s">
        <v>111</v>
      </c>
      <c r="L301" s="31"/>
      <c r="M301" s="134" t="s">
        <v>1</v>
      </c>
      <c r="N301" s="135" t="s">
        <v>39</v>
      </c>
      <c r="P301" s="136">
        <f>O301*H301</f>
        <v>0</v>
      </c>
      <c r="Q301" s="136">
        <v>2.1259999999999999E-4</v>
      </c>
      <c r="R301" s="136">
        <f>Q301*H301</f>
        <v>0.13473525</v>
      </c>
      <c r="S301" s="136">
        <v>0</v>
      </c>
      <c r="T301" s="137">
        <f>S301*H301</f>
        <v>0</v>
      </c>
      <c r="AR301" s="138" t="s">
        <v>112</v>
      </c>
      <c r="AT301" s="138" t="s">
        <v>109</v>
      </c>
      <c r="AU301" s="138" t="s">
        <v>78</v>
      </c>
      <c r="AY301" s="16" t="s">
        <v>107</v>
      </c>
      <c r="BE301" s="139">
        <f>IF(N301="základní",J301,0)</f>
        <v>0</v>
      </c>
      <c r="BF301" s="139">
        <f>IF(N301="snížená",J301,0)</f>
        <v>0</v>
      </c>
      <c r="BG301" s="139">
        <f>IF(N301="zákl. přenesená",J301,0)</f>
        <v>0</v>
      </c>
      <c r="BH301" s="139">
        <f>IF(N301="sníž. přenesená",J301,0)</f>
        <v>0</v>
      </c>
      <c r="BI301" s="139">
        <f>IF(N301="nulová",J301,0)</f>
        <v>0</v>
      </c>
      <c r="BJ301" s="16" t="s">
        <v>77</v>
      </c>
      <c r="BK301" s="139">
        <f>ROUND(I301*H301,2)</f>
        <v>0</v>
      </c>
      <c r="BL301" s="16" t="s">
        <v>112</v>
      </c>
      <c r="BM301" s="138" t="s">
        <v>365</v>
      </c>
    </row>
    <row r="302" spans="2:65" s="1" customFormat="1" ht="29.25">
      <c r="B302" s="31"/>
      <c r="D302" s="140" t="s">
        <v>113</v>
      </c>
      <c r="F302" s="141" t="s">
        <v>167</v>
      </c>
      <c r="I302" s="142"/>
      <c r="L302" s="31"/>
      <c r="M302" s="143"/>
      <c r="T302" s="53"/>
      <c r="AT302" s="16" t="s">
        <v>113</v>
      </c>
      <c r="AU302" s="16" t="s">
        <v>78</v>
      </c>
    </row>
    <row r="303" spans="2:65" s="12" customFormat="1">
      <c r="B303" s="144"/>
      <c r="D303" s="140" t="s">
        <v>114</v>
      </c>
      <c r="E303" s="145" t="s">
        <v>1</v>
      </c>
      <c r="F303" s="146" t="s">
        <v>306</v>
      </c>
      <c r="H303" s="147">
        <v>65</v>
      </c>
      <c r="I303" s="148"/>
      <c r="L303" s="144"/>
      <c r="M303" s="149"/>
      <c r="T303" s="150"/>
      <c r="AT303" s="145" t="s">
        <v>114</v>
      </c>
      <c r="AU303" s="145" t="s">
        <v>78</v>
      </c>
      <c r="AV303" s="12" t="s">
        <v>78</v>
      </c>
      <c r="AW303" s="12" t="s">
        <v>30</v>
      </c>
      <c r="AX303" s="12" t="s">
        <v>71</v>
      </c>
      <c r="AY303" s="145" t="s">
        <v>107</v>
      </c>
    </row>
    <row r="304" spans="2:65" s="13" customFormat="1" ht="22.5">
      <c r="B304" s="151"/>
      <c r="D304" s="140" t="s">
        <v>114</v>
      </c>
      <c r="E304" s="152" t="s">
        <v>1</v>
      </c>
      <c r="F304" s="153" t="s">
        <v>307</v>
      </c>
      <c r="H304" s="154">
        <v>65</v>
      </c>
      <c r="I304" s="155"/>
      <c r="L304" s="151"/>
      <c r="M304" s="156"/>
      <c r="T304" s="157"/>
      <c r="AT304" s="152" t="s">
        <v>114</v>
      </c>
      <c r="AU304" s="152" t="s">
        <v>78</v>
      </c>
      <c r="AV304" s="13" t="s">
        <v>115</v>
      </c>
      <c r="AW304" s="13" t="s">
        <v>30</v>
      </c>
      <c r="AX304" s="13" t="s">
        <v>71</v>
      </c>
      <c r="AY304" s="152" t="s">
        <v>107</v>
      </c>
    </row>
    <row r="305" spans="2:65" s="12" customFormat="1">
      <c r="B305" s="144"/>
      <c r="D305" s="140" t="s">
        <v>114</v>
      </c>
      <c r="E305" s="145" t="s">
        <v>1</v>
      </c>
      <c r="F305" s="146" t="s">
        <v>308</v>
      </c>
      <c r="H305" s="147">
        <v>124.3</v>
      </c>
      <c r="I305" s="148"/>
      <c r="L305" s="144"/>
      <c r="M305" s="149"/>
      <c r="T305" s="150"/>
      <c r="AT305" s="145" t="s">
        <v>114</v>
      </c>
      <c r="AU305" s="145" t="s">
        <v>78</v>
      </c>
      <c r="AV305" s="12" t="s">
        <v>78</v>
      </c>
      <c r="AW305" s="12" t="s">
        <v>30</v>
      </c>
      <c r="AX305" s="12" t="s">
        <v>71</v>
      </c>
      <c r="AY305" s="145" t="s">
        <v>107</v>
      </c>
    </row>
    <row r="306" spans="2:65" s="13" customFormat="1" ht="22.5">
      <c r="B306" s="151"/>
      <c r="D306" s="140" t="s">
        <v>114</v>
      </c>
      <c r="E306" s="152" t="s">
        <v>1</v>
      </c>
      <c r="F306" s="153" t="s">
        <v>309</v>
      </c>
      <c r="H306" s="154">
        <v>124.3</v>
      </c>
      <c r="I306" s="155"/>
      <c r="L306" s="151"/>
      <c r="M306" s="156"/>
      <c r="T306" s="157"/>
      <c r="AT306" s="152" t="s">
        <v>114</v>
      </c>
      <c r="AU306" s="152" t="s">
        <v>78</v>
      </c>
      <c r="AV306" s="13" t="s">
        <v>115</v>
      </c>
      <c r="AW306" s="13" t="s">
        <v>30</v>
      </c>
      <c r="AX306" s="13" t="s">
        <v>71</v>
      </c>
      <c r="AY306" s="152" t="s">
        <v>107</v>
      </c>
    </row>
    <row r="307" spans="2:65" s="12" customFormat="1">
      <c r="B307" s="144"/>
      <c r="D307" s="140" t="s">
        <v>114</v>
      </c>
      <c r="E307" s="145" t="s">
        <v>1</v>
      </c>
      <c r="F307" s="146" t="s">
        <v>310</v>
      </c>
      <c r="H307" s="147">
        <v>23.25</v>
      </c>
      <c r="I307" s="148"/>
      <c r="L307" s="144"/>
      <c r="M307" s="149"/>
      <c r="T307" s="150"/>
      <c r="AT307" s="145" t="s">
        <v>114</v>
      </c>
      <c r="AU307" s="145" t="s">
        <v>78</v>
      </c>
      <c r="AV307" s="12" t="s">
        <v>78</v>
      </c>
      <c r="AW307" s="12" t="s">
        <v>30</v>
      </c>
      <c r="AX307" s="12" t="s">
        <v>71</v>
      </c>
      <c r="AY307" s="145" t="s">
        <v>107</v>
      </c>
    </row>
    <row r="308" spans="2:65" s="13" customFormat="1" ht="22.5">
      <c r="B308" s="151"/>
      <c r="D308" s="140" t="s">
        <v>114</v>
      </c>
      <c r="E308" s="152" t="s">
        <v>1</v>
      </c>
      <c r="F308" s="153" t="s">
        <v>311</v>
      </c>
      <c r="H308" s="154">
        <v>23.25</v>
      </c>
      <c r="I308" s="155"/>
      <c r="L308" s="151"/>
      <c r="M308" s="156"/>
      <c r="T308" s="157"/>
      <c r="AT308" s="152" t="s">
        <v>114</v>
      </c>
      <c r="AU308" s="152" t="s">
        <v>78</v>
      </c>
      <c r="AV308" s="13" t="s">
        <v>115</v>
      </c>
      <c r="AW308" s="13" t="s">
        <v>30</v>
      </c>
      <c r="AX308" s="13" t="s">
        <v>71</v>
      </c>
      <c r="AY308" s="152" t="s">
        <v>107</v>
      </c>
    </row>
    <row r="309" spans="2:65" s="12" customFormat="1">
      <c r="B309" s="144"/>
      <c r="D309" s="140" t="s">
        <v>114</v>
      </c>
      <c r="E309" s="145" t="s">
        <v>1</v>
      </c>
      <c r="F309" s="146" t="s">
        <v>312</v>
      </c>
      <c r="H309" s="147">
        <v>205.2</v>
      </c>
      <c r="I309" s="148"/>
      <c r="L309" s="144"/>
      <c r="M309" s="149"/>
      <c r="T309" s="150"/>
      <c r="AT309" s="145" t="s">
        <v>114</v>
      </c>
      <c r="AU309" s="145" t="s">
        <v>78</v>
      </c>
      <c r="AV309" s="12" t="s">
        <v>78</v>
      </c>
      <c r="AW309" s="12" t="s">
        <v>30</v>
      </c>
      <c r="AX309" s="12" t="s">
        <v>71</v>
      </c>
      <c r="AY309" s="145" t="s">
        <v>107</v>
      </c>
    </row>
    <row r="310" spans="2:65" s="13" customFormat="1" ht="33.75">
      <c r="B310" s="151"/>
      <c r="D310" s="140" t="s">
        <v>114</v>
      </c>
      <c r="E310" s="152" t="s">
        <v>1</v>
      </c>
      <c r="F310" s="153" t="s">
        <v>313</v>
      </c>
      <c r="H310" s="154">
        <v>205.2</v>
      </c>
      <c r="I310" s="155"/>
      <c r="L310" s="151"/>
      <c r="M310" s="156"/>
      <c r="T310" s="157"/>
      <c r="AT310" s="152" t="s">
        <v>114</v>
      </c>
      <c r="AU310" s="152" t="s">
        <v>78</v>
      </c>
      <c r="AV310" s="13" t="s">
        <v>115</v>
      </c>
      <c r="AW310" s="13" t="s">
        <v>30</v>
      </c>
      <c r="AX310" s="13" t="s">
        <v>71</v>
      </c>
      <c r="AY310" s="152" t="s">
        <v>107</v>
      </c>
    </row>
    <row r="311" spans="2:65" s="12" customFormat="1">
      <c r="B311" s="144"/>
      <c r="D311" s="140" t="s">
        <v>114</v>
      </c>
      <c r="E311" s="145" t="s">
        <v>1</v>
      </c>
      <c r="F311" s="146" t="s">
        <v>314</v>
      </c>
      <c r="H311" s="147">
        <v>216</v>
      </c>
      <c r="I311" s="148"/>
      <c r="L311" s="144"/>
      <c r="M311" s="149"/>
      <c r="T311" s="150"/>
      <c r="AT311" s="145" t="s">
        <v>114</v>
      </c>
      <c r="AU311" s="145" t="s">
        <v>78</v>
      </c>
      <c r="AV311" s="12" t="s">
        <v>78</v>
      </c>
      <c r="AW311" s="12" t="s">
        <v>30</v>
      </c>
      <c r="AX311" s="12" t="s">
        <v>71</v>
      </c>
      <c r="AY311" s="145" t="s">
        <v>107</v>
      </c>
    </row>
    <row r="312" spans="2:65" s="13" customFormat="1" ht="22.5">
      <c r="B312" s="151"/>
      <c r="D312" s="140" t="s">
        <v>114</v>
      </c>
      <c r="E312" s="152" t="s">
        <v>1</v>
      </c>
      <c r="F312" s="153" t="s">
        <v>315</v>
      </c>
      <c r="H312" s="154">
        <v>216</v>
      </c>
      <c r="I312" s="155"/>
      <c r="L312" s="151"/>
      <c r="M312" s="156"/>
      <c r="T312" s="157"/>
      <c r="AT312" s="152" t="s">
        <v>114</v>
      </c>
      <c r="AU312" s="152" t="s">
        <v>78</v>
      </c>
      <c r="AV312" s="13" t="s">
        <v>115</v>
      </c>
      <c r="AW312" s="13" t="s">
        <v>30</v>
      </c>
      <c r="AX312" s="13" t="s">
        <v>71</v>
      </c>
      <c r="AY312" s="152" t="s">
        <v>107</v>
      </c>
    </row>
    <row r="313" spans="2:65" s="14" customFormat="1">
      <c r="B313" s="158"/>
      <c r="D313" s="140" t="s">
        <v>114</v>
      </c>
      <c r="E313" s="159" t="s">
        <v>1</v>
      </c>
      <c r="F313" s="160" t="s">
        <v>116</v>
      </c>
      <c r="H313" s="161">
        <v>633.75</v>
      </c>
      <c r="I313" s="162"/>
      <c r="L313" s="158"/>
      <c r="M313" s="163"/>
      <c r="T313" s="164"/>
      <c r="AT313" s="159" t="s">
        <v>114</v>
      </c>
      <c r="AU313" s="159" t="s">
        <v>78</v>
      </c>
      <c r="AV313" s="14" t="s">
        <v>112</v>
      </c>
      <c r="AW313" s="14" t="s">
        <v>30</v>
      </c>
      <c r="AX313" s="14" t="s">
        <v>77</v>
      </c>
      <c r="AY313" s="159" t="s">
        <v>107</v>
      </c>
    </row>
    <row r="314" spans="2:65" s="1" customFormat="1" ht="24.2" customHeight="1">
      <c r="B314" s="31"/>
      <c r="C314" s="166" t="s">
        <v>172</v>
      </c>
      <c r="D314" s="166" t="s">
        <v>169</v>
      </c>
      <c r="E314" s="167" t="s">
        <v>170</v>
      </c>
      <c r="F314" s="168" t="s">
        <v>171</v>
      </c>
      <c r="G314" s="169" t="s">
        <v>110</v>
      </c>
      <c r="H314" s="170">
        <v>684.45</v>
      </c>
      <c r="I314" s="171"/>
      <c r="J314" s="172">
        <f>ROUND(I314*H314,2)</f>
        <v>0</v>
      </c>
      <c r="K314" s="168" t="s">
        <v>111</v>
      </c>
      <c r="L314" s="173"/>
      <c r="M314" s="174" t="s">
        <v>1</v>
      </c>
      <c r="N314" s="175" t="s">
        <v>39</v>
      </c>
      <c r="P314" s="136">
        <f>O314*H314</f>
        <v>0</v>
      </c>
      <c r="Q314" s="136">
        <v>5.0000000000000001E-4</v>
      </c>
      <c r="R314" s="136">
        <f>Q314*H314</f>
        <v>0.34222500000000006</v>
      </c>
      <c r="S314" s="136">
        <v>0</v>
      </c>
      <c r="T314" s="137">
        <f>S314*H314</f>
        <v>0</v>
      </c>
      <c r="AR314" s="138" t="s">
        <v>129</v>
      </c>
      <c r="AT314" s="138" t="s">
        <v>169</v>
      </c>
      <c r="AU314" s="138" t="s">
        <v>78</v>
      </c>
      <c r="AY314" s="16" t="s">
        <v>107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6" t="s">
        <v>77</v>
      </c>
      <c r="BK314" s="139">
        <f>ROUND(I314*H314,2)</f>
        <v>0</v>
      </c>
      <c r="BL314" s="16" t="s">
        <v>112</v>
      </c>
      <c r="BM314" s="138" t="s">
        <v>366</v>
      </c>
    </row>
    <row r="315" spans="2:65" s="1" customFormat="1" ht="19.5">
      <c r="B315" s="31"/>
      <c r="D315" s="140" t="s">
        <v>113</v>
      </c>
      <c r="F315" s="141" t="s">
        <v>171</v>
      </c>
      <c r="I315" s="142"/>
      <c r="L315" s="31"/>
      <c r="M315" s="143"/>
      <c r="T315" s="53"/>
      <c r="AT315" s="16" t="s">
        <v>113</v>
      </c>
      <c r="AU315" s="16" t="s">
        <v>78</v>
      </c>
    </row>
    <row r="316" spans="2:65" s="12" customFormat="1">
      <c r="B316" s="144"/>
      <c r="D316" s="140" t="s">
        <v>114</v>
      </c>
      <c r="F316" s="146" t="s">
        <v>316</v>
      </c>
      <c r="H316" s="147">
        <v>684.45</v>
      </c>
      <c r="I316" s="148"/>
      <c r="L316" s="144"/>
      <c r="M316" s="149"/>
      <c r="T316" s="150"/>
      <c r="AT316" s="145" t="s">
        <v>114</v>
      </c>
      <c r="AU316" s="145" t="s">
        <v>78</v>
      </c>
      <c r="AV316" s="12" t="s">
        <v>78</v>
      </c>
      <c r="AW316" s="12" t="s">
        <v>4</v>
      </c>
      <c r="AX316" s="12" t="s">
        <v>77</v>
      </c>
      <c r="AY316" s="145" t="s">
        <v>107</v>
      </c>
    </row>
    <row r="317" spans="2:65" s="1" customFormat="1" ht="37.9" customHeight="1">
      <c r="B317" s="31"/>
      <c r="C317" s="127" t="s">
        <v>175</v>
      </c>
      <c r="D317" s="127" t="s">
        <v>109</v>
      </c>
      <c r="E317" s="128" t="s">
        <v>318</v>
      </c>
      <c r="F317" s="129" t="s">
        <v>319</v>
      </c>
      <c r="G317" s="130" t="s">
        <v>130</v>
      </c>
      <c r="H317" s="131">
        <v>101.498</v>
      </c>
      <c r="I317" s="132"/>
      <c r="J317" s="133">
        <f>ROUND(I317*H317,2)</f>
        <v>0</v>
      </c>
      <c r="K317" s="129" t="s">
        <v>111</v>
      </c>
      <c r="L317" s="31"/>
      <c r="M317" s="134" t="s">
        <v>1</v>
      </c>
      <c r="N317" s="135" t="s">
        <v>39</v>
      </c>
      <c r="P317" s="136">
        <f>O317*H317</f>
        <v>0</v>
      </c>
      <c r="Q317" s="136">
        <v>1.8480000000000001</v>
      </c>
      <c r="R317" s="136">
        <f>Q317*H317</f>
        <v>187.56830400000001</v>
      </c>
      <c r="S317" s="136">
        <v>0</v>
      </c>
      <c r="T317" s="137">
        <f>S317*H317</f>
        <v>0</v>
      </c>
      <c r="AR317" s="138" t="s">
        <v>112</v>
      </c>
      <c r="AT317" s="138" t="s">
        <v>109</v>
      </c>
      <c r="AU317" s="138" t="s">
        <v>78</v>
      </c>
      <c r="AY317" s="16" t="s">
        <v>107</v>
      </c>
      <c r="BE317" s="139">
        <f>IF(N317="základní",J317,0)</f>
        <v>0</v>
      </c>
      <c r="BF317" s="139">
        <f>IF(N317="snížená",J317,0)</f>
        <v>0</v>
      </c>
      <c r="BG317" s="139">
        <f>IF(N317="zákl. přenesená",J317,0)</f>
        <v>0</v>
      </c>
      <c r="BH317" s="139">
        <f>IF(N317="sníž. přenesená",J317,0)</f>
        <v>0</v>
      </c>
      <c r="BI317" s="139">
        <f>IF(N317="nulová",J317,0)</f>
        <v>0</v>
      </c>
      <c r="BJ317" s="16" t="s">
        <v>77</v>
      </c>
      <c r="BK317" s="139">
        <f>ROUND(I317*H317,2)</f>
        <v>0</v>
      </c>
      <c r="BL317" s="16" t="s">
        <v>112</v>
      </c>
      <c r="BM317" s="138" t="s">
        <v>367</v>
      </c>
    </row>
    <row r="318" spans="2:65" s="1" customFormat="1" ht="39">
      <c r="B318" s="31"/>
      <c r="D318" s="140" t="s">
        <v>113</v>
      </c>
      <c r="F318" s="141" t="s">
        <v>320</v>
      </c>
      <c r="I318" s="142"/>
      <c r="L318" s="31"/>
      <c r="M318" s="143"/>
      <c r="T318" s="53"/>
      <c r="AT318" s="16" t="s">
        <v>113</v>
      </c>
      <c r="AU318" s="16" t="s">
        <v>78</v>
      </c>
    </row>
    <row r="319" spans="2:65" s="12" customFormat="1">
      <c r="B319" s="144"/>
      <c r="D319" s="140" t="s">
        <v>114</v>
      </c>
      <c r="E319" s="145" t="s">
        <v>1</v>
      </c>
      <c r="F319" s="146" t="s">
        <v>321</v>
      </c>
      <c r="H319" s="147">
        <v>39</v>
      </c>
      <c r="I319" s="148"/>
      <c r="L319" s="144"/>
      <c r="M319" s="149"/>
      <c r="T319" s="150"/>
      <c r="AT319" s="145" t="s">
        <v>114</v>
      </c>
      <c r="AU319" s="145" t="s">
        <v>78</v>
      </c>
      <c r="AV319" s="12" t="s">
        <v>78</v>
      </c>
      <c r="AW319" s="12" t="s">
        <v>30</v>
      </c>
      <c r="AX319" s="12" t="s">
        <v>71</v>
      </c>
      <c r="AY319" s="145" t="s">
        <v>107</v>
      </c>
    </row>
    <row r="320" spans="2:65" s="13" customFormat="1" ht="33.75">
      <c r="B320" s="151"/>
      <c r="D320" s="140" t="s">
        <v>114</v>
      </c>
      <c r="E320" s="152" t="s">
        <v>1</v>
      </c>
      <c r="F320" s="153" t="s">
        <v>322</v>
      </c>
      <c r="H320" s="154">
        <v>39</v>
      </c>
      <c r="I320" s="155"/>
      <c r="L320" s="151"/>
      <c r="M320" s="156"/>
      <c r="T320" s="157"/>
      <c r="AT320" s="152" t="s">
        <v>114</v>
      </c>
      <c r="AU320" s="152" t="s">
        <v>78</v>
      </c>
      <c r="AV320" s="13" t="s">
        <v>115</v>
      </c>
      <c r="AW320" s="13" t="s">
        <v>30</v>
      </c>
      <c r="AX320" s="13" t="s">
        <v>71</v>
      </c>
      <c r="AY320" s="152" t="s">
        <v>107</v>
      </c>
    </row>
    <row r="321" spans="2:65" s="12" customFormat="1">
      <c r="B321" s="144"/>
      <c r="D321" s="140" t="s">
        <v>114</v>
      </c>
      <c r="E321" s="145" t="s">
        <v>1</v>
      </c>
      <c r="F321" s="146" t="s">
        <v>323</v>
      </c>
      <c r="H321" s="147">
        <v>62.15</v>
      </c>
      <c r="I321" s="148"/>
      <c r="L321" s="144"/>
      <c r="M321" s="149"/>
      <c r="T321" s="150"/>
      <c r="AT321" s="145" t="s">
        <v>114</v>
      </c>
      <c r="AU321" s="145" t="s">
        <v>78</v>
      </c>
      <c r="AV321" s="12" t="s">
        <v>78</v>
      </c>
      <c r="AW321" s="12" t="s">
        <v>30</v>
      </c>
      <c r="AX321" s="12" t="s">
        <v>71</v>
      </c>
      <c r="AY321" s="145" t="s">
        <v>107</v>
      </c>
    </row>
    <row r="322" spans="2:65" s="13" customFormat="1" ht="22.5">
      <c r="B322" s="151"/>
      <c r="D322" s="140" t="s">
        <v>114</v>
      </c>
      <c r="E322" s="152" t="s">
        <v>1</v>
      </c>
      <c r="F322" s="153" t="s">
        <v>324</v>
      </c>
      <c r="H322" s="154">
        <v>62.15</v>
      </c>
      <c r="I322" s="155"/>
      <c r="L322" s="151"/>
      <c r="M322" s="156"/>
      <c r="T322" s="157"/>
      <c r="AT322" s="152" t="s">
        <v>114</v>
      </c>
      <c r="AU322" s="152" t="s">
        <v>78</v>
      </c>
      <c r="AV322" s="13" t="s">
        <v>115</v>
      </c>
      <c r="AW322" s="13" t="s">
        <v>30</v>
      </c>
      <c r="AX322" s="13" t="s">
        <v>71</v>
      </c>
      <c r="AY322" s="152" t="s">
        <v>107</v>
      </c>
    </row>
    <row r="323" spans="2:65" s="12" customFormat="1">
      <c r="B323" s="144"/>
      <c r="D323" s="140" t="s">
        <v>114</v>
      </c>
      <c r="E323" s="145" t="s">
        <v>1</v>
      </c>
      <c r="F323" s="146" t="s">
        <v>325</v>
      </c>
      <c r="H323" s="147">
        <v>11.625</v>
      </c>
      <c r="I323" s="148"/>
      <c r="L323" s="144"/>
      <c r="M323" s="149"/>
      <c r="T323" s="150"/>
      <c r="AT323" s="145" t="s">
        <v>114</v>
      </c>
      <c r="AU323" s="145" t="s">
        <v>78</v>
      </c>
      <c r="AV323" s="12" t="s">
        <v>78</v>
      </c>
      <c r="AW323" s="12" t="s">
        <v>30</v>
      </c>
      <c r="AX323" s="12" t="s">
        <v>71</v>
      </c>
      <c r="AY323" s="145" t="s">
        <v>107</v>
      </c>
    </row>
    <row r="324" spans="2:65" s="13" customFormat="1" ht="22.5">
      <c r="B324" s="151"/>
      <c r="D324" s="140" t="s">
        <v>114</v>
      </c>
      <c r="E324" s="152" t="s">
        <v>1</v>
      </c>
      <c r="F324" s="153" t="s">
        <v>326</v>
      </c>
      <c r="H324" s="154">
        <v>11.625</v>
      </c>
      <c r="I324" s="155"/>
      <c r="L324" s="151"/>
      <c r="M324" s="156"/>
      <c r="T324" s="157"/>
      <c r="AT324" s="152" t="s">
        <v>114</v>
      </c>
      <c r="AU324" s="152" t="s">
        <v>78</v>
      </c>
      <c r="AV324" s="13" t="s">
        <v>115</v>
      </c>
      <c r="AW324" s="13" t="s">
        <v>30</v>
      </c>
      <c r="AX324" s="13" t="s">
        <v>71</v>
      </c>
      <c r="AY324" s="152" t="s">
        <v>107</v>
      </c>
    </row>
    <row r="325" spans="2:65" s="14" customFormat="1">
      <c r="B325" s="158"/>
      <c r="D325" s="140" t="s">
        <v>114</v>
      </c>
      <c r="E325" s="159" t="s">
        <v>1</v>
      </c>
      <c r="F325" s="160" t="s">
        <v>116</v>
      </c>
      <c r="H325" s="161">
        <v>112.77500000000001</v>
      </c>
      <c r="I325" s="162"/>
      <c r="L325" s="158"/>
      <c r="M325" s="163"/>
      <c r="T325" s="164"/>
      <c r="AT325" s="159" t="s">
        <v>114</v>
      </c>
      <c r="AU325" s="159" t="s">
        <v>78</v>
      </c>
      <c r="AV325" s="14" t="s">
        <v>112</v>
      </c>
      <c r="AW325" s="14" t="s">
        <v>30</v>
      </c>
      <c r="AX325" s="14" t="s">
        <v>77</v>
      </c>
      <c r="AY325" s="159" t="s">
        <v>107</v>
      </c>
    </row>
    <row r="326" spans="2:65" s="12" customFormat="1">
      <c r="B326" s="144"/>
      <c r="D326" s="140" t="s">
        <v>114</v>
      </c>
      <c r="F326" s="146" t="s">
        <v>368</v>
      </c>
      <c r="H326" s="147">
        <v>101.498</v>
      </c>
      <c r="I326" s="148"/>
      <c r="L326" s="144"/>
      <c r="M326" s="149"/>
      <c r="T326" s="150"/>
      <c r="AT326" s="145" t="s">
        <v>114</v>
      </c>
      <c r="AU326" s="145" t="s">
        <v>78</v>
      </c>
      <c r="AV326" s="12" t="s">
        <v>78</v>
      </c>
      <c r="AW326" s="12" t="s">
        <v>4</v>
      </c>
      <c r="AX326" s="12" t="s">
        <v>77</v>
      </c>
      <c r="AY326" s="145" t="s">
        <v>107</v>
      </c>
    </row>
    <row r="327" spans="2:65" s="1" customFormat="1" ht="21.75" customHeight="1">
      <c r="B327" s="31"/>
      <c r="C327" s="127" t="s">
        <v>176</v>
      </c>
      <c r="D327" s="127" t="s">
        <v>109</v>
      </c>
      <c r="E327" s="128" t="s">
        <v>327</v>
      </c>
      <c r="F327" s="129" t="s">
        <v>328</v>
      </c>
      <c r="G327" s="130" t="s">
        <v>130</v>
      </c>
      <c r="H327" s="131">
        <v>447.12</v>
      </c>
      <c r="I327" s="132"/>
      <c r="J327" s="133">
        <f>ROUND(I327*H327,2)</f>
        <v>0</v>
      </c>
      <c r="K327" s="129" t="s">
        <v>1</v>
      </c>
      <c r="L327" s="31"/>
      <c r="M327" s="134" t="s">
        <v>1</v>
      </c>
      <c r="N327" s="135" t="s">
        <v>39</v>
      </c>
      <c r="P327" s="136">
        <f>O327*H327</f>
        <v>0</v>
      </c>
      <c r="Q327" s="136">
        <v>2.3199999999999998</v>
      </c>
      <c r="R327" s="136">
        <f>Q327*H327</f>
        <v>1037.3183999999999</v>
      </c>
      <c r="S327" s="136">
        <v>0</v>
      </c>
      <c r="T327" s="137">
        <f>S327*H327</f>
        <v>0</v>
      </c>
      <c r="AR327" s="138" t="s">
        <v>112</v>
      </c>
      <c r="AT327" s="138" t="s">
        <v>109</v>
      </c>
      <c r="AU327" s="138" t="s">
        <v>78</v>
      </c>
      <c r="AY327" s="16" t="s">
        <v>107</v>
      </c>
      <c r="BE327" s="139">
        <f>IF(N327="základní",J327,0)</f>
        <v>0</v>
      </c>
      <c r="BF327" s="139">
        <f>IF(N327="snížená",J327,0)</f>
        <v>0</v>
      </c>
      <c r="BG327" s="139">
        <f>IF(N327="zákl. přenesená",J327,0)</f>
        <v>0</v>
      </c>
      <c r="BH327" s="139">
        <f>IF(N327="sníž. přenesená",J327,0)</f>
        <v>0</v>
      </c>
      <c r="BI327" s="139">
        <f>IF(N327="nulová",J327,0)</f>
        <v>0</v>
      </c>
      <c r="BJ327" s="16" t="s">
        <v>77</v>
      </c>
      <c r="BK327" s="139">
        <f>ROUND(I327*H327,2)</f>
        <v>0</v>
      </c>
      <c r="BL327" s="16" t="s">
        <v>112</v>
      </c>
      <c r="BM327" s="138" t="s">
        <v>369</v>
      </c>
    </row>
    <row r="328" spans="2:65" s="1" customFormat="1" ht="19.5">
      <c r="B328" s="31"/>
      <c r="D328" s="140" t="s">
        <v>113</v>
      </c>
      <c r="F328" s="141" t="s">
        <v>329</v>
      </c>
      <c r="I328" s="142"/>
      <c r="L328" s="31"/>
      <c r="M328" s="143"/>
      <c r="T328" s="53"/>
      <c r="AT328" s="16" t="s">
        <v>113</v>
      </c>
      <c r="AU328" s="16" t="s">
        <v>78</v>
      </c>
    </row>
    <row r="329" spans="2:65" s="12" customFormat="1">
      <c r="B329" s="144"/>
      <c r="D329" s="140" t="s">
        <v>114</v>
      </c>
      <c r="E329" s="145" t="s">
        <v>1</v>
      </c>
      <c r="F329" s="146" t="s">
        <v>330</v>
      </c>
      <c r="H329" s="147">
        <v>123.12</v>
      </c>
      <c r="I329" s="148"/>
      <c r="L329" s="144"/>
      <c r="M329" s="149"/>
      <c r="T329" s="150"/>
      <c r="AT329" s="145" t="s">
        <v>114</v>
      </c>
      <c r="AU329" s="145" t="s">
        <v>78</v>
      </c>
      <c r="AV329" s="12" t="s">
        <v>78</v>
      </c>
      <c r="AW329" s="12" t="s">
        <v>30</v>
      </c>
      <c r="AX329" s="12" t="s">
        <v>71</v>
      </c>
      <c r="AY329" s="145" t="s">
        <v>107</v>
      </c>
    </row>
    <row r="330" spans="2:65" s="13" customFormat="1" ht="22.5">
      <c r="B330" s="151"/>
      <c r="D330" s="140" t="s">
        <v>114</v>
      </c>
      <c r="E330" s="152" t="s">
        <v>1</v>
      </c>
      <c r="F330" s="153" t="s">
        <v>331</v>
      </c>
      <c r="H330" s="154">
        <v>123.12</v>
      </c>
      <c r="I330" s="155"/>
      <c r="L330" s="151"/>
      <c r="M330" s="156"/>
      <c r="T330" s="157"/>
      <c r="AT330" s="152" t="s">
        <v>114</v>
      </c>
      <c r="AU330" s="152" t="s">
        <v>78</v>
      </c>
      <c r="AV330" s="13" t="s">
        <v>115</v>
      </c>
      <c r="AW330" s="13" t="s">
        <v>30</v>
      </c>
      <c r="AX330" s="13" t="s">
        <v>71</v>
      </c>
      <c r="AY330" s="152" t="s">
        <v>107</v>
      </c>
    </row>
    <row r="331" spans="2:65" s="12" customFormat="1">
      <c r="B331" s="144"/>
      <c r="D331" s="140" t="s">
        <v>114</v>
      </c>
      <c r="E331" s="145" t="s">
        <v>1</v>
      </c>
      <c r="F331" s="146" t="s">
        <v>332</v>
      </c>
      <c r="H331" s="147">
        <v>324</v>
      </c>
      <c r="I331" s="148"/>
      <c r="L331" s="144"/>
      <c r="M331" s="149"/>
      <c r="T331" s="150"/>
      <c r="AT331" s="145" t="s">
        <v>114</v>
      </c>
      <c r="AU331" s="145" t="s">
        <v>78</v>
      </c>
      <c r="AV331" s="12" t="s">
        <v>78</v>
      </c>
      <c r="AW331" s="12" t="s">
        <v>30</v>
      </c>
      <c r="AX331" s="12" t="s">
        <v>71</v>
      </c>
      <c r="AY331" s="145" t="s">
        <v>107</v>
      </c>
    </row>
    <row r="332" spans="2:65" s="13" customFormat="1" ht="22.5">
      <c r="B332" s="151"/>
      <c r="D332" s="140" t="s">
        <v>114</v>
      </c>
      <c r="E332" s="152" t="s">
        <v>1</v>
      </c>
      <c r="F332" s="153" t="s">
        <v>333</v>
      </c>
      <c r="H332" s="154">
        <v>324</v>
      </c>
      <c r="I332" s="155"/>
      <c r="L332" s="151"/>
      <c r="M332" s="156"/>
      <c r="T332" s="157"/>
      <c r="AT332" s="152" t="s">
        <v>114</v>
      </c>
      <c r="AU332" s="152" t="s">
        <v>78</v>
      </c>
      <c r="AV332" s="13" t="s">
        <v>115</v>
      </c>
      <c r="AW332" s="13" t="s">
        <v>30</v>
      </c>
      <c r="AX332" s="13" t="s">
        <v>71</v>
      </c>
      <c r="AY332" s="152" t="s">
        <v>107</v>
      </c>
    </row>
    <row r="333" spans="2:65" s="14" customFormat="1">
      <c r="B333" s="158"/>
      <c r="D333" s="140" t="s">
        <v>114</v>
      </c>
      <c r="E333" s="159" t="s">
        <v>1</v>
      </c>
      <c r="F333" s="160" t="s">
        <v>116</v>
      </c>
      <c r="H333" s="161">
        <v>447.12</v>
      </c>
      <c r="I333" s="162"/>
      <c r="L333" s="158"/>
      <c r="M333" s="163"/>
      <c r="T333" s="164"/>
      <c r="AT333" s="159" t="s">
        <v>114</v>
      </c>
      <c r="AU333" s="159" t="s">
        <v>78</v>
      </c>
      <c r="AV333" s="14" t="s">
        <v>112</v>
      </c>
      <c r="AW333" s="14" t="s">
        <v>30</v>
      </c>
      <c r="AX333" s="14" t="s">
        <v>77</v>
      </c>
      <c r="AY333" s="159" t="s">
        <v>107</v>
      </c>
    </row>
    <row r="334" spans="2:65" s="11" customFormat="1" ht="22.9" customHeight="1">
      <c r="B334" s="115"/>
      <c r="D334" s="116" t="s">
        <v>70</v>
      </c>
      <c r="E334" s="125" t="s">
        <v>173</v>
      </c>
      <c r="F334" s="125" t="s">
        <v>174</v>
      </c>
      <c r="I334" s="118"/>
      <c r="J334" s="126">
        <f>BK334</f>
        <v>0</v>
      </c>
      <c r="L334" s="115"/>
      <c r="M334" s="120"/>
      <c r="P334" s="121">
        <f>SUM(P335:P339)</f>
        <v>0</v>
      </c>
      <c r="R334" s="121">
        <f>SUM(R335:R339)</f>
        <v>5</v>
      </c>
      <c r="T334" s="122">
        <f>SUM(T335:T339)</f>
        <v>0</v>
      </c>
      <c r="AR334" s="116" t="s">
        <v>77</v>
      </c>
      <c r="AT334" s="123" t="s">
        <v>70</v>
      </c>
      <c r="AU334" s="123" t="s">
        <v>77</v>
      </c>
      <c r="AY334" s="116" t="s">
        <v>107</v>
      </c>
      <c r="BK334" s="124">
        <f>SUM(BK335:BK339)</f>
        <v>0</v>
      </c>
    </row>
    <row r="335" spans="2:65" s="1" customFormat="1" ht="24.2" customHeight="1">
      <c r="B335" s="31"/>
      <c r="C335" s="127" t="s">
        <v>180</v>
      </c>
      <c r="D335" s="127" t="s">
        <v>109</v>
      </c>
      <c r="E335" s="128" t="s">
        <v>177</v>
      </c>
      <c r="F335" s="129" t="s">
        <v>334</v>
      </c>
      <c r="G335" s="130" t="s">
        <v>158</v>
      </c>
      <c r="H335" s="131">
        <v>1</v>
      </c>
      <c r="I335" s="132"/>
      <c r="J335" s="133">
        <f>ROUND(I335*H335,2)</f>
        <v>0</v>
      </c>
      <c r="K335" s="129" t="s">
        <v>1</v>
      </c>
      <c r="L335" s="31"/>
      <c r="M335" s="134" t="s">
        <v>1</v>
      </c>
      <c r="N335" s="135" t="s">
        <v>39</v>
      </c>
      <c r="P335" s="136">
        <f>O335*H335</f>
        <v>0</v>
      </c>
      <c r="Q335" s="136">
        <v>5</v>
      </c>
      <c r="R335" s="136">
        <f>Q335*H335</f>
        <v>5</v>
      </c>
      <c r="S335" s="136">
        <v>0</v>
      </c>
      <c r="T335" s="137">
        <f>S335*H335</f>
        <v>0</v>
      </c>
      <c r="AR335" s="138" t="s">
        <v>112</v>
      </c>
      <c r="AT335" s="138" t="s">
        <v>109</v>
      </c>
      <c r="AU335" s="138" t="s">
        <v>78</v>
      </c>
      <c r="AY335" s="16" t="s">
        <v>107</v>
      </c>
      <c r="BE335" s="139">
        <f>IF(N335="základní",J335,0)</f>
        <v>0</v>
      </c>
      <c r="BF335" s="139">
        <f>IF(N335="snížená",J335,0)</f>
        <v>0</v>
      </c>
      <c r="BG335" s="139">
        <f>IF(N335="zákl. přenesená",J335,0)</f>
        <v>0</v>
      </c>
      <c r="BH335" s="139">
        <f>IF(N335="sníž. přenesená",J335,0)</f>
        <v>0</v>
      </c>
      <c r="BI335" s="139">
        <f>IF(N335="nulová",J335,0)</f>
        <v>0</v>
      </c>
      <c r="BJ335" s="16" t="s">
        <v>77</v>
      </c>
      <c r="BK335" s="139">
        <f>ROUND(I335*H335,2)</f>
        <v>0</v>
      </c>
      <c r="BL335" s="16" t="s">
        <v>112</v>
      </c>
      <c r="BM335" s="138" t="s">
        <v>335</v>
      </c>
    </row>
    <row r="336" spans="2:65" s="1" customFormat="1">
      <c r="B336" s="31"/>
      <c r="D336" s="140" t="s">
        <v>113</v>
      </c>
      <c r="F336" s="141" t="s">
        <v>334</v>
      </c>
      <c r="I336" s="142"/>
      <c r="L336" s="31"/>
      <c r="M336" s="143"/>
      <c r="T336" s="53"/>
      <c r="AT336" s="16" t="s">
        <v>113</v>
      </c>
      <c r="AU336" s="16" t="s">
        <v>78</v>
      </c>
    </row>
    <row r="337" spans="2:65" s="1" customFormat="1" ht="214.5">
      <c r="B337" s="31"/>
      <c r="D337" s="140" t="s">
        <v>159</v>
      </c>
      <c r="F337" s="165" t="s">
        <v>381</v>
      </c>
      <c r="I337" s="142"/>
      <c r="L337" s="31"/>
      <c r="M337" s="143"/>
      <c r="T337" s="53"/>
      <c r="AT337" s="16" t="s">
        <v>159</v>
      </c>
      <c r="AU337" s="16" t="s">
        <v>78</v>
      </c>
    </row>
    <row r="338" spans="2:65" s="12" customFormat="1">
      <c r="B338" s="144"/>
      <c r="D338" s="140" t="s">
        <v>114</v>
      </c>
      <c r="E338" s="145" t="s">
        <v>1</v>
      </c>
      <c r="F338" s="146" t="s">
        <v>382</v>
      </c>
      <c r="H338" s="147">
        <v>1</v>
      </c>
      <c r="I338" s="148"/>
      <c r="L338" s="144"/>
      <c r="M338" s="149"/>
      <c r="T338" s="150"/>
      <c r="AT338" s="145" t="s">
        <v>114</v>
      </c>
      <c r="AU338" s="145" t="s">
        <v>78</v>
      </c>
      <c r="AV338" s="12" t="s">
        <v>78</v>
      </c>
      <c r="AW338" s="12" t="s">
        <v>30</v>
      </c>
      <c r="AX338" s="12" t="s">
        <v>71</v>
      </c>
      <c r="AY338" s="145" t="s">
        <v>107</v>
      </c>
    </row>
    <row r="339" spans="2:65" s="14" customFormat="1">
      <c r="B339" s="158"/>
      <c r="D339" s="140" t="s">
        <v>114</v>
      </c>
      <c r="E339" s="159" t="s">
        <v>1</v>
      </c>
      <c r="F339" s="160" t="s">
        <v>116</v>
      </c>
      <c r="H339" s="161">
        <v>1</v>
      </c>
      <c r="I339" s="162"/>
      <c r="L339" s="158"/>
      <c r="M339" s="163"/>
      <c r="T339" s="164"/>
      <c r="AT339" s="159" t="s">
        <v>114</v>
      </c>
      <c r="AU339" s="159" t="s">
        <v>78</v>
      </c>
      <c r="AV339" s="14" t="s">
        <v>112</v>
      </c>
      <c r="AW339" s="14" t="s">
        <v>30</v>
      </c>
      <c r="AX339" s="14" t="s">
        <v>77</v>
      </c>
      <c r="AY339" s="159" t="s">
        <v>107</v>
      </c>
    </row>
    <row r="340" spans="2:65" s="11" customFormat="1" ht="22.9" customHeight="1">
      <c r="B340" s="115"/>
      <c r="D340" s="116" t="s">
        <v>70</v>
      </c>
      <c r="E340" s="125" t="s">
        <v>178</v>
      </c>
      <c r="F340" s="125" t="s">
        <v>179</v>
      </c>
      <c r="I340" s="118"/>
      <c r="J340" s="126">
        <f>BK340</f>
        <v>0</v>
      </c>
      <c r="L340" s="115"/>
      <c r="M340" s="120"/>
      <c r="P340" s="121">
        <f>SUM(P341:P342)</f>
        <v>0</v>
      </c>
      <c r="R340" s="121">
        <f>SUM(R341:R342)</f>
        <v>0</v>
      </c>
      <c r="T340" s="122">
        <f>SUM(T341:T342)</f>
        <v>0</v>
      </c>
      <c r="AR340" s="116" t="s">
        <v>77</v>
      </c>
      <c r="AT340" s="123" t="s">
        <v>70</v>
      </c>
      <c r="AU340" s="123" t="s">
        <v>77</v>
      </c>
      <c r="AY340" s="116" t="s">
        <v>107</v>
      </c>
      <c r="BK340" s="124">
        <f>SUM(BK341:BK342)</f>
        <v>0</v>
      </c>
    </row>
    <row r="341" spans="2:65" s="1" customFormat="1" ht="16.5" customHeight="1">
      <c r="B341" s="31"/>
      <c r="C341" s="127" t="s">
        <v>317</v>
      </c>
      <c r="D341" s="127" t="s">
        <v>109</v>
      </c>
      <c r="E341" s="128" t="s">
        <v>181</v>
      </c>
      <c r="F341" s="129" t="s">
        <v>182</v>
      </c>
      <c r="G341" s="130" t="s">
        <v>183</v>
      </c>
      <c r="H341" s="131">
        <v>1542.4849999999999</v>
      </c>
      <c r="I341" s="132"/>
      <c r="J341" s="133">
        <f>ROUND(I341*H341,2)</f>
        <v>0</v>
      </c>
      <c r="K341" s="129" t="s">
        <v>111</v>
      </c>
      <c r="L341" s="31"/>
      <c r="M341" s="134" t="s">
        <v>1</v>
      </c>
      <c r="N341" s="135" t="s">
        <v>39</v>
      </c>
      <c r="P341" s="136">
        <f>O341*H341</f>
        <v>0</v>
      </c>
      <c r="Q341" s="136">
        <v>0</v>
      </c>
      <c r="R341" s="136">
        <f>Q341*H341</f>
        <v>0</v>
      </c>
      <c r="S341" s="136">
        <v>0</v>
      </c>
      <c r="T341" s="137">
        <f>S341*H341</f>
        <v>0</v>
      </c>
      <c r="AR341" s="138" t="s">
        <v>112</v>
      </c>
      <c r="AT341" s="138" t="s">
        <v>109</v>
      </c>
      <c r="AU341" s="138" t="s">
        <v>78</v>
      </c>
      <c r="AY341" s="16" t="s">
        <v>107</v>
      </c>
      <c r="BE341" s="139">
        <f>IF(N341="základní",J341,0)</f>
        <v>0</v>
      </c>
      <c r="BF341" s="139">
        <f>IF(N341="snížená",J341,0)</f>
        <v>0</v>
      </c>
      <c r="BG341" s="139">
        <f>IF(N341="zákl. přenesená",J341,0)</f>
        <v>0</v>
      </c>
      <c r="BH341" s="139">
        <f>IF(N341="sníž. přenesená",J341,0)</f>
        <v>0</v>
      </c>
      <c r="BI341" s="139">
        <f>IF(N341="nulová",J341,0)</f>
        <v>0</v>
      </c>
      <c r="BJ341" s="16" t="s">
        <v>77</v>
      </c>
      <c r="BK341" s="139">
        <f>ROUND(I341*H341,2)</f>
        <v>0</v>
      </c>
      <c r="BL341" s="16" t="s">
        <v>112</v>
      </c>
      <c r="BM341" s="138" t="s">
        <v>336</v>
      </c>
    </row>
    <row r="342" spans="2:65" s="1" customFormat="1" ht="19.5">
      <c r="B342" s="31"/>
      <c r="D342" s="140" t="s">
        <v>113</v>
      </c>
      <c r="F342" s="141" t="s">
        <v>184</v>
      </c>
      <c r="I342" s="142"/>
      <c r="L342" s="31"/>
      <c r="M342" s="176"/>
      <c r="N342" s="177"/>
      <c r="O342" s="177"/>
      <c r="P342" s="177"/>
      <c r="Q342" s="177"/>
      <c r="R342" s="177"/>
      <c r="S342" s="177"/>
      <c r="T342" s="178"/>
      <c r="AT342" s="16" t="s">
        <v>113</v>
      </c>
      <c r="AU342" s="16" t="s">
        <v>78</v>
      </c>
    </row>
    <row r="343" spans="2:65" s="1" customFormat="1" ht="6.95" customHeight="1">
      <c r="B343" s="42"/>
      <c r="C343" s="43"/>
      <c r="D343" s="43"/>
      <c r="E343" s="43"/>
      <c r="F343" s="43"/>
      <c r="G343" s="43"/>
      <c r="H343" s="43"/>
      <c r="I343" s="43"/>
      <c r="J343" s="43"/>
      <c r="K343" s="43"/>
      <c r="L343" s="31"/>
    </row>
  </sheetData>
  <sheetProtection algorithmName="SHA-512" hashValue="TiLXRWpJbphwnWAb2sCOZ8y9ray4i2AYqBGrXjY+r+j43sCOAkIVHbxSCUpXx3YsEJcGK5tku+rwTlKqgZNbnQ==" saltValue="ESQUAc//geXNM1iEOEbitQ==" spinCount="100000" sheet="1" objects="1" scenarios="1" formatColumns="0" formatRows="0" autoFilter="0"/>
  <autoFilter ref="C122:K342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SO-02-AT - Rozdělovací ob...</vt:lpstr>
      <vt:lpstr>'Rekapitulace stavby'!Názvy_tisku</vt:lpstr>
      <vt:lpstr>'SO-02-AT - Rozdělovací ob...'!Názvy_tisku</vt:lpstr>
      <vt:lpstr>'Rekapitulace stavby'!Oblast_tisku</vt:lpstr>
      <vt:lpstr>'SO-02-AT - Rozdělovací ob...'!Oblast_tisku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VZDKROS\VZDKROS</dc:creator>
  <cp:lastModifiedBy>Veselý David</cp:lastModifiedBy>
  <dcterms:created xsi:type="dcterms:W3CDTF">2025-02-24T07:03:51Z</dcterms:created>
  <dcterms:modified xsi:type="dcterms:W3CDTF">2025-05-14T14:12:09Z</dcterms:modified>
</cp:coreProperties>
</file>