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VEREJNY OP\Válková\POJISTKY - PŠ 2024\Opava - Opava km 34,315 - 34,550 Oprava PB vč. provozni komunikace km 33,945 - 34,700\SOUTĚŽ\"/>
    </mc:Choice>
  </mc:AlternateContent>
  <bookViews>
    <workbookView xWindow="0" yWindow="0" windowWidth="28800" windowHeight="12300"/>
  </bookViews>
  <sheets>
    <sheet name="Rekapitulace stavby" sheetId="1" r:id="rId1"/>
    <sheet name="SO-01 - oprava PB" sheetId="2" r:id="rId2"/>
    <sheet name="VON - vedlejší a ostatní ..." sheetId="3" r:id="rId3"/>
  </sheets>
  <definedNames>
    <definedName name="_xlnm._FilterDatabase" localSheetId="1" hidden="1">'SO-01 - oprava PB'!$C$120:$K$143</definedName>
    <definedName name="_xlnm._FilterDatabase" localSheetId="2" hidden="1">'VON - vedlejší a ostatní ...'!$C$119:$K$128</definedName>
    <definedName name="_xlnm.Print_Titles" localSheetId="0">'Rekapitulace stavby'!$92:$92</definedName>
    <definedName name="_xlnm.Print_Titles" localSheetId="1">'SO-01 - oprava PB'!$120:$120</definedName>
    <definedName name="_xlnm.Print_Titles" localSheetId="2">'VON - vedlejší a ostatní ...'!$119:$119</definedName>
    <definedName name="_xlnm.Print_Area" localSheetId="0">'Rekapitulace stavby'!$D$4:$AO$76,'Rekapitulace stavby'!$C$82:$AQ$97</definedName>
    <definedName name="_xlnm.Print_Area" localSheetId="1">'SO-01 - oprava PB'!$C$4:$J$76,'SO-01 - oprava PB'!$C$82:$J$102,'SO-01 - oprava PB'!$C$108:$J$143</definedName>
    <definedName name="_xlnm.Print_Area" localSheetId="2">'VON - vedlejší a ostatní ...'!$C$4:$J$76,'VON - vedlejší a ostatní ...'!$C$82:$J$101,'VON - vedlejší a ostatní ...'!$C$107:$J$128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28" i="3"/>
  <c r="BH128" i="3"/>
  <c r="BG128" i="3"/>
  <c r="BF128" i="3"/>
  <c r="T128" i="3"/>
  <c r="T127" i="3"/>
  <c r="R128" i="3"/>
  <c r="R127" i="3" s="1"/>
  <c r="P128" i="3"/>
  <c r="P127" i="3" s="1"/>
  <c r="BI126" i="3"/>
  <c r="BH126" i="3"/>
  <c r="BG126" i="3"/>
  <c r="BF126" i="3"/>
  <c r="T126" i="3"/>
  <c r="T125" i="3" s="1"/>
  <c r="R126" i="3"/>
  <c r="R125" i="3"/>
  <c r="P126" i="3"/>
  <c r="P125" i="3" s="1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91" i="3"/>
  <c r="J20" i="3"/>
  <c r="J18" i="3"/>
  <c r="E18" i="3"/>
  <c r="F117" i="3" s="1"/>
  <c r="J17" i="3"/>
  <c r="J15" i="3"/>
  <c r="E15" i="3"/>
  <c r="F116" i="3" s="1"/>
  <c r="J14" i="3"/>
  <c r="J12" i="3"/>
  <c r="J114" i="3" s="1"/>
  <c r="E7" i="3"/>
  <c r="E85" i="3" s="1"/>
  <c r="J37" i="2"/>
  <c r="J36" i="2"/>
  <c r="AY95" i="1" s="1"/>
  <c r="J35" i="2"/>
  <c r="AX95" i="1"/>
  <c r="BI143" i="2"/>
  <c r="BH143" i="2"/>
  <c r="BG143" i="2"/>
  <c r="BF143" i="2"/>
  <c r="T143" i="2"/>
  <c r="T142" i="2"/>
  <c r="R143" i="2"/>
  <c r="R142" i="2"/>
  <c r="P143" i="2"/>
  <c r="P142" i="2" s="1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F115" i="2"/>
  <c r="E113" i="2"/>
  <c r="F89" i="2"/>
  <c r="E87" i="2"/>
  <c r="J24" i="2"/>
  <c r="E24" i="2"/>
  <c r="J118" i="2"/>
  <c r="J23" i="2"/>
  <c r="J21" i="2"/>
  <c r="E21" i="2"/>
  <c r="J117" i="2" s="1"/>
  <c r="J20" i="2"/>
  <c r="J18" i="2"/>
  <c r="E18" i="2"/>
  <c r="F118" i="2" s="1"/>
  <c r="J17" i="2"/>
  <c r="J15" i="2"/>
  <c r="E15" i="2"/>
  <c r="F117" i="2"/>
  <c r="J14" i="2"/>
  <c r="J12" i="2"/>
  <c r="J115" i="2"/>
  <c r="E7" i="2"/>
  <c r="E111" i="2"/>
  <c r="L90" i="1"/>
  <c r="AM90" i="1"/>
  <c r="AM89" i="1"/>
  <c r="L89" i="1"/>
  <c r="AM87" i="1"/>
  <c r="L87" i="1"/>
  <c r="L85" i="1"/>
  <c r="L84" i="1"/>
  <c r="BK136" i="2"/>
  <c r="J139" i="2"/>
  <c r="BK131" i="2"/>
  <c r="J129" i="2"/>
  <c r="BK126" i="2"/>
  <c r="J143" i="2"/>
  <c r="BK140" i="2"/>
  <c r="BK128" i="3"/>
  <c r="BK126" i="3"/>
  <c r="BK133" i="2"/>
  <c r="BK132" i="2"/>
  <c r="J130" i="2"/>
  <c r="BK127" i="2"/>
  <c r="J125" i="2"/>
  <c r="BK134" i="2"/>
  <c r="J141" i="2"/>
  <c r="BK124" i="3"/>
  <c r="J128" i="3"/>
  <c r="J136" i="2"/>
  <c r="BK137" i="2"/>
  <c r="J131" i="2"/>
  <c r="BK128" i="2"/>
  <c r="J126" i="2"/>
  <c r="J124" i="2"/>
  <c r="BK141" i="2"/>
  <c r="J133" i="2"/>
  <c r="J123" i="3"/>
  <c r="BK139" i="2"/>
  <c r="J132" i="2"/>
  <c r="BK129" i="2"/>
  <c r="J127" i="2"/>
  <c r="BK124" i="2"/>
  <c r="BK143" i="2"/>
  <c r="J134" i="2"/>
  <c r="J124" i="3"/>
  <c r="BK123" i="3"/>
  <c r="J140" i="2"/>
  <c r="J137" i="2"/>
  <c r="BK130" i="2"/>
  <c r="J128" i="2"/>
  <c r="BK125" i="2"/>
  <c r="AS94" i="1"/>
  <c r="J126" i="3"/>
  <c r="T123" i="2" l="1"/>
  <c r="T135" i="2"/>
  <c r="T138" i="2"/>
  <c r="R123" i="2"/>
  <c r="P123" i="2"/>
  <c r="R135" i="2"/>
  <c r="R138" i="2"/>
  <c r="BK135" i="2"/>
  <c r="J135" i="2"/>
  <c r="J99" i="2"/>
  <c r="BK123" i="2"/>
  <c r="J123" i="2"/>
  <c r="J98" i="2" s="1"/>
  <c r="P135" i="2"/>
  <c r="BK138" i="2"/>
  <c r="J138" i="2"/>
  <c r="J100" i="2"/>
  <c r="P138" i="2"/>
  <c r="BK122" i="3"/>
  <c r="J122" i="3" s="1"/>
  <c r="J98" i="3" s="1"/>
  <c r="P122" i="3"/>
  <c r="P121" i="3"/>
  <c r="P120" i="3"/>
  <c r="AU96" i="1" s="1"/>
  <c r="R122" i="3"/>
  <c r="R121" i="3"/>
  <c r="R120" i="3"/>
  <c r="T122" i="3"/>
  <c r="T121" i="3"/>
  <c r="T120" i="3"/>
  <c r="BK142" i="2"/>
  <c r="J142" i="2"/>
  <c r="J101" i="2"/>
  <c r="BK125" i="3"/>
  <c r="J125" i="3"/>
  <c r="J99" i="3" s="1"/>
  <c r="BK127" i="3"/>
  <c r="J127" i="3"/>
  <c r="J100" i="3"/>
  <c r="J89" i="3"/>
  <c r="F92" i="3"/>
  <c r="BE123" i="3"/>
  <c r="J117" i="3"/>
  <c r="BE124" i="3"/>
  <c r="F91" i="3"/>
  <c r="E110" i="3"/>
  <c r="J116" i="3"/>
  <c r="BE126" i="3"/>
  <c r="BE128" i="3"/>
  <c r="BE140" i="2"/>
  <c r="BE133" i="2"/>
  <c r="BE134" i="2"/>
  <c r="E85" i="2"/>
  <c r="J89" i="2"/>
  <c r="F91" i="2"/>
  <c r="J91" i="2"/>
  <c r="F92" i="2"/>
  <c r="J92" i="2"/>
  <c r="BE124" i="2"/>
  <c r="BE125" i="2"/>
  <c r="BE126" i="2"/>
  <c r="BE127" i="2"/>
  <c r="BE128" i="2"/>
  <c r="BE129" i="2"/>
  <c r="BE130" i="2"/>
  <c r="BE131" i="2"/>
  <c r="BE132" i="2"/>
  <c r="BE136" i="2"/>
  <c r="BE137" i="2"/>
  <c r="BE139" i="2"/>
  <c r="BE141" i="2"/>
  <c r="BE143" i="2"/>
  <c r="F36" i="3"/>
  <c r="BC96" i="1"/>
  <c r="J34" i="3"/>
  <c r="AW96" i="1" s="1"/>
  <c r="F37" i="2"/>
  <c r="BD95" i="1"/>
  <c r="F34" i="3"/>
  <c r="BA96" i="1"/>
  <c r="J34" i="2"/>
  <c r="AW95" i="1" s="1"/>
  <c r="F36" i="2"/>
  <c r="BC95" i="1" s="1"/>
  <c r="F35" i="3"/>
  <c r="BB96" i="1" s="1"/>
  <c r="F35" i="2"/>
  <c r="BB95" i="1" s="1"/>
  <c r="F34" i="2"/>
  <c r="BA95" i="1"/>
  <c r="F37" i="3"/>
  <c r="BD96" i="1"/>
  <c r="P122" i="2" l="1"/>
  <c r="P121" i="2"/>
  <c r="AU95" i="1"/>
  <c r="R122" i="2"/>
  <c r="R121" i="2"/>
  <c r="T122" i="2"/>
  <c r="T121" i="2" s="1"/>
  <c r="BK122" i="2"/>
  <c r="BK121" i="2" s="1"/>
  <c r="J121" i="2" s="1"/>
  <c r="J96" i="2" s="1"/>
  <c r="BK121" i="3"/>
  <c r="J121" i="3" s="1"/>
  <c r="J97" i="3" s="1"/>
  <c r="AU94" i="1"/>
  <c r="J33" i="2"/>
  <c r="AV95" i="1" s="1"/>
  <c r="AT95" i="1" s="1"/>
  <c r="BD94" i="1"/>
  <c r="W33" i="1"/>
  <c r="F33" i="2"/>
  <c r="AZ95" i="1"/>
  <c r="BA94" i="1"/>
  <c r="W30" i="1" s="1"/>
  <c r="J33" i="3"/>
  <c r="AV96" i="1"/>
  <c r="AT96" i="1"/>
  <c r="BC94" i="1"/>
  <c r="W32" i="1"/>
  <c r="BB94" i="1"/>
  <c r="W31" i="1"/>
  <c r="F33" i="3"/>
  <c r="AZ96" i="1" s="1"/>
  <c r="J122" i="2" l="1"/>
  <c r="J97" i="2"/>
  <c r="BK120" i="3"/>
  <c r="J120" i="3"/>
  <c r="J96" i="3"/>
  <c r="J30" i="2"/>
  <c r="AG95" i="1" s="1"/>
  <c r="AX94" i="1"/>
  <c r="AY94" i="1"/>
  <c r="AZ94" i="1"/>
  <c r="W29" i="1" s="1"/>
  <c r="AW94" i="1"/>
  <c r="AK30" i="1" s="1"/>
  <c r="J39" i="2" l="1"/>
  <c r="AN95" i="1"/>
  <c r="J30" i="3"/>
  <c r="AG96" i="1"/>
  <c r="AG94" i="1"/>
  <c r="AK26" i="1" s="1"/>
  <c r="AK35" i="1" s="1"/>
  <c r="AV94" i="1"/>
  <c r="AK29" i="1"/>
  <c r="J39" i="3" l="1"/>
  <c r="AN96" i="1"/>
  <c r="AT94" i="1"/>
  <c r="AN94" i="1" l="1"/>
</calcChain>
</file>

<file path=xl/sharedStrings.xml><?xml version="1.0" encoding="utf-8"?>
<sst xmlns="http://schemas.openxmlformats.org/spreadsheetml/2006/main" count="709" uniqueCount="219">
  <si>
    <t>Export Komplet</t>
  </si>
  <si>
    <t/>
  </si>
  <si>
    <t>2.0</t>
  </si>
  <si>
    <t>ZAMOK</t>
  </si>
  <si>
    <t>False</t>
  </si>
  <si>
    <t>{bed200db-4144-4481-8cc5-a6d7c26fc4c0}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</si>
  <si>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</si>
  <si>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</si>
  <si>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</si>
  <si>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</si>
  <si>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</si>
  <si>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</si>
  <si>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</si>
  <si>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</si>
  <si>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09/24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</si>
  <si>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</si>
  <si>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</si>
  <si>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Opava - Opava km 34,315 - 34,550 Oprava PB vč. části provozni komunikace</t>
  </si>
  <si>
    <t>KSO:</t>
  </si>
  <si>
    <t>CC-CZ:</t>
  </si>
  <si>
    <t>Místo:</t>
  </si>
  <si>
    <t>Opava</t>
  </si>
  <si>
    <t>Datum:</t>
  </si>
  <si>
    <t>7. 5. 2025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</si>
  <si>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</si>
  <si>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</si>
  <si>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</si>
  <si>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</si>
  <si>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</si>
  <si>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</si>
  <si>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</si>
  <si>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</si>
  <si>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</si>
  <si>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</si>
  <si>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</si>
  <si>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</si>
  <si>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</si>
  <si>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</si>
  <si>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</si>
  <si>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</si>
  <si>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</si>
  <si>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</si>
  <si>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</si>
  <si>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</si>
  <si>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</si>
  <si>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</si>
  <si>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</si>
  <si>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</si>
  <si>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</si>
  <si>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</si>
  <si>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</si>
  <si>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</si>
  <si>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</si>
  <si>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</si>
  <si>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</si>
  <si>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</si>
  <si>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</si>
  <si>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</si>
  <si>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</si>
  <si>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</si>
  <si>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</si>
  <si>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</si>
  <si>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</si>
  <si>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</si>
  <si>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</si>
  <si>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</si>
  <si>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</si>
  <si>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</si>
  <si>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</si>
  <si>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</si>
  <si>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</si>
  <si>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</si>
  <si>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</si>
  <si>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</si>
  <si>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</si>
  <si>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</si>
  <si>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</si>
  <si>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</si>
  <si>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</si>
  <si>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</si>
  <si>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oprava PB</t>
  </si>
  <si>
    <t>STA</t>
  </si>
  <si>
    <t>1</t>
  </si>
  <si>
    <t>{d4fe8ee6-ce5b-4acc-9ef5-cbdfac8253ec}</t>
  </si>
  <si>
    <t>2</t>
  </si>
  <si>
    <t>VON</t>
  </si>
  <si>
    <t>vedlejší a ostatní náklady</t>
  </si>
  <si>
    <t>{4658a24a-e6bf-4680-b44d-536ee02c21f7}</t>
  </si>
  <si>
    <t>KRYCÍ LIST SOUPISU PRACÍ</t>
  </si>
  <si>
    <t>Objekt:</t>
  </si>
  <si>
    <t>SO-01 - oprava PB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</si>
  <si>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</si>
  <si>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</si>
  <si>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</si>
  <si>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</si>
  <si>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</si>
  <si>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</si>
  <si>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</si>
  <si>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</si>
  <si>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</si>
  <si>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</si>
  <si>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</si>
  <si>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</si>
  <si>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</si>
  <si>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</si>
  <si>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</si>
  <si>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</si>
  <si>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</si>
  <si>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</si>
  <si>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</si>
  <si>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</si>
  <si>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</si>
  <si>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</si>
  <si>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</si>
  <si>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</si>
  <si>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</si>
  <si>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</si>
  <si>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</si>
  <si>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</si>
  <si>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122251105</t>
  </si>
  <si>
    <t>Odkopávky a prokopávky nezapažené v hornině třídy těžitelnosti I skupiny 3 objem do 1000 m3 strojně</t>
  </si>
  <si>
    <t>m3</t>
  </si>
  <si>
    <t>4</t>
  </si>
  <si>
    <t>-246161284</t>
  </si>
  <si>
    <t>122251405</t>
  </si>
  <si>
    <t>Vykopávky v zemníku na suchu v hornině třídy těžitelnosti I skupiny 3 objem do 1000 m3 strojně</t>
  </si>
  <si>
    <t>1167802404</t>
  </si>
  <si>
    <t>16</t>
  </si>
  <si>
    <t>M</t>
  </si>
  <si>
    <t>58125110R</t>
  </si>
  <si>
    <t>zemina GM</t>
  </si>
  <si>
    <t>t</t>
  </si>
  <si>
    <t>8</t>
  </si>
  <si>
    <t>-1735920431</t>
  </si>
  <si>
    <t>3</t>
  </si>
  <si>
    <t>162751117</t>
  </si>
  <si>
    <t>Vodorovné přemístění přes 9 000 do 10000 m výkopku/sypaniny z horniny třídy těžitelnosti I skupiny 1 až 3</t>
  </si>
  <si>
    <t>425680126</t>
  </si>
  <si>
    <t>17</t>
  </si>
  <si>
    <t>162751119</t>
  </si>
  <si>
    <t>Příplatek k vodorovnému přemístění výkopku/sypaniny z horniny třídy těžitelnosti I skupiny 1 až 3 ZKD 1000 m přes 10000 m</t>
  </si>
  <si>
    <t>-389757457</t>
  </si>
  <si>
    <t>171103212</t>
  </si>
  <si>
    <t>Uložení sypanin z horniny třídy těžitelnosti I a II skupiny 1 až 4 do hrází kanálů se zhutněním 100 % PS C s příměsí jílu přes 20 do 50 %</t>
  </si>
  <si>
    <t>-1083691814</t>
  </si>
  <si>
    <t>18</t>
  </si>
  <si>
    <t>171201231</t>
  </si>
  <si>
    <t>Poplatek za uložení zeminy a kamení na recyklační skládce (skládkovné) kód odpadu 17 05 04</t>
  </si>
  <si>
    <t>1140475595</t>
  </si>
  <si>
    <t>5</t>
  </si>
  <si>
    <t>171251201</t>
  </si>
  <si>
    <t>Uložení sypaniny na skládky nebo meziskládky</t>
  </si>
  <si>
    <t>-2078918484</t>
  </si>
  <si>
    <t>6</t>
  </si>
  <si>
    <t>181411123</t>
  </si>
  <si>
    <t>Založení lučního trávníku výsevem pl do 1000 m2 ve svahu přes 1:2 do 1:1</t>
  </si>
  <si>
    <t>m2</t>
  </si>
  <si>
    <t>-1194152776</t>
  </si>
  <si>
    <t>7</t>
  </si>
  <si>
    <t>00572474</t>
  </si>
  <si>
    <t>osivo směs travní krajinná-svahová</t>
  </si>
  <si>
    <t>kg</t>
  </si>
  <si>
    <t>189651785</t>
  </si>
  <si>
    <t>182251101</t>
  </si>
  <si>
    <t>Svahování násypů strojně</t>
  </si>
  <si>
    <t>226161310</t>
  </si>
  <si>
    <t>Zakládání</t>
  </si>
  <si>
    <t>9</t>
  </si>
  <si>
    <t>213141111</t>
  </si>
  <si>
    <t>Zřízení vrstvy z geotextilie v rovině nebo ve sklonu do 1:5 š do 3 m</t>
  </si>
  <si>
    <t>16646092</t>
  </si>
  <si>
    <t>10</t>
  </si>
  <si>
    <t>69311081</t>
  </si>
  <si>
    <t>geotextilie netkaná separační, ochranná, filtrační, drenážní PES 300g/m2</t>
  </si>
  <si>
    <t>1954710855</t>
  </si>
  <si>
    <t>Komunikace pozemní</t>
  </si>
  <si>
    <t>11</t>
  </si>
  <si>
    <t>564851111</t>
  </si>
  <si>
    <t>Podklad ze štěrkodrtě ŠD plochy přes 100 m2 tl 150 mm</t>
  </si>
  <si>
    <t>-64033096</t>
  </si>
  <si>
    <t>571903111</t>
  </si>
  <si>
    <t>Posyp krytu kamenivem drceným nebo těženým přes 10 do 15 kg/m2</t>
  </si>
  <si>
    <t>1253565077</t>
  </si>
  <si>
    <t>13</t>
  </si>
  <si>
    <t>571907118</t>
  </si>
  <si>
    <t>Posyp krytu kamenivem drceným nebo těženým přes 65 do 70 kg/m2</t>
  </si>
  <si>
    <t>730901981</t>
  </si>
  <si>
    <t>998</t>
  </si>
  <si>
    <t>Přesun hmot</t>
  </si>
  <si>
    <t>14</t>
  </si>
  <si>
    <t>998332011</t>
  </si>
  <si>
    <t>Přesun hmot pro úpravy vodních toků a kanály</t>
  </si>
  <si>
    <t>730358177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</si>
  <si>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</si>
  <si>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</si>
  <si>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</si>
  <si>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</si>
  <si>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</si>
  <si>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</si>
  <si>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</si>
  <si>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</si>
  <si>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</si>
  <si>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</si>
  <si>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</si>
  <si>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kpl</t>
  </si>
  <si>
    <t>1024</t>
  </si>
  <si>
    <t>-717166283</t>
  </si>
  <si>
    <t>013254000</t>
  </si>
  <si>
    <t>Dokumentace skutečného provedení stavby</t>
  </si>
  <si>
    <t>1774133876</t>
  </si>
  <si>
    <t>VRN3</t>
  </si>
  <si>
    <t>Zařízení staveniště</t>
  </si>
  <si>
    <t>030001000</t>
  </si>
  <si>
    <t>-1920646078</t>
  </si>
  <si>
    <t>VRN4</t>
  </si>
  <si>
    <t>Inženýrská činnost</t>
  </si>
  <si>
    <t>043154000</t>
  </si>
  <si>
    <t>Zkoušky hutnicí</t>
  </si>
  <si>
    <t>1410251501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</si>
</sst>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19"/>
      <c r="AL5" s="19"/>
      <c r="AM5" s="19"/>
      <c r="AN5" s="19"/>
      <c r="AO5" s="19"/>
      <c r="AP5" s="19"/>
      <c r="AQ5" s="19"/>
      <c r="AR5" s="17"/>
      <c r="BE5" s="21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19"/>
      <c r="AL6" s="19"/>
      <c r="AM6" s="19"/>
      <c r="AN6" s="19"/>
      <c r="AO6" s="19"/>
      <c r="AP6" s="19"/>
      <c r="AQ6" s="19"/>
      <c r="AR6" s="17"/>
      <c r="BE6" s="21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1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1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5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15"/>
      <c r="BS13" s="14" t="s">
        <v>6</v>
      </c>
    </row>
    <row r="14" spans="1:74" ht="12.75">
      <c r="B14" s="18"/>
      <c r="C14" s="19"/>
      <c r="D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1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5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15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15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5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5"/>
    </row>
    <row r="23" spans="1:71" s="1" customFormat="1" ht="16.5" customHeight="1">
      <c r="B23" s="18"/>
      <c r="C23" s="19"/>
      <c r="D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19"/>
      <c r="AP23" s="19"/>
      <c r="AQ23" s="19"/>
      <c r="AR23" s="17"/>
      <c r="BE23" s="21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5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3">
        <f>ROUND(AG94,2)</f>
        <v>0</v>
      </c>
      <c r="AL26" s="224"/>
      <c r="AM26" s="224"/>
      <c r="AN26" s="224"/>
      <c r="AO26" s="224"/>
      <c r="AP26" s="33"/>
      <c r="AQ26" s="33"/>
      <c r="AR26" s="36"/>
      <c r="BE26" s="21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5" t="s">
        <v>35</v>
      </c>
      <c r="M28" s="225"/>
      <c r="N28" s="225"/>
      <c r="O28" s="225"/>
      <c r="P28" s="225"/>
      <c r="Q28" s="33"/>
      <c r="R28" s="33"/>
      <c r="S28" s="33"/>
      <c r="T28" s="33"/>
      <c r="U28" s="33"/>
      <c r="V28" s="33"/>
      <c r="W28" s="225" t="s">
        <v>36</v>
      </c>
      <c r="X28" s="225"/>
      <c r="Y28" s="225"/>
      <c r="Z28" s="225"/>
      <c r="AA28" s="225"/>
      <c r="AB28" s="225"/>
      <c r="AC28" s="225"/>
      <c r="AD28" s="225"/>
      <c r="AE28" s="225"/>
      <c r="AF28" s="33"/>
      <c r="AG28" s="33"/>
      <c r="AH28" s="33"/>
      <c r="AI28" s="33"/>
      <c r="AJ28" s="33"/>
      <c r="AK28" s="225" t="s">
        <v>37</v>
      </c>
      <c r="AL28" s="225"/>
      <c r="AM28" s="225"/>
      <c r="AN28" s="225"/>
      <c r="AO28" s="225"/>
      <c r="AP28" s="33"/>
      <c r="AQ28" s="33"/>
      <c r="AR28" s="36"/>
      <c r="BE28" s="215"/>
    </row>
    <row r="29" spans="1:71" s="3" customFormat="1" ht="14.45" customHeight="1">
      <c r="B29" s="37"/>
      <c r="C29" s="38"/>
      <c r="D29" s="26" t="s">
        <v>38</v>
      </c>
      <c r="E29" s="38"/>
      <c r="F29" s="26" t="s">
        <v>39</v>
      </c>
      <c r="G29" s="38"/>
      <c r="H29" s="38"/>
      <c r="I29" s="38"/>
      <c r="J29" s="38"/>
      <c r="K29" s="38"/>
      <c r="L29" s="228">
        <v>0.21</v>
      </c>
      <c r="M29" s="227"/>
      <c r="N29" s="227"/>
      <c r="O29" s="227"/>
      <c r="P29" s="227"/>
      <c r="Q29" s="38"/>
      <c r="R29" s="38"/>
      <c r="S29" s="38"/>
      <c r="T29" s="38"/>
      <c r="U29" s="38"/>
      <c r="V29" s="38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8"/>
      <c r="AG29" s="38"/>
      <c r="AH29" s="38"/>
      <c r="AI29" s="38"/>
      <c r="AJ29" s="38"/>
      <c r="AK29" s="226">
        <f>ROUND(AV94, 2)</f>
        <v>0</v>
      </c>
      <c r="AL29" s="227"/>
      <c r="AM29" s="227"/>
      <c r="AN29" s="227"/>
      <c r="AO29" s="227"/>
      <c r="AP29" s="38"/>
      <c r="AQ29" s="38"/>
      <c r="AR29" s="39"/>
      <c r="BE29" s="216"/>
    </row>
    <row r="30" spans="1:71" s="3" customFormat="1" ht="14.45" customHeight="1">
      <c r="B30" s="37"/>
      <c r="C30" s="38"/>
      <c r="D30" s="38"/>
      <c r="E30" s="38"/>
      <c r="F30" s="26" t="s">
        <v>40</v>
      </c>
      <c r="G30" s="38"/>
      <c r="H30" s="38"/>
      <c r="I30" s="38"/>
      <c r="J30" s="38"/>
      <c r="K30" s="38"/>
      <c r="L30" s="228">
        <v>0.12</v>
      </c>
      <c r="M30" s="227"/>
      <c r="N30" s="227"/>
      <c r="O30" s="227"/>
      <c r="P30" s="227"/>
      <c r="Q30" s="38"/>
      <c r="R30" s="38"/>
      <c r="S30" s="38"/>
      <c r="T30" s="38"/>
      <c r="U30" s="38"/>
      <c r="V30" s="38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8"/>
      <c r="AG30" s="38"/>
      <c r="AH30" s="38"/>
      <c r="AI30" s="38"/>
      <c r="AJ30" s="38"/>
      <c r="AK30" s="226">
        <f>ROUND(AW94, 2)</f>
        <v>0</v>
      </c>
      <c r="AL30" s="227"/>
      <c r="AM30" s="227"/>
      <c r="AN30" s="227"/>
      <c r="AO30" s="227"/>
      <c r="AP30" s="38"/>
      <c r="AQ30" s="38"/>
      <c r="AR30" s="39"/>
      <c r="BE30" s="216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28">
        <v>0.21</v>
      </c>
      <c r="M31" s="227"/>
      <c r="N31" s="227"/>
      <c r="O31" s="227"/>
      <c r="P31" s="227"/>
      <c r="Q31" s="38"/>
      <c r="R31" s="38"/>
      <c r="S31" s="38"/>
      <c r="T31" s="38"/>
      <c r="U31" s="38"/>
      <c r="V31" s="38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8"/>
      <c r="AG31" s="38"/>
      <c r="AH31" s="38"/>
      <c r="AI31" s="38"/>
      <c r="AJ31" s="38"/>
      <c r="AK31" s="226">
        <v>0</v>
      </c>
      <c r="AL31" s="227"/>
      <c r="AM31" s="227"/>
      <c r="AN31" s="227"/>
      <c r="AO31" s="227"/>
      <c r="AP31" s="38"/>
      <c r="AQ31" s="38"/>
      <c r="AR31" s="39"/>
      <c r="BE31" s="216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28">
        <v>0.12</v>
      </c>
      <c r="M32" s="227"/>
      <c r="N32" s="227"/>
      <c r="O32" s="227"/>
      <c r="P32" s="227"/>
      <c r="Q32" s="38"/>
      <c r="R32" s="38"/>
      <c r="S32" s="38"/>
      <c r="T32" s="38"/>
      <c r="U32" s="38"/>
      <c r="V32" s="38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8"/>
      <c r="AG32" s="38"/>
      <c r="AH32" s="38"/>
      <c r="AI32" s="38"/>
      <c r="AJ32" s="38"/>
      <c r="AK32" s="226">
        <v>0</v>
      </c>
      <c r="AL32" s="227"/>
      <c r="AM32" s="227"/>
      <c r="AN32" s="227"/>
      <c r="AO32" s="227"/>
      <c r="AP32" s="38"/>
      <c r="AQ32" s="38"/>
      <c r="AR32" s="39"/>
      <c r="BE32" s="216"/>
    </row>
    <row r="33" spans="1:57" s="3" customFormat="1" ht="14.45" hidden="1" customHeight="1">
      <c r="B33" s="37"/>
      <c r="C33" s="38"/>
      <c r="D33" s="38"/>
      <c r="E33" s="38"/>
      <c r="F33" s="26" t="s">
        <v>43</v>
      </c>
      <c r="G33" s="38"/>
      <c r="H33" s="38"/>
      <c r="I33" s="38"/>
      <c r="J33" s="38"/>
      <c r="K33" s="38"/>
      <c r="L33" s="228">
        <v>0</v>
      </c>
      <c r="M33" s="227"/>
      <c r="N33" s="227"/>
      <c r="O33" s="227"/>
      <c r="P33" s="227"/>
      <c r="Q33" s="38"/>
      <c r="R33" s="38"/>
      <c r="S33" s="38"/>
      <c r="T33" s="38"/>
      <c r="U33" s="38"/>
      <c r="V33" s="38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8"/>
      <c r="AG33" s="38"/>
      <c r="AH33" s="38"/>
      <c r="AI33" s="38"/>
      <c r="AJ33" s="38"/>
      <c r="AK33" s="226">
        <v>0</v>
      </c>
      <c r="AL33" s="227"/>
      <c r="AM33" s="227"/>
      <c r="AN33" s="227"/>
      <c r="AO33" s="227"/>
      <c r="AP33" s="38"/>
      <c r="AQ33" s="38"/>
      <c r="AR33" s="39"/>
      <c r="BE33" s="21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5"/>
    </row>
    <row r="35" spans="1:57" s="2" customFormat="1" ht="25.9" customHeight="1">
      <c r="A35" s="31"/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29" t="s">
        <v>46</v>
      </c>
      <c r="Y35" s="230"/>
      <c r="Z35" s="230"/>
      <c r="AA35" s="230"/>
      <c r="AB35" s="230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0"/>
      <c r="AM35" s="230"/>
      <c r="AN35" s="230"/>
      <c r="AO35" s="232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49</v>
      </c>
      <c r="AI60" s="35"/>
      <c r="AJ60" s="35"/>
      <c r="AK60" s="35"/>
      <c r="AL60" s="35"/>
      <c r="AM60" s="49" t="s">
        <v>50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49</v>
      </c>
      <c r="AI75" s="35"/>
      <c r="AJ75" s="35"/>
      <c r="AK75" s="35"/>
      <c r="AL75" s="35"/>
      <c r="AM75" s="49" t="s">
        <v>50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09/24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33" t="str">
        <f>K6</f>
        <v>Opava - Opava km 34,315 - 34,550 Oprava PB vč. části provozni komunikace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Opava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5" t="str">
        <f>IF(AN8= "","",AN8)</f>
        <v>7. 5. 2025</v>
      </c>
      <c r="AN87" s="23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36" t="str">
        <f>IF(E17="","",E17)</f>
        <v xml:space="preserve"> </v>
      </c>
      <c r="AN89" s="237"/>
      <c r="AO89" s="237"/>
      <c r="AP89" s="237"/>
      <c r="AQ89" s="33"/>
      <c r="AR89" s="36"/>
      <c r="AS89" s="238" t="s">
        <v>54</v>
      </c>
      <c r="AT89" s="239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6" t="str">
        <f>IF(E20="","",E20)</f>
        <v xml:space="preserve"> </v>
      </c>
      <c r="AN90" s="237"/>
      <c r="AO90" s="237"/>
      <c r="AP90" s="237"/>
      <c r="AQ90" s="33"/>
      <c r="AR90" s="36"/>
      <c r="AS90" s="240"/>
      <c r="AT90" s="241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2"/>
      <c r="AT91" s="243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4" t="s">
        <v>55</v>
      </c>
      <c r="D92" s="245"/>
      <c r="E92" s="245"/>
      <c r="F92" s="245"/>
      <c r="G92" s="245"/>
      <c r="H92" s="70"/>
      <c r="I92" s="246" t="s">
        <v>56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57</v>
      </c>
      <c r="AH92" s="245"/>
      <c r="AI92" s="245"/>
      <c r="AJ92" s="245"/>
      <c r="AK92" s="245"/>
      <c r="AL92" s="245"/>
      <c r="AM92" s="245"/>
      <c r="AN92" s="246" t="s">
        <v>58</v>
      </c>
      <c r="AO92" s="245"/>
      <c r="AP92" s="248"/>
      <c r="AQ92" s="71" t="s">
        <v>59</v>
      </c>
      <c r="AR92" s="36"/>
      <c r="AS92" s="72" t="s">
        <v>60</v>
      </c>
      <c r="AT92" s="73" t="s">
        <v>61</v>
      </c>
      <c r="AU92" s="73" t="s">
        <v>62</v>
      </c>
      <c r="AV92" s="73" t="s">
        <v>63</v>
      </c>
      <c r="AW92" s="73" t="s">
        <v>64</v>
      </c>
      <c r="AX92" s="73" t="s">
        <v>65</v>
      </c>
      <c r="AY92" s="73" t="s">
        <v>66</v>
      </c>
      <c r="AZ92" s="73" t="s">
        <v>67</v>
      </c>
      <c r="BA92" s="73" t="s">
        <v>68</v>
      </c>
      <c r="BB92" s="73" t="s">
        <v>69</v>
      </c>
      <c r="BC92" s="73" t="s">
        <v>70</v>
      </c>
      <c r="BD92" s="74" t="s">
        <v>71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72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2">
        <f>ROUND(SUM(AG95:AG96),2)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73</v>
      </c>
      <c r="BT94" s="88" t="s">
        <v>74</v>
      </c>
      <c r="BU94" s="89" t="s">
        <v>75</v>
      </c>
      <c r="BV94" s="88" t="s">
        <v>76</v>
      </c>
      <c r="BW94" s="88" t="s">
        <v>5</v>
      </c>
      <c r="BX94" s="88" t="s">
        <v>77</v>
      </c>
      <c r="CL94" s="88" t="s">
        <v>1</v>
      </c>
    </row>
    <row r="95" spans="1:91" s="7" customFormat="1" ht="16.5" customHeight="1">
      <c r="A95" s="90" t="s">
        <v>78</v>
      </c>
      <c r="B95" s="91"/>
      <c r="C95" s="92"/>
      <c r="D95" s="251" t="s">
        <v>79</v>
      </c>
      <c r="E95" s="251"/>
      <c r="F95" s="251"/>
      <c r="G95" s="251"/>
      <c r="H95" s="251"/>
      <c r="I95" s="93"/>
      <c r="J95" s="251" t="s">
        <v>80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'SO-01 - oprava PB'!J30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4" t="s">
        <v>81</v>
      </c>
      <c r="AR95" s="95"/>
      <c r="AS95" s="96">
        <v>0</v>
      </c>
      <c r="AT95" s="97">
        <f>ROUND(SUM(AV95:AW95),2)</f>
        <v>0</v>
      </c>
      <c r="AU95" s="98">
        <f>'SO-01 - oprava PB'!P121</f>
        <v>0</v>
      </c>
      <c r="AV95" s="97">
        <f>'SO-01 - oprava PB'!J33</f>
        <v>0</v>
      </c>
      <c r="AW95" s="97">
        <f>'SO-01 - oprava PB'!J34</f>
        <v>0</v>
      </c>
      <c r="AX95" s="97">
        <f>'SO-01 - oprava PB'!J35</f>
        <v>0</v>
      </c>
      <c r="AY95" s="97">
        <f>'SO-01 - oprava PB'!J36</f>
        <v>0</v>
      </c>
      <c r="AZ95" s="97">
        <f>'SO-01 - oprava PB'!F33</f>
        <v>0</v>
      </c>
      <c r="BA95" s="97">
        <f>'SO-01 - oprava PB'!F34</f>
        <v>0</v>
      </c>
      <c r="BB95" s="97">
        <f>'SO-01 - oprava PB'!F35</f>
        <v>0</v>
      </c>
      <c r="BC95" s="97">
        <f>'SO-01 - oprava PB'!F36</f>
        <v>0</v>
      </c>
      <c r="BD95" s="99">
        <f>'SO-01 - oprava PB'!F37</f>
        <v>0</v>
      </c>
      <c r="BT95" s="100" t="s">
        <v>82</v>
      </c>
      <c r="BV95" s="100" t="s">
        <v>76</v>
      </c>
      <c r="BW95" s="100" t="s">
        <v>83</v>
      </c>
      <c r="BX95" s="100" t="s">
        <v>5</v>
      </c>
      <c r="CL95" s="100" t="s">
        <v>1</v>
      </c>
      <c r="CM95" s="100" t="s">
        <v>84</v>
      </c>
    </row>
    <row r="96" spans="1:91" s="7" customFormat="1" ht="16.5" customHeight="1">
      <c r="A96" s="90" t="s">
        <v>78</v>
      </c>
      <c r="B96" s="91"/>
      <c r="C96" s="92"/>
      <c r="D96" s="251" t="s">
        <v>85</v>
      </c>
      <c r="E96" s="251"/>
      <c r="F96" s="251"/>
      <c r="G96" s="251"/>
      <c r="H96" s="251"/>
      <c r="I96" s="93"/>
      <c r="J96" s="251" t="s">
        <v>86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'VON - vedlejší a ostatní ...'!J30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94" t="s">
        <v>85</v>
      </c>
      <c r="AR96" s="95"/>
      <c r="AS96" s="101">
        <v>0</v>
      </c>
      <c r="AT96" s="102">
        <f>ROUND(SUM(AV96:AW96),2)</f>
        <v>0</v>
      </c>
      <c r="AU96" s="103">
        <f>'VON - vedlejší a ostatní ...'!P120</f>
        <v>0</v>
      </c>
      <c r="AV96" s="102">
        <f>'VON - vedlejší a ostatní ...'!J33</f>
        <v>0</v>
      </c>
      <c r="AW96" s="102">
        <f>'VON - vedlejší a ostatní ...'!J34</f>
        <v>0</v>
      </c>
      <c r="AX96" s="102">
        <f>'VON - vedlejší a ostatní ...'!J35</f>
        <v>0</v>
      </c>
      <c r="AY96" s="102">
        <f>'VON - vedlejší a ostatní ...'!J36</f>
        <v>0</v>
      </c>
      <c r="AZ96" s="102">
        <f>'VON - vedlejší a ostatní ...'!F33</f>
        <v>0</v>
      </c>
      <c r="BA96" s="102">
        <f>'VON - vedlejší a ostatní ...'!F34</f>
        <v>0</v>
      </c>
      <c r="BB96" s="102">
        <f>'VON - vedlejší a ostatní ...'!F35</f>
        <v>0</v>
      </c>
      <c r="BC96" s="102">
        <f>'VON - vedlejší a ostatní ...'!F36</f>
        <v>0</v>
      </c>
      <c r="BD96" s="104">
        <f>'VON - vedlejší a ostatní ...'!F37</f>
        <v>0</v>
      </c>
      <c r="BT96" s="100" t="s">
        <v>82</v>
      </c>
      <c r="BV96" s="100" t="s">
        <v>76</v>
      </c>
      <c r="BW96" s="100" t="s">
        <v>87</v>
      </c>
      <c r="BX96" s="100" t="s">
        <v>5</v>
      </c>
      <c r="CL96" s="100" t="s">
        <v>1</v>
      </c>
      <c r="CM96" s="100" t="s">
        <v>84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xqtYIr/ynHjI5wWh7CZRFmvXjCvBiGtsKrIuFAtYrpbdE5uO/1wR/kJtEl8nf7jGqojyKXTkyatslreEu1b9DA==" saltValue="vrAqaGR/vQeX+nc9/E/WtdHQ2KYqUW6dkS0OKXJVSwgqiB1ZuA1gPGfxSD4UlPTqnuw0sT1AuUxf8HiVVeSFu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-01 - oprava PB'!C2" display="/"/>
    <hyperlink ref="A96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83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84</v>
      </c>
    </row>
    <row r="4" spans="1:46" s="1" customFormat="1" ht="24.95" customHeight="1">
      <c r="B4" s="17"/>
      <c r="D4" s="107" t="s">
        <v>88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55" t="str">
        <f>'Rekapitulace stavby'!K6</f>
        <v>Opava - Opava km 34,315 - 34,550 Oprava PB vč. části provozni komunikace</v>
      </c>
      <c r="F7" s="256"/>
      <c r="G7" s="256"/>
      <c r="H7" s="256"/>
      <c r="L7" s="17"/>
    </row>
    <row r="8" spans="1:46" s="2" customFormat="1" ht="12" customHeight="1">
      <c r="A8" s="31"/>
      <c r="B8" s="36"/>
      <c r="C8" s="31"/>
      <c r="D8" s="109" t="s">
        <v>89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7" t="s">
        <v>90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7. 5. 2025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27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34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36</v>
      </c>
      <c r="G32" s="31"/>
      <c r="H32" s="31"/>
      <c r="I32" s="118" t="s">
        <v>35</v>
      </c>
      <c r="J32" s="118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38</v>
      </c>
      <c r="E33" s="109" t="s">
        <v>39</v>
      </c>
      <c r="F33" s="120">
        <f>ROUND((SUM(BE121:BE143)),  2)</f>
        <v>0</v>
      </c>
      <c r="G33" s="31"/>
      <c r="H33" s="31"/>
      <c r="I33" s="121">
        <v>0.21</v>
      </c>
      <c r="J33" s="120">
        <f>ROUND(((SUM(BE121:BE143))*I33),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40</v>
      </c>
      <c r="F34" s="120">
        <f>ROUND((SUM(BF121:BF143)),  2)</f>
        <v>0</v>
      </c>
      <c r="G34" s="31"/>
      <c r="H34" s="31"/>
      <c r="I34" s="121">
        <v>0.12</v>
      </c>
      <c r="J34" s="120">
        <f>ROUND(((SUM(BF121:BF143))*I34),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41</v>
      </c>
      <c r="F35" s="120">
        <f>ROUND((SUM(BG121:BG143)),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42</v>
      </c>
      <c r="F36" s="120">
        <f>ROUND((SUM(BH121:BH143)),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43</v>
      </c>
      <c r="F37" s="120">
        <f>ROUND((SUM(BI121:BI143)),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44</v>
      </c>
      <c r="E39" s="124"/>
      <c r="F39" s="124"/>
      <c r="G39" s="125" t="s">
        <v>45</v>
      </c>
      <c r="H39" s="126" t="s">
        <v>46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47</v>
      </c>
      <c r="E50" s="130"/>
      <c r="F50" s="130"/>
      <c r="G50" s="129" t="s">
        <v>48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49</v>
      </c>
      <c r="E61" s="132"/>
      <c r="F61" s="133" t="s">
        <v>50</v>
      </c>
      <c r="G61" s="131" t="s">
        <v>49</v>
      </c>
      <c r="H61" s="132"/>
      <c r="I61" s="132"/>
      <c r="J61" s="134" t="s">
        <v>50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51</v>
      </c>
      <c r="E65" s="135"/>
      <c r="F65" s="135"/>
      <c r="G65" s="129" t="s">
        <v>52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49</v>
      </c>
      <c r="E76" s="132"/>
      <c r="F76" s="133" t="s">
        <v>50</v>
      </c>
      <c r="G76" s="131" t="s">
        <v>49</v>
      </c>
      <c r="H76" s="132"/>
      <c r="I76" s="132"/>
      <c r="J76" s="134" t="s">
        <v>50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2" t="str">
        <f>E7</f>
        <v>Opava - Opava km 34,315 - 34,550 Oprava PB vč. části provozni komunikace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3" t="str">
        <f>E9</f>
        <v>SO-01 - oprava PB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Opava</v>
      </c>
      <c r="G89" s="33"/>
      <c r="H89" s="33"/>
      <c r="I89" s="26" t="s">
        <v>22</v>
      </c>
      <c r="J89" s="63" t="str">
        <f>IF(J12="","",J12)</f>
        <v>7. 5. 2025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92</v>
      </c>
      <c r="D94" s="141"/>
      <c r="E94" s="141"/>
      <c r="F94" s="141"/>
      <c r="G94" s="141"/>
      <c r="H94" s="141"/>
      <c r="I94" s="141"/>
      <c r="J94" s="142" t="s">
        <v>93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94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1:31" s="9" customFormat="1" ht="24.95" customHeight="1">
      <c r="B97" s="144"/>
      <c r="C97" s="145"/>
      <c r="D97" s="146" t="s">
        <v>96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97</v>
      </c>
      <c r="E98" s="153"/>
      <c r="F98" s="153"/>
      <c r="G98" s="153"/>
      <c r="H98" s="153"/>
      <c r="I98" s="153"/>
      <c r="J98" s="154">
        <f>J123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98</v>
      </c>
      <c r="E99" s="153"/>
      <c r="F99" s="153"/>
      <c r="G99" s="153"/>
      <c r="H99" s="153"/>
      <c r="I99" s="153"/>
      <c r="J99" s="154">
        <f>J135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99</v>
      </c>
      <c r="E100" s="153"/>
      <c r="F100" s="153"/>
      <c r="G100" s="153"/>
      <c r="H100" s="153"/>
      <c r="I100" s="153"/>
      <c r="J100" s="154">
        <f>J138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100</v>
      </c>
      <c r="E101" s="153"/>
      <c r="F101" s="153"/>
      <c r="G101" s="153"/>
      <c r="H101" s="153"/>
      <c r="I101" s="153"/>
      <c r="J101" s="154">
        <f>J142</f>
        <v>0</v>
      </c>
      <c r="K101" s="151"/>
      <c r="L101" s="155"/>
    </row>
    <row r="102" spans="1:31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101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6.25" customHeight="1">
      <c r="A111" s="31"/>
      <c r="B111" s="32"/>
      <c r="C111" s="33"/>
      <c r="D111" s="33"/>
      <c r="E111" s="262" t="str">
        <f>E7</f>
        <v>Opava - Opava km 34,315 - 34,550 Oprava PB vč. části provozni komunikace</v>
      </c>
      <c r="F111" s="263"/>
      <c r="G111" s="263"/>
      <c r="H111" s="26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89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33" t="str">
        <f>E9</f>
        <v>SO-01 - oprava PB</v>
      </c>
      <c r="F113" s="264"/>
      <c r="G113" s="264"/>
      <c r="H113" s="264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3"/>
      <c r="E115" s="33"/>
      <c r="F115" s="24" t="str">
        <f>F12</f>
        <v>Opava</v>
      </c>
      <c r="G115" s="33"/>
      <c r="H115" s="33"/>
      <c r="I115" s="26" t="s">
        <v>22</v>
      </c>
      <c r="J115" s="63" t="str">
        <f>IF(J12="","",J12)</f>
        <v>7. 5. 2025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24</v>
      </c>
      <c r="D117" s="33"/>
      <c r="E117" s="33"/>
      <c r="F117" s="24" t="str">
        <f>E15</f>
        <v xml:space="preserve"> </v>
      </c>
      <c r="G117" s="33"/>
      <c r="H117" s="33"/>
      <c r="I117" s="26" t="s">
        <v>30</v>
      </c>
      <c r="J117" s="29" t="str">
        <f>E21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28</v>
      </c>
      <c r="D118" s="33"/>
      <c r="E118" s="33"/>
      <c r="F118" s="24" t="str">
        <f>IF(E18="","",E18)</f>
        <v>Vyplň údaj</v>
      </c>
      <c r="G118" s="33"/>
      <c r="H118" s="33"/>
      <c r="I118" s="26" t="s">
        <v>32</v>
      </c>
      <c r="J118" s="29" t="str">
        <f>E24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102</v>
      </c>
      <c r="D120" s="159" t="s">
        <v>59</v>
      </c>
      <c r="E120" s="159" t="s">
        <v>55</v>
      </c>
      <c r="F120" s="159" t="s">
        <v>56</v>
      </c>
      <c r="G120" s="159" t="s">
        <v>103</v>
      </c>
      <c r="H120" s="159" t="s">
        <v>104</v>
      </c>
      <c r="I120" s="159" t="s">
        <v>105</v>
      </c>
      <c r="J120" s="160" t="s">
        <v>93</v>
      </c>
      <c r="K120" s="161" t="s">
        <v>106</v>
      </c>
      <c r="L120" s="162"/>
      <c r="M120" s="72" t="s">
        <v>1</v>
      </c>
      <c r="N120" s="73" t="s">
        <v>38</v>
      </c>
      <c r="O120" s="73" t="s">
        <v>107</v>
      </c>
      <c r="P120" s="73" t="s">
        <v>108</v>
      </c>
      <c r="Q120" s="73" t="s">
        <v>109</v>
      </c>
      <c r="R120" s="73" t="s">
        <v>110</v>
      </c>
      <c r="S120" s="73" t="s">
        <v>111</v>
      </c>
      <c r="T120" s="74" t="s">
        <v>112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9" customHeight="1">
      <c r="A121" s="31"/>
      <c r="B121" s="32"/>
      <c r="C121" s="79" t="s">
        <v>113</v>
      </c>
      <c r="D121" s="33"/>
      <c r="E121" s="33"/>
      <c r="F121" s="33"/>
      <c r="G121" s="33"/>
      <c r="H121" s="33"/>
      <c r="I121" s="33"/>
      <c r="J121" s="163">
        <f>BK121</f>
        <v>0</v>
      </c>
      <c r="K121" s="33"/>
      <c r="L121" s="36"/>
      <c r="M121" s="75"/>
      <c r="N121" s="164"/>
      <c r="O121" s="76"/>
      <c r="P121" s="165">
        <f>P122</f>
        <v>0</v>
      </c>
      <c r="Q121" s="76"/>
      <c r="R121" s="165">
        <f>R122</f>
        <v>1067.2099584999999</v>
      </c>
      <c r="S121" s="76"/>
      <c r="T121" s="166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73</v>
      </c>
      <c r="AU121" s="14" t="s">
        <v>95</v>
      </c>
      <c r="BK121" s="167">
        <f>BK122</f>
        <v>0</v>
      </c>
    </row>
    <row r="122" spans="1:65" s="12" customFormat="1" ht="25.9" customHeight="1">
      <c r="B122" s="168"/>
      <c r="C122" s="169"/>
      <c r="D122" s="170" t="s">
        <v>73</v>
      </c>
      <c r="E122" s="171" t="s">
        <v>114</v>
      </c>
      <c r="F122" s="171" t="s">
        <v>115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P123+P135+P138+P142</f>
        <v>0</v>
      </c>
      <c r="Q122" s="176"/>
      <c r="R122" s="177">
        <f>R123+R135+R138+R142</f>
        <v>1067.2099584999999</v>
      </c>
      <c r="S122" s="176"/>
      <c r="T122" s="178">
        <f>T123+T135+T138+T142</f>
        <v>0</v>
      </c>
      <c r="AR122" s="179" t="s">
        <v>82</v>
      </c>
      <c r="AT122" s="180" t="s">
        <v>73</v>
      </c>
      <c r="AU122" s="180" t="s">
        <v>74</v>
      </c>
      <c r="AY122" s="179" t="s">
        <v>116</v>
      </c>
      <c r="BK122" s="181">
        <f>BK123+BK135+BK138+BK142</f>
        <v>0</v>
      </c>
    </row>
    <row r="123" spans="1:65" s="12" customFormat="1" ht="22.9" customHeight="1">
      <c r="B123" s="168"/>
      <c r="C123" s="169"/>
      <c r="D123" s="170" t="s">
        <v>73</v>
      </c>
      <c r="E123" s="182" t="s">
        <v>82</v>
      </c>
      <c r="F123" s="182" t="s">
        <v>117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SUM(P124:P134)</f>
        <v>0</v>
      </c>
      <c r="Q123" s="176"/>
      <c r="R123" s="177">
        <f>SUM(R124:R134)</f>
        <v>743.64844599999992</v>
      </c>
      <c r="S123" s="176"/>
      <c r="T123" s="178">
        <f>SUM(T124:T134)</f>
        <v>0</v>
      </c>
      <c r="AR123" s="179" t="s">
        <v>82</v>
      </c>
      <c r="AT123" s="180" t="s">
        <v>73</v>
      </c>
      <c r="AU123" s="180" t="s">
        <v>82</v>
      </c>
      <c r="AY123" s="179" t="s">
        <v>116</v>
      </c>
      <c r="BK123" s="181">
        <f>SUM(BK124:BK134)</f>
        <v>0</v>
      </c>
    </row>
    <row r="124" spans="1:65" s="2" customFormat="1" ht="33" customHeight="1">
      <c r="A124" s="31"/>
      <c r="B124" s="32"/>
      <c r="C124" s="184" t="s">
        <v>82</v>
      </c>
      <c r="D124" s="184" t="s">
        <v>118</v>
      </c>
      <c r="E124" s="185" t="s">
        <v>119</v>
      </c>
      <c r="F124" s="186" t="s">
        <v>120</v>
      </c>
      <c r="G124" s="187" t="s">
        <v>121</v>
      </c>
      <c r="H124" s="188">
        <v>621</v>
      </c>
      <c r="I124" s="189"/>
      <c r="J124" s="190">
        <f t="shared" ref="J124:J134" si="0">ROUND(I124*H124,2)</f>
        <v>0</v>
      </c>
      <c r="K124" s="191"/>
      <c r="L124" s="36"/>
      <c r="M124" s="192" t="s">
        <v>1</v>
      </c>
      <c r="N124" s="193" t="s">
        <v>39</v>
      </c>
      <c r="O124" s="68"/>
      <c r="P124" s="194">
        <f t="shared" ref="P124:P134" si="1">O124*H124</f>
        <v>0</v>
      </c>
      <c r="Q124" s="194">
        <v>0</v>
      </c>
      <c r="R124" s="194">
        <f t="shared" ref="R124:R134" si="2">Q124*H124</f>
        <v>0</v>
      </c>
      <c r="S124" s="194">
        <v>0</v>
      </c>
      <c r="T124" s="195">
        <f t="shared" ref="T124:T134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122</v>
      </c>
      <c r="AT124" s="196" t="s">
        <v>118</v>
      </c>
      <c r="AU124" s="196" t="s">
        <v>84</v>
      </c>
      <c r="AY124" s="14" t="s">
        <v>116</v>
      </c>
      <c r="BE124" s="197">
        <f t="shared" ref="BE124:BE134" si="4">IF(N124="základní",J124,0)</f>
        <v>0</v>
      </c>
      <c r="BF124" s="197">
        <f t="shared" ref="BF124:BF134" si="5">IF(N124="snížená",J124,0)</f>
        <v>0</v>
      </c>
      <c r="BG124" s="197">
        <f t="shared" ref="BG124:BG134" si="6">IF(N124="zákl. přenesená",J124,0)</f>
        <v>0</v>
      </c>
      <c r="BH124" s="197">
        <f t="shared" ref="BH124:BH134" si="7">IF(N124="sníž. přenesená",J124,0)</f>
        <v>0</v>
      </c>
      <c r="BI124" s="197">
        <f t="shared" ref="BI124:BI134" si="8">IF(N124="nulová",J124,0)</f>
        <v>0</v>
      </c>
      <c r="BJ124" s="14" t="s">
        <v>82</v>
      </c>
      <c r="BK124" s="197">
        <f t="shared" ref="BK124:BK134" si="9">ROUND(I124*H124,2)</f>
        <v>0</v>
      </c>
      <c r="BL124" s="14" t="s">
        <v>122</v>
      </c>
      <c r="BM124" s="196" t="s">
        <v>123</v>
      </c>
    </row>
    <row r="125" spans="1:65" s="2" customFormat="1" ht="33" customHeight="1">
      <c r="A125" s="31"/>
      <c r="B125" s="32"/>
      <c r="C125" s="184" t="s">
        <v>84</v>
      </c>
      <c r="D125" s="184" t="s">
        <v>118</v>
      </c>
      <c r="E125" s="185" t="s">
        <v>124</v>
      </c>
      <c r="F125" s="186" t="s">
        <v>125</v>
      </c>
      <c r="G125" s="187" t="s">
        <v>121</v>
      </c>
      <c r="H125" s="188">
        <v>743.63599999999997</v>
      </c>
      <c r="I125" s="189"/>
      <c r="J125" s="190">
        <f t="shared" si="0"/>
        <v>0</v>
      </c>
      <c r="K125" s="191"/>
      <c r="L125" s="36"/>
      <c r="M125" s="192" t="s">
        <v>1</v>
      </c>
      <c r="N125" s="193" t="s">
        <v>39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122</v>
      </c>
      <c r="AT125" s="196" t="s">
        <v>118</v>
      </c>
      <c r="AU125" s="196" t="s">
        <v>84</v>
      </c>
      <c r="AY125" s="14" t="s">
        <v>116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82</v>
      </c>
      <c r="BK125" s="197">
        <f t="shared" si="9"/>
        <v>0</v>
      </c>
      <c r="BL125" s="14" t="s">
        <v>122</v>
      </c>
      <c r="BM125" s="196" t="s">
        <v>126</v>
      </c>
    </row>
    <row r="126" spans="1:65" s="2" customFormat="1" ht="16.5" customHeight="1">
      <c r="A126" s="31"/>
      <c r="B126" s="32"/>
      <c r="C126" s="198" t="s">
        <v>127</v>
      </c>
      <c r="D126" s="198" t="s">
        <v>128</v>
      </c>
      <c r="E126" s="199" t="s">
        <v>129</v>
      </c>
      <c r="F126" s="200" t="s">
        <v>130</v>
      </c>
      <c r="G126" s="201" t="s">
        <v>131</v>
      </c>
      <c r="H126" s="202">
        <v>743.63599999999997</v>
      </c>
      <c r="I126" s="203"/>
      <c r="J126" s="204">
        <f t="shared" si="0"/>
        <v>0</v>
      </c>
      <c r="K126" s="205"/>
      <c r="L126" s="206"/>
      <c r="M126" s="207" t="s">
        <v>1</v>
      </c>
      <c r="N126" s="208" t="s">
        <v>39</v>
      </c>
      <c r="O126" s="68"/>
      <c r="P126" s="194">
        <f t="shared" si="1"/>
        <v>0</v>
      </c>
      <c r="Q126" s="194">
        <v>1</v>
      </c>
      <c r="R126" s="194">
        <f t="shared" si="2"/>
        <v>743.63599999999997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132</v>
      </c>
      <c r="AT126" s="196" t="s">
        <v>128</v>
      </c>
      <c r="AU126" s="196" t="s">
        <v>84</v>
      </c>
      <c r="AY126" s="14" t="s">
        <v>116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82</v>
      </c>
      <c r="BK126" s="197">
        <f t="shared" si="9"/>
        <v>0</v>
      </c>
      <c r="BL126" s="14" t="s">
        <v>122</v>
      </c>
      <c r="BM126" s="196" t="s">
        <v>133</v>
      </c>
    </row>
    <row r="127" spans="1:65" s="2" customFormat="1" ht="37.9" customHeight="1">
      <c r="A127" s="31"/>
      <c r="B127" s="32"/>
      <c r="C127" s="184" t="s">
        <v>134</v>
      </c>
      <c r="D127" s="184" t="s">
        <v>118</v>
      </c>
      <c r="E127" s="185" t="s">
        <v>135</v>
      </c>
      <c r="F127" s="186" t="s">
        <v>136</v>
      </c>
      <c r="G127" s="187" t="s">
        <v>121</v>
      </c>
      <c r="H127" s="188">
        <v>1364.636</v>
      </c>
      <c r="I127" s="189"/>
      <c r="J127" s="190">
        <f t="shared" si="0"/>
        <v>0</v>
      </c>
      <c r="K127" s="191"/>
      <c r="L127" s="36"/>
      <c r="M127" s="192" t="s">
        <v>1</v>
      </c>
      <c r="N127" s="193" t="s">
        <v>39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122</v>
      </c>
      <c r="AT127" s="196" t="s">
        <v>118</v>
      </c>
      <c r="AU127" s="196" t="s">
        <v>84</v>
      </c>
      <c r="AY127" s="14" t="s">
        <v>116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82</v>
      </c>
      <c r="BK127" s="197">
        <f t="shared" si="9"/>
        <v>0</v>
      </c>
      <c r="BL127" s="14" t="s">
        <v>122</v>
      </c>
      <c r="BM127" s="196" t="s">
        <v>137</v>
      </c>
    </row>
    <row r="128" spans="1:65" s="2" customFormat="1" ht="37.9" customHeight="1">
      <c r="A128" s="31"/>
      <c r="B128" s="32"/>
      <c r="C128" s="184" t="s">
        <v>138</v>
      </c>
      <c r="D128" s="184" t="s">
        <v>118</v>
      </c>
      <c r="E128" s="185" t="s">
        <v>139</v>
      </c>
      <c r="F128" s="186" t="s">
        <v>140</v>
      </c>
      <c r="G128" s="187" t="s">
        <v>121</v>
      </c>
      <c r="H128" s="188">
        <v>11415.451999999999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39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122</v>
      </c>
      <c r="AT128" s="196" t="s">
        <v>118</v>
      </c>
      <c r="AU128" s="196" t="s">
        <v>84</v>
      </c>
      <c r="AY128" s="14" t="s">
        <v>116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82</v>
      </c>
      <c r="BK128" s="197">
        <f t="shared" si="9"/>
        <v>0</v>
      </c>
      <c r="BL128" s="14" t="s">
        <v>122</v>
      </c>
      <c r="BM128" s="196" t="s">
        <v>141</v>
      </c>
    </row>
    <row r="129" spans="1:65" s="2" customFormat="1" ht="37.9" customHeight="1">
      <c r="A129" s="31"/>
      <c r="B129" s="32"/>
      <c r="C129" s="184" t="s">
        <v>122</v>
      </c>
      <c r="D129" s="184" t="s">
        <v>118</v>
      </c>
      <c r="E129" s="185" t="s">
        <v>142</v>
      </c>
      <c r="F129" s="186" t="s">
        <v>143</v>
      </c>
      <c r="G129" s="187" t="s">
        <v>121</v>
      </c>
      <c r="H129" s="188">
        <v>743.63599999999997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39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122</v>
      </c>
      <c r="AT129" s="196" t="s">
        <v>118</v>
      </c>
      <c r="AU129" s="196" t="s">
        <v>84</v>
      </c>
      <c r="AY129" s="14" t="s">
        <v>116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82</v>
      </c>
      <c r="BK129" s="197">
        <f t="shared" si="9"/>
        <v>0</v>
      </c>
      <c r="BL129" s="14" t="s">
        <v>122</v>
      </c>
      <c r="BM129" s="196" t="s">
        <v>144</v>
      </c>
    </row>
    <row r="130" spans="1:65" s="2" customFormat="1" ht="33" customHeight="1">
      <c r="A130" s="31"/>
      <c r="B130" s="32"/>
      <c r="C130" s="184" t="s">
        <v>145</v>
      </c>
      <c r="D130" s="184" t="s">
        <v>118</v>
      </c>
      <c r="E130" s="185" t="s">
        <v>146</v>
      </c>
      <c r="F130" s="186" t="s">
        <v>147</v>
      </c>
      <c r="G130" s="187" t="s">
        <v>131</v>
      </c>
      <c r="H130" s="188">
        <v>621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39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122</v>
      </c>
      <c r="AT130" s="196" t="s">
        <v>118</v>
      </c>
      <c r="AU130" s="196" t="s">
        <v>84</v>
      </c>
      <c r="AY130" s="14" t="s">
        <v>116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82</v>
      </c>
      <c r="BK130" s="197">
        <f t="shared" si="9"/>
        <v>0</v>
      </c>
      <c r="BL130" s="14" t="s">
        <v>122</v>
      </c>
      <c r="BM130" s="196" t="s">
        <v>148</v>
      </c>
    </row>
    <row r="131" spans="1:65" s="2" customFormat="1" ht="16.5" customHeight="1">
      <c r="A131" s="31"/>
      <c r="B131" s="32"/>
      <c r="C131" s="184" t="s">
        <v>149</v>
      </c>
      <c r="D131" s="184" t="s">
        <v>118</v>
      </c>
      <c r="E131" s="185" t="s">
        <v>150</v>
      </c>
      <c r="F131" s="186" t="s">
        <v>151</v>
      </c>
      <c r="G131" s="187" t="s">
        <v>121</v>
      </c>
      <c r="H131" s="188">
        <v>621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39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122</v>
      </c>
      <c r="AT131" s="196" t="s">
        <v>118</v>
      </c>
      <c r="AU131" s="196" t="s">
        <v>84</v>
      </c>
      <c r="AY131" s="14" t="s">
        <v>116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82</v>
      </c>
      <c r="BK131" s="197">
        <f t="shared" si="9"/>
        <v>0</v>
      </c>
      <c r="BL131" s="14" t="s">
        <v>122</v>
      </c>
      <c r="BM131" s="196" t="s">
        <v>152</v>
      </c>
    </row>
    <row r="132" spans="1:65" s="2" customFormat="1" ht="24.2" customHeight="1">
      <c r="A132" s="31"/>
      <c r="B132" s="32"/>
      <c r="C132" s="184" t="s">
        <v>153</v>
      </c>
      <c r="D132" s="184" t="s">
        <v>118</v>
      </c>
      <c r="E132" s="185" t="s">
        <v>154</v>
      </c>
      <c r="F132" s="186" t="s">
        <v>155</v>
      </c>
      <c r="G132" s="187" t="s">
        <v>156</v>
      </c>
      <c r="H132" s="188">
        <v>622.29999999999995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39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122</v>
      </c>
      <c r="AT132" s="196" t="s">
        <v>118</v>
      </c>
      <c r="AU132" s="196" t="s">
        <v>84</v>
      </c>
      <c r="AY132" s="14" t="s">
        <v>116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82</v>
      </c>
      <c r="BK132" s="197">
        <f t="shared" si="9"/>
        <v>0</v>
      </c>
      <c r="BL132" s="14" t="s">
        <v>122</v>
      </c>
      <c r="BM132" s="196" t="s">
        <v>157</v>
      </c>
    </row>
    <row r="133" spans="1:65" s="2" customFormat="1" ht="16.5" customHeight="1">
      <c r="A133" s="31"/>
      <c r="B133" s="32"/>
      <c r="C133" s="198" t="s">
        <v>158</v>
      </c>
      <c r="D133" s="198" t="s">
        <v>128</v>
      </c>
      <c r="E133" s="199" t="s">
        <v>159</v>
      </c>
      <c r="F133" s="200" t="s">
        <v>160</v>
      </c>
      <c r="G133" s="201" t="s">
        <v>161</v>
      </c>
      <c r="H133" s="202">
        <v>12.446</v>
      </c>
      <c r="I133" s="203"/>
      <c r="J133" s="204">
        <f t="shared" si="0"/>
        <v>0</v>
      </c>
      <c r="K133" s="205"/>
      <c r="L133" s="206"/>
      <c r="M133" s="207" t="s">
        <v>1</v>
      </c>
      <c r="N133" s="208" t="s">
        <v>39</v>
      </c>
      <c r="O133" s="68"/>
      <c r="P133" s="194">
        <f t="shared" si="1"/>
        <v>0</v>
      </c>
      <c r="Q133" s="194">
        <v>1E-3</v>
      </c>
      <c r="R133" s="194">
        <f t="shared" si="2"/>
        <v>1.2446E-2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132</v>
      </c>
      <c r="AT133" s="196" t="s">
        <v>128</v>
      </c>
      <c r="AU133" s="196" t="s">
        <v>84</v>
      </c>
      <c r="AY133" s="14" t="s">
        <v>116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82</v>
      </c>
      <c r="BK133" s="197">
        <f t="shared" si="9"/>
        <v>0</v>
      </c>
      <c r="BL133" s="14" t="s">
        <v>122</v>
      </c>
      <c r="BM133" s="196" t="s">
        <v>162</v>
      </c>
    </row>
    <row r="134" spans="1:65" s="2" customFormat="1" ht="16.5" customHeight="1">
      <c r="A134" s="31"/>
      <c r="B134" s="32"/>
      <c r="C134" s="184" t="s">
        <v>132</v>
      </c>
      <c r="D134" s="184" t="s">
        <v>118</v>
      </c>
      <c r="E134" s="185" t="s">
        <v>163</v>
      </c>
      <c r="F134" s="186" t="s">
        <v>164</v>
      </c>
      <c r="G134" s="187" t="s">
        <v>156</v>
      </c>
      <c r="H134" s="188">
        <v>622.29999999999995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39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122</v>
      </c>
      <c r="AT134" s="196" t="s">
        <v>118</v>
      </c>
      <c r="AU134" s="196" t="s">
        <v>84</v>
      </c>
      <c r="AY134" s="14" t="s">
        <v>116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82</v>
      </c>
      <c r="BK134" s="197">
        <f t="shared" si="9"/>
        <v>0</v>
      </c>
      <c r="BL134" s="14" t="s">
        <v>122</v>
      </c>
      <c r="BM134" s="196" t="s">
        <v>165</v>
      </c>
    </row>
    <row r="135" spans="1:65" s="12" customFormat="1" ht="22.9" customHeight="1">
      <c r="B135" s="168"/>
      <c r="C135" s="169"/>
      <c r="D135" s="170" t="s">
        <v>73</v>
      </c>
      <c r="E135" s="182" t="s">
        <v>84</v>
      </c>
      <c r="F135" s="182" t="s">
        <v>166</v>
      </c>
      <c r="G135" s="169"/>
      <c r="H135" s="169"/>
      <c r="I135" s="172"/>
      <c r="J135" s="183">
        <f>BK135</f>
        <v>0</v>
      </c>
      <c r="K135" s="169"/>
      <c r="L135" s="174"/>
      <c r="M135" s="175"/>
      <c r="N135" s="176"/>
      <c r="O135" s="176"/>
      <c r="P135" s="177">
        <f>SUM(P136:P137)</f>
        <v>0</v>
      </c>
      <c r="Q135" s="176"/>
      <c r="R135" s="177">
        <f>SUM(R136:R137)</f>
        <v>0.3415125</v>
      </c>
      <c r="S135" s="176"/>
      <c r="T135" s="178">
        <f>SUM(T136:T137)</f>
        <v>0</v>
      </c>
      <c r="AR135" s="179" t="s">
        <v>82</v>
      </c>
      <c r="AT135" s="180" t="s">
        <v>73</v>
      </c>
      <c r="AU135" s="180" t="s">
        <v>82</v>
      </c>
      <c r="AY135" s="179" t="s">
        <v>116</v>
      </c>
      <c r="BK135" s="181">
        <f>SUM(BK136:BK137)</f>
        <v>0</v>
      </c>
    </row>
    <row r="136" spans="1:65" s="2" customFormat="1" ht="24.2" customHeight="1">
      <c r="A136" s="31"/>
      <c r="B136" s="32"/>
      <c r="C136" s="184" t="s">
        <v>167</v>
      </c>
      <c r="D136" s="184" t="s">
        <v>118</v>
      </c>
      <c r="E136" s="185" t="s">
        <v>168</v>
      </c>
      <c r="F136" s="186" t="s">
        <v>169</v>
      </c>
      <c r="G136" s="187" t="s">
        <v>156</v>
      </c>
      <c r="H136" s="188">
        <v>750</v>
      </c>
      <c r="I136" s="189"/>
      <c r="J136" s="190">
        <f>ROUND(I136*H136,2)</f>
        <v>0</v>
      </c>
      <c r="K136" s="191"/>
      <c r="L136" s="36"/>
      <c r="M136" s="192" t="s">
        <v>1</v>
      </c>
      <c r="N136" s="193" t="s">
        <v>39</v>
      </c>
      <c r="O136" s="68"/>
      <c r="P136" s="194">
        <f>O136*H136</f>
        <v>0</v>
      </c>
      <c r="Q136" s="194">
        <v>1E-4</v>
      </c>
      <c r="R136" s="194">
        <f>Q136*H136</f>
        <v>7.4999999999999997E-2</v>
      </c>
      <c r="S136" s="194">
        <v>0</v>
      </c>
      <c r="T136" s="19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122</v>
      </c>
      <c r="AT136" s="196" t="s">
        <v>118</v>
      </c>
      <c r="AU136" s="196" t="s">
        <v>84</v>
      </c>
      <c r="AY136" s="14" t="s">
        <v>116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82</v>
      </c>
      <c r="BK136" s="197">
        <f>ROUND(I136*H136,2)</f>
        <v>0</v>
      </c>
      <c r="BL136" s="14" t="s">
        <v>122</v>
      </c>
      <c r="BM136" s="196" t="s">
        <v>170</v>
      </c>
    </row>
    <row r="137" spans="1:65" s="2" customFormat="1" ht="24.2" customHeight="1">
      <c r="A137" s="31"/>
      <c r="B137" s="32"/>
      <c r="C137" s="198" t="s">
        <v>171</v>
      </c>
      <c r="D137" s="198" t="s">
        <v>128</v>
      </c>
      <c r="E137" s="199" t="s">
        <v>172</v>
      </c>
      <c r="F137" s="200" t="s">
        <v>173</v>
      </c>
      <c r="G137" s="201" t="s">
        <v>156</v>
      </c>
      <c r="H137" s="202">
        <v>888.375</v>
      </c>
      <c r="I137" s="203"/>
      <c r="J137" s="204">
        <f>ROUND(I137*H137,2)</f>
        <v>0</v>
      </c>
      <c r="K137" s="205"/>
      <c r="L137" s="206"/>
      <c r="M137" s="207" t="s">
        <v>1</v>
      </c>
      <c r="N137" s="208" t="s">
        <v>39</v>
      </c>
      <c r="O137" s="68"/>
      <c r="P137" s="194">
        <f>O137*H137</f>
        <v>0</v>
      </c>
      <c r="Q137" s="194">
        <v>2.9999999999999997E-4</v>
      </c>
      <c r="R137" s="194">
        <f>Q137*H137</f>
        <v>0.26651249999999999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132</v>
      </c>
      <c r="AT137" s="196" t="s">
        <v>128</v>
      </c>
      <c r="AU137" s="196" t="s">
        <v>84</v>
      </c>
      <c r="AY137" s="14" t="s">
        <v>116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82</v>
      </c>
      <c r="BK137" s="197">
        <f>ROUND(I137*H137,2)</f>
        <v>0</v>
      </c>
      <c r="BL137" s="14" t="s">
        <v>122</v>
      </c>
      <c r="BM137" s="196" t="s">
        <v>174</v>
      </c>
    </row>
    <row r="138" spans="1:65" s="12" customFormat="1" ht="22.9" customHeight="1">
      <c r="B138" s="168"/>
      <c r="C138" s="169"/>
      <c r="D138" s="170" t="s">
        <v>73</v>
      </c>
      <c r="E138" s="182" t="s">
        <v>149</v>
      </c>
      <c r="F138" s="182" t="s">
        <v>175</v>
      </c>
      <c r="G138" s="169"/>
      <c r="H138" s="169"/>
      <c r="I138" s="172"/>
      <c r="J138" s="183">
        <f>BK138</f>
        <v>0</v>
      </c>
      <c r="K138" s="169"/>
      <c r="L138" s="174"/>
      <c r="M138" s="175"/>
      <c r="N138" s="176"/>
      <c r="O138" s="176"/>
      <c r="P138" s="177">
        <f>SUM(P139:P141)</f>
        <v>0</v>
      </c>
      <c r="Q138" s="176"/>
      <c r="R138" s="177">
        <f>SUM(R139:R141)</f>
        <v>323.21999999999997</v>
      </c>
      <c r="S138" s="176"/>
      <c r="T138" s="178">
        <f>SUM(T139:T141)</f>
        <v>0</v>
      </c>
      <c r="AR138" s="179" t="s">
        <v>82</v>
      </c>
      <c r="AT138" s="180" t="s">
        <v>73</v>
      </c>
      <c r="AU138" s="180" t="s">
        <v>82</v>
      </c>
      <c r="AY138" s="179" t="s">
        <v>116</v>
      </c>
      <c r="BK138" s="181">
        <f>SUM(BK139:BK141)</f>
        <v>0</v>
      </c>
    </row>
    <row r="139" spans="1:65" s="2" customFormat="1" ht="24.2" customHeight="1">
      <c r="A139" s="31"/>
      <c r="B139" s="32"/>
      <c r="C139" s="184" t="s">
        <v>176</v>
      </c>
      <c r="D139" s="184" t="s">
        <v>118</v>
      </c>
      <c r="E139" s="185" t="s">
        <v>177</v>
      </c>
      <c r="F139" s="186" t="s">
        <v>178</v>
      </c>
      <c r="G139" s="187" t="s">
        <v>156</v>
      </c>
      <c r="H139" s="188">
        <v>750</v>
      </c>
      <c r="I139" s="189"/>
      <c r="J139" s="190">
        <f>ROUND(I139*H139,2)</f>
        <v>0</v>
      </c>
      <c r="K139" s="191"/>
      <c r="L139" s="36"/>
      <c r="M139" s="192" t="s">
        <v>1</v>
      </c>
      <c r="N139" s="193" t="s">
        <v>39</v>
      </c>
      <c r="O139" s="68"/>
      <c r="P139" s="194">
        <f>O139*H139</f>
        <v>0</v>
      </c>
      <c r="Q139" s="194">
        <v>0.34499999999999997</v>
      </c>
      <c r="R139" s="194">
        <f>Q139*H139</f>
        <v>258.75</v>
      </c>
      <c r="S139" s="194">
        <v>0</v>
      </c>
      <c r="T139" s="19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122</v>
      </c>
      <c r="AT139" s="196" t="s">
        <v>118</v>
      </c>
      <c r="AU139" s="196" t="s">
        <v>84</v>
      </c>
      <c r="AY139" s="14" t="s">
        <v>116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82</v>
      </c>
      <c r="BK139" s="197">
        <f>ROUND(I139*H139,2)</f>
        <v>0</v>
      </c>
      <c r="BL139" s="14" t="s">
        <v>122</v>
      </c>
      <c r="BM139" s="196" t="s">
        <v>179</v>
      </c>
    </row>
    <row r="140" spans="1:65" s="2" customFormat="1" ht="24.2" customHeight="1">
      <c r="A140" s="31"/>
      <c r="B140" s="32"/>
      <c r="C140" s="184" t="s">
        <v>8</v>
      </c>
      <c r="D140" s="184" t="s">
        <v>118</v>
      </c>
      <c r="E140" s="185" t="s">
        <v>180</v>
      </c>
      <c r="F140" s="186" t="s">
        <v>181</v>
      </c>
      <c r="G140" s="187" t="s">
        <v>156</v>
      </c>
      <c r="H140" s="188">
        <v>750</v>
      </c>
      <c r="I140" s="189"/>
      <c r="J140" s="190">
        <f>ROUND(I140*H140,2)</f>
        <v>0</v>
      </c>
      <c r="K140" s="191"/>
      <c r="L140" s="36"/>
      <c r="M140" s="192" t="s">
        <v>1</v>
      </c>
      <c r="N140" s="193" t="s">
        <v>39</v>
      </c>
      <c r="O140" s="68"/>
      <c r="P140" s="194">
        <f>O140*H140</f>
        <v>0</v>
      </c>
      <c r="Q140" s="194">
        <v>1.585E-2</v>
      </c>
      <c r="R140" s="194">
        <f>Q140*H140</f>
        <v>11.887499999999999</v>
      </c>
      <c r="S140" s="194">
        <v>0</v>
      </c>
      <c r="T140" s="19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122</v>
      </c>
      <c r="AT140" s="196" t="s">
        <v>118</v>
      </c>
      <c r="AU140" s="196" t="s">
        <v>84</v>
      </c>
      <c r="AY140" s="14" t="s">
        <v>116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82</v>
      </c>
      <c r="BK140" s="197">
        <f>ROUND(I140*H140,2)</f>
        <v>0</v>
      </c>
      <c r="BL140" s="14" t="s">
        <v>122</v>
      </c>
      <c r="BM140" s="196" t="s">
        <v>182</v>
      </c>
    </row>
    <row r="141" spans="1:65" s="2" customFormat="1" ht="24.2" customHeight="1">
      <c r="A141" s="31"/>
      <c r="B141" s="32"/>
      <c r="C141" s="184" t="s">
        <v>183</v>
      </c>
      <c r="D141" s="184" t="s">
        <v>118</v>
      </c>
      <c r="E141" s="185" t="s">
        <v>184</v>
      </c>
      <c r="F141" s="186" t="s">
        <v>185</v>
      </c>
      <c r="G141" s="187" t="s">
        <v>156</v>
      </c>
      <c r="H141" s="188">
        <v>750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39</v>
      </c>
      <c r="O141" s="68"/>
      <c r="P141" s="194">
        <f>O141*H141</f>
        <v>0</v>
      </c>
      <c r="Q141" s="194">
        <v>7.0110000000000006E-2</v>
      </c>
      <c r="R141" s="194">
        <f>Q141*H141</f>
        <v>52.582500000000003</v>
      </c>
      <c r="S141" s="194">
        <v>0</v>
      </c>
      <c r="T141" s="19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122</v>
      </c>
      <c r="AT141" s="196" t="s">
        <v>118</v>
      </c>
      <c r="AU141" s="196" t="s">
        <v>84</v>
      </c>
      <c r="AY141" s="14" t="s">
        <v>116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82</v>
      </c>
      <c r="BK141" s="197">
        <f>ROUND(I141*H141,2)</f>
        <v>0</v>
      </c>
      <c r="BL141" s="14" t="s">
        <v>122</v>
      </c>
      <c r="BM141" s="196" t="s">
        <v>186</v>
      </c>
    </row>
    <row r="142" spans="1:65" s="12" customFormat="1" ht="22.9" customHeight="1">
      <c r="B142" s="168"/>
      <c r="C142" s="169"/>
      <c r="D142" s="170" t="s">
        <v>73</v>
      </c>
      <c r="E142" s="182" t="s">
        <v>187</v>
      </c>
      <c r="F142" s="182" t="s">
        <v>188</v>
      </c>
      <c r="G142" s="169"/>
      <c r="H142" s="169"/>
      <c r="I142" s="172"/>
      <c r="J142" s="183">
        <f>BK142</f>
        <v>0</v>
      </c>
      <c r="K142" s="169"/>
      <c r="L142" s="174"/>
      <c r="M142" s="175"/>
      <c r="N142" s="176"/>
      <c r="O142" s="176"/>
      <c r="P142" s="177">
        <f>P143</f>
        <v>0</v>
      </c>
      <c r="Q142" s="176"/>
      <c r="R142" s="177">
        <f>R143</f>
        <v>0</v>
      </c>
      <c r="S142" s="176"/>
      <c r="T142" s="178">
        <f>T143</f>
        <v>0</v>
      </c>
      <c r="AR142" s="179" t="s">
        <v>82</v>
      </c>
      <c r="AT142" s="180" t="s">
        <v>73</v>
      </c>
      <c r="AU142" s="180" t="s">
        <v>82</v>
      </c>
      <c r="AY142" s="179" t="s">
        <v>116</v>
      </c>
      <c r="BK142" s="181">
        <f>BK143</f>
        <v>0</v>
      </c>
    </row>
    <row r="143" spans="1:65" s="2" customFormat="1" ht="16.5" customHeight="1">
      <c r="A143" s="31"/>
      <c r="B143" s="32"/>
      <c r="C143" s="184" t="s">
        <v>189</v>
      </c>
      <c r="D143" s="184" t="s">
        <v>118</v>
      </c>
      <c r="E143" s="185" t="s">
        <v>190</v>
      </c>
      <c r="F143" s="186" t="s">
        <v>191</v>
      </c>
      <c r="G143" s="187" t="s">
        <v>131</v>
      </c>
      <c r="H143" s="188">
        <v>1067.21</v>
      </c>
      <c r="I143" s="189"/>
      <c r="J143" s="190">
        <f>ROUND(I143*H143,2)</f>
        <v>0</v>
      </c>
      <c r="K143" s="191"/>
      <c r="L143" s="36"/>
      <c r="M143" s="209" t="s">
        <v>1</v>
      </c>
      <c r="N143" s="210" t="s">
        <v>39</v>
      </c>
      <c r="O143" s="211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122</v>
      </c>
      <c r="AT143" s="196" t="s">
        <v>118</v>
      </c>
      <c r="AU143" s="196" t="s">
        <v>84</v>
      </c>
      <c r="AY143" s="14" t="s">
        <v>116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82</v>
      </c>
      <c r="BK143" s="197">
        <f>ROUND(I143*H143,2)</f>
        <v>0</v>
      </c>
      <c r="BL143" s="14" t="s">
        <v>122</v>
      </c>
      <c r="BM143" s="196" t="s">
        <v>192</v>
      </c>
    </row>
    <row r="144" spans="1:65" s="2" customFormat="1" ht="6.95" customHeight="1">
      <c r="A144" s="31"/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36"/>
      <c r="M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</sheetData>
  <sheetProtection algorithmName="SHA-512" hashValue="xKruP+6isPwZHUDn995GyX69hPeSr6WP7TezAfvFqFXDWzsdafYxtHhJHHxbYNwORnayAGW84Ugky/7iMAS/og==" saltValue="1dCcQG6a4KWDyW8K9lmSYo22lEuybuvsOoNOuJQNL44CR/2C0DETW9uS93d4Mqa0C6YjfLNagJiti+4LpCfpJA==" spinCount="100000" sheet="1" objects="1" scenarios="1" formatColumns="0" formatRows="0" autoFilter="0"/>
  <autoFilter ref="C120:K14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87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84</v>
      </c>
    </row>
    <row r="4" spans="1:46" s="1" customFormat="1" ht="24.95" customHeight="1">
      <c r="B4" s="17"/>
      <c r="D4" s="107" t="s">
        <v>88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55" t="str">
        <f>'Rekapitulace stavby'!K6</f>
        <v>Opava - Opava km 34,315 - 34,550 Oprava PB vč. části provozni komunikace</v>
      </c>
      <c r="F7" s="256"/>
      <c r="G7" s="256"/>
      <c r="H7" s="256"/>
      <c r="L7" s="17"/>
    </row>
    <row r="8" spans="1:46" s="2" customFormat="1" ht="12" customHeight="1">
      <c r="A8" s="31"/>
      <c r="B8" s="36"/>
      <c r="C8" s="31"/>
      <c r="D8" s="109" t="s">
        <v>89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7" t="s">
        <v>193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7. 5. 2025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27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34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36</v>
      </c>
      <c r="G32" s="31"/>
      <c r="H32" s="31"/>
      <c r="I32" s="118" t="s">
        <v>35</v>
      </c>
      <c r="J32" s="118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38</v>
      </c>
      <c r="E33" s="109" t="s">
        <v>39</v>
      </c>
      <c r="F33" s="120">
        <f>ROUND((SUM(BE120:BE128)),  2)</f>
        <v>0</v>
      </c>
      <c r="G33" s="31"/>
      <c r="H33" s="31"/>
      <c r="I33" s="121">
        <v>0.21</v>
      </c>
      <c r="J33" s="120">
        <f>ROUND(((SUM(BE120:BE128))*I33),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40</v>
      </c>
      <c r="F34" s="120">
        <f>ROUND((SUM(BF120:BF128)),  2)</f>
        <v>0</v>
      </c>
      <c r="G34" s="31"/>
      <c r="H34" s="31"/>
      <c r="I34" s="121">
        <v>0.12</v>
      </c>
      <c r="J34" s="120">
        <f>ROUND(((SUM(BF120:BF128))*I34),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41</v>
      </c>
      <c r="F35" s="120">
        <f>ROUND((SUM(BG120:BG128)),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42</v>
      </c>
      <c r="F36" s="120">
        <f>ROUND((SUM(BH120:BH128)),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43</v>
      </c>
      <c r="F37" s="120">
        <f>ROUND((SUM(BI120:BI128)),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44</v>
      </c>
      <c r="E39" s="124"/>
      <c r="F39" s="124"/>
      <c r="G39" s="125" t="s">
        <v>45</v>
      </c>
      <c r="H39" s="126" t="s">
        <v>46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47</v>
      </c>
      <c r="E50" s="130"/>
      <c r="F50" s="130"/>
      <c r="G50" s="129" t="s">
        <v>48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49</v>
      </c>
      <c r="E61" s="132"/>
      <c r="F61" s="133" t="s">
        <v>50</v>
      </c>
      <c r="G61" s="131" t="s">
        <v>49</v>
      </c>
      <c r="H61" s="132"/>
      <c r="I61" s="132"/>
      <c r="J61" s="134" t="s">
        <v>50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51</v>
      </c>
      <c r="E65" s="135"/>
      <c r="F65" s="135"/>
      <c r="G65" s="129" t="s">
        <v>52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49</v>
      </c>
      <c r="E76" s="132"/>
      <c r="F76" s="133" t="s">
        <v>50</v>
      </c>
      <c r="G76" s="131" t="s">
        <v>49</v>
      </c>
      <c r="H76" s="132"/>
      <c r="I76" s="132"/>
      <c r="J76" s="134" t="s">
        <v>50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2" t="str">
        <f>E7</f>
        <v>Opava - Opava km 34,315 - 34,550 Oprava PB vč. části provozni komunikace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3" t="str">
        <f>E9</f>
        <v>VON - vedlejší a ostatní náklady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Opava</v>
      </c>
      <c r="G89" s="33"/>
      <c r="H89" s="33"/>
      <c r="I89" s="26" t="s">
        <v>22</v>
      </c>
      <c r="J89" s="63" t="str">
        <f>IF(J12="","",J12)</f>
        <v>7. 5. 2025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92</v>
      </c>
      <c r="D94" s="141"/>
      <c r="E94" s="141"/>
      <c r="F94" s="141"/>
      <c r="G94" s="141"/>
      <c r="H94" s="141"/>
      <c r="I94" s="141"/>
      <c r="J94" s="142" t="s">
        <v>93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94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1:31" s="9" customFormat="1" ht="24.95" customHeight="1">
      <c r="B97" s="144"/>
      <c r="C97" s="145"/>
      <c r="D97" s="146" t="s">
        <v>194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195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196</v>
      </c>
      <c r="E99" s="153"/>
      <c r="F99" s="153"/>
      <c r="G99" s="153"/>
      <c r="H99" s="153"/>
      <c r="I99" s="153"/>
      <c r="J99" s="154">
        <f>J125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197</v>
      </c>
      <c r="E100" s="153"/>
      <c r="F100" s="153"/>
      <c r="G100" s="153"/>
      <c r="H100" s="153"/>
      <c r="I100" s="153"/>
      <c r="J100" s="154">
        <f>J127</f>
        <v>0</v>
      </c>
      <c r="K100" s="151"/>
      <c r="L100" s="155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5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101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6.25" customHeight="1">
      <c r="A110" s="31"/>
      <c r="B110" s="32"/>
      <c r="C110" s="33"/>
      <c r="D110" s="33"/>
      <c r="E110" s="262" t="str">
        <f>E7</f>
        <v>Opava - Opava km 34,315 - 34,550 Oprava PB vč. části provozni komunikace</v>
      </c>
      <c r="F110" s="263"/>
      <c r="G110" s="263"/>
      <c r="H110" s="26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89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33" t="str">
        <f>E9</f>
        <v>VON - vedlejší a ostatní náklady</v>
      </c>
      <c r="F112" s="264"/>
      <c r="G112" s="264"/>
      <c r="H112" s="264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>Opava</v>
      </c>
      <c r="G114" s="33"/>
      <c r="H114" s="33"/>
      <c r="I114" s="26" t="s">
        <v>22</v>
      </c>
      <c r="J114" s="63" t="str">
        <f>IF(J12="","",J12)</f>
        <v>7. 5. 2025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24</v>
      </c>
      <c r="D116" s="33"/>
      <c r="E116" s="33"/>
      <c r="F116" s="24" t="str">
        <f>E15</f>
        <v xml:space="preserve"> </v>
      </c>
      <c r="G116" s="33"/>
      <c r="H116" s="33"/>
      <c r="I116" s="26" t="s">
        <v>30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28</v>
      </c>
      <c r="D117" s="33"/>
      <c r="E117" s="33"/>
      <c r="F117" s="24" t="str">
        <f>IF(E18="","",E18)</f>
        <v>Vyplň údaj</v>
      </c>
      <c r="G117" s="33"/>
      <c r="H117" s="33"/>
      <c r="I117" s="26" t="s">
        <v>32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102</v>
      </c>
      <c r="D119" s="159" t="s">
        <v>59</v>
      </c>
      <c r="E119" s="159" t="s">
        <v>55</v>
      </c>
      <c r="F119" s="159" t="s">
        <v>56</v>
      </c>
      <c r="G119" s="159" t="s">
        <v>103</v>
      </c>
      <c r="H119" s="159" t="s">
        <v>104</v>
      </c>
      <c r="I119" s="159" t="s">
        <v>105</v>
      </c>
      <c r="J119" s="160" t="s">
        <v>93</v>
      </c>
      <c r="K119" s="161" t="s">
        <v>106</v>
      </c>
      <c r="L119" s="162"/>
      <c r="M119" s="72" t="s">
        <v>1</v>
      </c>
      <c r="N119" s="73" t="s">
        <v>38</v>
      </c>
      <c r="O119" s="73" t="s">
        <v>107</v>
      </c>
      <c r="P119" s="73" t="s">
        <v>108</v>
      </c>
      <c r="Q119" s="73" t="s">
        <v>109</v>
      </c>
      <c r="R119" s="73" t="s">
        <v>110</v>
      </c>
      <c r="S119" s="73" t="s">
        <v>111</v>
      </c>
      <c r="T119" s="74" t="s">
        <v>112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9" customHeight="1">
      <c r="A120" s="31"/>
      <c r="B120" s="32"/>
      <c r="C120" s="79" t="s">
        <v>113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</f>
        <v>0</v>
      </c>
      <c r="Q120" s="76"/>
      <c r="R120" s="165">
        <f>R121</f>
        <v>0</v>
      </c>
      <c r="S120" s="76"/>
      <c r="T120" s="166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73</v>
      </c>
      <c r="AU120" s="14" t="s">
        <v>95</v>
      </c>
      <c r="BK120" s="167">
        <f>BK121</f>
        <v>0</v>
      </c>
    </row>
    <row r="121" spans="1:65" s="12" customFormat="1" ht="25.9" customHeight="1">
      <c r="B121" s="168"/>
      <c r="C121" s="169"/>
      <c r="D121" s="170" t="s">
        <v>73</v>
      </c>
      <c r="E121" s="171" t="s">
        <v>198</v>
      </c>
      <c r="F121" s="171" t="s">
        <v>199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P122+P125+P127</f>
        <v>0</v>
      </c>
      <c r="Q121" s="176"/>
      <c r="R121" s="177">
        <f>R122+R125+R127</f>
        <v>0</v>
      </c>
      <c r="S121" s="176"/>
      <c r="T121" s="178">
        <f>T122+T125+T127</f>
        <v>0</v>
      </c>
      <c r="AR121" s="179" t="s">
        <v>149</v>
      </c>
      <c r="AT121" s="180" t="s">
        <v>73</v>
      </c>
      <c r="AU121" s="180" t="s">
        <v>74</v>
      </c>
      <c r="AY121" s="179" t="s">
        <v>116</v>
      </c>
      <c r="BK121" s="181">
        <f>BK122+BK125+BK127</f>
        <v>0</v>
      </c>
    </row>
    <row r="122" spans="1:65" s="12" customFormat="1" ht="22.9" customHeight="1">
      <c r="B122" s="168"/>
      <c r="C122" s="169"/>
      <c r="D122" s="170" t="s">
        <v>73</v>
      </c>
      <c r="E122" s="182" t="s">
        <v>200</v>
      </c>
      <c r="F122" s="182" t="s">
        <v>201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SUM(P123:P124)</f>
        <v>0</v>
      </c>
      <c r="Q122" s="176"/>
      <c r="R122" s="177">
        <f>SUM(R123:R124)</f>
        <v>0</v>
      </c>
      <c r="S122" s="176"/>
      <c r="T122" s="178">
        <f>SUM(T123:T124)</f>
        <v>0</v>
      </c>
      <c r="AR122" s="179" t="s">
        <v>149</v>
      </c>
      <c r="AT122" s="180" t="s">
        <v>73</v>
      </c>
      <c r="AU122" s="180" t="s">
        <v>82</v>
      </c>
      <c r="AY122" s="179" t="s">
        <v>116</v>
      </c>
      <c r="BK122" s="181">
        <f>SUM(BK123:BK124)</f>
        <v>0</v>
      </c>
    </row>
    <row r="123" spans="1:65" s="2" customFormat="1" ht="16.5" customHeight="1">
      <c r="A123" s="31"/>
      <c r="B123" s="32"/>
      <c r="C123" s="184" t="s">
        <v>82</v>
      </c>
      <c r="D123" s="184" t="s">
        <v>118</v>
      </c>
      <c r="E123" s="185" t="s">
        <v>202</v>
      </c>
      <c r="F123" s="186" t="s">
        <v>203</v>
      </c>
      <c r="G123" s="187" t="s">
        <v>204</v>
      </c>
      <c r="H123" s="188">
        <v>1</v>
      </c>
      <c r="I123" s="189"/>
      <c r="J123" s="190">
        <f>ROUND(I123*H123,2)</f>
        <v>0</v>
      </c>
      <c r="K123" s="191"/>
      <c r="L123" s="36"/>
      <c r="M123" s="192" t="s">
        <v>1</v>
      </c>
      <c r="N123" s="193" t="s">
        <v>39</v>
      </c>
      <c r="O123" s="68"/>
      <c r="P123" s="194">
        <f>O123*H123</f>
        <v>0</v>
      </c>
      <c r="Q123" s="194">
        <v>0</v>
      </c>
      <c r="R123" s="194">
        <f>Q123*H123</f>
        <v>0</v>
      </c>
      <c r="S123" s="194">
        <v>0</v>
      </c>
      <c r="T123" s="195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205</v>
      </c>
      <c r="AT123" s="196" t="s">
        <v>118</v>
      </c>
      <c r="AU123" s="196" t="s">
        <v>84</v>
      </c>
      <c r="AY123" s="14" t="s">
        <v>116</v>
      </c>
      <c r="BE123" s="197">
        <f>IF(N123="základní",J123,0)</f>
        <v>0</v>
      </c>
      <c r="BF123" s="197">
        <f>IF(N123="snížená",J123,0)</f>
        <v>0</v>
      </c>
      <c r="BG123" s="197">
        <f>IF(N123="zákl. přenesená",J123,0)</f>
        <v>0</v>
      </c>
      <c r="BH123" s="197">
        <f>IF(N123="sníž. přenesená",J123,0)</f>
        <v>0</v>
      </c>
      <c r="BI123" s="197">
        <f>IF(N123="nulová",J123,0)</f>
        <v>0</v>
      </c>
      <c r="BJ123" s="14" t="s">
        <v>82</v>
      </c>
      <c r="BK123" s="197">
        <f>ROUND(I123*H123,2)</f>
        <v>0</v>
      </c>
      <c r="BL123" s="14" t="s">
        <v>205</v>
      </c>
      <c r="BM123" s="196" t="s">
        <v>206</v>
      </c>
    </row>
    <row r="124" spans="1:65" s="2" customFormat="1" ht="16.5" customHeight="1">
      <c r="A124" s="31"/>
      <c r="B124" s="32"/>
      <c r="C124" s="184" t="s">
        <v>84</v>
      </c>
      <c r="D124" s="184" t="s">
        <v>118</v>
      </c>
      <c r="E124" s="185" t="s">
        <v>207</v>
      </c>
      <c r="F124" s="186" t="s">
        <v>208</v>
      </c>
      <c r="G124" s="187" t="s">
        <v>204</v>
      </c>
      <c r="H124" s="188">
        <v>1</v>
      </c>
      <c r="I124" s="189"/>
      <c r="J124" s="190">
        <f>ROUND(I124*H124,2)</f>
        <v>0</v>
      </c>
      <c r="K124" s="191"/>
      <c r="L124" s="36"/>
      <c r="M124" s="192" t="s">
        <v>1</v>
      </c>
      <c r="N124" s="193" t="s">
        <v>39</v>
      </c>
      <c r="O124" s="68"/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205</v>
      </c>
      <c r="AT124" s="196" t="s">
        <v>118</v>
      </c>
      <c r="AU124" s="196" t="s">
        <v>84</v>
      </c>
      <c r="AY124" s="14" t="s">
        <v>116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4" t="s">
        <v>82</v>
      </c>
      <c r="BK124" s="197">
        <f>ROUND(I124*H124,2)</f>
        <v>0</v>
      </c>
      <c r="BL124" s="14" t="s">
        <v>205</v>
      </c>
      <c r="BM124" s="196" t="s">
        <v>209</v>
      </c>
    </row>
    <row r="125" spans="1:65" s="12" customFormat="1" ht="22.9" customHeight="1">
      <c r="B125" s="168"/>
      <c r="C125" s="169"/>
      <c r="D125" s="170" t="s">
        <v>73</v>
      </c>
      <c r="E125" s="182" t="s">
        <v>210</v>
      </c>
      <c r="F125" s="182" t="s">
        <v>211</v>
      </c>
      <c r="G125" s="169"/>
      <c r="H125" s="169"/>
      <c r="I125" s="172"/>
      <c r="J125" s="183">
        <f>BK125</f>
        <v>0</v>
      </c>
      <c r="K125" s="169"/>
      <c r="L125" s="174"/>
      <c r="M125" s="175"/>
      <c r="N125" s="176"/>
      <c r="O125" s="176"/>
      <c r="P125" s="177">
        <f>P126</f>
        <v>0</v>
      </c>
      <c r="Q125" s="176"/>
      <c r="R125" s="177">
        <f>R126</f>
        <v>0</v>
      </c>
      <c r="S125" s="176"/>
      <c r="T125" s="178">
        <f>T126</f>
        <v>0</v>
      </c>
      <c r="AR125" s="179" t="s">
        <v>149</v>
      </c>
      <c r="AT125" s="180" t="s">
        <v>73</v>
      </c>
      <c r="AU125" s="180" t="s">
        <v>82</v>
      </c>
      <c r="AY125" s="179" t="s">
        <v>116</v>
      </c>
      <c r="BK125" s="181">
        <f>BK126</f>
        <v>0</v>
      </c>
    </row>
    <row r="126" spans="1:65" s="2" customFormat="1" ht="16.5" customHeight="1">
      <c r="A126" s="31"/>
      <c r="B126" s="32"/>
      <c r="C126" s="184" t="s">
        <v>134</v>
      </c>
      <c r="D126" s="184" t="s">
        <v>118</v>
      </c>
      <c r="E126" s="185" t="s">
        <v>212</v>
      </c>
      <c r="F126" s="186" t="s">
        <v>211</v>
      </c>
      <c r="G126" s="187" t="s">
        <v>204</v>
      </c>
      <c r="H126" s="188">
        <v>1</v>
      </c>
      <c r="I126" s="189"/>
      <c r="J126" s="190">
        <f>ROUND(I126*H126,2)</f>
        <v>0</v>
      </c>
      <c r="K126" s="191"/>
      <c r="L126" s="36"/>
      <c r="M126" s="192" t="s">
        <v>1</v>
      </c>
      <c r="N126" s="193" t="s">
        <v>39</v>
      </c>
      <c r="O126" s="68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205</v>
      </c>
      <c r="AT126" s="196" t="s">
        <v>118</v>
      </c>
      <c r="AU126" s="196" t="s">
        <v>84</v>
      </c>
      <c r="AY126" s="14" t="s">
        <v>116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82</v>
      </c>
      <c r="BK126" s="197">
        <f>ROUND(I126*H126,2)</f>
        <v>0</v>
      </c>
      <c r="BL126" s="14" t="s">
        <v>205</v>
      </c>
      <c r="BM126" s="196" t="s">
        <v>213</v>
      </c>
    </row>
    <row r="127" spans="1:65" s="12" customFormat="1" ht="22.9" customHeight="1">
      <c r="B127" s="168"/>
      <c r="C127" s="169"/>
      <c r="D127" s="170" t="s">
        <v>73</v>
      </c>
      <c r="E127" s="182" t="s">
        <v>214</v>
      </c>
      <c r="F127" s="182" t="s">
        <v>215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P128</f>
        <v>0</v>
      </c>
      <c r="Q127" s="176"/>
      <c r="R127" s="177">
        <f>R128</f>
        <v>0</v>
      </c>
      <c r="S127" s="176"/>
      <c r="T127" s="178">
        <f>T128</f>
        <v>0</v>
      </c>
      <c r="AR127" s="179" t="s">
        <v>149</v>
      </c>
      <c r="AT127" s="180" t="s">
        <v>73</v>
      </c>
      <c r="AU127" s="180" t="s">
        <v>82</v>
      </c>
      <c r="AY127" s="179" t="s">
        <v>116</v>
      </c>
      <c r="BK127" s="181">
        <f>BK128</f>
        <v>0</v>
      </c>
    </row>
    <row r="128" spans="1:65" s="2" customFormat="1" ht="16.5" customHeight="1">
      <c r="A128" s="31"/>
      <c r="B128" s="32"/>
      <c r="C128" s="184" t="s">
        <v>122</v>
      </c>
      <c r="D128" s="184" t="s">
        <v>118</v>
      </c>
      <c r="E128" s="185" t="s">
        <v>216</v>
      </c>
      <c r="F128" s="186" t="s">
        <v>217</v>
      </c>
      <c r="G128" s="187" t="s">
        <v>204</v>
      </c>
      <c r="H128" s="188">
        <v>1</v>
      </c>
      <c r="I128" s="189"/>
      <c r="J128" s="190">
        <f>ROUND(I128*H128,2)</f>
        <v>0</v>
      </c>
      <c r="K128" s="191"/>
      <c r="L128" s="36"/>
      <c r="M128" s="209" t="s">
        <v>1</v>
      </c>
      <c r="N128" s="210" t="s">
        <v>39</v>
      </c>
      <c r="O128" s="211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205</v>
      </c>
      <c r="AT128" s="196" t="s">
        <v>118</v>
      </c>
      <c r="AU128" s="196" t="s">
        <v>84</v>
      </c>
      <c r="AY128" s="14" t="s">
        <v>116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4" t="s">
        <v>82</v>
      </c>
      <c r="BK128" s="197">
        <f>ROUND(I128*H128,2)</f>
        <v>0</v>
      </c>
      <c r="BL128" s="14" t="s">
        <v>205</v>
      </c>
      <c r="BM128" s="196" t="s">
        <v>218</v>
      </c>
    </row>
    <row r="129" spans="1:31" s="2" customFormat="1" ht="6.95" customHeight="1">
      <c r="A129" s="31"/>
      <c r="B129" s="51"/>
      <c r="C129" s="52"/>
      <c r="D129" s="52"/>
      <c r="E129" s="52"/>
      <c r="F129" s="52"/>
      <c r="G129" s="52"/>
      <c r="H129" s="52"/>
      <c r="I129" s="52"/>
      <c r="J129" s="52"/>
      <c r="K129" s="52"/>
      <c r="L129" s="36"/>
      <c r="M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</sheetData>
  <sheetProtection algorithmName="SHA-512" hashValue="Ul2Qo11pN51MwSPSNSQvdXfOcJ8eQkQITFwQqafrFo6iO/xR33p4lMxZRNcoxIWm36MQDKoJRaXG85lpjYS4CA==" saltValue="69SwamwC8ime0EkvcfZmYJI46EGRP4u6WEgSmHUdVZ12lDP4zPBJ8GZezZNay/HRdztrOGzT8O8L2Ot58zcH8w==" spinCount="100000" sheet="1" objects="1" scenarios="1" formatColumns="0" formatRows="0" autoFilter="0"/>
  <autoFilter ref="C119:K12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SO-01 - oprava PB</vt:lpstr>
      <vt:lpstr>VON - vedlejší a ostatní ...</vt:lpstr>
      <vt:lpstr>'Rekapitulace stavby'!Názvy_tisku</vt:lpstr>
      <vt:lpstr>'SO-01 - oprava PB'!Názvy_tisku</vt:lpstr>
      <vt:lpstr>'VON - vedlejší a ostatní ...'!Názvy_tisku</vt:lpstr>
      <vt:lpstr>'Rekapitulace stavby'!Oblast_tisku</vt:lpstr>
      <vt:lpstr>'SO-01 - oprava PB'!Oblast_tisku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Skalnik</dc:creator>
  <cp:lastModifiedBy>Kamila Válková</cp:lastModifiedBy>
  <dcterms:created xsi:type="dcterms:W3CDTF">2025-05-20T11:17:18Z</dcterms:created>
  <dcterms:modified xsi:type="dcterms:W3CDTF">2025-05-21T05:41:48Z</dcterms:modified>
</cp:coreProperties>
</file>