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K:\VEREJNY OP\Válková\DOTACE - PŠ 2024  soutěž, formuláře\VT Čižina - Úprava Čižiny km 0,000 - 0,850\SOUTĚŽ\"/>
    </mc:Choice>
  </mc:AlternateContent>
  <bookViews>
    <workbookView xWindow="0" yWindow="0" windowWidth="28800" windowHeight="12300" activeTab="1"/>
  </bookViews>
  <sheets>
    <sheet name="Rekapitulace stavby" sheetId="1" r:id="rId1"/>
    <sheet name="01 - Oprava břehové opevnění" sheetId="2" r:id="rId2"/>
  </sheets>
  <definedNames>
    <definedName name="_xlnm._FilterDatabase" localSheetId="1" hidden="1">'01 - Oprava břehové opevnění'!$C$120:$K$182</definedName>
    <definedName name="_xlnm.Print_Titles" localSheetId="1">'01 - Oprava břehové opevnění'!$120:$120</definedName>
    <definedName name="_xlnm.Print_Titles" localSheetId="0">'Rekapitulace stavby'!$92:$92</definedName>
    <definedName name="_xlnm.Print_Area" localSheetId="1">'01 - Oprava břehové opevnění'!$C$4:$J$76,'01 - Oprava břehové opevnění'!$C$82:$J$102,'01 - Oprava břehové opevnění'!$C$108:$J$182</definedName>
    <definedName name="_xlnm.Print_Area" localSheetId="0">'Rekapitulace stavby'!$D$4:$AO$76,'Rekapitulace stavby'!$C$82:$AQ$96</definedName>
  </definedNames>
  <calcPr calcId="162913"/>
</workbook>
</file>

<file path=xl/calcChain.xml><?xml version="1.0" encoding="utf-8"?>
<calcChain xmlns="http://schemas.openxmlformats.org/spreadsheetml/2006/main">
  <c r="J37" i="2" l="1"/>
  <c r="J36" i="2"/>
  <c r="AY95" i="1" s="1"/>
  <c r="J35" i="2"/>
  <c r="AX95" i="1"/>
  <c r="BI181" i="2"/>
  <c r="BH181" i="2"/>
  <c r="BG181" i="2"/>
  <c r="BF181" i="2"/>
  <c r="T181" i="2"/>
  <c r="R181" i="2"/>
  <c r="P181" i="2"/>
  <c r="BI179" i="2"/>
  <c r="BH179" i="2"/>
  <c r="BG179" i="2"/>
  <c r="BF179" i="2"/>
  <c r="T179" i="2"/>
  <c r="R179" i="2"/>
  <c r="P179" i="2"/>
  <c r="BI177" i="2"/>
  <c r="BH177" i="2"/>
  <c r="BG177" i="2"/>
  <c r="BF177" i="2"/>
  <c r="T177" i="2"/>
  <c r="R177" i="2"/>
  <c r="P177" i="2"/>
  <c r="BI173" i="2"/>
  <c r="BH173" i="2"/>
  <c r="BG173" i="2"/>
  <c r="BF173" i="2"/>
  <c r="T173" i="2"/>
  <c r="T172" i="2" s="1"/>
  <c r="R173" i="2"/>
  <c r="R172" i="2"/>
  <c r="P173" i="2"/>
  <c r="P172" i="2" s="1"/>
  <c r="BI166" i="2"/>
  <c r="BH166" i="2"/>
  <c r="BG166" i="2"/>
  <c r="BF166" i="2"/>
  <c r="T166" i="2"/>
  <c r="R166" i="2"/>
  <c r="P166" i="2"/>
  <c r="BI161" i="2"/>
  <c r="BH161" i="2"/>
  <c r="BG161" i="2"/>
  <c r="BF161" i="2"/>
  <c r="T161" i="2"/>
  <c r="R161" i="2"/>
  <c r="P161" i="2"/>
  <c r="BI159" i="2"/>
  <c r="BH159" i="2"/>
  <c r="BG159" i="2"/>
  <c r="BF159" i="2"/>
  <c r="T159" i="2"/>
  <c r="R159" i="2"/>
  <c r="P159" i="2"/>
  <c r="BI156" i="2"/>
  <c r="BH156" i="2"/>
  <c r="BG156" i="2"/>
  <c r="BF156" i="2"/>
  <c r="T156" i="2"/>
  <c r="R156" i="2"/>
  <c r="P156" i="2"/>
  <c r="BI152" i="2"/>
  <c r="BH152" i="2"/>
  <c r="BG152" i="2"/>
  <c r="BF152" i="2"/>
  <c r="T152" i="2"/>
  <c r="R152" i="2"/>
  <c r="P152" i="2"/>
  <c r="BI149" i="2"/>
  <c r="BH149" i="2"/>
  <c r="BG149" i="2"/>
  <c r="BF149" i="2"/>
  <c r="T149" i="2"/>
  <c r="R149" i="2"/>
  <c r="P149" i="2"/>
  <c r="BI146" i="2"/>
  <c r="BH146" i="2"/>
  <c r="BG146" i="2"/>
  <c r="BF146" i="2"/>
  <c r="T146" i="2"/>
  <c r="R146" i="2"/>
  <c r="P146" i="2"/>
  <c r="BI142" i="2"/>
  <c r="BH142" i="2"/>
  <c r="BG142" i="2"/>
  <c r="BF142" i="2"/>
  <c r="T142" i="2"/>
  <c r="R142" i="2"/>
  <c r="P142" i="2"/>
  <c r="BI139" i="2"/>
  <c r="BH139" i="2"/>
  <c r="BG139" i="2"/>
  <c r="BF139" i="2"/>
  <c r="T139" i="2"/>
  <c r="R139" i="2"/>
  <c r="P139" i="2"/>
  <c r="BI136" i="2"/>
  <c r="BH136" i="2"/>
  <c r="BG136" i="2"/>
  <c r="BF136" i="2"/>
  <c r="T136" i="2"/>
  <c r="R136" i="2"/>
  <c r="P136" i="2"/>
  <c r="BI132" i="2"/>
  <c r="BH132" i="2"/>
  <c r="BG132" i="2"/>
  <c r="BF132" i="2"/>
  <c r="T132" i="2"/>
  <c r="R132" i="2"/>
  <c r="P132" i="2"/>
  <c r="BI127" i="2"/>
  <c r="BH127" i="2"/>
  <c r="BG127" i="2"/>
  <c r="BF127" i="2"/>
  <c r="T127" i="2"/>
  <c r="R127" i="2"/>
  <c r="P127" i="2"/>
  <c r="BI124" i="2"/>
  <c r="BH124" i="2"/>
  <c r="BG124" i="2"/>
  <c r="BF124" i="2"/>
  <c r="T124" i="2"/>
  <c r="R124" i="2"/>
  <c r="P124" i="2"/>
  <c r="F115" i="2"/>
  <c r="E113" i="2"/>
  <c r="F89" i="2"/>
  <c r="E87" i="2"/>
  <c r="J24" i="2"/>
  <c r="E24" i="2"/>
  <c r="J92" i="2" s="1"/>
  <c r="J23" i="2"/>
  <c r="J21" i="2"/>
  <c r="E21" i="2"/>
  <c r="J117" i="2" s="1"/>
  <c r="J20" i="2"/>
  <c r="J18" i="2"/>
  <c r="E18" i="2"/>
  <c r="F118" i="2"/>
  <c r="J17" i="2"/>
  <c r="J15" i="2"/>
  <c r="E15" i="2"/>
  <c r="F117" i="2" s="1"/>
  <c r="J14" i="2"/>
  <c r="J12" i="2"/>
  <c r="J89" i="2"/>
  <c r="E7" i="2"/>
  <c r="E85" i="2"/>
  <c r="L90" i="1"/>
  <c r="AM90" i="1"/>
  <c r="AM89" i="1"/>
  <c r="L89" i="1"/>
  <c r="AM87" i="1"/>
  <c r="L87" i="1"/>
  <c r="L85" i="1"/>
  <c r="L84" i="1"/>
  <c r="J142" i="2"/>
  <c r="J152" i="2"/>
  <c r="BK159" i="2"/>
  <c r="J177" i="2"/>
  <c r="J149" i="2"/>
  <c r="J161" i="2"/>
  <c r="BK156" i="2"/>
  <c r="BK146" i="2"/>
  <c r="J181" i="2"/>
  <c r="BK139" i="2"/>
  <c r="BK127" i="2"/>
  <c r="J146" i="2"/>
  <c r="BK173" i="2"/>
  <c r="BK161" i="2"/>
  <c r="BK124" i="2"/>
  <c r="J156" i="2"/>
  <c r="J124" i="2"/>
  <c r="J159" i="2"/>
  <c r="J166" i="2"/>
  <c r="J179" i="2"/>
  <c r="BK136" i="2"/>
  <c r="J136" i="2"/>
  <c r="AS94" i="1"/>
  <c r="BK177" i="2"/>
  <c r="BK179" i="2"/>
  <c r="J127" i="2"/>
  <c r="BK166" i="2"/>
  <c r="BK181" i="2"/>
  <c r="J139" i="2"/>
  <c r="BK149" i="2"/>
  <c r="J132" i="2"/>
  <c r="BK142" i="2"/>
  <c r="BK152" i="2"/>
  <c r="J173" i="2"/>
  <c r="BK132" i="2"/>
  <c r="P123" i="2" l="1"/>
  <c r="R158" i="2"/>
  <c r="T123" i="2"/>
  <c r="BK176" i="2"/>
  <c r="J176" i="2" s="1"/>
  <c r="J101" i="2" s="1"/>
  <c r="BK123" i="2"/>
  <c r="J123" i="2"/>
  <c r="J98" i="2"/>
  <c r="P158" i="2"/>
  <c r="R123" i="2"/>
  <c r="R122" i="2" s="1"/>
  <c r="R121" i="2" s="1"/>
  <c r="P176" i="2"/>
  <c r="BK158" i="2"/>
  <c r="J158" i="2"/>
  <c r="J99" i="2" s="1"/>
  <c r="R176" i="2"/>
  <c r="T158" i="2"/>
  <c r="T176" i="2"/>
  <c r="BK172" i="2"/>
  <c r="J172" i="2" s="1"/>
  <c r="J100" i="2" s="1"/>
  <c r="J91" i="2"/>
  <c r="J118" i="2"/>
  <c r="BE156" i="2"/>
  <c r="BE181" i="2"/>
  <c r="F91" i="2"/>
  <c r="E111" i="2"/>
  <c r="BE124" i="2"/>
  <c r="BE127" i="2"/>
  <c r="BE136" i="2"/>
  <c r="BE179" i="2"/>
  <c r="BE139" i="2"/>
  <c r="BE142" i="2"/>
  <c r="BE159" i="2"/>
  <c r="BE177" i="2"/>
  <c r="F92" i="2"/>
  <c r="BE149" i="2"/>
  <c r="BE166" i="2"/>
  <c r="J115" i="2"/>
  <c r="BE161" i="2"/>
  <c r="BE173" i="2"/>
  <c r="BE132" i="2"/>
  <c r="BE146" i="2"/>
  <c r="BE152" i="2"/>
  <c r="F36" i="2"/>
  <c r="BC95" i="1" s="1"/>
  <c r="BC94" i="1" s="1"/>
  <c r="AY94" i="1" s="1"/>
  <c r="J34" i="2"/>
  <c r="AW95" i="1"/>
  <c r="F34" i="2"/>
  <c r="BA95" i="1" s="1"/>
  <c r="BA94" i="1" s="1"/>
  <c r="AW94" i="1" s="1"/>
  <c r="AK30" i="1" s="1"/>
  <c r="F35" i="2"/>
  <c r="BB95" i="1"/>
  <c r="BB94" i="1"/>
  <c r="W31" i="1" s="1"/>
  <c r="F37" i="2"/>
  <c r="BD95" i="1"/>
  <c r="BD94" i="1" s="1"/>
  <c r="W33" i="1" s="1"/>
  <c r="T122" i="2" l="1"/>
  <c r="T121" i="2" s="1"/>
  <c r="P122" i="2"/>
  <c r="P121" i="2" s="1"/>
  <c r="AU95" i="1" s="1"/>
  <c r="AU94" i="1" s="1"/>
  <c r="BK122" i="2"/>
  <c r="J122" i="2"/>
  <c r="J97" i="2"/>
  <c r="W30" i="1"/>
  <c r="J33" i="2"/>
  <c r="AV95" i="1" s="1"/>
  <c r="AT95" i="1" s="1"/>
  <c r="AX94" i="1"/>
  <c r="W32" i="1"/>
  <c r="F33" i="2"/>
  <c r="AZ95" i="1"/>
  <c r="AZ94" i="1" s="1"/>
  <c r="W29" i="1" s="1"/>
  <c r="BK121" i="2" l="1"/>
  <c r="J121" i="2"/>
  <c r="J96" i="2"/>
  <c r="AV94" i="1"/>
  <c r="AK29" i="1" s="1"/>
  <c r="J30" i="2" l="1"/>
  <c r="AG95" i="1"/>
  <c r="AG94" i="1"/>
  <c r="AK26" i="1"/>
  <c r="AT94" i="1"/>
  <c r="AN94" i="1"/>
  <c r="J39" i="2" l="1"/>
  <c r="AN95" i="1"/>
  <c r="AK35" i="1"/>
</calcChain>
</file>

<file path=xl/sharedStrings.xml><?xml version="1.0" encoding="utf-8"?>
<sst xmlns="http://schemas.openxmlformats.org/spreadsheetml/2006/main" count="721" uniqueCount="230">
  <si>
    <t>Export Komplet</t>
  </si>
  <si>
    <t/>
  </si>
  <si>
    <t>2.0</t>
  </si>
  <si>
    <t>ZAMOK</t>
  </si>
  <si>
    <t>False</t>
  </si>
  <si>
    <t>{24f0b78f-c188-44ef-9522-183974014d16}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</si>
  <si>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</si>
  <si>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</si>
  <si>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</si>
  <si>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</si>
  <si>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</si>
  <si>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</si>
  <si>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</si>
  <si>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</si>
  <si>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2025/B05</t>
  </si>
  <si>
    <t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</si>
  <si>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</si>
  <si>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Čížina - Úprava Čížiny km 0,000-0,850</t>
  </si>
  <si>
    <t>KSO:</t>
  </si>
  <si>
    <t>CC-CZ:</t>
  </si>
  <si>
    <t>Místo:</t>
  </si>
  <si>
    <t xml:space="preserve"> </t>
  </si>
  <si>
    <t>Datum:</t>
  </si>
  <si>
    <t>30. 1. 2025</t>
  </si>
  <si>
    <t>Zadavatel:</t>
  </si>
  <si>
    <t>IČ:</t>
  </si>
  <si>
    <t>70890021</t>
  </si>
  <si>
    <t>Povodí Odry a.s.</t>
  </si>
  <si>
    <t>DIČ:</t>
  </si>
  <si>
    <t>CZ70890021</t>
  </si>
  <si>
    <t>Uchazeč:</t>
  </si>
  <si>
    <t>Vyplň údaj</t>
  </si>
  <si>
    <t>Projektant:</t>
  </si>
  <si>
    <t>True</t>
  </si>
  <si>
    <t>Zpracovatel: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</si>
  <si>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</si>
  <si>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</si>
  <si>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</si>
  <si>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</si>
  <si>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</si>
  <si>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</si>
  <si>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</si>
  <si>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</si>
  <si>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</si>
  <si>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</si>
  <si>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</si>
  <si>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</si>
  <si>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</si>
  <si>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</si>
  <si>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</si>
  <si>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</si>
  <si>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</si>
  <si>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</si>
  <si>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</si>
  <si>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</si>
  <si>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</si>
  <si>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</si>
  <si>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</si>
  <si>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</si>
  <si>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</si>
  <si>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</si>
  <si>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</si>
  <si>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</si>
  <si>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</si>
  <si>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</si>
  <si>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</si>
  <si>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</si>
  <si>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</si>
  <si>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</si>
  <si>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</si>
  <si>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</si>
  <si>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</si>
  <si>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</si>
  <si>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</si>
  <si>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</si>
  <si>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</si>
  <si>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</si>
  <si>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</si>
  <si>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</si>
  <si>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</si>
  <si>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/</t>
  </si>
  <si>
    <t>01</t>
  </si>
  <si>
    <t>Oprava břehové opevnění</t>
  </si>
  <si>
    <t>STA</t>
  </si>
  <si>
    <t>1</t>
  </si>
  <si>
    <t>{ce5099ad-0567-4bc3-a8ce-9a6ed6f7657d}</t>
  </si>
  <si>
    <t>2</t>
  </si>
  <si>
    <t>KRYCÍ LIST SOUPISU PRACÍ</t>
  </si>
  <si>
    <t>Objekt:</t>
  </si>
  <si>
    <t>01 - Oprava břehové opevnění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</si>
  <si>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</si>
  <si>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</si>
  <si>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</si>
  <si>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</si>
  <si>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</si>
  <si>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</si>
  <si>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1 - Zemní práce</t>
  </si>
  <si>
    <t xml:space="preserve">    4 - Vodorovné konstrukce</t>
  </si>
  <si>
    <t xml:space="preserve">    998 - Přesun hmot</t>
  </si>
  <si>
    <t>VRN - Vedlejší rozpočtové náklady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</si>
  <si>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</si>
  <si>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</si>
  <si>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</si>
  <si>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</si>
  <si>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</si>
  <si>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</si>
  <si>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</si>
  <si>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</si>
  <si>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</si>
  <si>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</si>
  <si>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</si>
  <si>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</si>
  <si>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</si>
  <si>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</si>
  <si>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</si>
  <si>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</si>
  <si>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</si>
  <si>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</si>
  <si>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112251102</t>
  </si>
  <si>
    <t>Odstranění pařezů průměru přes 300 do 500 mm</t>
  </si>
  <si>
    <t>kus</t>
  </si>
  <si>
    <t>4</t>
  </si>
  <si>
    <t>-1471699160</t>
  </si>
  <si>
    <t>PP</t>
  </si>
  <si>
    <t>Odstranění pařezů strojně s jejich vykopáním nebo vytrháním průměru přes 300 do 500 mm</t>
  </si>
  <si>
    <t>Online PSC</t>
  </si>
  <si>
    <t>https://podminky.urs.cz/item/CS_URS_2025_01/112251102</t>
  </si>
  <si>
    <t>114203101</t>
  </si>
  <si>
    <t>Rozebrání dlažeb z lomového kamene nebo betonových tvárnic na sucho</t>
  </si>
  <si>
    <t>m3</t>
  </si>
  <si>
    <t>1281343597</t>
  </si>
  <si>
    <t>Rozebrání dlažeb nebo záhozů s naložením na dopravní prostředek dlažeb z lomového kamene nebo betonových tvárnic na sucho nebo se spárami vyplněnými pískem nebo drnem</t>
  </si>
  <si>
    <t>https://podminky.urs.cz/item/CS_URS_2025_01/114203101</t>
  </si>
  <si>
    <t>VV</t>
  </si>
  <si>
    <t>200*1*0,6*2*0,1</t>
  </si>
  <si>
    <t>Součet</t>
  </si>
  <si>
    <t>3</t>
  </si>
  <si>
    <t>114203201</t>
  </si>
  <si>
    <t>Očištění lomového kamene nebo betonových tvárnic od hlíny nebo písku</t>
  </si>
  <si>
    <t>536327200</t>
  </si>
  <si>
    <t>Očištění lomového kamene nebo betonových tvárnic získaných při rozebrání dlažeb, záhozů, rovnanin a soustřeďovacích staveb od hlíny nebo písku</t>
  </si>
  <si>
    <t>https://podminky.urs.cz/item/CS_URS_2025_01/114203201</t>
  </si>
  <si>
    <t>24</t>
  </si>
  <si>
    <t>114203401</t>
  </si>
  <si>
    <t>Srovnání lomového kamene nebo betonových tvárnic s přemístěním do 10 m</t>
  </si>
  <si>
    <t>-316448095</t>
  </si>
  <si>
    <t>Srovnání lomového kamene nebo betonových tvárnic do měřitelných figur s přemístěním na vzdálenost do 10 m</t>
  </si>
  <si>
    <t>https://podminky.urs.cz/item/CS_URS_2025_01/114203401</t>
  </si>
  <si>
    <t>5</t>
  </si>
  <si>
    <t>114253301</t>
  </si>
  <si>
    <t>Třídění lomového kamene nebo betonových tvárnic podle druhu, velikosti nebo tvaru - strojně</t>
  </si>
  <si>
    <t>2076863030</t>
  </si>
  <si>
    <t>Třídění lomového kamene nebo betonových tvárnic strojně získaných při rozebrání dlažeb, záhozů, rovnanin a soustřeďovacích staveb podle druhu, velikosti nebo tvaru</t>
  </si>
  <si>
    <t>https://podminky.urs.cz/item/CS_URS_2025_01/114253301</t>
  </si>
  <si>
    <t>8</t>
  </si>
  <si>
    <t>129253201</t>
  </si>
  <si>
    <t>Čištění otevřených koryt vodotečí šíře dna přes 5 m hl do 5 m v hornině třídy těžitelnosti I skupiny 3 strojně</t>
  </si>
  <si>
    <t>1415356058</t>
  </si>
  <si>
    <t>Čištění otevřených koryt vodotečí strojně s přehozením rozpojeného nánosu do 3 m nebo s naložením na dopravní prostředek při šířce původního dna přes 5 m a hloubce koryta do 5 m v hornině třídy těžitelnosti I skupiny 3</t>
  </si>
  <si>
    <t>https://podminky.urs.cz/item/CS_URS_2025_01/129253201</t>
  </si>
  <si>
    <t>13*6*1,2</t>
  </si>
  <si>
    <t>11</t>
  </si>
  <si>
    <t>166151101</t>
  </si>
  <si>
    <t>Přehození neulehlého výkopku z horniny třídy těžitelnosti I skupiny 1 až 3 strojně</t>
  </si>
  <si>
    <t>1694509909</t>
  </si>
  <si>
    <t>Přehození neulehlého výkopku strojně z horniny třídy těžitelnosti I, skupiny 1 až 3</t>
  </si>
  <si>
    <t>https://podminky.urs.cz/item/CS_URS_2025_01/166151101</t>
  </si>
  <si>
    <t>171151103</t>
  </si>
  <si>
    <t>Uložení sypaniny z hornin soudržných do násypů zhutněných strojně</t>
  </si>
  <si>
    <t>1694970007</t>
  </si>
  <si>
    <t>Uložení sypanin do násypů strojně s rozprostřením sypaniny ve vrstvách a s hrubým urovnáním zhutněných z hornin soudržných jakékoliv třídy těžitelnosti</t>
  </si>
  <si>
    <t>https://podminky.urs.cz/item/CS_URS_2025_01/171151103</t>
  </si>
  <si>
    <t>14</t>
  </si>
  <si>
    <t>182251101</t>
  </si>
  <si>
    <t>Svahování násypů strojně</t>
  </si>
  <si>
    <t>m2</t>
  </si>
  <si>
    <t>-1142185602</t>
  </si>
  <si>
    <t>Svahování trvalých svahů do projektovaných profilů strojně s potřebným přemístěním výkopku při svahování násypů v jakékoliv hornině</t>
  </si>
  <si>
    <t>https://podminky.urs.cz/item/CS_URS_2025_01/182251101</t>
  </si>
  <si>
    <t>25</t>
  </si>
  <si>
    <t>15</t>
  </si>
  <si>
    <t>R156</t>
  </si>
  <si>
    <t>Likvidace dřevní hmoty a zbytku v souladu se zákonem o odpadech č. 541/2020 Sb.</t>
  </si>
  <si>
    <t>kpl</t>
  </si>
  <si>
    <t>-1728636629</t>
  </si>
  <si>
    <t>Likvidace dřevníhí hmoty a zbytku v souladu se zákonem o odpadech č. 541/2020 Sb.</t>
  </si>
  <si>
    <t>Vodorovné konstrukce</t>
  </si>
  <si>
    <t>16</t>
  </si>
  <si>
    <t>462511R00</t>
  </si>
  <si>
    <t>Zához z lomového kamene bez proštěrkování z terénu hmotnost přes 200 do 500 kg - bez dodávky kamene</t>
  </si>
  <si>
    <t>-354274694</t>
  </si>
  <si>
    <t>Zához z lomového kamene neupraveného záhozového bez proštěrkování z terénu, hmotnosti jednotlivých kamenů přes 200 do 500 kg</t>
  </si>
  <si>
    <t>17</t>
  </si>
  <si>
    <t>462513161</t>
  </si>
  <si>
    <t>Zához z lomového kamene záhozového hmotnost kamenů do 500 kg bez výplně</t>
  </si>
  <si>
    <t>566850645</t>
  </si>
  <si>
    <t>Zához z lomového kamene neupraveného provedený ze břehu nebo z lešení, do sucha nebo do vody záhozového, hmotnost jednotlivých kamenů přes 200 do 500 kg bez výplně mezer</t>
  </si>
  <si>
    <t>https://podminky.urs.cz/item/CS_URS_2025_01/462513161</t>
  </si>
  <si>
    <t>(200*1*0,6*2)*0,3"svah"</t>
  </si>
  <si>
    <t>18</t>
  </si>
  <si>
    <t>462519003</t>
  </si>
  <si>
    <t>Příplatek za urovnání ploch záhozu z lomového kamene hmotnost přes 200 do 500 kg</t>
  </si>
  <si>
    <t>836041414</t>
  </si>
  <si>
    <t>Zához z lomového kamene neupraveného záhozového Příplatek k cenám za urovnání viditelných ploch záhozu z kamene, hmotnosti jednotlivých kamenů přes 200 do 500 kg</t>
  </si>
  <si>
    <t>https://podminky.urs.cz/item/CS_URS_2025_01/462519003</t>
  </si>
  <si>
    <t>200*1*2</t>
  </si>
  <si>
    <t>15*2,5*2</t>
  </si>
  <si>
    <t>998</t>
  </si>
  <si>
    <t>Přesun hmot</t>
  </si>
  <si>
    <t>19</t>
  </si>
  <si>
    <t>998332011</t>
  </si>
  <si>
    <t>Přesun hmot pro úpravy vodních toků a kanály</t>
  </si>
  <si>
    <t>t</t>
  </si>
  <si>
    <t>-1745606012</t>
  </si>
  <si>
    <t>Přesun hmot pro úpravy vodních toků a kanály, hráze rybníků apod. dopravní vzdálenost do 500 m</t>
  </si>
  <si>
    <t>https://podminky.urs.cz/item/CS_URS_2025_01/998332011</t>
  </si>
  <si>
    <t>VRN</t>
  </si>
  <si>
    <t>Vedlejší rozpočtové náklady</t>
  </si>
  <si>
    <t>20</t>
  </si>
  <si>
    <t>VRNR3</t>
  </si>
  <si>
    <t>Vytyčení sítí</t>
  </si>
  <si>
    <t>-1200895007</t>
  </si>
  <si>
    <t>VRNR5</t>
  </si>
  <si>
    <t>Slovení rybí osádky</t>
  </si>
  <si>
    <t>2145373013</t>
  </si>
  <si>
    <t>22</t>
  </si>
  <si>
    <t>VRNR7</t>
  </si>
  <si>
    <t>Dopravní značení</t>
  </si>
  <si>
    <t>1024</t>
  </si>
  <si>
    <t>1247693526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</si>
</sst>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%"/>
    <numFmt numFmtId="165" formatCode="dd\.mm\.yyyy"/>
    <numFmt numFmtId="166" formatCode="#,##0.00000"/>
    <numFmt numFmtId="167" formatCode="#,##0.000"/>
  </numFmts>
  <fonts count="38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7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7" fillId="0" borderId="0" applyNumberFormat="0" applyFill="0" applyBorder="0" applyAlignment="0" applyProtection="0"/>
  </cellStyleXfs>
  <cellXfs count="280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2" fillId="0" borderId="0" xfId="0" applyFont="1" applyAlignment="1" applyProtection="1">
      <alignment horizontal="left"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horizontal="left" vertical="top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6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8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3" xfId="0" applyFont="1" applyBorder="1" applyAlignment="1">
      <alignment vertical="center"/>
    </xf>
    <xf numFmtId="0" fontId="16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0" fillId="4" borderId="7" xfId="0" applyFont="1" applyFill="1" applyBorder="1" applyAlignment="1" applyProtection="1">
      <alignment vertical="center"/>
    </xf>
    <xf numFmtId="0" fontId="21" fillId="4" borderId="0" xfId="0" applyFont="1" applyFill="1" applyAlignment="1" applyProtection="1">
      <alignment horizontal="center" vertical="center"/>
    </xf>
    <xf numFmtId="0" fontId="22" fillId="0" borderId="16" xfId="0" applyFont="1" applyBorder="1" applyAlignment="1" applyProtection="1">
      <alignment horizontal="center" vertical="center" wrapText="1"/>
    </xf>
    <xf numFmtId="0" fontId="22" fillId="0" borderId="17" xfId="0" applyFont="1" applyBorder="1" applyAlignment="1" applyProtection="1">
      <alignment horizontal="center" vertical="center" wrapText="1"/>
    </xf>
    <xf numFmtId="0" fontId="22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3" fillId="0" borderId="0" xfId="0" applyFont="1" applyAlignment="1" applyProtection="1">
      <alignment horizontal="left" vertical="center"/>
    </xf>
    <xf numFmtId="0" fontId="23" fillId="0" borderId="0" xfId="0" applyFont="1" applyAlignment="1" applyProtection="1">
      <alignment vertical="center"/>
    </xf>
    <xf numFmtId="4" fontId="23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19" fillId="0" borderId="14" xfId="0" applyNumberFormat="1" applyFont="1" applyBorder="1" applyAlignment="1" applyProtection="1">
      <alignment vertical="center"/>
    </xf>
    <xf numFmtId="4" fontId="19" fillId="0" borderId="0" xfId="0" applyNumberFormat="1" applyFont="1" applyBorder="1" applyAlignment="1" applyProtection="1">
      <alignment vertical="center"/>
    </xf>
    <xf numFmtId="166" fontId="19" fillId="0" borderId="0" xfId="0" applyNumberFormat="1" applyFont="1" applyBorder="1" applyAlignment="1" applyProtection="1">
      <alignment vertical="center"/>
    </xf>
    <xf numFmtId="4" fontId="19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5" fillId="0" borderId="0" xfId="1" applyFont="1" applyAlignment="1">
      <alignment horizontal="center" vertical="center"/>
    </xf>
    <xf numFmtId="0" fontId="5" fillId="0" borderId="3" xfId="0" applyFont="1" applyBorder="1" applyAlignment="1" applyProtection="1">
      <alignment vertical="center"/>
    </xf>
    <xf numFmtId="0" fontId="26" fillId="0" borderId="0" xfId="0" applyFont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8" fillId="0" borderId="19" xfId="0" applyNumberFormat="1" applyFont="1" applyBorder="1" applyAlignment="1" applyProtection="1">
      <alignment vertical="center"/>
    </xf>
    <xf numFmtId="4" fontId="28" fillId="0" borderId="20" xfId="0" applyNumberFormat="1" applyFont="1" applyBorder="1" applyAlignment="1" applyProtection="1">
      <alignment vertical="center"/>
    </xf>
    <xf numFmtId="166" fontId="28" fillId="0" borderId="20" xfId="0" applyNumberFormat="1" applyFont="1" applyBorder="1" applyAlignment="1" applyProtection="1">
      <alignment vertical="center"/>
    </xf>
    <xf numFmtId="4" fontId="28" fillId="0" borderId="21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12" fillId="0" borderId="0" xfId="0" applyFont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6" fillId="0" borderId="0" xfId="0" applyFont="1" applyAlignment="1">
      <alignment horizontal="left" vertical="center"/>
    </xf>
    <xf numFmtId="4" fontId="23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0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8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1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1" fillId="4" borderId="0" xfId="0" applyFont="1" applyFill="1" applyAlignment="1" applyProtection="1">
      <alignment horizontal="right" vertical="center"/>
    </xf>
    <xf numFmtId="0" fontId="30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1" fillId="4" borderId="16" xfId="0" applyFont="1" applyFill="1" applyBorder="1" applyAlignment="1" applyProtection="1">
      <alignment horizontal="center" vertical="center" wrapText="1"/>
    </xf>
    <xf numFmtId="0" fontId="21" fillId="4" borderId="17" xfId="0" applyFont="1" applyFill="1" applyBorder="1" applyAlignment="1" applyProtection="1">
      <alignment horizontal="center" vertical="center" wrapText="1"/>
    </xf>
    <xf numFmtId="0" fontId="21" fillId="4" borderId="18" xfId="0" applyFont="1" applyFill="1" applyBorder="1" applyAlignment="1" applyProtection="1">
      <alignment horizontal="center" vertical="center" wrapText="1"/>
    </xf>
    <xf numFmtId="0" fontId="21" fillId="4" borderId="0" xfId="0" applyFont="1" applyFill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3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1" fillId="0" borderId="12" xfId="0" applyNumberFormat="1" applyFont="1" applyBorder="1" applyAlignment="1" applyProtection="1"/>
    <xf numFmtId="166" fontId="31" fillId="0" borderId="13" xfId="0" applyNumberFormat="1" applyFont="1" applyBorder="1" applyAlignment="1" applyProtection="1"/>
    <xf numFmtId="4" fontId="32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1" fillId="0" borderId="22" xfId="0" applyFont="1" applyBorder="1" applyAlignment="1" applyProtection="1">
      <alignment horizontal="center" vertical="center"/>
    </xf>
    <xf numFmtId="49" fontId="21" fillId="0" borderId="22" xfId="0" applyNumberFormat="1" applyFont="1" applyBorder="1" applyAlignment="1" applyProtection="1">
      <alignment horizontal="left" vertical="center" wrapText="1"/>
    </xf>
    <xf numFmtId="0" fontId="21" fillId="0" borderId="22" xfId="0" applyFont="1" applyBorder="1" applyAlignment="1" applyProtection="1">
      <alignment horizontal="left" vertical="center" wrapText="1"/>
    </xf>
    <xf numFmtId="0" fontId="21" fillId="0" borderId="22" xfId="0" applyFont="1" applyBorder="1" applyAlignment="1" applyProtection="1">
      <alignment horizontal="center" vertical="center" wrapText="1"/>
    </xf>
    <xf numFmtId="167" fontId="21" fillId="0" borderId="22" xfId="0" applyNumberFormat="1" applyFont="1" applyBorder="1" applyAlignment="1" applyProtection="1">
      <alignment vertical="center"/>
    </xf>
    <xf numFmtId="4" fontId="21" fillId="2" borderId="22" xfId="0" applyNumberFormat="1" applyFont="1" applyFill="1" applyBorder="1" applyAlignment="1" applyProtection="1">
      <alignment vertical="center"/>
      <protection locked="0"/>
    </xf>
    <xf numFmtId="4" fontId="21" fillId="0" borderId="22" xfId="0" applyNumberFormat="1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22" fillId="2" borderId="14" xfId="0" applyFont="1" applyFill="1" applyBorder="1" applyAlignment="1" applyProtection="1">
      <alignment horizontal="left" vertical="center"/>
      <protection locked="0"/>
    </xf>
    <xf numFmtId="0" fontId="22" fillId="0" borderId="0" xfId="0" applyFont="1" applyBorder="1" applyAlignment="1" applyProtection="1">
      <alignment horizontal="center" vertical="center"/>
    </xf>
    <xf numFmtId="166" fontId="22" fillId="0" borderId="0" xfId="0" applyNumberFormat="1" applyFont="1" applyBorder="1" applyAlignment="1" applyProtection="1">
      <alignment vertical="center"/>
    </xf>
    <xf numFmtId="166" fontId="22" fillId="0" borderId="15" xfId="0" applyNumberFormat="1" applyFont="1" applyBorder="1" applyAlignment="1" applyProtection="1">
      <alignment vertical="center"/>
    </xf>
    <xf numFmtId="0" fontId="21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3" fillId="0" borderId="0" xfId="0" applyFont="1" applyAlignment="1" applyProtection="1">
      <alignment horizontal="left" vertical="center"/>
    </xf>
    <xf numFmtId="0" fontId="34" fillId="0" borderId="0" xfId="0" applyFont="1" applyAlignment="1" applyProtection="1">
      <alignment horizontal="left"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35" fillId="0" borderId="0" xfId="0" applyFont="1" applyAlignment="1" applyProtection="1">
      <alignment horizontal="left" vertical="center"/>
    </xf>
    <xf numFmtId="0" fontId="36" fillId="0" borderId="0" xfId="1" applyFont="1" applyAlignment="1" applyProtection="1">
      <alignment vertical="center" wrapText="1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0" fillId="0" borderId="19" xfId="0" applyFont="1" applyBorder="1" applyAlignment="1" applyProtection="1">
      <alignment vertical="center"/>
    </xf>
    <xf numFmtId="0" fontId="0" fillId="0" borderId="20" xfId="0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15" fillId="0" borderId="0" xfId="0" applyFont="1" applyAlignment="1">
      <alignment horizontal="left" vertical="top" wrapText="1"/>
    </xf>
    <xf numFmtId="0" fontId="15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left" vertical="center"/>
    </xf>
    <xf numFmtId="0" fontId="0" fillId="0" borderId="0" xfId="0" applyProtection="1"/>
    <xf numFmtId="0" fontId="3" fillId="0" borderId="0" xfId="0" applyFont="1" applyAlignment="1" applyProtection="1">
      <alignment horizontal="left" vertical="top" wrapText="1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4" fontId="16" fillId="0" borderId="5" xfId="0" applyNumberFormat="1" applyFont="1" applyBorder="1" applyAlignment="1" applyProtection="1">
      <alignment vertical="center"/>
    </xf>
    <xf numFmtId="0" fontId="0" fillId="0" borderId="5" xfId="0" applyFont="1" applyBorder="1" applyAlignment="1" applyProtection="1">
      <alignment vertical="center"/>
    </xf>
    <xf numFmtId="0" fontId="1" fillId="0" borderId="0" xfId="0" applyFont="1" applyAlignment="1" applyProtection="1">
      <alignment horizontal="right" vertical="center"/>
    </xf>
    <xf numFmtId="4" fontId="17" fillId="0" borderId="0" xfId="0" applyNumberFormat="1" applyFont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" fillId="0" borderId="0" xfId="0" applyFont="1" applyAlignment="1" applyProtection="1">
      <alignment vertical="center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left" vertical="center"/>
    </xf>
    <xf numFmtId="0" fontId="20" fillId="0" borderId="14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20" fillId="0" borderId="14" xfId="0" applyFont="1" applyBorder="1" applyAlignment="1" applyProtection="1">
      <alignment horizontal="left" vertical="center"/>
    </xf>
    <xf numFmtId="0" fontId="20" fillId="0" borderId="0" xfId="0" applyFont="1" applyBorder="1" applyAlignment="1" applyProtection="1">
      <alignment horizontal="left" vertical="center"/>
    </xf>
    <xf numFmtId="0" fontId="21" fillId="4" borderId="6" xfId="0" applyFont="1" applyFill="1" applyBorder="1" applyAlignment="1" applyProtection="1">
      <alignment horizontal="center" vertical="center"/>
    </xf>
    <xf numFmtId="0" fontId="21" fillId="4" borderId="7" xfId="0" applyFont="1" applyFill="1" applyBorder="1" applyAlignment="1" applyProtection="1">
      <alignment horizontal="left" vertical="center"/>
    </xf>
    <xf numFmtId="0" fontId="21" fillId="4" borderId="7" xfId="0" applyFont="1" applyFill="1" applyBorder="1" applyAlignment="1" applyProtection="1">
      <alignment horizontal="center" vertical="center"/>
    </xf>
    <xf numFmtId="0" fontId="21" fillId="4" borderId="7" xfId="0" applyFont="1" applyFill="1" applyBorder="1" applyAlignment="1" applyProtection="1">
      <alignment horizontal="right" vertical="center"/>
    </xf>
    <xf numFmtId="0" fontId="21" fillId="4" borderId="8" xfId="0" applyFont="1" applyFill="1" applyBorder="1" applyAlignment="1" applyProtection="1">
      <alignment horizontal="left" vertical="center"/>
    </xf>
    <xf numFmtId="4" fontId="27" fillId="0" borderId="0" xfId="0" applyNumberFormat="1" applyFont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6" fillId="0" borderId="0" xfId="0" applyFont="1" applyAlignment="1" applyProtection="1">
      <alignment horizontal="left" vertical="center" wrapText="1"/>
    </xf>
    <xf numFmtId="4" fontId="23" fillId="0" borderId="0" xfId="0" applyNumberFormat="1" applyFont="1" applyAlignment="1" applyProtection="1">
      <alignment horizontal="right" vertical="center"/>
    </xf>
    <xf numFmtId="4" fontId="23" fillId="0" borderId="0" xfId="0" applyNumberFormat="1" applyFont="1" applyAlignment="1" applyProtection="1">
      <alignment vertical="center"/>
    </xf>
    <xf numFmtId="0" fontId="0" fillId="0" borderId="0" xfId="0"/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/>
    </xf>
    <xf numFmtId="0" fontId="2" fillId="2" borderId="0" xfId="0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 applyProtection="1">
      <alignment horizontal="left" vertical="center" wrapText="1"/>
    </xf>
    <xf numFmtId="0" fontId="1" fillId="0" borderId="0" xfId="0" applyFont="1" applyAlignment="1" applyProtection="1">
      <alignment horizontal="left" vertical="center"/>
    </xf>
    <xf numFmtId="0" fontId="0" fillId="0" borderId="0" xfId="0" applyFont="1" applyAlignment="1" applyProtection="1">
      <alignment vertical="center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1/171151103" TargetMode="External"/><Relationship Id="rId13" Type="http://schemas.openxmlformats.org/officeDocument/2006/relationships/drawing" Target="../drawings/drawing2.xml"/><Relationship Id="rId3" Type="http://schemas.openxmlformats.org/officeDocument/2006/relationships/hyperlink" Target="https://podminky.urs.cz/item/CS_URS_2025_01/114203201" TargetMode="External"/><Relationship Id="rId7" Type="http://schemas.openxmlformats.org/officeDocument/2006/relationships/hyperlink" Target="https://podminky.urs.cz/item/CS_URS_2025_01/166151101" TargetMode="External"/><Relationship Id="rId12" Type="http://schemas.openxmlformats.org/officeDocument/2006/relationships/hyperlink" Target="https://podminky.urs.cz/item/CS_URS_2025_01/998332011" TargetMode="External"/><Relationship Id="rId2" Type="http://schemas.openxmlformats.org/officeDocument/2006/relationships/hyperlink" Target="https://podminky.urs.cz/item/CS_URS_2025_01/114203101" TargetMode="External"/><Relationship Id="rId1" Type="http://schemas.openxmlformats.org/officeDocument/2006/relationships/hyperlink" Target="https://podminky.urs.cz/item/CS_URS_2025_01/112251102" TargetMode="External"/><Relationship Id="rId6" Type="http://schemas.openxmlformats.org/officeDocument/2006/relationships/hyperlink" Target="https://podminky.urs.cz/item/CS_URS_2025_01/129253201" TargetMode="External"/><Relationship Id="rId11" Type="http://schemas.openxmlformats.org/officeDocument/2006/relationships/hyperlink" Target="https://podminky.urs.cz/item/CS_URS_2025_01/462519003" TargetMode="External"/><Relationship Id="rId5" Type="http://schemas.openxmlformats.org/officeDocument/2006/relationships/hyperlink" Target="https://podminky.urs.cz/item/CS_URS_2025_01/114253301" TargetMode="External"/><Relationship Id="rId10" Type="http://schemas.openxmlformats.org/officeDocument/2006/relationships/hyperlink" Target="https://podminky.urs.cz/item/CS_URS_2025_01/462513161" TargetMode="External"/><Relationship Id="rId4" Type="http://schemas.openxmlformats.org/officeDocument/2006/relationships/hyperlink" Target="https://podminky.urs.cz/item/CS_URS_2025_01/114203401" TargetMode="External"/><Relationship Id="rId9" Type="http://schemas.openxmlformats.org/officeDocument/2006/relationships/hyperlink" Target="https://podminky.urs.cz/item/CS_URS_2025_01/1822511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97"/>
  <sheetViews>
    <sheetView showGridLines="0" workbookViewId="0"/>
  </sheetViews>
  <sheetFormatPr defaultRowHeight="15"/>
  <cols>
    <col min="1" max="1" width="8.33203125" style="1" customWidth="1"/>
    <col min="2" max="2" width="1.6640625" style="1" customWidth="1"/>
    <col min="3" max="3" width="4.1640625" style="1" customWidth="1"/>
    <col min="4" max="33" width="2.6640625" style="1" customWidth="1"/>
    <col min="34" max="34" width="3.33203125" style="1" customWidth="1"/>
    <col min="35" max="35" width="31.6640625" style="1" customWidth="1"/>
    <col min="36" max="37" width="2.5" style="1" customWidth="1"/>
    <col min="38" max="38" width="8.33203125" style="1" customWidth="1"/>
    <col min="39" max="39" width="3.33203125" style="1" customWidth="1"/>
    <col min="40" max="40" width="13.33203125" style="1" customWidth="1"/>
    <col min="41" max="41" width="7.5" style="1" customWidth="1"/>
    <col min="42" max="42" width="4.1640625" style="1" customWidth="1"/>
    <col min="43" max="43" width="15.6640625" style="1" hidden="1" customWidth="1"/>
    <col min="44" max="44" width="13.6640625" style="1" customWidth="1"/>
    <col min="45" max="47" width="25.83203125" style="1" hidden="1" customWidth="1"/>
    <col min="48" max="49" width="21.6640625" style="1" hidden="1" customWidth="1"/>
    <col min="50" max="51" width="25" style="1" hidden="1" customWidth="1"/>
    <col min="52" max="52" width="21.6640625" style="1" hidden="1" customWidth="1"/>
    <col min="53" max="53" width="19.1640625" style="1" hidden="1" customWidth="1"/>
    <col min="54" max="54" width="25" style="1" hidden="1" customWidth="1"/>
    <col min="55" max="55" width="21.6640625" style="1" hidden="1" customWidth="1"/>
    <col min="56" max="56" width="19.1640625" style="1" hidden="1" customWidth="1"/>
    <col min="57" max="57" width="66.5" style="1" customWidth="1"/>
    <col min="71" max="91" width="9.33203125" style="1" hidden="1"/>
  </cols>
  <sheetData>
    <row r="1" spans="1:74" ht="11.25">
      <c r="A1" s="15" t="s">
        <v>0</v>
      </c>
      <c r="AZ1" s="15" t="s">
        <v>1</v>
      </c>
      <c r="BA1" s="15" t="s">
        <v>2</v>
      </c>
      <c r="BB1" s="15" t="s">
        <v>3</v>
      </c>
      <c r="BT1" s="15" t="s">
        <v>4</v>
      </c>
      <c r="BU1" s="15" t="s">
        <v>4</v>
      </c>
      <c r="BV1" s="15" t="s">
        <v>5</v>
      </c>
    </row>
    <row r="2" spans="1:74" s="1" customFormat="1" ht="36.950000000000003" customHeight="1">
      <c r="AR2" s="269"/>
      <c r="AS2" s="269"/>
      <c r="AT2" s="269"/>
      <c r="AU2" s="269"/>
      <c r="AV2" s="269"/>
      <c r="AW2" s="269"/>
      <c r="AX2" s="269"/>
      <c r="AY2" s="269"/>
      <c r="AZ2" s="269"/>
      <c r="BA2" s="269"/>
      <c r="BB2" s="269"/>
      <c r="BC2" s="269"/>
      <c r="BD2" s="269"/>
      <c r="BE2" s="269"/>
      <c r="BS2" s="16" t="s">
        <v>6</v>
      </c>
      <c r="BT2" s="16" t="s">
        <v>7</v>
      </c>
    </row>
    <row r="3" spans="1:74" s="1" customFormat="1" ht="6.95" customHeight="1">
      <c r="B3" s="17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9"/>
      <c r="BS3" s="16" t="s">
        <v>6</v>
      </c>
      <c r="BT3" s="16" t="s">
        <v>8</v>
      </c>
    </row>
    <row r="4" spans="1:74" s="1" customFormat="1" ht="24.95" customHeight="1">
      <c r="B4" s="20"/>
      <c r="C4" s="21"/>
      <c r="D4" s="22" t="s">
        <v>9</v>
      </c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19"/>
      <c r="AS4" s="23" t="s">
        <v>10</v>
      </c>
      <c r="BE4" s="24" t="s">
        <v>11</v>
      </c>
      <c r="BS4" s="16" t="s">
        <v>12</v>
      </c>
    </row>
    <row r="5" spans="1:74" s="1" customFormat="1" ht="12" customHeight="1">
      <c r="B5" s="20"/>
      <c r="C5" s="21"/>
      <c r="D5" s="25" t="s">
        <v>13</v>
      </c>
      <c r="E5" s="21"/>
      <c r="F5" s="21"/>
      <c r="G5" s="21"/>
      <c r="H5" s="21"/>
      <c r="I5" s="21"/>
      <c r="J5" s="21"/>
      <c r="K5" s="232" t="s">
        <v>14</v>
      </c>
      <c r="L5" s="233"/>
      <c r="M5" s="233"/>
      <c r="N5" s="233"/>
      <c r="O5" s="233"/>
      <c r="P5" s="233"/>
      <c r="Q5" s="233"/>
      <c r="R5" s="233"/>
      <c r="S5" s="233"/>
      <c r="T5" s="233"/>
      <c r="U5" s="233"/>
      <c r="V5" s="233"/>
      <c r="W5" s="233"/>
      <c r="X5" s="233"/>
      <c r="Y5" s="233"/>
      <c r="Z5" s="233"/>
      <c r="AA5" s="233"/>
      <c r="AB5" s="233"/>
      <c r="AC5" s="233"/>
      <c r="AD5" s="233"/>
      <c r="AE5" s="233"/>
      <c r="AF5" s="233"/>
      <c r="AG5" s="233"/>
      <c r="AH5" s="233"/>
      <c r="AI5" s="233"/>
      <c r="AJ5" s="233"/>
      <c r="AK5" s="21"/>
      <c r="AL5" s="21"/>
      <c r="AM5" s="21"/>
      <c r="AN5" s="21"/>
      <c r="AO5" s="21"/>
      <c r="AP5" s="21"/>
      <c r="AQ5" s="21"/>
      <c r="AR5" s="19"/>
      <c r="BE5" s="229" t="s">
        <v>15</v>
      </c>
      <c r="BS5" s="16" t="s">
        <v>6</v>
      </c>
    </row>
    <row r="6" spans="1:74" s="1" customFormat="1" ht="36.950000000000003" customHeight="1">
      <c r="B6" s="20"/>
      <c r="C6" s="21"/>
      <c r="D6" s="27" t="s">
        <v>16</v>
      </c>
      <c r="E6" s="21"/>
      <c r="F6" s="21"/>
      <c r="G6" s="21"/>
      <c r="H6" s="21"/>
      <c r="I6" s="21"/>
      <c r="J6" s="21"/>
      <c r="K6" s="234" t="s">
        <v>17</v>
      </c>
      <c r="L6" s="233"/>
      <c r="M6" s="233"/>
      <c r="N6" s="233"/>
      <c r="O6" s="233"/>
      <c r="P6" s="233"/>
      <c r="Q6" s="233"/>
      <c r="R6" s="233"/>
      <c r="S6" s="233"/>
      <c r="T6" s="233"/>
      <c r="U6" s="233"/>
      <c r="V6" s="233"/>
      <c r="W6" s="233"/>
      <c r="X6" s="233"/>
      <c r="Y6" s="233"/>
      <c r="Z6" s="233"/>
      <c r="AA6" s="233"/>
      <c r="AB6" s="233"/>
      <c r="AC6" s="233"/>
      <c r="AD6" s="233"/>
      <c r="AE6" s="233"/>
      <c r="AF6" s="233"/>
      <c r="AG6" s="233"/>
      <c r="AH6" s="233"/>
      <c r="AI6" s="233"/>
      <c r="AJ6" s="233"/>
      <c r="AK6" s="21"/>
      <c r="AL6" s="21"/>
      <c r="AM6" s="21"/>
      <c r="AN6" s="21"/>
      <c r="AO6" s="21"/>
      <c r="AP6" s="21"/>
      <c r="AQ6" s="21"/>
      <c r="AR6" s="19"/>
      <c r="BE6" s="230"/>
      <c r="BS6" s="16" t="s">
        <v>6</v>
      </c>
    </row>
    <row r="7" spans="1:74" s="1" customFormat="1" ht="12" customHeight="1">
      <c r="B7" s="20"/>
      <c r="C7" s="21"/>
      <c r="D7" s="28" t="s">
        <v>18</v>
      </c>
      <c r="E7" s="21"/>
      <c r="F7" s="21"/>
      <c r="G7" s="21"/>
      <c r="H7" s="21"/>
      <c r="I7" s="21"/>
      <c r="J7" s="21"/>
      <c r="K7" s="26" t="s">
        <v>1</v>
      </c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8" t="s">
        <v>19</v>
      </c>
      <c r="AL7" s="21"/>
      <c r="AM7" s="21"/>
      <c r="AN7" s="26" t="s">
        <v>1</v>
      </c>
      <c r="AO7" s="21"/>
      <c r="AP7" s="21"/>
      <c r="AQ7" s="21"/>
      <c r="AR7" s="19"/>
      <c r="BE7" s="230"/>
      <c r="BS7" s="16" t="s">
        <v>6</v>
      </c>
    </row>
    <row r="8" spans="1:74" s="1" customFormat="1" ht="12" customHeight="1">
      <c r="B8" s="20"/>
      <c r="C8" s="21"/>
      <c r="D8" s="28" t="s">
        <v>20</v>
      </c>
      <c r="E8" s="21"/>
      <c r="F8" s="21"/>
      <c r="G8" s="21"/>
      <c r="H8" s="21"/>
      <c r="I8" s="21"/>
      <c r="J8" s="21"/>
      <c r="K8" s="26" t="s">
        <v>21</v>
      </c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8" t="s">
        <v>22</v>
      </c>
      <c r="AL8" s="21"/>
      <c r="AM8" s="21"/>
      <c r="AN8" s="29" t="s">
        <v>23</v>
      </c>
      <c r="AO8" s="21"/>
      <c r="AP8" s="21"/>
      <c r="AQ8" s="21"/>
      <c r="AR8" s="19"/>
      <c r="BE8" s="230"/>
      <c r="BS8" s="16" t="s">
        <v>6</v>
      </c>
    </row>
    <row r="9" spans="1:74" s="1" customFormat="1" ht="14.45" customHeight="1">
      <c r="B9" s="20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19"/>
      <c r="BE9" s="230"/>
      <c r="BS9" s="16" t="s">
        <v>6</v>
      </c>
    </row>
    <row r="10" spans="1:74" s="1" customFormat="1" ht="12" customHeight="1">
      <c r="B10" s="20"/>
      <c r="C10" s="21"/>
      <c r="D10" s="28" t="s">
        <v>24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8" t="s">
        <v>25</v>
      </c>
      <c r="AL10" s="21"/>
      <c r="AM10" s="21"/>
      <c r="AN10" s="26" t="s">
        <v>26</v>
      </c>
      <c r="AO10" s="21"/>
      <c r="AP10" s="21"/>
      <c r="AQ10" s="21"/>
      <c r="AR10" s="19"/>
      <c r="BE10" s="230"/>
      <c r="BS10" s="16" t="s">
        <v>6</v>
      </c>
    </row>
    <row r="11" spans="1:74" s="1" customFormat="1" ht="18.399999999999999" customHeight="1">
      <c r="B11" s="20"/>
      <c r="C11" s="21"/>
      <c r="D11" s="21"/>
      <c r="E11" s="26" t="s">
        <v>27</v>
      </c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8" t="s">
        <v>28</v>
      </c>
      <c r="AL11" s="21"/>
      <c r="AM11" s="21"/>
      <c r="AN11" s="26" t="s">
        <v>29</v>
      </c>
      <c r="AO11" s="21"/>
      <c r="AP11" s="21"/>
      <c r="AQ11" s="21"/>
      <c r="AR11" s="19"/>
      <c r="BE11" s="230"/>
      <c r="BS11" s="16" t="s">
        <v>6</v>
      </c>
    </row>
    <row r="12" spans="1:74" s="1" customFormat="1" ht="6.95" customHeight="1">
      <c r="B12" s="20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19"/>
      <c r="BE12" s="230"/>
      <c r="BS12" s="16" t="s">
        <v>6</v>
      </c>
    </row>
    <row r="13" spans="1:74" s="1" customFormat="1" ht="12" customHeight="1">
      <c r="B13" s="20"/>
      <c r="C13" s="21"/>
      <c r="D13" s="28" t="s">
        <v>30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8" t="s">
        <v>25</v>
      </c>
      <c r="AL13" s="21"/>
      <c r="AM13" s="21"/>
      <c r="AN13" s="30" t="s">
        <v>31</v>
      </c>
      <c r="AO13" s="21"/>
      <c r="AP13" s="21"/>
      <c r="AQ13" s="21"/>
      <c r="AR13" s="19"/>
      <c r="BE13" s="230"/>
      <c r="BS13" s="16" t="s">
        <v>6</v>
      </c>
    </row>
    <row r="14" spans="1:74" ht="12.75">
      <c r="B14" s="20"/>
      <c r="C14" s="21"/>
      <c r="D14" s="21"/>
      <c r="E14" s="235" t="s">
        <v>31</v>
      </c>
      <c r="F14" s="236"/>
      <c r="G14" s="236"/>
      <c r="H14" s="236"/>
      <c r="I14" s="236"/>
      <c r="J14" s="236"/>
      <c r="K14" s="236"/>
      <c r="L14" s="236"/>
      <c r="M14" s="236"/>
      <c r="N14" s="236"/>
      <c r="O14" s="236"/>
      <c r="P14" s="236"/>
      <c r="Q14" s="236"/>
      <c r="R14" s="236"/>
      <c r="S14" s="236"/>
      <c r="T14" s="236"/>
      <c r="U14" s="236"/>
      <c r="V14" s="236"/>
      <c r="W14" s="236"/>
      <c r="X14" s="236"/>
      <c r="Y14" s="236"/>
      <c r="Z14" s="236"/>
      <c r="AA14" s="236"/>
      <c r="AB14" s="236"/>
      <c r="AC14" s="236"/>
      <c r="AD14" s="236"/>
      <c r="AE14" s="236"/>
      <c r="AF14" s="236"/>
      <c r="AG14" s="236"/>
      <c r="AH14" s="236"/>
      <c r="AI14" s="236"/>
      <c r="AJ14" s="236"/>
      <c r="AK14" s="28" t="s">
        <v>28</v>
      </c>
      <c r="AL14" s="21"/>
      <c r="AM14" s="21"/>
      <c r="AN14" s="30" t="s">
        <v>31</v>
      </c>
      <c r="AO14" s="21"/>
      <c r="AP14" s="21"/>
      <c r="AQ14" s="21"/>
      <c r="AR14" s="19"/>
      <c r="BE14" s="230"/>
      <c r="BS14" s="16" t="s">
        <v>6</v>
      </c>
    </row>
    <row r="15" spans="1:74" s="1" customFormat="1" ht="6.95" customHeight="1">
      <c r="B15" s="20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19"/>
      <c r="BE15" s="230"/>
      <c r="BS15" s="16" t="s">
        <v>4</v>
      </c>
    </row>
    <row r="16" spans="1:74" s="1" customFormat="1" ht="12" customHeight="1">
      <c r="B16" s="20"/>
      <c r="C16" s="21"/>
      <c r="D16" s="28" t="s">
        <v>32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8" t="s">
        <v>25</v>
      </c>
      <c r="AL16" s="21"/>
      <c r="AM16" s="21"/>
      <c r="AN16" s="26" t="s">
        <v>1</v>
      </c>
      <c r="AO16" s="21"/>
      <c r="AP16" s="21"/>
      <c r="AQ16" s="21"/>
      <c r="AR16" s="19"/>
      <c r="BE16" s="230"/>
      <c r="BS16" s="16" t="s">
        <v>4</v>
      </c>
    </row>
    <row r="17" spans="1:71" s="1" customFormat="1" ht="18.399999999999999" customHeight="1">
      <c r="B17" s="20"/>
      <c r="C17" s="21"/>
      <c r="D17" s="21"/>
      <c r="E17" s="26" t="s">
        <v>21</v>
      </c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8" t="s">
        <v>28</v>
      </c>
      <c r="AL17" s="21"/>
      <c r="AM17" s="21"/>
      <c r="AN17" s="26" t="s">
        <v>1</v>
      </c>
      <c r="AO17" s="21"/>
      <c r="AP17" s="21"/>
      <c r="AQ17" s="21"/>
      <c r="AR17" s="19"/>
      <c r="BE17" s="230"/>
      <c r="BS17" s="16" t="s">
        <v>33</v>
      </c>
    </row>
    <row r="18" spans="1:71" s="1" customFormat="1" ht="6.95" customHeight="1">
      <c r="B18" s="20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19"/>
      <c r="BE18" s="230"/>
      <c r="BS18" s="16" t="s">
        <v>6</v>
      </c>
    </row>
    <row r="19" spans="1:71" s="1" customFormat="1" ht="12" customHeight="1">
      <c r="B19" s="20"/>
      <c r="C19" s="21"/>
      <c r="D19" s="28" t="s">
        <v>34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8" t="s">
        <v>25</v>
      </c>
      <c r="AL19" s="21"/>
      <c r="AM19" s="21"/>
      <c r="AN19" s="26" t="s">
        <v>1</v>
      </c>
      <c r="AO19" s="21"/>
      <c r="AP19" s="21"/>
      <c r="AQ19" s="21"/>
      <c r="AR19" s="19"/>
      <c r="BE19" s="230"/>
      <c r="BS19" s="16" t="s">
        <v>6</v>
      </c>
    </row>
    <row r="20" spans="1:71" s="1" customFormat="1" ht="18.399999999999999" customHeight="1">
      <c r="B20" s="20"/>
      <c r="C20" s="21"/>
      <c r="D20" s="21"/>
      <c r="E20" s="26" t="s">
        <v>21</v>
      </c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8" t="s">
        <v>28</v>
      </c>
      <c r="AL20" s="21"/>
      <c r="AM20" s="21"/>
      <c r="AN20" s="26" t="s">
        <v>1</v>
      </c>
      <c r="AO20" s="21"/>
      <c r="AP20" s="21"/>
      <c r="AQ20" s="21"/>
      <c r="AR20" s="19"/>
      <c r="BE20" s="230"/>
      <c r="BS20" s="16" t="s">
        <v>33</v>
      </c>
    </row>
    <row r="21" spans="1:71" s="1" customFormat="1" ht="6.95" customHeight="1">
      <c r="B21" s="20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19"/>
      <c r="BE21" s="230"/>
    </row>
    <row r="22" spans="1:71" s="1" customFormat="1" ht="12" customHeight="1">
      <c r="B22" s="20"/>
      <c r="C22" s="21"/>
      <c r="D22" s="28" t="s">
        <v>35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19"/>
      <c r="BE22" s="230"/>
    </row>
    <row r="23" spans="1:71" s="1" customFormat="1" ht="16.5" customHeight="1">
      <c r="B23" s="20"/>
      <c r="C23" s="21"/>
      <c r="D23" s="21"/>
      <c r="E23" s="237" t="s">
        <v>1</v>
      </c>
      <c r="F23" s="237"/>
      <c r="G23" s="237"/>
      <c r="H23" s="237"/>
      <c r="I23" s="237"/>
      <c r="J23" s="237"/>
      <c r="K23" s="237"/>
      <c r="L23" s="237"/>
      <c r="M23" s="237"/>
      <c r="N23" s="237"/>
      <c r="O23" s="237"/>
      <c r="P23" s="237"/>
      <c r="Q23" s="237"/>
      <c r="R23" s="237"/>
      <c r="S23" s="237"/>
      <c r="T23" s="237"/>
      <c r="U23" s="237"/>
      <c r="V23" s="237"/>
      <c r="W23" s="237"/>
      <c r="X23" s="237"/>
      <c r="Y23" s="237"/>
      <c r="Z23" s="237"/>
      <c r="AA23" s="237"/>
      <c r="AB23" s="237"/>
      <c r="AC23" s="237"/>
      <c r="AD23" s="237"/>
      <c r="AE23" s="237"/>
      <c r="AF23" s="237"/>
      <c r="AG23" s="237"/>
      <c r="AH23" s="237"/>
      <c r="AI23" s="237"/>
      <c r="AJ23" s="237"/>
      <c r="AK23" s="237"/>
      <c r="AL23" s="237"/>
      <c r="AM23" s="237"/>
      <c r="AN23" s="237"/>
      <c r="AO23" s="21"/>
      <c r="AP23" s="21"/>
      <c r="AQ23" s="21"/>
      <c r="AR23" s="19"/>
      <c r="BE23" s="230"/>
    </row>
    <row r="24" spans="1:71" s="1" customFormat="1" ht="6.95" customHeight="1">
      <c r="B24" s="20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19"/>
      <c r="BE24" s="230"/>
    </row>
    <row r="25" spans="1:71" s="1" customFormat="1" ht="6.95" customHeight="1">
      <c r="B25" s="20"/>
      <c r="C25" s="21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21"/>
      <c r="AQ25" s="21"/>
      <c r="AR25" s="19"/>
      <c r="BE25" s="230"/>
    </row>
    <row r="26" spans="1:71" s="2" customFormat="1" ht="25.9" customHeight="1">
      <c r="A26" s="33"/>
      <c r="B26" s="34"/>
      <c r="C26" s="35"/>
      <c r="D26" s="36" t="s">
        <v>36</v>
      </c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238">
        <f>ROUND(AG94,2)</f>
        <v>0</v>
      </c>
      <c r="AL26" s="239"/>
      <c r="AM26" s="239"/>
      <c r="AN26" s="239"/>
      <c r="AO26" s="239"/>
      <c r="AP26" s="35"/>
      <c r="AQ26" s="35"/>
      <c r="AR26" s="38"/>
      <c r="BE26" s="230"/>
    </row>
    <row r="27" spans="1:71" s="2" customFormat="1" ht="6.95" customHeight="1">
      <c r="A27" s="33"/>
      <c r="B27" s="34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8"/>
      <c r="BE27" s="230"/>
    </row>
    <row r="28" spans="1:71" s="2" customFormat="1" ht="12.75">
      <c r="A28" s="33"/>
      <c r="B28" s="34"/>
      <c r="C28" s="35"/>
      <c r="D28" s="35"/>
      <c r="E28" s="35"/>
      <c r="F28" s="35"/>
      <c r="G28" s="35"/>
      <c r="H28" s="35"/>
      <c r="I28" s="35"/>
      <c r="J28" s="35"/>
      <c r="K28" s="35"/>
      <c r="L28" s="240" t="s">
        <v>37</v>
      </c>
      <c r="M28" s="240"/>
      <c r="N28" s="240"/>
      <c r="O28" s="240"/>
      <c r="P28" s="240"/>
      <c r="Q28" s="35"/>
      <c r="R28" s="35"/>
      <c r="S28" s="35"/>
      <c r="T28" s="35"/>
      <c r="U28" s="35"/>
      <c r="V28" s="35"/>
      <c r="W28" s="240" t="s">
        <v>38</v>
      </c>
      <c r="X28" s="240"/>
      <c r="Y28" s="240"/>
      <c r="Z28" s="240"/>
      <c r="AA28" s="240"/>
      <c r="AB28" s="240"/>
      <c r="AC28" s="240"/>
      <c r="AD28" s="240"/>
      <c r="AE28" s="240"/>
      <c r="AF28" s="35"/>
      <c r="AG28" s="35"/>
      <c r="AH28" s="35"/>
      <c r="AI28" s="35"/>
      <c r="AJ28" s="35"/>
      <c r="AK28" s="240" t="s">
        <v>39</v>
      </c>
      <c r="AL28" s="240"/>
      <c r="AM28" s="240"/>
      <c r="AN28" s="240"/>
      <c r="AO28" s="240"/>
      <c r="AP28" s="35"/>
      <c r="AQ28" s="35"/>
      <c r="AR28" s="38"/>
      <c r="BE28" s="230"/>
    </row>
    <row r="29" spans="1:71" s="3" customFormat="1" ht="14.45" customHeight="1">
      <c r="B29" s="39"/>
      <c r="C29" s="40"/>
      <c r="D29" s="28" t="s">
        <v>40</v>
      </c>
      <c r="E29" s="40"/>
      <c r="F29" s="28" t="s">
        <v>41</v>
      </c>
      <c r="G29" s="40"/>
      <c r="H29" s="40"/>
      <c r="I29" s="40"/>
      <c r="J29" s="40"/>
      <c r="K29" s="40"/>
      <c r="L29" s="243">
        <v>0.21</v>
      </c>
      <c r="M29" s="242"/>
      <c r="N29" s="242"/>
      <c r="O29" s="242"/>
      <c r="P29" s="242"/>
      <c r="Q29" s="40"/>
      <c r="R29" s="40"/>
      <c r="S29" s="40"/>
      <c r="T29" s="40"/>
      <c r="U29" s="40"/>
      <c r="V29" s="40"/>
      <c r="W29" s="241">
        <f>ROUND(AZ94, 2)</f>
        <v>0</v>
      </c>
      <c r="X29" s="242"/>
      <c r="Y29" s="242"/>
      <c r="Z29" s="242"/>
      <c r="AA29" s="242"/>
      <c r="AB29" s="242"/>
      <c r="AC29" s="242"/>
      <c r="AD29" s="242"/>
      <c r="AE29" s="242"/>
      <c r="AF29" s="40"/>
      <c r="AG29" s="40"/>
      <c r="AH29" s="40"/>
      <c r="AI29" s="40"/>
      <c r="AJ29" s="40"/>
      <c r="AK29" s="241">
        <f>ROUND(AV94, 2)</f>
        <v>0</v>
      </c>
      <c r="AL29" s="242"/>
      <c r="AM29" s="242"/>
      <c r="AN29" s="242"/>
      <c r="AO29" s="242"/>
      <c r="AP29" s="40"/>
      <c r="AQ29" s="40"/>
      <c r="AR29" s="41"/>
      <c r="BE29" s="231"/>
    </row>
    <row r="30" spans="1:71" s="3" customFormat="1" ht="14.45" customHeight="1">
      <c r="B30" s="39"/>
      <c r="C30" s="40"/>
      <c r="D30" s="40"/>
      <c r="E30" s="40"/>
      <c r="F30" s="28" t="s">
        <v>42</v>
      </c>
      <c r="G30" s="40"/>
      <c r="H30" s="40"/>
      <c r="I30" s="40"/>
      <c r="J30" s="40"/>
      <c r="K30" s="40"/>
      <c r="L30" s="243">
        <v>0.12</v>
      </c>
      <c r="M30" s="242"/>
      <c r="N30" s="242"/>
      <c r="O30" s="242"/>
      <c r="P30" s="242"/>
      <c r="Q30" s="40"/>
      <c r="R30" s="40"/>
      <c r="S30" s="40"/>
      <c r="T30" s="40"/>
      <c r="U30" s="40"/>
      <c r="V30" s="40"/>
      <c r="W30" s="241">
        <f>ROUND(BA94, 2)</f>
        <v>0</v>
      </c>
      <c r="X30" s="242"/>
      <c r="Y30" s="242"/>
      <c r="Z30" s="242"/>
      <c r="AA30" s="242"/>
      <c r="AB30" s="242"/>
      <c r="AC30" s="242"/>
      <c r="AD30" s="242"/>
      <c r="AE30" s="242"/>
      <c r="AF30" s="40"/>
      <c r="AG30" s="40"/>
      <c r="AH30" s="40"/>
      <c r="AI30" s="40"/>
      <c r="AJ30" s="40"/>
      <c r="AK30" s="241">
        <f>ROUND(AW94, 2)</f>
        <v>0</v>
      </c>
      <c r="AL30" s="242"/>
      <c r="AM30" s="242"/>
      <c r="AN30" s="242"/>
      <c r="AO30" s="242"/>
      <c r="AP30" s="40"/>
      <c r="AQ30" s="40"/>
      <c r="AR30" s="41"/>
      <c r="BE30" s="231"/>
    </row>
    <row r="31" spans="1:71" s="3" customFormat="1" ht="14.45" hidden="1" customHeight="1">
      <c r="B31" s="39"/>
      <c r="C31" s="40"/>
      <c r="D31" s="40"/>
      <c r="E31" s="40"/>
      <c r="F31" s="28" t="s">
        <v>43</v>
      </c>
      <c r="G31" s="40"/>
      <c r="H31" s="40"/>
      <c r="I31" s="40"/>
      <c r="J31" s="40"/>
      <c r="K31" s="40"/>
      <c r="L31" s="243">
        <v>0.21</v>
      </c>
      <c r="M31" s="242"/>
      <c r="N31" s="242"/>
      <c r="O31" s="242"/>
      <c r="P31" s="242"/>
      <c r="Q31" s="40"/>
      <c r="R31" s="40"/>
      <c r="S31" s="40"/>
      <c r="T31" s="40"/>
      <c r="U31" s="40"/>
      <c r="V31" s="40"/>
      <c r="W31" s="241">
        <f>ROUND(BB94, 2)</f>
        <v>0</v>
      </c>
      <c r="X31" s="242"/>
      <c r="Y31" s="242"/>
      <c r="Z31" s="242"/>
      <c r="AA31" s="242"/>
      <c r="AB31" s="242"/>
      <c r="AC31" s="242"/>
      <c r="AD31" s="242"/>
      <c r="AE31" s="242"/>
      <c r="AF31" s="40"/>
      <c r="AG31" s="40"/>
      <c r="AH31" s="40"/>
      <c r="AI31" s="40"/>
      <c r="AJ31" s="40"/>
      <c r="AK31" s="241">
        <v>0</v>
      </c>
      <c r="AL31" s="242"/>
      <c r="AM31" s="242"/>
      <c r="AN31" s="242"/>
      <c r="AO31" s="242"/>
      <c r="AP31" s="40"/>
      <c r="AQ31" s="40"/>
      <c r="AR31" s="41"/>
      <c r="BE31" s="231"/>
    </row>
    <row r="32" spans="1:71" s="3" customFormat="1" ht="14.45" hidden="1" customHeight="1">
      <c r="B32" s="39"/>
      <c r="C32" s="40"/>
      <c r="D32" s="40"/>
      <c r="E32" s="40"/>
      <c r="F32" s="28" t="s">
        <v>44</v>
      </c>
      <c r="G32" s="40"/>
      <c r="H32" s="40"/>
      <c r="I32" s="40"/>
      <c r="J32" s="40"/>
      <c r="K32" s="40"/>
      <c r="L32" s="243">
        <v>0.12</v>
      </c>
      <c r="M32" s="242"/>
      <c r="N32" s="242"/>
      <c r="O32" s="242"/>
      <c r="P32" s="242"/>
      <c r="Q32" s="40"/>
      <c r="R32" s="40"/>
      <c r="S32" s="40"/>
      <c r="T32" s="40"/>
      <c r="U32" s="40"/>
      <c r="V32" s="40"/>
      <c r="W32" s="241">
        <f>ROUND(BC94, 2)</f>
        <v>0</v>
      </c>
      <c r="X32" s="242"/>
      <c r="Y32" s="242"/>
      <c r="Z32" s="242"/>
      <c r="AA32" s="242"/>
      <c r="AB32" s="242"/>
      <c r="AC32" s="242"/>
      <c r="AD32" s="242"/>
      <c r="AE32" s="242"/>
      <c r="AF32" s="40"/>
      <c r="AG32" s="40"/>
      <c r="AH32" s="40"/>
      <c r="AI32" s="40"/>
      <c r="AJ32" s="40"/>
      <c r="AK32" s="241">
        <v>0</v>
      </c>
      <c r="AL32" s="242"/>
      <c r="AM32" s="242"/>
      <c r="AN32" s="242"/>
      <c r="AO32" s="242"/>
      <c r="AP32" s="40"/>
      <c r="AQ32" s="40"/>
      <c r="AR32" s="41"/>
      <c r="BE32" s="231"/>
    </row>
    <row r="33" spans="1:57" s="3" customFormat="1" ht="14.45" hidden="1" customHeight="1">
      <c r="B33" s="39"/>
      <c r="C33" s="40"/>
      <c r="D33" s="40"/>
      <c r="E33" s="40"/>
      <c r="F33" s="28" t="s">
        <v>45</v>
      </c>
      <c r="G33" s="40"/>
      <c r="H33" s="40"/>
      <c r="I33" s="40"/>
      <c r="J33" s="40"/>
      <c r="K33" s="40"/>
      <c r="L33" s="243">
        <v>0</v>
      </c>
      <c r="M33" s="242"/>
      <c r="N33" s="242"/>
      <c r="O33" s="242"/>
      <c r="P33" s="242"/>
      <c r="Q33" s="40"/>
      <c r="R33" s="40"/>
      <c r="S33" s="40"/>
      <c r="T33" s="40"/>
      <c r="U33" s="40"/>
      <c r="V33" s="40"/>
      <c r="W33" s="241">
        <f>ROUND(BD94, 2)</f>
        <v>0</v>
      </c>
      <c r="X33" s="242"/>
      <c r="Y33" s="242"/>
      <c r="Z33" s="242"/>
      <c r="AA33" s="242"/>
      <c r="AB33" s="242"/>
      <c r="AC33" s="242"/>
      <c r="AD33" s="242"/>
      <c r="AE33" s="242"/>
      <c r="AF33" s="40"/>
      <c r="AG33" s="40"/>
      <c r="AH33" s="40"/>
      <c r="AI33" s="40"/>
      <c r="AJ33" s="40"/>
      <c r="AK33" s="241">
        <v>0</v>
      </c>
      <c r="AL33" s="242"/>
      <c r="AM33" s="242"/>
      <c r="AN33" s="242"/>
      <c r="AO33" s="242"/>
      <c r="AP33" s="40"/>
      <c r="AQ33" s="40"/>
      <c r="AR33" s="41"/>
      <c r="BE33" s="231"/>
    </row>
    <row r="34" spans="1:57" s="2" customFormat="1" ht="6.95" customHeight="1">
      <c r="A34" s="33"/>
      <c r="B34" s="34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8"/>
      <c r="BE34" s="230"/>
    </row>
    <row r="35" spans="1:57" s="2" customFormat="1" ht="25.9" customHeight="1">
      <c r="A35" s="33"/>
      <c r="B35" s="34"/>
      <c r="C35" s="42"/>
      <c r="D35" s="43" t="s">
        <v>46</v>
      </c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5" t="s">
        <v>47</v>
      </c>
      <c r="U35" s="44"/>
      <c r="V35" s="44"/>
      <c r="W35" s="44"/>
      <c r="X35" s="244" t="s">
        <v>48</v>
      </c>
      <c r="Y35" s="245"/>
      <c r="Z35" s="245"/>
      <c r="AA35" s="245"/>
      <c r="AB35" s="245"/>
      <c r="AC35" s="44"/>
      <c r="AD35" s="44"/>
      <c r="AE35" s="44"/>
      <c r="AF35" s="44"/>
      <c r="AG35" s="44"/>
      <c r="AH35" s="44"/>
      <c r="AI35" s="44"/>
      <c r="AJ35" s="44"/>
      <c r="AK35" s="246">
        <f>SUM(AK26:AK33)</f>
        <v>0</v>
      </c>
      <c r="AL35" s="245"/>
      <c r="AM35" s="245"/>
      <c r="AN35" s="245"/>
      <c r="AO35" s="247"/>
      <c r="AP35" s="42"/>
      <c r="AQ35" s="42"/>
      <c r="AR35" s="38"/>
      <c r="BE35" s="33"/>
    </row>
    <row r="36" spans="1:57" s="2" customFormat="1" ht="6.95" customHeight="1">
      <c r="A36" s="33"/>
      <c r="B36" s="34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8"/>
      <c r="BE36" s="33"/>
    </row>
    <row r="37" spans="1:57" s="2" customFormat="1" ht="14.45" customHeight="1">
      <c r="A37" s="33"/>
      <c r="B37" s="34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8"/>
      <c r="BE37" s="33"/>
    </row>
    <row r="38" spans="1:57" s="1" customFormat="1" ht="14.45" customHeight="1">
      <c r="B38" s="20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19"/>
    </row>
    <row r="39" spans="1:57" s="1" customFormat="1" ht="14.45" customHeight="1">
      <c r="B39" s="20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19"/>
    </row>
    <row r="40" spans="1:57" s="1" customFormat="1" ht="14.45" customHeight="1">
      <c r="B40" s="20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19"/>
    </row>
    <row r="41" spans="1:57" s="1" customFormat="1" ht="14.45" customHeight="1">
      <c r="B41" s="20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19"/>
    </row>
    <row r="42" spans="1:57" s="1" customFormat="1" ht="14.45" customHeight="1">
      <c r="B42" s="20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19"/>
    </row>
    <row r="43" spans="1:57" s="1" customFormat="1" ht="14.45" customHeight="1">
      <c r="B43" s="20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19"/>
    </row>
    <row r="44" spans="1:57" s="1" customFormat="1" ht="14.45" customHeight="1">
      <c r="B44" s="20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19"/>
    </row>
    <row r="45" spans="1:57" s="1" customFormat="1" ht="14.45" customHeight="1">
      <c r="B45" s="20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19"/>
    </row>
    <row r="46" spans="1:57" s="1" customFormat="1" ht="14.45" customHeight="1">
      <c r="B46" s="20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19"/>
    </row>
    <row r="47" spans="1:57" s="1" customFormat="1" ht="14.45" customHeight="1">
      <c r="B47" s="20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19"/>
    </row>
    <row r="48" spans="1:57" s="1" customFormat="1" ht="14.45" customHeight="1">
      <c r="B48" s="20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19"/>
    </row>
    <row r="49" spans="1:57" s="2" customFormat="1" ht="14.45" customHeight="1">
      <c r="B49" s="46"/>
      <c r="C49" s="47"/>
      <c r="D49" s="48" t="s">
        <v>49</v>
      </c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8" t="s">
        <v>50</v>
      </c>
      <c r="AI49" s="49"/>
      <c r="AJ49" s="49"/>
      <c r="AK49" s="49"/>
      <c r="AL49" s="49"/>
      <c r="AM49" s="49"/>
      <c r="AN49" s="49"/>
      <c r="AO49" s="49"/>
      <c r="AP49" s="47"/>
      <c r="AQ49" s="47"/>
      <c r="AR49" s="50"/>
    </row>
    <row r="50" spans="1:57" ht="11.25">
      <c r="B50" s="20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19"/>
    </row>
    <row r="51" spans="1:57" ht="11.25">
      <c r="B51" s="20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19"/>
    </row>
    <row r="52" spans="1:57" ht="11.25">
      <c r="B52" s="20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19"/>
    </row>
    <row r="53" spans="1:57" ht="11.25">
      <c r="B53" s="20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19"/>
    </row>
    <row r="54" spans="1:57" ht="11.25">
      <c r="B54" s="20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19"/>
    </row>
    <row r="55" spans="1:57" ht="11.25">
      <c r="B55" s="2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19"/>
    </row>
    <row r="56" spans="1:57" ht="11.25">
      <c r="B56" s="20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19"/>
    </row>
    <row r="57" spans="1:57" ht="11.25">
      <c r="B57" s="20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19"/>
    </row>
    <row r="58" spans="1:57" ht="11.25">
      <c r="B58" s="20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19"/>
    </row>
    <row r="59" spans="1:57" ht="11.25">
      <c r="B59" s="20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19"/>
    </row>
    <row r="60" spans="1:57" s="2" customFormat="1" ht="12.75">
      <c r="A60" s="33"/>
      <c r="B60" s="34"/>
      <c r="C60" s="35"/>
      <c r="D60" s="51" t="s">
        <v>51</v>
      </c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51" t="s">
        <v>52</v>
      </c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51" t="s">
        <v>51</v>
      </c>
      <c r="AI60" s="37"/>
      <c r="AJ60" s="37"/>
      <c r="AK60" s="37"/>
      <c r="AL60" s="37"/>
      <c r="AM60" s="51" t="s">
        <v>52</v>
      </c>
      <c r="AN60" s="37"/>
      <c r="AO60" s="37"/>
      <c r="AP60" s="35"/>
      <c r="AQ60" s="35"/>
      <c r="AR60" s="38"/>
      <c r="BE60" s="33"/>
    </row>
    <row r="61" spans="1:57" ht="11.25">
      <c r="B61" s="20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19"/>
    </row>
    <row r="62" spans="1:57" ht="11.25">
      <c r="B62" s="20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19"/>
    </row>
    <row r="63" spans="1:57" ht="11.25">
      <c r="B63" s="20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19"/>
    </row>
    <row r="64" spans="1:57" s="2" customFormat="1" ht="12.75">
      <c r="A64" s="33"/>
      <c r="B64" s="34"/>
      <c r="C64" s="35"/>
      <c r="D64" s="48" t="s">
        <v>53</v>
      </c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48" t="s">
        <v>54</v>
      </c>
      <c r="AI64" s="52"/>
      <c r="AJ64" s="52"/>
      <c r="AK64" s="52"/>
      <c r="AL64" s="52"/>
      <c r="AM64" s="52"/>
      <c r="AN64" s="52"/>
      <c r="AO64" s="52"/>
      <c r="AP64" s="35"/>
      <c r="AQ64" s="35"/>
      <c r="AR64" s="38"/>
      <c r="BE64" s="33"/>
    </row>
    <row r="65" spans="1:57" ht="11.25">
      <c r="B65" s="20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19"/>
    </row>
    <row r="66" spans="1:57" ht="11.25">
      <c r="B66" s="20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19"/>
    </row>
    <row r="67" spans="1:57" ht="11.25">
      <c r="B67" s="20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19"/>
    </row>
    <row r="68" spans="1:57" ht="11.25">
      <c r="B68" s="20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19"/>
    </row>
    <row r="69" spans="1:57" ht="11.25">
      <c r="B69" s="20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19"/>
    </row>
    <row r="70" spans="1:57" ht="11.25">
      <c r="B70" s="20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19"/>
    </row>
    <row r="71" spans="1:57" ht="11.25">
      <c r="B71" s="20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19"/>
    </row>
    <row r="72" spans="1:57" ht="11.25">
      <c r="B72" s="20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19"/>
    </row>
    <row r="73" spans="1:57" ht="11.25">
      <c r="B73" s="20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19"/>
    </row>
    <row r="74" spans="1:57" ht="11.25">
      <c r="B74" s="20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19"/>
    </row>
    <row r="75" spans="1:57" s="2" customFormat="1" ht="12.75">
      <c r="A75" s="33"/>
      <c r="B75" s="34"/>
      <c r="C75" s="35"/>
      <c r="D75" s="51" t="s">
        <v>51</v>
      </c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51" t="s">
        <v>52</v>
      </c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51" t="s">
        <v>51</v>
      </c>
      <c r="AI75" s="37"/>
      <c r="AJ75" s="37"/>
      <c r="AK75" s="37"/>
      <c r="AL75" s="37"/>
      <c r="AM75" s="51" t="s">
        <v>52</v>
      </c>
      <c r="AN75" s="37"/>
      <c r="AO75" s="37"/>
      <c r="AP75" s="35"/>
      <c r="AQ75" s="35"/>
      <c r="AR75" s="38"/>
      <c r="BE75" s="33"/>
    </row>
    <row r="76" spans="1:57" s="2" customFormat="1" ht="11.25">
      <c r="A76" s="33"/>
      <c r="B76" s="34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/>
      <c r="AK76" s="35"/>
      <c r="AL76" s="35"/>
      <c r="AM76" s="35"/>
      <c r="AN76" s="35"/>
      <c r="AO76" s="35"/>
      <c r="AP76" s="35"/>
      <c r="AQ76" s="35"/>
      <c r="AR76" s="38"/>
      <c r="BE76" s="33"/>
    </row>
    <row r="77" spans="1:57" s="2" customFormat="1" ht="6.95" customHeight="1">
      <c r="A77" s="33"/>
      <c r="B77" s="53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38"/>
      <c r="BE77" s="33"/>
    </row>
    <row r="81" spans="1:91" s="2" customFormat="1" ht="6.95" customHeight="1">
      <c r="A81" s="33"/>
      <c r="B81" s="55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56"/>
      <c r="AD81" s="56"/>
      <c r="AE81" s="56"/>
      <c r="AF81" s="56"/>
      <c r="AG81" s="56"/>
      <c r="AH81" s="56"/>
      <c r="AI81" s="56"/>
      <c r="AJ81" s="56"/>
      <c r="AK81" s="56"/>
      <c r="AL81" s="56"/>
      <c r="AM81" s="56"/>
      <c r="AN81" s="56"/>
      <c r="AO81" s="56"/>
      <c r="AP81" s="56"/>
      <c r="AQ81" s="56"/>
      <c r="AR81" s="38"/>
      <c r="BE81" s="33"/>
    </row>
    <row r="82" spans="1:91" s="2" customFormat="1" ht="24.95" customHeight="1">
      <c r="A82" s="33"/>
      <c r="B82" s="34"/>
      <c r="C82" s="22" t="s">
        <v>55</v>
      </c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  <c r="AL82" s="35"/>
      <c r="AM82" s="35"/>
      <c r="AN82" s="35"/>
      <c r="AO82" s="35"/>
      <c r="AP82" s="35"/>
      <c r="AQ82" s="35"/>
      <c r="AR82" s="38"/>
      <c r="BE82" s="33"/>
    </row>
    <row r="83" spans="1:91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8"/>
      <c r="BE83" s="33"/>
    </row>
    <row r="84" spans="1:91" s="4" customFormat="1" ht="12" customHeight="1">
      <c r="B84" s="57"/>
      <c r="C84" s="28" t="s">
        <v>13</v>
      </c>
      <c r="D84" s="58"/>
      <c r="E84" s="58"/>
      <c r="F84" s="58"/>
      <c r="G84" s="58"/>
      <c r="H84" s="58"/>
      <c r="I84" s="58"/>
      <c r="J84" s="58"/>
      <c r="K84" s="58"/>
      <c r="L84" s="58" t="str">
        <f>K5</f>
        <v>2025/B05</v>
      </c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9"/>
    </row>
    <row r="85" spans="1:91" s="5" customFormat="1" ht="36.950000000000003" customHeight="1">
      <c r="B85" s="60"/>
      <c r="C85" s="61" t="s">
        <v>16</v>
      </c>
      <c r="D85" s="62"/>
      <c r="E85" s="62"/>
      <c r="F85" s="62"/>
      <c r="G85" s="62"/>
      <c r="H85" s="62"/>
      <c r="I85" s="62"/>
      <c r="J85" s="62"/>
      <c r="K85" s="62"/>
      <c r="L85" s="248" t="str">
        <f>K6</f>
        <v>Čížina - Úprava Čížiny km 0,000-0,850</v>
      </c>
      <c r="M85" s="249"/>
      <c r="N85" s="249"/>
      <c r="O85" s="249"/>
      <c r="P85" s="249"/>
      <c r="Q85" s="249"/>
      <c r="R85" s="249"/>
      <c r="S85" s="249"/>
      <c r="T85" s="249"/>
      <c r="U85" s="249"/>
      <c r="V85" s="249"/>
      <c r="W85" s="249"/>
      <c r="X85" s="249"/>
      <c r="Y85" s="249"/>
      <c r="Z85" s="249"/>
      <c r="AA85" s="249"/>
      <c r="AB85" s="249"/>
      <c r="AC85" s="249"/>
      <c r="AD85" s="249"/>
      <c r="AE85" s="249"/>
      <c r="AF85" s="249"/>
      <c r="AG85" s="249"/>
      <c r="AH85" s="249"/>
      <c r="AI85" s="249"/>
      <c r="AJ85" s="249"/>
      <c r="AK85" s="62"/>
      <c r="AL85" s="62"/>
      <c r="AM85" s="62"/>
      <c r="AN85" s="62"/>
      <c r="AO85" s="62"/>
      <c r="AP85" s="62"/>
      <c r="AQ85" s="62"/>
      <c r="AR85" s="63"/>
    </row>
    <row r="86" spans="1:91" s="2" customFormat="1" ht="6.95" customHeight="1">
      <c r="A86" s="33"/>
      <c r="B86" s="34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8"/>
      <c r="BE86" s="33"/>
    </row>
    <row r="87" spans="1:91" s="2" customFormat="1" ht="12" customHeight="1">
      <c r="A87" s="33"/>
      <c r="B87" s="34"/>
      <c r="C87" s="28" t="s">
        <v>20</v>
      </c>
      <c r="D87" s="35"/>
      <c r="E87" s="35"/>
      <c r="F87" s="35"/>
      <c r="G87" s="35"/>
      <c r="H87" s="35"/>
      <c r="I87" s="35"/>
      <c r="J87" s="35"/>
      <c r="K87" s="35"/>
      <c r="L87" s="64" t="str">
        <f>IF(K8="","",K8)</f>
        <v xml:space="preserve"> </v>
      </c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28" t="s">
        <v>22</v>
      </c>
      <c r="AJ87" s="35"/>
      <c r="AK87" s="35"/>
      <c r="AL87" s="35"/>
      <c r="AM87" s="250" t="str">
        <f>IF(AN8= "","",AN8)</f>
        <v>30. 1. 2025</v>
      </c>
      <c r="AN87" s="250"/>
      <c r="AO87" s="35"/>
      <c r="AP87" s="35"/>
      <c r="AQ87" s="35"/>
      <c r="AR87" s="38"/>
      <c r="BE87" s="33"/>
    </row>
    <row r="88" spans="1:91" s="2" customFormat="1" ht="6.95" customHeight="1">
      <c r="A88" s="33"/>
      <c r="B88" s="34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8"/>
      <c r="BE88" s="33"/>
    </row>
    <row r="89" spans="1:91" s="2" customFormat="1" ht="15.2" customHeight="1">
      <c r="A89" s="33"/>
      <c r="B89" s="34"/>
      <c r="C89" s="28" t="s">
        <v>24</v>
      </c>
      <c r="D89" s="35"/>
      <c r="E89" s="35"/>
      <c r="F89" s="35"/>
      <c r="G89" s="35"/>
      <c r="H89" s="35"/>
      <c r="I89" s="35"/>
      <c r="J89" s="35"/>
      <c r="K89" s="35"/>
      <c r="L89" s="58" t="str">
        <f>IF(E11= "","",E11)</f>
        <v>Povodí Odry a.s.</v>
      </c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28" t="s">
        <v>32</v>
      </c>
      <c r="AJ89" s="35"/>
      <c r="AK89" s="35"/>
      <c r="AL89" s="35"/>
      <c r="AM89" s="251" t="str">
        <f>IF(E17="","",E17)</f>
        <v xml:space="preserve"> </v>
      </c>
      <c r="AN89" s="252"/>
      <c r="AO89" s="252"/>
      <c r="AP89" s="252"/>
      <c r="AQ89" s="35"/>
      <c r="AR89" s="38"/>
      <c r="AS89" s="253" t="s">
        <v>56</v>
      </c>
      <c r="AT89" s="254"/>
      <c r="AU89" s="66"/>
      <c r="AV89" s="66"/>
      <c r="AW89" s="66"/>
      <c r="AX89" s="66"/>
      <c r="AY89" s="66"/>
      <c r="AZ89" s="66"/>
      <c r="BA89" s="66"/>
      <c r="BB89" s="66"/>
      <c r="BC89" s="66"/>
      <c r="BD89" s="67"/>
      <c r="BE89" s="33"/>
    </row>
    <row r="90" spans="1:91" s="2" customFormat="1" ht="15.2" customHeight="1">
      <c r="A90" s="33"/>
      <c r="B90" s="34"/>
      <c r="C90" s="28" t="s">
        <v>30</v>
      </c>
      <c r="D90" s="35"/>
      <c r="E90" s="35"/>
      <c r="F90" s="35"/>
      <c r="G90" s="35"/>
      <c r="H90" s="35"/>
      <c r="I90" s="35"/>
      <c r="J90" s="35"/>
      <c r="K90" s="35"/>
      <c r="L90" s="58" t="str">
        <f>IF(E14= "Vyplň údaj","",E14)</f>
        <v/>
      </c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28" t="s">
        <v>34</v>
      </c>
      <c r="AJ90" s="35"/>
      <c r="AK90" s="35"/>
      <c r="AL90" s="35"/>
      <c r="AM90" s="251" t="str">
        <f>IF(E20="","",E20)</f>
        <v xml:space="preserve"> </v>
      </c>
      <c r="AN90" s="252"/>
      <c r="AO90" s="252"/>
      <c r="AP90" s="252"/>
      <c r="AQ90" s="35"/>
      <c r="AR90" s="38"/>
      <c r="AS90" s="255"/>
      <c r="AT90" s="256"/>
      <c r="AU90" s="68"/>
      <c r="AV90" s="68"/>
      <c r="AW90" s="68"/>
      <c r="AX90" s="68"/>
      <c r="AY90" s="68"/>
      <c r="AZ90" s="68"/>
      <c r="BA90" s="68"/>
      <c r="BB90" s="68"/>
      <c r="BC90" s="68"/>
      <c r="BD90" s="69"/>
      <c r="BE90" s="33"/>
    </row>
    <row r="91" spans="1:91" s="2" customFormat="1" ht="10.9" customHeight="1">
      <c r="A91" s="33"/>
      <c r="B91" s="34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8"/>
      <c r="AS91" s="257"/>
      <c r="AT91" s="258"/>
      <c r="AU91" s="70"/>
      <c r="AV91" s="70"/>
      <c r="AW91" s="70"/>
      <c r="AX91" s="70"/>
      <c r="AY91" s="70"/>
      <c r="AZ91" s="70"/>
      <c r="BA91" s="70"/>
      <c r="BB91" s="70"/>
      <c r="BC91" s="70"/>
      <c r="BD91" s="71"/>
      <c r="BE91" s="33"/>
    </row>
    <row r="92" spans="1:91" s="2" customFormat="1" ht="29.25" customHeight="1">
      <c r="A92" s="33"/>
      <c r="B92" s="34"/>
      <c r="C92" s="259" t="s">
        <v>57</v>
      </c>
      <c r="D92" s="260"/>
      <c r="E92" s="260"/>
      <c r="F92" s="260"/>
      <c r="G92" s="260"/>
      <c r="H92" s="72"/>
      <c r="I92" s="261" t="s">
        <v>58</v>
      </c>
      <c r="J92" s="260"/>
      <c r="K92" s="260"/>
      <c r="L92" s="260"/>
      <c r="M92" s="260"/>
      <c r="N92" s="260"/>
      <c r="O92" s="260"/>
      <c r="P92" s="260"/>
      <c r="Q92" s="260"/>
      <c r="R92" s="260"/>
      <c r="S92" s="260"/>
      <c r="T92" s="260"/>
      <c r="U92" s="260"/>
      <c r="V92" s="260"/>
      <c r="W92" s="260"/>
      <c r="X92" s="260"/>
      <c r="Y92" s="260"/>
      <c r="Z92" s="260"/>
      <c r="AA92" s="260"/>
      <c r="AB92" s="260"/>
      <c r="AC92" s="260"/>
      <c r="AD92" s="260"/>
      <c r="AE92" s="260"/>
      <c r="AF92" s="260"/>
      <c r="AG92" s="262" t="s">
        <v>59</v>
      </c>
      <c r="AH92" s="260"/>
      <c r="AI92" s="260"/>
      <c r="AJ92" s="260"/>
      <c r="AK92" s="260"/>
      <c r="AL92" s="260"/>
      <c r="AM92" s="260"/>
      <c r="AN92" s="261" t="s">
        <v>60</v>
      </c>
      <c r="AO92" s="260"/>
      <c r="AP92" s="263"/>
      <c r="AQ92" s="73" t="s">
        <v>61</v>
      </c>
      <c r="AR92" s="38"/>
      <c r="AS92" s="74" t="s">
        <v>62</v>
      </c>
      <c r="AT92" s="75" t="s">
        <v>63</v>
      </c>
      <c r="AU92" s="75" t="s">
        <v>64</v>
      </c>
      <c r="AV92" s="75" t="s">
        <v>65</v>
      </c>
      <c r="AW92" s="75" t="s">
        <v>66</v>
      </c>
      <c r="AX92" s="75" t="s">
        <v>67</v>
      </c>
      <c r="AY92" s="75" t="s">
        <v>68</v>
      </c>
      <c r="AZ92" s="75" t="s">
        <v>69</v>
      </c>
      <c r="BA92" s="75" t="s">
        <v>70</v>
      </c>
      <c r="BB92" s="75" t="s">
        <v>71</v>
      </c>
      <c r="BC92" s="75" t="s">
        <v>72</v>
      </c>
      <c r="BD92" s="76" t="s">
        <v>73</v>
      </c>
      <c r="BE92" s="33"/>
    </row>
    <row r="93" spans="1:91" s="2" customFormat="1" ht="10.9" customHeight="1">
      <c r="A93" s="33"/>
      <c r="B93" s="34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8"/>
      <c r="AS93" s="77"/>
      <c r="AT93" s="78"/>
      <c r="AU93" s="78"/>
      <c r="AV93" s="78"/>
      <c r="AW93" s="78"/>
      <c r="AX93" s="78"/>
      <c r="AY93" s="78"/>
      <c r="AZ93" s="78"/>
      <c r="BA93" s="78"/>
      <c r="BB93" s="78"/>
      <c r="BC93" s="78"/>
      <c r="BD93" s="79"/>
      <c r="BE93" s="33"/>
    </row>
    <row r="94" spans="1:91" s="6" customFormat="1" ht="32.450000000000003" customHeight="1">
      <c r="B94" s="80"/>
      <c r="C94" s="81" t="s">
        <v>74</v>
      </c>
      <c r="D94" s="82"/>
      <c r="E94" s="82"/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82"/>
      <c r="AA94" s="82"/>
      <c r="AB94" s="82"/>
      <c r="AC94" s="82"/>
      <c r="AD94" s="82"/>
      <c r="AE94" s="82"/>
      <c r="AF94" s="82"/>
      <c r="AG94" s="267">
        <f>ROUND(AG95,2)</f>
        <v>0</v>
      </c>
      <c r="AH94" s="267"/>
      <c r="AI94" s="267"/>
      <c r="AJ94" s="267"/>
      <c r="AK94" s="267"/>
      <c r="AL94" s="267"/>
      <c r="AM94" s="267"/>
      <c r="AN94" s="268">
        <f>SUM(AG94,AT94)</f>
        <v>0</v>
      </c>
      <c r="AO94" s="268"/>
      <c r="AP94" s="268"/>
      <c r="AQ94" s="84" t="s">
        <v>1</v>
      </c>
      <c r="AR94" s="85"/>
      <c r="AS94" s="86">
        <f>ROUND(AS95,2)</f>
        <v>0</v>
      </c>
      <c r="AT94" s="87">
        <f>ROUND(SUM(AV94:AW94),2)</f>
        <v>0</v>
      </c>
      <c r="AU94" s="88">
        <f>ROUND(AU95,5)</f>
        <v>0</v>
      </c>
      <c r="AV94" s="87">
        <f>ROUND(AZ94*L29,2)</f>
        <v>0</v>
      </c>
      <c r="AW94" s="87">
        <f>ROUND(BA94*L30,2)</f>
        <v>0</v>
      </c>
      <c r="AX94" s="87">
        <f>ROUND(BB94*L29,2)</f>
        <v>0</v>
      </c>
      <c r="AY94" s="87">
        <f>ROUND(BC94*L30,2)</f>
        <v>0</v>
      </c>
      <c r="AZ94" s="87">
        <f>ROUND(AZ95,2)</f>
        <v>0</v>
      </c>
      <c r="BA94" s="87">
        <f>ROUND(BA95,2)</f>
        <v>0</v>
      </c>
      <c r="BB94" s="87">
        <f>ROUND(BB95,2)</f>
        <v>0</v>
      </c>
      <c r="BC94" s="87">
        <f>ROUND(BC95,2)</f>
        <v>0</v>
      </c>
      <c r="BD94" s="89">
        <f>ROUND(BD95,2)</f>
        <v>0</v>
      </c>
      <c r="BS94" s="90" t="s">
        <v>75</v>
      </c>
      <c r="BT94" s="90" t="s">
        <v>76</v>
      </c>
      <c r="BU94" s="91" t="s">
        <v>77</v>
      </c>
      <c r="BV94" s="90" t="s">
        <v>78</v>
      </c>
      <c r="BW94" s="90" t="s">
        <v>5</v>
      </c>
      <c r="BX94" s="90" t="s">
        <v>79</v>
      </c>
      <c r="CL94" s="90" t="s">
        <v>1</v>
      </c>
    </row>
    <row r="95" spans="1:91" s="7" customFormat="1" ht="16.5" customHeight="1">
      <c r="A95" s="92" t="s">
        <v>80</v>
      </c>
      <c r="B95" s="93"/>
      <c r="C95" s="94"/>
      <c r="D95" s="266" t="s">
        <v>81</v>
      </c>
      <c r="E95" s="266"/>
      <c r="F95" s="266"/>
      <c r="G95" s="266"/>
      <c r="H95" s="266"/>
      <c r="I95" s="95"/>
      <c r="J95" s="266" t="s">
        <v>82</v>
      </c>
      <c r="K95" s="266"/>
      <c r="L95" s="266"/>
      <c r="M95" s="266"/>
      <c r="N95" s="266"/>
      <c r="O95" s="266"/>
      <c r="P95" s="266"/>
      <c r="Q95" s="266"/>
      <c r="R95" s="266"/>
      <c r="S95" s="266"/>
      <c r="T95" s="266"/>
      <c r="U95" s="266"/>
      <c r="V95" s="266"/>
      <c r="W95" s="266"/>
      <c r="X95" s="266"/>
      <c r="Y95" s="266"/>
      <c r="Z95" s="266"/>
      <c r="AA95" s="266"/>
      <c r="AB95" s="266"/>
      <c r="AC95" s="266"/>
      <c r="AD95" s="266"/>
      <c r="AE95" s="266"/>
      <c r="AF95" s="266"/>
      <c r="AG95" s="264">
        <f>'01 - Oprava břehové opevnění'!J30</f>
        <v>0</v>
      </c>
      <c r="AH95" s="265"/>
      <c r="AI95" s="265"/>
      <c r="AJ95" s="265"/>
      <c r="AK95" s="265"/>
      <c r="AL95" s="265"/>
      <c r="AM95" s="265"/>
      <c r="AN95" s="264">
        <f>SUM(AG95,AT95)</f>
        <v>0</v>
      </c>
      <c r="AO95" s="265"/>
      <c r="AP95" s="265"/>
      <c r="AQ95" s="96" t="s">
        <v>83</v>
      </c>
      <c r="AR95" s="97"/>
      <c r="AS95" s="98">
        <v>0</v>
      </c>
      <c r="AT95" s="99">
        <f>ROUND(SUM(AV95:AW95),2)</f>
        <v>0</v>
      </c>
      <c r="AU95" s="100">
        <f>'01 - Oprava břehové opevnění'!P121</f>
        <v>0</v>
      </c>
      <c r="AV95" s="99">
        <f>'01 - Oprava břehové opevnění'!J33</f>
        <v>0</v>
      </c>
      <c r="AW95" s="99">
        <f>'01 - Oprava břehové opevnění'!J34</f>
        <v>0</v>
      </c>
      <c r="AX95" s="99">
        <f>'01 - Oprava břehové opevnění'!J35</f>
        <v>0</v>
      </c>
      <c r="AY95" s="99">
        <f>'01 - Oprava břehové opevnění'!J36</f>
        <v>0</v>
      </c>
      <c r="AZ95" s="99">
        <f>'01 - Oprava břehové opevnění'!F33</f>
        <v>0</v>
      </c>
      <c r="BA95" s="99">
        <f>'01 - Oprava břehové opevnění'!F34</f>
        <v>0</v>
      </c>
      <c r="BB95" s="99">
        <f>'01 - Oprava břehové opevnění'!F35</f>
        <v>0</v>
      </c>
      <c r="BC95" s="99">
        <f>'01 - Oprava břehové opevnění'!F36</f>
        <v>0</v>
      </c>
      <c r="BD95" s="101">
        <f>'01 - Oprava břehové opevnění'!F37</f>
        <v>0</v>
      </c>
      <c r="BT95" s="102" t="s">
        <v>84</v>
      </c>
      <c r="BV95" s="102" t="s">
        <v>78</v>
      </c>
      <c r="BW95" s="102" t="s">
        <v>85</v>
      </c>
      <c r="BX95" s="102" t="s">
        <v>5</v>
      </c>
      <c r="CL95" s="102" t="s">
        <v>1</v>
      </c>
      <c r="CM95" s="102" t="s">
        <v>86</v>
      </c>
    </row>
    <row r="96" spans="1:91" s="2" customFormat="1" ht="30" customHeight="1">
      <c r="A96" s="33"/>
      <c r="B96" s="34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F96" s="35"/>
      <c r="AG96" s="35"/>
      <c r="AH96" s="35"/>
      <c r="AI96" s="35"/>
      <c r="AJ96" s="35"/>
      <c r="AK96" s="35"/>
      <c r="AL96" s="35"/>
      <c r="AM96" s="35"/>
      <c r="AN96" s="35"/>
      <c r="AO96" s="35"/>
      <c r="AP96" s="35"/>
      <c r="AQ96" s="35"/>
      <c r="AR96" s="38"/>
      <c r="AS96" s="33"/>
      <c r="AT96" s="33"/>
      <c r="AU96" s="33"/>
      <c r="AV96" s="33"/>
      <c r="AW96" s="33"/>
      <c r="AX96" s="33"/>
      <c r="AY96" s="33"/>
      <c r="AZ96" s="33"/>
      <c r="BA96" s="33"/>
      <c r="BB96" s="33"/>
      <c r="BC96" s="33"/>
      <c r="BD96" s="33"/>
      <c r="BE96" s="33"/>
    </row>
    <row r="97" spans="1:57" s="2" customFormat="1" ht="6.95" customHeight="1">
      <c r="A97" s="33"/>
      <c r="B97" s="53"/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54"/>
      <c r="AC97" s="54"/>
      <c r="AD97" s="54"/>
      <c r="AE97" s="54"/>
      <c r="AF97" s="54"/>
      <c r="AG97" s="54"/>
      <c r="AH97" s="54"/>
      <c r="AI97" s="54"/>
      <c r="AJ97" s="54"/>
      <c r="AK97" s="54"/>
      <c r="AL97" s="54"/>
      <c r="AM97" s="54"/>
      <c r="AN97" s="54"/>
      <c r="AO97" s="54"/>
      <c r="AP97" s="54"/>
      <c r="AQ97" s="54"/>
      <c r="AR97" s="38"/>
      <c r="AS97" s="33"/>
      <c r="AT97" s="33"/>
      <c r="AU97" s="33"/>
      <c r="AV97" s="33"/>
      <c r="AW97" s="33"/>
      <c r="AX97" s="33"/>
      <c r="AY97" s="33"/>
      <c r="AZ97" s="33"/>
      <c r="BA97" s="33"/>
      <c r="BB97" s="33"/>
      <c r="BC97" s="33"/>
      <c r="BD97" s="33"/>
      <c r="BE97" s="33"/>
    </row>
  </sheetData>
  <sheetProtection algorithmName="SHA-512" hashValue="ODYW0jwBH8hKrbhYj3y0uqsm8LUrOGiJndXy8egQSrF3Gvn3gAT62Lpwv/b8TR1RPolw6tZQBWpceO9RytQfVQ==" saltValue="5UWsWuLi3fEF8EbrvF9v5Z4KRw/BRNy6TIUm8Mau0NhUAe8eGcFc6zfouWtBwwirRUf6a302Uiju4DU5zCkbVQ==" spinCount="100000" sheet="1" objects="1" scenarios="1" formatColumns="0" formatRows="0"/>
  <mergeCells count="42">
    <mergeCell ref="AR2:BE2"/>
    <mergeCell ref="C92:G92"/>
    <mergeCell ref="I92:AF92"/>
    <mergeCell ref="AG92:AM92"/>
    <mergeCell ref="AN92:AP92"/>
    <mergeCell ref="AN95:AP95"/>
    <mergeCell ref="AG95:AM95"/>
    <mergeCell ref="D95:H95"/>
    <mergeCell ref="J95:AF95"/>
    <mergeCell ref="AG94:AM94"/>
    <mergeCell ref="AN94:AP94"/>
    <mergeCell ref="L85:AJ85"/>
    <mergeCell ref="AM87:AN87"/>
    <mergeCell ref="AM89:AP89"/>
    <mergeCell ref="AS89:AT91"/>
    <mergeCell ref="AM90:AP90"/>
    <mergeCell ref="W33:AE33"/>
    <mergeCell ref="AK33:AO33"/>
    <mergeCell ref="L33:P33"/>
    <mergeCell ref="X35:AB35"/>
    <mergeCell ref="AK35:AO35"/>
    <mergeCell ref="AK31:AO31"/>
    <mergeCell ref="L31:P31"/>
    <mergeCell ref="W32:AE32"/>
    <mergeCell ref="AK32:AO32"/>
    <mergeCell ref="L32:P32"/>
    <mergeCell ref="BE5:BE34"/>
    <mergeCell ref="K5:AJ5"/>
    <mergeCell ref="K6:AJ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W31:AE31"/>
  </mergeCells>
  <hyperlinks>
    <hyperlink ref="A95" location="'01 - Oprava břehové opevnění'!C2" display="/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83"/>
  <sheetViews>
    <sheetView showGridLines="0" tabSelected="1" topLeftCell="A164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69"/>
      <c r="M2" s="269"/>
      <c r="N2" s="269"/>
      <c r="O2" s="269"/>
      <c r="P2" s="269"/>
      <c r="Q2" s="269"/>
      <c r="R2" s="269"/>
      <c r="S2" s="269"/>
      <c r="T2" s="269"/>
      <c r="U2" s="269"/>
      <c r="V2" s="269"/>
      <c r="AT2" s="16" t="s">
        <v>85</v>
      </c>
    </row>
    <row r="3" spans="1:46" s="1" customFormat="1" ht="6.95" customHeight="1">
      <c r="B3" s="103"/>
      <c r="C3" s="104"/>
      <c r="D3" s="104"/>
      <c r="E3" s="104"/>
      <c r="F3" s="104"/>
      <c r="G3" s="104"/>
      <c r="H3" s="104"/>
      <c r="I3" s="104"/>
      <c r="J3" s="104"/>
      <c r="K3" s="104"/>
      <c r="L3" s="19"/>
      <c r="AT3" s="16" t="s">
        <v>86</v>
      </c>
    </row>
    <row r="4" spans="1:46" s="1" customFormat="1" ht="24.95" customHeight="1">
      <c r="B4" s="19"/>
      <c r="D4" s="105" t="s">
        <v>87</v>
      </c>
      <c r="L4" s="19"/>
      <c r="M4" s="106" t="s">
        <v>10</v>
      </c>
      <c r="AT4" s="16" t="s">
        <v>4</v>
      </c>
    </row>
    <row r="5" spans="1:46" s="1" customFormat="1" ht="6.95" customHeight="1">
      <c r="B5" s="19"/>
      <c r="L5" s="19"/>
    </row>
    <row r="6" spans="1:46" s="1" customFormat="1" ht="12" customHeight="1">
      <c r="B6" s="19"/>
      <c r="D6" s="107" t="s">
        <v>16</v>
      </c>
      <c r="L6" s="19"/>
    </row>
    <row r="7" spans="1:46" s="1" customFormat="1" ht="16.5" customHeight="1">
      <c r="B7" s="19"/>
      <c r="E7" s="270" t="str">
        <f>'Rekapitulace stavby'!K6</f>
        <v>Čížina - Úprava Čížiny km 0,000-0,850</v>
      </c>
      <c r="F7" s="271"/>
      <c r="G7" s="271"/>
      <c r="H7" s="271"/>
      <c r="L7" s="19"/>
    </row>
    <row r="8" spans="1:46" s="2" customFormat="1" ht="12" customHeight="1">
      <c r="A8" s="33"/>
      <c r="B8" s="38"/>
      <c r="C8" s="33"/>
      <c r="D8" s="107" t="s">
        <v>88</v>
      </c>
      <c r="E8" s="33"/>
      <c r="F8" s="33"/>
      <c r="G8" s="33"/>
      <c r="H8" s="33"/>
      <c r="I8" s="33"/>
      <c r="J8" s="33"/>
      <c r="K8" s="33"/>
      <c r="L8" s="50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</row>
    <row r="9" spans="1:46" s="2" customFormat="1" ht="16.5" customHeight="1">
      <c r="A9" s="33"/>
      <c r="B9" s="38"/>
      <c r="C9" s="33"/>
      <c r="D9" s="33"/>
      <c r="E9" s="272" t="s">
        <v>89</v>
      </c>
      <c r="F9" s="273"/>
      <c r="G9" s="273"/>
      <c r="H9" s="273"/>
      <c r="I9" s="33"/>
      <c r="J9" s="33"/>
      <c r="K9" s="33"/>
      <c r="L9" s="50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1.25">
      <c r="A10" s="33"/>
      <c r="B10" s="38"/>
      <c r="C10" s="33"/>
      <c r="D10" s="33"/>
      <c r="E10" s="33"/>
      <c r="F10" s="33"/>
      <c r="G10" s="33"/>
      <c r="H10" s="33"/>
      <c r="I10" s="33"/>
      <c r="J10" s="33"/>
      <c r="K10" s="33"/>
      <c r="L10" s="50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2" customHeight="1">
      <c r="A11" s="33"/>
      <c r="B11" s="38"/>
      <c r="C11" s="33"/>
      <c r="D11" s="107" t="s">
        <v>18</v>
      </c>
      <c r="E11" s="33"/>
      <c r="F11" s="108" t="s">
        <v>1</v>
      </c>
      <c r="G11" s="33"/>
      <c r="H11" s="33"/>
      <c r="I11" s="107" t="s">
        <v>19</v>
      </c>
      <c r="J11" s="108" t="s">
        <v>1</v>
      </c>
      <c r="K11" s="33"/>
      <c r="L11" s="50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 ht="12" customHeight="1">
      <c r="A12" s="33"/>
      <c r="B12" s="38"/>
      <c r="C12" s="33"/>
      <c r="D12" s="107" t="s">
        <v>20</v>
      </c>
      <c r="E12" s="33"/>
      <c r="F12" s="108" t="s">
        <v>21</v>
      </c>
      <c r="G12" s="33"/>
      <c r="H12" s="33"/>
      <c r="I12" s="107" t="s">
        <v>22</v>
      </c>
      <c r="J12" s="109" t="str">
        <f>'Rekapitulace stavby'!AN8</f>
        <v>30. 1. 2025</v>
      </c>
      <c r="K12" s="33"/>
      <c r="L12" s="50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0.9" customHeight="1">
      <c r="A13" s="33"/>
      <c r="B13" s="38"/>
      <c r="C13" s="33"/>
      <c r="D13" s="33"/>
      <c r="E13" s="33"/>
      <c r="F13" s="33"/>
      <c r="G13" s="33"/>
      <c r="H13" s="33"/>
      <c r="I13" s="33"/>
      <c r="J13" s="33"/>
      <c r="K13" s="33"/>
      <c r="L13" s="50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8"/>
      <c r="C14" s="33"/>
      <c r="D14" s="107" t="s">
        <v>24</v>
      </c>
      <c r="E14" s="33"/>
      <c r="F14" s="33"/>
      <c r="G14" s="33"/>
      <c r="H14" s="33"/>
      <c r="I14" s="107" t="s">
        <v>25</v>
      </c>
      <c r="J14" s="108" t="str">
        <f>IF('Rekapitulace stavby'!AN10="","",'Rekapitulace stavby'!AN10)</f>
        <v>70890021</v>
      </c>
      <c r="K14" s="33"/>
      <c r="L14" s="50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8" customHeight="1">
      <c r="A15" s="33"/>
      <c r="B15" s="38"/>
      <c r="C15" s="33"/>
      <c r="D15" s="33"/>
      <c r="E15" s="108" t="str">
        <f>IF('Rekapitulace stavby'!E11="","",'Rekapitulace stavby'!E11)</f>
        <v>Povodí Odry a.s.</v>
      </c>
      <c r="F15" s="33"/>
      <c r="G15" s="33"/>
      <c r="H15" s="33"/>
      <c r="I15" s="107" t="s">
        <v>28</v>
      </c>
      <c r="J15" s="108" t="str">
        <f>IF('Rekapitulace stavby'!AN11="","",'Rekapitulace stavby'!AN11)</f>
        <v>CZ70890021</v>
      </c>
      <c r="K15" s="33"/>
      <c r="L15" s="50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6.95" customHeight="1">
      <c r="A16" s="33"/>
      <c r="B16" s="38"/>
      <c r="C16" s="33"/>
      <c r="D16" s="33"/>
      <c r="E16" s="33"/>
      <c r="F16" s="33"/>
      <c r="G16" s="33"/>
      <c r="H16" s="33"/>
      <c r="I16" s="33"/>
      <c r="J16" s="33"/>
      <c r="K16" s="33"/>
      <c r="L16" s="50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2" customHeight="1">
      <c r="A17" s="33"/>
      <c r="B17" s="38"/>
      <c r="C17" s="33"/>
      <c r="D17" s="107" t="s">
        <v>30</v>
      </c>
      <c r="E17" s="33"/>
      <c r="F17" s="33"/>
      <c r="G17" s="33"/>
      <c r="H17" s="33"/>
      <c r="I17" s="107" t="s">
        <v>25</v>
      </c>
      <c r="J17" s="29" t="str">
        <f>'Rekapitulace stavby'!AN13</f>
        <v>Vyplň údaj</v>
      </c>
      <c r="K17" s="33"/>
      <c r="L17" s="50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18" customHeight="1">
      <c r="A18" s="33"/>
      <c r="B18" s="38"/>
      <c r="C18" s="33"/>
      <c r="D18" s="33"/>
      <c r="E18" s="274" t="str">
        <f>'Rekapitulace stavby'!E14</f>
        <v>Vyplň údaj</v>
      </c>
      <c r="F18" s="275"/>
      <c r="G18" s="275"/>
      <c r="H18" s="275"/>
      <c r="I18" s="107" t="s">
        <v>28</v>
      </c>
      <c r="J18" s="29" t="str">
        <f>'Rekapitulace stavby'!AN14</f>
        <v>Vyplň údaj</v>
      </c>
      <c r="K18" s="33"/>
      <c r="L18" s="50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6.95" customHeight="1">
      <c r="A19" s="33"/>
      <c r="B19" s="38"/>
      <c r="C19" s="33"/>
      <c r="D19" s="33"/>
      <c r="E19" s="33"/>
      <c r="F19" s="33"/>
      <c r="G19" s="33"/>
      <c r="H19" s="33"/>
      <c r="I19" s="33"/>
      <c r="J19" s="33"/>
      <c r="K19" s="33"/>
      <c r="L19" s="50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2" customHeight="1">
      <c r="A20" s="33"/>
      <c r="B20" s="38"/>
      <c r="C20" s="33"/>
      <c r="D20" s="107" t="s">
        <v>32</v>
      </c>
      <c r="E20" s="33"/>
      <c r="F20" s="33"/>
      <c r="G20" s="33"/>
      <c r="H20" s="33"/>
      <c r="I20" s="107" t="s">
        <v>25</v>
      </c>
      <c r="J20" s="108" t="str">
        <f>IF('Rekapitulace stavby'!AN16="","",'Rekapitulace stavby'!AN16)</f>
        <v/>
      </c>
      <c r="K20" s="33"/>
      <c r="L20" s="50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18" customHeight="1">
      <c r="A21" s="33"/>
      <c r="B21" s="38"/>
      <c r="C21" s="33"/>
      <c r="D21" s="33"/>
      <c r="E21" s="108" t="str">
        <f>IF('Rekapitulace stavby'!E17="","",'Rekapitulace stavby'!E17)</f>
        <v xml:space="preserve"> </v>
      </c>
      <c r="F21" s="33"/>
      <c r="G21" s="33"/>
      <c r="H21" s="33"/>
      <c r="I21" s="107" t="s">
        <v>28</v>
      </c>
      <c r="J21" s="108" t="str">
        <f>IF('Rekapitulace stavby'!AN17="","",'Rekapitulace stavby'!AN17)</f>
        <v/>
      </c>
      <c r="K21" s="33"/>
      <c r="L21" s="50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6.95" customHeight="1">
      <c r="A22" s="33"/>
      <c r="B22" s="38"/>
      <c r="C22" s="33"/>
      <c r="D22" s="33"/>
      <c r="E22" s="33"/>
      <c r="F22" s="33"/>
      <c r="G22" s="33"/>
      <c r="H22" s="33"/>
      <c r="I22" s="33"/>
      <c r="J22" s="33"/>
      <c r="K22" s="33"/>
      <c r="L22" s="50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2" customHeight="1">
      <c r="A23" s="33"/>
      <c r="B23" s="38"/>
      <c r="C23" s="33"/>
      <c r="D23" s="107" t="s">
        <v>34</v>
      </c>
      <c r="E23" s="33"/>
      <c r="F23" s="33"/>
      <c r="G23" s="33"/>
      <c r="H23" s="33"/>
      <c r="I23" s="107" t="s">
        <v>25</v>
      </c>
      <c r="J23" s="108" t="str">
        <f>IF('Rekapitulace stavby'!AN19="","",'Rekapitulace stavby'!AN19)</f>
        <v/>
      </c>
      <c r="K23" s="33"/>
      <c r="L23" s="50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18" customHeight="1">
      <c r="A24" s="33"/>
      <c r="B24" s="38"/>
      <c r="C24" s="33"/>
      <c r="D24" s="33"/>
      <c r="E24" s="108" t="str">
        <f>IF('Rekapitulace stavby'!E20="","",'Rekapitulace stavby'!E20)</f>
        <v xml:space="preserve"> </v>
      </c>
      <c r="F24" s="33"/>
      <c r="G24" s="33"/>
      <c r="H24" s="33"/>
      <c r="I24" s="107" t="s">
        <v>28</v>
      </c>
      <c r="J24" s="108" t="str">
        <f>IF('Rekapitulace stavby'!AN20="","",'Rekapitulace stavby'!AN20)</f>
        <v/>
      </c>
      <c r="K24" s="33"/>
      <c r="L24" s="50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6.95" customHeight="1">
      <c r="A25" s="33"/>
      <c r="B25" s="38"/>
      <c r="C25" s="33"/>
      <c r="D25" s="33"/>
      <c r="E25" s="33"/>
      <c r="F25" s="33"/>
      <c r="G25" s="33"/>
      <c r="H25" s="33"/>
      <c r="I25" s="33"/>
      <c r="J25" s="33"/>
      <c r="K25" s="33"/>
      <c r="L25" s="50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2" customHeight="1">
      <c r="A26" s="33"/>
      <c r="B26" s="38"/>
      <c r="C26" s="33"/>
      <c r="D26" s="107" t="s">
        <v>35</v>
      </c>
      <c r="E26" s="33"/>
      <c r="F26" s="33"/>
      <c r="G26" s="33"/>
      <c r="H26" s="33"/>
      <c r="I26" s="33"/>
      <c r="J26" s="33"/>
      <c r="K26" s="33"/>
      <c r="L26" s="50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8" customFormat="1" ht="16.5" customHeight="1">
      <c r="A27" s="110"/>
      <c r="B27" s="111"/>
      <c r="C27" s="110"/>
      <c r="D27" s="110"/>
      <c r="E27" s="276" t="s">
        <v>1</v>
      </c>
      <c r="F27" s="276"/>
      <c r="G27" s="276"/>
      <c r="H27" s="276"/>
      <c r="I27" s="110"/>
      <c r="J27" s="110"/>
      <c r="K27" s="110"/>
      <c r="L27" s="112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</row>
    <row r="28" spans="1:31" s="2" customFormat="1" ht="6.95" customHeight="1">
      <c r="A28" s="33"/>
      <c r="B28" s="38"/>
      <c r="C28" s="33"/>
      <c r="D28" s="33"/>
      <c r="E28" s="33"/>
      <c r="F28" s="33"/>
      <c r="G28" s="33"/>
      <c r="H28" s="33"/>
      <c r="I28" s="33"/>
      <c r="J28" s="33"/>
      <c r="K28" s="33"/>
      <c r="L28" s="50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2" customFormat="1" ht="6.95" customHeight="1">
      <c r="A29" s="33"/>
      <c r="B29" s="38"/>
      <c r="C29" s="33"/>
      <c r="D29" s="113"/>
      <c r="E29" s="113"/>
      <c r="F29" s="113"/>
      <c r="G29" s="113"/>
      <c r="H29" s="113"/>
      <c r="I29" s="113"/>
      <c r="J29" s="113"/>
      <c r="K29" s="113"/>
      <c r="L29" s="50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</row>
    <row r="30" spans="1:31" s="2" customFormat="1" ht="25.35" customHeight="1">
      <c r="A30" s="33"/>
      <c r="B30" s="38"/>
      <c r="C30" s="33"/>
      <c r="D30" s="114" t="s">
        <v>36</v>
      </c>
      <c r="E30" s="33"/>
      <c r="F30" s="33"/>
      <c r="G30" s="33"/>
      <c r="H30" s="33"/>
      <c r="I30" s="33"/>
      <c r="J30" s="115">
        <f>ROUND(J121, 2)</f>
        <v>0</v>
      </c>
      <c r="K30" s="33"/>
      <c r="L30" s="50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8"/>
      <c r="C31" s="33"/>
      <c r="D31" s="113"/>
      <c r="E31" s="113"/>
      <c r="F31" s="113"/>
      <c r="G31" s="113"/>
      <c r="H31" s="113"/>
      <c r="I31" s="113"/>
      <c r="J31" s="113"/>
      <c r="K31" s="113"/>
      <c r="L31" s="50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8"/>
      <c r="C32" s="33"/>
      <c r="D32" s="33"/>
      <c r="E32" s="33"/>
      <c r="F32" s="116" t="s">
        <v>38</v>
      </c>
      <c r="G32" s="33"/>
      <c r="H32" s="33"/>
      <c r="I32" s="116" t="s">
        <v>37</v>
      </c>
      <c r="J32" s="116" t="s">
        <v>39</v>
      </c>
      <c r="K32" s="33"/>
      <c r="L32" s="50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8"/>
      <c r="C33" s="33"/>
      <c r="D33" s="117" t="s">
        <v>40</v>
      </c>
      <c r="E33" s="107" t="s">
        <v>41</v>
      </c>
      <c r="F33" s="118">
        <f>ROUND((SUM(BE121:BE182)),  2)</f>
        <v>0</v>
      </c>
      <c r="G33" s="33"/>
      <c r="H33" s="33"/>
      <c r="I33" s="119">
        <v>0.21</v>
      </c>
      <c r="J33" s="118">
        <f>ROUND(((SUM(BE121:BE182))*I33),  2)</f>
        <v>0</v>
      </c>
      <c r="K33" s="33"/>
      <c r="L33" s="50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14.45" customHeight="1">
      <c r="A34" s="33"/>
      <c r="B34" s="38"/>
      <c r="C34" s="33"/>
      <c r="D34" s="33"/>
      <c r="E34" s="107" t="s">
        <v>42</v>
      </c>
      <c r="F34" s="118">
        <f>ROUND((SUM(BF121:BF182)),  2)</f>
        <v>0</v>
      </c>
      <c r="G34" s="33"/>
      <c r="H34" s="33"/>
      <c r="I34" s="119">
        <v>0.12</v>
      </c>
      <c r="J34" s="118">
        <f>ROUND(((SUM(BF121:BF182))*I34),  2)</f>
        <v>0</v>
      </c>
      <c r="K34" s="33"/>
      <c r="L34" s="50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14.45" hidden="1" customHeight="1">
      <c r="A35" s="33"/>
      <c r="B35" s="38"/>
      <c r="C35" s="33"/>
      <c r="D35" s="33"/>
      <c r="E35" s="107" t="s">
        <v>43</v>
      </c>
      <c r="F35" s="118">
        <f>ROUND((SUM(BG121:BG182)),  2)</f>
        <v>0</v>
      </c>
      <c r="G35" s="33"/>
      <c r="H35" s="33"/>
      <c r="I35" s="119">
        <v>0.21</v>
      </c>
      <c r="J35" s="118">
        <f>0</f>
        <v>0</v>
      </c>
      <c r="K35" s="33"/>
      <c r="L35" s="50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hidden="1" customHeight="1">
      <c r="A36" s="33"/>
      <c r="B36" s="38"/>
      <c r="C36" s="33"/>
      <c r="D36" s="33"/>
      <c r="E36" s="107" t="s">
        <v>44</v>
      </c>
      <c r="F36" s="118">
        <f>ROUND((SUM(BH121:BH182)),  2)</f>
        <v>0</v>
      </c>
      <c r="G36" s="33"/>
      <c r="H36" s="33"/>
      <c r="I36" s="119">
        <v>0.12</v>
      </c>
      <c r="J36" s="118">
        <f>0</f>
        <v>0</v>
      </c>
      <c r="K36" s="33"/>
      <c r="L36" s="50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hidden="1" customHeight="1">
      <c r="A37" s="33"/>
      <c r="B37" s="38"/>
      <c r="C37" s="33"/>
      <c r="D37" s="33"/>
      <c r="E37" s="107" t="s">
        <v>45</v>
      </c>
      <c r="F37" s="118">
        <f>ROUND((SUM(BI121:BI182)),  2)</f>
        <v>0</v>
      </c>
      <c r="G37" s="33"/>
      <c r="H37" s="33"/>
      <c r="I37" s="119">
        <v>0</v>
      </c>
      <c r="J37" s="118">
        <f>0</f>
        <v>0</v>
      </c>
      <c r="K37" s="33"/>
      <c r="L37" s="50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6.95" customHeight="1">
      <c r="A38" s="33"/>
      <c r="B38" s="38"/>
      <c r="C38" s="33"/>
      <c r="D38" s="33"/>
      <c r="E38" s="33"/>
      <c r="F38" s="33"/>
      <c r="G38" s="33"/>
      <c r="H38" s="33"/>
      <c r="I38" s="33"/>
      <c r="J38" s="33"/>
      <c r="K38" s="33"/>
      <c r="L38" s="50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25.35" customHeight="1">
      <c r="A39" s="33"/>
      <c r="B39" s="38"/>
      <c r="C39" s="120"/>
      <c r="D39" s="121" t="s">
        <v>46</v>
      </c>
      <c r="E39" s="122"/>
      <c r="F39" s="122"/>
      <c r="G39" s="123" t="s">
        <v>47</v>
      </c>
      <c r="H39" s="124" t="s">
        <v>48</v>
      </c>
      <c r="I39" s="122"/>
      <c r="J39" s="125">
        <f>SUM(J30:J37)</f>
        <v>0</v>
      </c>
      <c r="K39" s="126"/>
      <c r="L39" s="50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customHeight="1">
      <c r="A40" s="33"/>
      <c r="B40" s="38"/>
      <c r="C40" s="33"/>
      <c r="D40" s="33"/>
      <c r="E40" s="33"/>
      <c r="F40" s="33"/>
      <c r="G40" s="33"/>
      <c r="H40" s="33"/>
      <c r="I40" s="33"/>
      <c r="J40" s="33"/>
      <c r="K40" s="33"/>
      <c r="L40" s="50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1" customFormat="1" ht="14.45" customHeight="1">
      <c r="B41" s="19"/>
      <c r="L41" s="19"/>
    </row>
    <row r="42" spans="1:31" s="1" customFormat="1" ht="14.45" customHeight="1">
      <c r="B42" s="19"/>
      <c r="L42" s="19"/>
    </row>
    <row r="43" spans="1:31" s="1" customFormat="1" ht="14.45" customHeight="1">
      <c r="B43" s="19"/>
      <c r="L43" s="19"/>
    </row>
    <row r="44" spans="1:31" s="1" customFormat="1" ht="14.45" customHeight="1">
      <c r="B44" s="19"/>
      <c r="L44" s="19"/>
    </row>
    <row r="45" spans="1:31" s="1" customFormat="1" ht="14.45" customHeight="1">
      <c r="B45" s="19"/>
      <c r="L45" s="19"/>
    </row>
    <row r="46" spans="1:31" s="1" customFormat="1" ht="14.45" customHeight="1">
      <c r="B46" s="19"/>
      <c r="L46" s="19"/>
    </row>
    <row r="47" spans="1:31" s="1" customFormat="1" ht="14.45" customHeight="1">
      <c r="B47" s="19"/>
      <c r="L47" s="19"/>
    </row>
    <row r="48" spans="1:31" s="1" customFormat="1" ht="14.45" customHeight="1">
      <c r="B48" s="19"/>
      <c r="L48" s="19"/>
    </row>
    <row r="49" spans="1:31" s="1" customFormat="1" ht="14.45" customHeight="1">
      <c r="B49" s="19"/>
      <c r="L49" s="19"/>
    </row>
    <row r="50" spans="1:31" s="2" customFormat="1" ht="14.45" customHeight="1">
      <c r="B50" s="50"/>
      <c r="D50" s="127" t="s">
        <v>49</v>
      </c>
      <c r="E50" s="128"/>
      <c r="F50" s="128"/>
      <c r="G50" s="127" t="s">
        <v>50</v>
      </c>
      <c r="H50" s="128"/>
      <c r="I50" s="128"/>
      <c r="J50" s="128"/>
      <c r="K50" s="128"/>
      <c r="L50" s="50"/>
    </row>
    <row r="51" spans="1:31" ht="11.25">
      <c r="B51" s="19"/>
      <c r="L51" s="19"/>
    </row>
    <row r="52" spans="1:31" ht="11.25">
      <c r="B52" s="19"/>
      <c r="L52" s="19"/>
    </row>
    <row r="53" spans="1:31" ht="11.25">
      <c r="B53" s="19"/>
      <c r="L53" s="19"/>
    </row>
    <row r="54" spans="1:31" ht="11.25">
      <c r="B54" s="19"/>
      <c r="L54" s="19"/>
    </row>
    <row r="55" spans="1:31" ht="11.25">
      <c r="B55" s="19"/>
      <c r="L55" s="19"/>
    </row>
    <row r="56" spans="1:31" ht="11.25">
      <c r="B56" s="19"/>
      <c r="L56" s="19"/>
    </row>
    <row r="57" spans="1:31" ht="11.25">
      <c r="B57" s="19"/>
      <c r="L57" s="19"/>
    </row>
    <row r="58" spans="1:31" ht="11.25">
      <c r="B58" s="19"/>
      <c r="L58" s="19"/>
    </row>
    <row r="59" spans="1:31" ht="11.25">
      <c r="B59" s="19"/>
      <c r="L59" s="19"/>
    </row>
    <row r="60" spans="1:31" ht="11.25">
      <c r="B60" s="19"/>
      <c r="L60" s="19"/>
    </row>
    <row r="61" spans="1:31" s="2" customFormat="1" ht="12.75">
      <c r="A61" s="33"/>
      <c r="B61" s="38"/>
      <c r="C61" s="33"/>
      <c r="D61" s="129" t="s">
        <v>51</v>
      </c>
      <c r="E61" s="130"/>
      <c r="F61" s="131" t="s">
        <v>52</v>
      </c>
      <c r="G61" s="129" t="s">
        <v>51</v>
      </c>
      <c r="H61" s="130"/>
      <c r="I61" s="130"/>
      <c r="J61" s="132" t="s">
        <v>52</v>
      </c>
      <c r="K61" s="130"/>
      <c r="L61" s="50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 ht="11.25">
      <c r="B62" s="19"/>
      <c r="L62" s="19"/>
    </row>
    <row r="63" spans="1:31" ht="11.25">
      <c r="B63" s="19"/>
      <c r="L63" s="19"/>
    </row>
    <row r="64" spans="1:31" ht="11.25">
      <c r="B64" s="19"/>
      <c r="L64" s="19"/>
    </row>
    <row r="65" spans="1:31" s="2" customFormat="1" ht="12.75">
      <c r="A65" s="33"/>
      <c r="B65" s="38"/>
      <c r="C65" s="33"/>
      <c r="D65" s="127" t="s">
        <v>53</v>
      </c>
      <c r="E65" s="133"/>
      <c r="F65" s="133"/>
      <c r="G65" s="127" t="s">
        <v>54</v>
      </c>
      <c r="H65" s="133"/>
      <c r="I65" s="133"/>
      <c r="J65" s="133"/>
      <c r="K65" s="133"/>
      <c r="L65" s="50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 ht="11.25">
      <c r="B66" s="19"/>
      <c r="L66" s="19"/>
    </row>
    <row r="67" spans="1:31" ht="11.25">
      <c r="B67" s="19"/>
      <c r="L67" s="19"/>
    </row>
    <row r="68" spans="1:31" ht="11.25">
      <c r="B68" s="19"/>
      <c r="L68" s="19"/>
    </row>
    <row r="69" spans="1:31" ht="11.25">
      <c r="B69" s="19"/>
      <c r="L69" s="19"/>
    </row>
    <row r="70" spans="1:31" ht="11.25">
      <c r="B70" s="19"/>
      <c r="L70" s="19"/>
    </row>
    <row r="71" spans="1:31" ht="11.25">
      <c r="B71" s="19"/>
      <c r="L71" s="19"/>
    </row>
    <row r="72" spans="1:31" ht="11.25">
      <c r="B72" s="19"/>
      <c r="L72" s="19"/>
    </row>
    <row r="73" spans="1:31" ht="11.25">
      <c r="B73" s="19"/>
      <c r="L73" s="19"/>
    </row>
    <row r="74" spans="1:31" ht="11.25">
      <c r="B74" s="19"/>
      <c r="L74" s="19"/>
    </row>
    <row r="75" spans="1:31" ht="11.25">
      <c r="B75" s="19"/>
      <c r="L75" s="19"/>
    </row>
    <row r="76" spans="1:31" s="2" customFormat="1" ht="12.75">
      <c r="A76" s="33"/>
      <c r="B76" s="38"/>
      <c r="C76" s="33"/>
      <c r="D76" s="129" t="s">
        <v>51</v>
      </c>
      <c r="E76" s="130"/>
      <c r="F76" s="131" t="s">
        <v>52</v>
      </c>
      <c r="G76" s="129" t="s">
        <v>51</v>
      </c>
      <c r="H76" s="130"/>
      <c r="I76" s="130"/>
      <c r="J76" s="132" t="s">
        <v>52</v>
      </c>
      <c r="K76" s="130"/>
      <c r="L76" s="50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134"/>
      <c r="C77" s="135"/>
      <c r="D77" s="135"/>
      <c r="E77" s="135"/>
      <c r="F77" s="135"/>
      <c r="G77" s="135"/>
      <c r="H77" s="135"/>
      <c r="I77" s="135"/>
      <c r="J77" s="135"/>
      <c r="K77" s="135"/>
      <c r="L77" s="50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47" s="2" customFormat="1" ht="6.95" customHeight="1">
      <c r="A81" s="33"/>
      <c r="B81" s="136"/>
      <c r="C81" s="137"/>
      <c r="D81" s="137"/>
      <c r="E81" s="137"/>
      <c r="F81" s="137"/>
      <c r="G81" s="137"/>
      <c r="H81" s="137"/>
      <c r="I81" s="137"/>
      <c r="J81" s="137"/>
      <c r="K81" s="137"/>
      <c r="L81" s="50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47" s="2" customFormat="1" ht="24.95" customHeight="1">
      <c r="A82" s="33"/>
      <c r="B82" s="34"/>
      <c r="C82" s="22" t="s">
        <v>90</v>
      </c>
      <c r="D82" s="35"/>
      <c r="E82" s="35"/>
      <c r="F82" s="35"/>
      <c r="G82" s="35"/>
      <c r="H82" s="35"/>
      <c r="I82" s="35"/>
      <c r="J82" s="35"/>
      <c r="K82" s="35"/>
      <c r="L82" s="50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47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50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47" s="2" customFormat="1" ht="12" customHeight="1">
      <c r="A84" s="33"/>
      <c r="B84" s="34"/>
      <c r="C84" s="28" t="s">
        <v>16</v>
      </c>
      <c r="D84" s="35"/>
      <c r="E84" s="35"/>
      <c r="F84" s="35"/>
      <c r="G84" s="35"/>
      <c r="H84" s="35"/>
      <c r="I84" s="35"/>
      <c r="J84" s="35"/>
      <c r="K84" s="35"/>
      <c r="L84" s="50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47" s="2" customFormat="1" ht="16.5" customHeight="1">
      <c r="A85" s="33"/>
      <c r="B85" s="34"/>
      <c r="C85" s="35"/>
      <c r="D85" s="35"/>
      <c r="E85" s="277" t="str">
        <f>E7</f>
        <v>Čížina - Úprava Čížiny km 0,000-0,850</v>
      </c>
      <c r="F85" s="278"/>
      <c r="G85" s="278"/>
      <c r="H85" s="278"/>
      <c r="I85" s="35"/>
      <c r="J85" s="35"/>
      <c r="K85" s="35"/>
      <c r="L85" s="50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47" s="2" customFormat="1" ht="12" customHeight="1">
      <c r="A86" s="33"/>
      <c r="B86" s="34"/>
      <c r="C86" s="28" t="s">
        <v>88</v>
      </c>
      <c r="D86" s="35"/>
      <c r="E86" s="35"/>
      <c r="F86" s="35"/>
      <c r="G86" s="35"/>
      <c r="H86" s="35"/>
      <c r="I86" s="35"/>
      <c r="J86" s="35"/>
      <c r="K86" s="35"/>
      <c r="L86" s="50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</row>
    <row r="87" spans="1:47" s="2" customFormat="1" ht="16.5" customHeight="1">
      <c r="A87" s="33"/>
      <c r="B87" s="34"/>
      <c r="C87" s="35"/>
      <c r="D87" s="35"/>
      <c r="E87" s="248" t="str">
        <f>E9</f>
        <v>01 - Oprava břehové opevnění</v>
      </c>
      <c r="F87" s="279"/>
      <c r="G87" s="279"/>
      <c r="H87" s="279"/>
      <c r="I87" s="35"/>
      <c r="J87" s="35"/>
      <c r="K87" s="35"/>
      <c r="L87" s="50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47" s="2" customFormat="1" ht="6.95" customHeight="1">
      <c r="A88" s="33"/>
      <c r="B88" s="34"/>
      <c r="C88" s="35"/>
      <c r="D88" s="35"/>
      <c r="E88" s="35"/>
      <c r="F88" s="35"/>
      <c r="G88" s="35"/>
      <c r="H88" s="35"/>
      <c r="I88" s="35"/>
      <c r="J88" s="35"/>
      <c r="K88" s="35"/>
      <c r="L88" s="50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47" s="2" customFormat="1" ht="12" customHeight="1">
      <c r="A89" s="33"/>
      <c r="B89" s="34"/>
      <c r="C89" s="28" t="s">
        <v>20</v>
      </c>
      <c r="D89" s="35"/>
      <c r="E89" s="35"/>
      <c r="F89" s="26" t="str">
        <f>F12</f>
        <v xml:space="preserve"> </v>
      </c>
      <c r="G89" s="35"/>
      <c r="H89" s="35"/>
      <c r="I89" s="28" t="s">
        <v>22</v>
      </c>
      <c r="J89" s="65" t="str">
        <f>IF(J12="","",J12)</f>
        <v>30. 1. 2025</v>
      </c>
      <c r="K89" s="35"/>
      <c r="L89" s="50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47" s="2" customFormat="1" ht="6.95" customHeight="1">
      <c r="A90" s="33"/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50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47" s="2" customFormat="1" ht="15.2" customHeight="1">
      <c r="A91" s="33"/>
      <c r="B91" s="34"/>
      <c r="C91" s="28" t="s">
        <v>24</v>
      </c>
      <c r="D91" s="35"/>
      <c r="E91" s="35"/>
      <c r="F91" s="26" t="str">
        <f>E15</f>
        <v>Povodí Odry a.s.</v>
      </c>
      <c r="G91" s="35"/>
      <c r="H91" s="35"/>
      <c r="I91" s="28" t="s">
        <v>32</v>
      </c>
      <c r="J91" s="31" t="str">
        <f>E21</f>
        <v xml:space="preserve"> </v>
      </c>
      <c r="K91" s="35"/>
      <c r="L91" s="50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47" s="2" customFormat="1" ht="15.2" customHeight="1">
      <c r="A92" s="33"/>
      <c r="B92" s="34"/>
      <c r="C92" s="28" t="s">
        <v>30</v>
      </c>
      <c r="D92" s="35"/>
      <c r="E92" s="35"/>
      <c r="F92" s="26" t="str">
        <f>IF(E18="","",E18)</f>
        <v>Vyplň údaj</v>
      </c>
      <c r="G92" s="35"/>
      <c r="H92" s="35"/>
      <c r="I92" s="28" t="s">
        <v>34</v>
      </c>
      <c r="J92" s="31" t="str">
        <f>E24</f>
        <v xml:space="preserve"> </v>
      </c>
      <c r="K92" s="35"/>
      <c r="L92" s="50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47" s="2" customFormat="1" ht="10.35" customHeight="1">
      <c r="A93" s="33"/>
      <c r="B93" s="34"/>
      <c r="C93" s="35"/>
      <c r="D93" s="35"/>
      <c r="E93" s="35"/>
      <c r="F93" s="35"/>
      <c r="G93" s="35"/>
      <c r="H93" s="35"/>
      <c r="I93" s="35"/>
      <c r="J93" s="35"/>
      <c r="K93" s="35"/>
      <c r="L93" s="50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47" s="2" customFormat="1" ht="29.25" customHeight="1">
      <c r="A94" s="33"/>
      <c r="B94" s="34"/>
      <c r="C94" s="138" t="s">
        <v>91</v>
      </c>
      <c r="D94" s="139"/>
      <c r="E94" s="139"/>
      <c r="F94" s="139"/>
      <c r="G94" s="139"/>
      <c r="H94" s="139"/>
      <c r="I94" s="139"/>
      <c r="J94" s="140" t="s">
        <v>92</v>
      </c>
      <c r="K94" s="139"/>
      <c r="L94" s="50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47" s="2" customFormat="1" ht="10.35" customHeight="1">
      <c r="A95" s="33"/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50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47" s="2" customFormat="1" ht="22.9" customHeight="1">
      <c r="A96" s="33"/>
      <c r="B96" s="34"/>
      <c r="C96" s="141" t="s">
        <v>93</v>
      </c>
      <c r="D96" s="35"/>
      <c r="E96" s="35"/>
      <c r="F96" s="35"/>
      <c r="G96" s="35"/>
      <c r="H96" s="35"/>
      <c r="I96" s="35"/>
      <c r="J96" s="83">
        <f>J121</f>
        <v>0</v>
      </c>
      <c r="K96" s="35"/>
      <c r="L96" s="50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U96" s="16" t="s">
        <v>94</v>
      </c>
    </row>
    <row r="97" spans="1:31" s="9" customFormat="1" ht="24.95" customHeight="1">
      <c r="B97" s="142"/>
      <c r="C97" s="143"/>
      <c r="D97" s="144" t="s">
        <v>95</v>
      </c>
      <c r="E97" s="145"/>
      <c r="F97" s="145"/>
      <c r="G97" s="145"/>
      <c r="H97" s="145"/>
      <c r="I97" s="145"/>
      <c r="J97" s="146">
        <f>J122</f>
        <v>0</v>
      </c>
      <c r="K97" s="143"/>
      <c r="L97" s="147"/>
    </row>
    <row r="98" spans="1:31" s="10" customFormat="1" ht="19.899999999999999" customHeight="1">
      <c r="B98" s="148"/>
      <c r="C98" s="149"/>
      <c r="D98" s="150" t="s">
        <v>96</v>
      </c>
      <c r="E98" s="151"/>
      <c r="F98" s="151"/>
      <c r="G98" s="151"/>
      <c r="H98" s="151"/>
      <c r="I98" s="151"/>
      <c r="J98" s="152">
        <f>J123</f>
        <v>0</v>
      </c>
      <c r="K98" s="149"/>
      <c r="L98" s="153"/>
    </row>
    <row r="99" spans="1:31" s="10" customFormat="1" ht="19.899999999999999" customHeight="1">
      <c r="B99" s="148"/>
      <c r="C99" s="149"/>
      <c r="D99" s="150" t="s">
        <v>97</v>
      </c>
      <c r="E99" s="151"/>
      <c r="F99" s="151"/>
      <c r="G99" s="151"/>
      <c r="H99" s="151"/>
      <c r="I99" s="151"/>
      <c r="J99" s="152">
        <f>J158</f>
        <v>0</v>
      </c>
      <c r="K99" s="149"/>
      <c r="L99" s="153"/>
    </row>
    <row r="100" spans="1:31" s="10" customFormat="1" ht="19.899999999999999" customHeight="1">
      <c r="B100" s="148"/>
      <c r="C100" s="149"/>
      <c r="D100" s="150" t="s">
        <v>98</v>
      </c>
      <c r="E100" s="151"/>
      <c r="F100" s="151"/>
      <c r="G100" s="151"/>
      <c r="H100" s="151"/>
      <c r="I100" s="151"/>
      <c r="J100" s="152">
        <f>J172</f>
        <v>0</v>
      </c>
      <c r="K100" s="149"/>
      <c r="L100" s="153"/>
    </row>
    <row r="101" spans="1:31" s="9" customFormat="1" ht="24.95" customHeight="1">
      <c r="B101" s="142"/>
      <c r="C101" s="143"/>
      <c r="D101" s="144" t="s">
        <v>99</v>
      </c>
      <c r="E101" s="145"/>
      <c r="F101" s="145"/>
      <c r="G101" s="145"/>
      <c r="H101" s="145"/>
      <c r="I101" s="145"/>
      <c r="J101" s="146">
        <f>J176</f>
        <v>0</v>
      </c>
      <c r="K101" s="143"/>
      <c r="L101" s="147"/>
    </row>
    <row r="102" spans="1:31" s="2" customFormat="1" ht="21.75" customHeight="1">
      <c r="A102" s="33"/>
      <c r="B102" s="34"/>
      <c r="C102" s="35"/>
      <c r="D102" s="35"/>
      <c r="E102" s="35"/>
      <c r="F102" s="35"/>
      <c r="G102" s="35"/>
      <c r="H102" s="35"/>
      <c r="I102" s="35"/>
      <c r="J102" s="35"/>
      <c r="K102" s="35"/>
      <c r="L102" s="50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</row>
    <row r="103" spans="1:31" s="2" customFormat="1" ht="6.95" customHeight="1">
      <c r="A103" s="33"/>
      <c r="B103" s="53"/>
      <c r="C103" s="54"/>
      <c r="D103" s="54"/>
      <c r="E103" s="54"/>
      <c r="F103" s="54"/>
      <c r="G103" s="54"/>
      <c r="H103" s="54"/>
      <c r="I103" s="54"/>
      <c r="J103" s="54"/>
      <c r="K103" s="54"/>
      <c r="L103" s="50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</row>
    <row r="107" spans="1:31" s="2" customFormat="1" ht="6.95" customHeight="1">
      <c r="A107" s="33"/>
      <c r="B107" s="55"/>
      <c r="C107" s="56"/>
      <c r="D107" s="56"/>
      <c r="E107" s="56"/>
      <c r="F107" s="56"/>
      <c r="G107" s="56"/>
      <c r="H107" s="56"/>
      <c r="I107" s="56"/>
      <c r="J107" s="56"/>
      <c r="K107" s="56"/>
      <c r="L107" s="50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08" spans="1:31" s="2" customFormat="1" ht="24.95" customHeight="1">
      <c r="A108" s="33"/>
      <c r="B108" s="34"/>
      <c r="C108" s="22" t="s">
        <v>100</v>
      </c>
      <c r="D108" s="35"/>
      <c r="E108" s="35"/>
      <c r="F108" s="35"/>
      <c r="G108" s="35"/>
      <c r="H108" s="35"/>
      <c r="I108" s="35"/>
      <c r="J108" s="35"/>
      <c r="K108" s="35"/>
      <c r="L108" s="50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</row>
    <row r="109" spans="1:31" s="2" customFormat="1" ht="6.95" customHeight="1">
      <c r="A109" s="33"/>
      <c r="B109" s="34"/>
      <c r="C109" s="35"/>
      <c r="D109" s="35"/>
      <c r="E109" s="35"/>
      <c r="F109" s="35"/>
      <c r="G109" s="35"/>
      <c r="H109" s="35"/>
      <c r="I109" s="35"/>
      <c r="J109" s="35"/>
      <c r="K109" s="35"/>
      <c r="L109" s="50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</row>
    <row r="110" spans="1:31" s="2" customFormat="1" ht="12" customHeight="1">
      <c r="A110" s="33"/>
      <c r="B110" s="34"/>
      <c r="C110" s="28" t="s">
        <v>16</v>
      </c>
      <c r="D110" s="35"/>
      <c r="E110" s="35"/>
      <c r="F110" s="35"/>
      <c r="G110" s="35"/>
      <c r="H110" s="35"/>
      <c r="I110" s="35"/>
      <c r="J110" s="35"/>
      <c r="K110" s="35"/>
      <c r="L110" s="50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</row>
    <row r="111" spans="1:31" s="2" customFormat="1" ht="16.5" customHeight="1">
      <c r="A111" s="33"/>
      <c r="B111" s="34"/>
      <c r="C111" s="35"/>
      <c r="D111" s="35"/>
      <c r="E111" s="277" t="str">
        <f>E7</f>
        <v>Čížina - Úprava Čížiny km 0,000-0,850</v>
      </c>
      <c r="F111" s="278"/>
      <c r="G111" s="278"/>
      <c r="H111" s="278"/>
      <c r="I111" s="35"/>
      <c r="J111" s="35"/>
      <c r="K111" s="35"/>
      <c r="L111" s="50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</row>
    <row r="112" spans="1:31" s="2" customFormat="1" ht="12" customHeight="1">
      <c r="A112" s="33"/>
      <c r="B112" s="34"/>
      <c r="C112" s="28" t="s">
        <v>88</v>
      </c>
      <c r="D112" s="35"/>
      <c r="E112" s="35"/>
      <c r="F112" s="35"/>
      <c r="G112" s="35"/>
      <c r="H112" s="35"/>
      <c r="I112" s="35"/>
      <c r="J112" s="35"/>
      <c r="K112" s="35"/>
      <c r="L112" s="50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</row>
    <row r="113" spans="1:65" s="2" customFormat="1" ht="16.5" customHeight="1">
      <c r="A113" s="33"/>
      <c r="B113" s="34"/>
      <c r="C113" s="35"/>
      <c r="D113" s="35"/>
      <c r="E113" s="248" t="str">
        <f>E9</f>
        <v>01 - Oprava břehové opevnění</v>
      </c>
      <c r="F113" s="279"/>
      <c r="G113" s="279"/>
      <c r="H113" s="279"/>
      <c r="I113" s="35"/>
      <c r="J113" s="35"/>
      <c r="K113" s="35"/>
      <c r="L113" s="50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</row>
    <row r="114" spans="1:65" s="2" customFormat="1" ht="6.95" customHeight="1">
      <c r="A114" s="33"/>
      <c r="B114" s="34"/>
      <c r="C114" s="35"/>
      <c r="D114" s="35"/>
      <c r="E114" s="35"/>
      <c r="F114" s="35"/>
      <c r="G114" s="35"/>
      <c r="H114" s="35"/>
      <c r="I114" s="35"/>
      <c r="J114" s="35"/>
      <c r="K114" s="35"/>
      <c r="L114" s="50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65" s="2" customFormat="1" ht="12" customHeight="1">
      <c r="A115" s="33"/>
      <c r="B115" s="34"/>
      <c r="C115" s="28" t="s">
        <v>20</v>
      </c>
      <c r="D115" s="35"/>
      <c r="E115" s="35"/>
      <c r="F115" s="26" t="str">
        <f>F12</f>
        <v xml:space="preserve"> </v>
      </c>
      <c r="G115" s="35"/>
      <c r="H115" s="35"/>
      <c r="I115" s="28" t="s">
        <v>22</v>
      </c>
      <c r="J115" s="65" t="str">
        <f>IF(J12="","",J12)</f>
        <v>30. 1. 2025</v>
      </c>
      <c r="K115" s="35"/>
      <c r="L115" s="50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5" s="2" customFormat="1" ht="6.95" customHeight="1">
      <c r="A116" s="33"/>
      <c r="B116" s="34"/>
      <c r="C116" s="35"/>
      <c r="D116" s="35"/>
      <c r="E116" s="35"/>
      <c r="F116" s="35"/>
      <c r="G116" s="35"/>
      <c r="H116" s="35"/>
      <c r="I116" s="35"/>
      <c r="J116" s="35"/>
      <c r="K116" s="35"/>
      <c r="L116" s="50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65" s="2" customFormat="1" ht="15.2" customHeight="1">
      <c r="A117" s="33"/>
      <c r="B117" s="34"/>
      <c r="C117" s="28" t="s">
        <v>24</v>
      </c>
      <c r="D117" s="35"/>
      <c r="E117" s="35"/>
      <c r="F117" s="26" t="str">
        <f>E15</f>
        <v>Povodí Odry a.s.</v>
      </c>
      <c r="G117" s="35"/>
      <c r="H117" s="35"/>
      <c r="I117" s="28" t="s">
        <v>32</v>
      </c>
      <c r="J117" s="31" t="str">
        <f>E21</f>
        <v xml:space="preserve"> </v>
      </c>
      <c r="K117" s="35"/>
      <c r="L117" s="50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1:65" s="2" customFormat="1" ht="15.2" customHeight="1">
      <c r="A118" s="33"/>
      <c r="B118" s="34"/>
      <c r="C118" s="28" t="s">
        <v>30</v>
      </c>
      <c r="D118" s="35"/>
      <c r="E118" s="35"/>
      <c r="F118" s="26" t="str">
        <f>IF(E18="","",E18)</f>
        <v>Vyplň údaj</v>
      </c>
      <c r="G118" s="35"/>
      <c r="H118" s="35"/>
      <c r="I118" s="28" t="s">
        <v>34</v>
      </c>
      <c r="J118" s="31" t="str">
        <f>E24</f>
        <v xml:space="preserve"> </v>
      </c>
      <c r="K118" s="35"/>
      <c r="L118" s="50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65" s="2" customFormat="1" ht="10.35" customHeight="1">
      <c r="A119" s="33"/>
      <c r="B119" s="34"/>
      <c r="C119" s="35"/>
      <c r="D119" s="35"/>
      <c r="E119" s="35"/>
      <c r="F119" s="35"/>
      <c r="G119" s="35"/>
      <c r="H119" s="35"/>
      <c r="I119" s="35"/>
      <c r="J119" s="35"/>
      <c r="K119" s="35"/>
      <c r="L119" s="50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</row>
    <row r="120" spans="1:65" s="11" customFormat="1" ht="29.25" customHeight="1">
      <c r="A120" s="154"/>
      <c r="B120" s="155"/>
      <c r="C120" s="156" t="s">
        <v>101</v>
      </c>
      <c r="D120" s="157" t="s">
        <v>61</v>
      </c>
      <c r="E120" s="157" t="s">
        <v>57</v>
      </c>
      <c r="F120" s="157" t="s">
        <v>58</v>
      </c>
      <c r="G120" s="157" t="s">
        <v>102</v>
      </c>
      <c r="H120" s="157" t="s">
        <v>103</v>
      </c>
      <c r="I120" s="157" t="s">
        <v>104</v>
      </c>
      <c r="J120" s="158" t="s">
        <v>92</v>
      </c>
      <c r="K120" s="159" t="s">
        <v>105</v>
      </c>
      <c r="L120" s="160"/>
      <c r="M120" s="74" t="s">
        <v>1</v>
      </c>
      <c r="N120" s="75" t="s">
        <v>40</v>
      </c>
      <c r="O120" s="75" t="s">
        <v>106</v>
      </c>
      <c r="P120" s="75" t="s">
        <v>107</v>
      </c>
      <c r="Q120" s="75" t="s">
        <v>108</v>
      </c>
      <c r="R120" s="75" t="s">
        <v>109</v>
      </c>
      <c r="S120" s="75" t="s">
        <v>110</v>
      </c>
      <c r="T120" s="76" t="s">
        <v>111</v>
      </c>
      <c r="U120" s="154"/>
      <c r="V120" s="154"/>
      <c r="W120" s="154"/>
      <c r="X120" s="154"/>
      <c r="Y120" s="154"/>
      <c r="Z120" s="154"/>
      <c r="AA120" s="154"/>
      <c r="AB120" s="154"/>
      <c r="AC120" s="154"/>
      <c r="AD120" s="154"/>
      <c r="AE120" s="154"/>
    </row>
    <row r="121" spans="1:65" s="2" customFormat="1" ht="22.9" customHeight="1">
      <c r="A121" s="33"/>
      <c r="B121" s="34"/>
      <c r="C121" s="81" t="s">
        <v>112</v>
      </c>
      <c r="D121" s="35"/>
      <c r="E121" s="35"/>
      <c r="F121" s="35"/>
      <c r="G121" s="35"/>
      <c r="H121" s="35"/>
      <c r="I121" s="35"/>
      <c r="J121" s="161">
        <f>BK121</f>
        <v>0</v>
      </c>
      <c r="K121" s="35"/>
      <c r="L121" s="38"/>
      <c r="M121" s="77"/>
      <c r="N121" s="162"/>
      <c r="O121" s="78"/>
      <c r="P121" s="163">
        <f>P122+P176</f>
        <v>0</v>
      </c>
      <c r="Q121" s="78"/>
      <c r="R121" s="163">
        <f>R122+R176</f>
        <v>153.74399999999997</v>
      </c>
      <c r="S121" s="78"/>
      <c r="T121" s="164">
        <f>T122+T176</f>
        <v>43.2</v>
      </c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  <c r="AT121" s="16" t="s">
        <v>75</v>
      </c>
      <c r="AU121" s="16" t="s">
        <v>94</v>
      </c>
      <c r="BK121" s="165">
        <f>BK122+BK176</f>
        <v>0</v>
      </c>
    </row>
    <row r="122" spans="1:65" s="12" customFormat="1" ht="25.9" customHeight="1">
      <c r="B122" s="166"/>
      <c r="C122" s="167"/>
      <c r="D122" s="168" t="s">
        <v>75</v>
      </c>
      <c r="E122" s="169" t="s">
        <v>113</v>
      </c>
      <c r="F122" s="169" t="s">
        <v>114</v>
      </c>
      <c r="G122" s="167"/>
      <c r="H122" s="167"/>
      <c r="I122" s="170"/>
      <c r="J122" s="171">
        <f>BK122</f>
        <v>0</v>
      </c>
      <c r="K122" s="167"/>
      <c r="L122" s="172"/>
      <c r="M122" s="173"/>
      <c r="N122" s="174"/>
      <c r="O122" s="174"/>
      <c r="P122" s="175">
        <f>P123+P158+P172</f>
        <v>0</v>
      </c>
      <c r="Q122" s="174"/>
      <c r="R122" s="175">
        <f>R123+R158+R172</f>
        <v>153.74399999999997</v>
      </c>
      <c r="S122" s="174"/>
      <c r="T122" s="176">
        <f>T123+T158+T172</f>
        <v>43.2</v>
      </c>
      <c r="AR122" s="177" t="s">
        <v>84</v>
      </c>
      <c r="AT122" s="178" t="s">
        <v>75</v>
      </c>
      <c r="AU122" s="178" t="s">
        <v>76</v>
      </c>
      <c r="AY122" s="177" t="s">
        <v>115</v>
      </c>
      <c r="BK122" s="179">
        <f>BK123+BK158+BK172</f>
        <v>0</v>
      </c>
    </row>
    <row r="123" spans="1:65" s="12" customFormat="1" ht="22.9" customHeight="1">
      <c r="B123" s="166"/>
      <c r="C123" s="167"/>
      <c r="D123" s="168" t="s">
        <v>75</v>
      </c>
      <c r="E123" s="180" t="s">
        <v>84</v>
      </c>
      <c r="F123" s="180" t="s">
        <v>116</v>
      </c>
      <c r="G123" s="167"/>
      <c r="H123" s="167"/>
      <c r="I123" s="170"/>
      <c r="J123" s="181">
        <f>BK123</f>
        <v>0</v>
      </c>
      <c r="K123" s="167"/>
      <c r="L123" s="172"/>
      <c r="M123" s="173"/>
      <c r="N123" s="174"/>
      <c r="O123" s="174"/>
      <c r="P123" s="175">
        <f>SUM(P124:P157)</f>
        <v>0</v>
      </c>
      <c r="Q123" s="174"/>
      <c r="R123" s="175">
        <f>SUM(R124:R157)</f>
        <v>9.6000000000000014</v>
      </c>
      <c r="S123" s="174"/>
      <c r="T123" s="176">
        <f>SUM(T124:T157)</f>
        <v>43.2</v>
      </c>
      <c r="AR123" s="177" t="s">
        <v>84</v>
      </c>
      <c r="AT123" s="178" t="s">
        <v>75</v>
      </c>
      <c r="AU123" s="178" t="s">
        <v>84</v>
      </c>
      <c r="AY123" s="177" t="s">
        <v>115</v>
      </c>
      <c r="BK123" s="179">
        <f>SUM(BK124:BK157)</f>
        <v>0</v>
      </c>
    </row>
    <row r="124" spans="1:65" s="2" customFormat="1" ht="21.75" customHeight="1">
      <c r="A124" s="33"/>
      <c r="B124" s="34"/>
      <c r="C124" s="182" t="s">
        <v>84</v>
      </c>
      <c r="D124" s="182" t="s">
        <v>117</v>
      </c>
      <c r="E124" s="183" t="s">
        <v>118</v>
      </c>
      <c r="F124" s="184" t="s">
        <v>119</v>
      </c>
      <c r="G124" s="185" t="s">
        <v>120</v>
      </c>
      <c r="H124" s="186">
        <v>2</v>
      </c>
      <c r="I124" s="187"/>
      <c r="J124" s="188">
        <f>ROUND(I124*H124,2)</f>
        <v>0</v>
      </c>
      <c r="K124" s="189"/>
      <c r="L124" s="38"/>
      <c r="M124" s="190" t="s">
        <v>1</v>
      </c>
      <c r="N124" s="191" t="s">
        <v>41</v>
      </c>
      <c r="O124" s="70"/>
      <c r="P124" s="192">
        <f>O124*H124</f>
        <v>0</v>
      </c>
      <c r="Q124" s="192">
        <v>0</v>
      </c>
      <c r="R124" s="192">
        <f>Q124*H124</f>
        <v>0</v>
      </c>
      <c r="S124" s="192">
        <v>0</v>
      </c>
      <c r="T124" s="193">
        <f>S124*H124</f>
        <v>0</v>
      </c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R124" s="194" t="s">
        <v>121</v>
      </c>
      <c r="AT124" s="194" t="s">
        <v>117</v>
      </c>
      <c r="AU124" s="194" t="s">
        <v>86</v>
      </c>
      <c r="AY124" s="16" t="s">
        <v>115</v>
      </c>
      <c r="BE124" s="195">
        <f>IF(N124="základní",J124,0)</f>
        <v>0</v>
      </c>
      <c r="BF124" s="195">
        <f>IF(N124="snížená",J124,0)</f>
        <v>0</v>
      </c>
      <c r="BG124" s="195">
        <f>IF(N124="zákl. přenesená",J124,0)</f>
        <v>0</v>
      </c>
      <c r="BH124" s="195">
        <f>IF(N124="sníž. přenesená",J124,0)</f>
        <v>0</v>
      </c>
      <c r="BI124" s="195">
        <f>IF(N124="nulová",J124,0)</f>
        <v>0</v>
      </c>
      <c r="BJ124" s="16" t="s">
        <v>84</v>
      </c>
      <c r="BK124" s="195">
        <f>ROUND(I124*H124,2)</f>
        <v>0</v>
      </c>
      <c r="BL124" s="16" t="s">
        <v>121</v>
      </c>
      <c r="BM124" s="194" t="s">
        <v>122</v>
      </c>
    </row>
    <row r="125" spans="1:65" s="2" customFormat="1" ht="19.5">
      <c r="A125" s="33"/>
      <c r="B125" s="34"/>
      <c r="C125" s="35"/>
      <c r="D125" s="196" t="s">
        <v>123</v>
      </c>
      <c r="E125" s="35"/>
      <c r="F125" s="197" t="s">
        <v>124</v>
      </c>
      <c r="G125" s="35"/>
      <c r="H125" s="35"/>
      <c r="I125" s="198"/>
      <c r="J125" s="35"/>
      <c r="K125" s="35"/>
      <c r="L125" s="38"/>
      <c r="M125" s="199"/>
      <c r="N125" s="200"/>
      <c r="O125" s="70"/>
      <c r="P125" s="70"/>
      <c r="Q125" s="70"/>
      <c r="R125" s="70"/>
      <c r="S125" s="70"/>
      <c r="T125" s="71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  <c r="AT125" s="16" t="s">
        <v>123</v>
      </c>
      <c r="AU125" s="16" t="s">
        <v>86</v>
      </c>
    </row>
    <row r="126" spans="1:65" s="2" customFormat="1" ht="11.25">
      <c r="A126" s="33"/>
      <c r="B126" s="34"/>
      <c r="C126" s="35"/>
      <c r="D126" s="201" t="s">
        <v>125</v>
      </c>
      <c r="E126" s="35"/>
      <c r="F126" s="202" t="s">
        <v>126</v>
      </c>
      <c r="G126" s="35"/>
      <c r="H126" s="35"/>
      <c r="I126" s="198"/>
      <c r="J126" s="35"/>
      <c r="K126" s="35"/>
      <c r="L126" s="38"/>
      <c r="M126" s="199"/>
      <c r="N126" s="200"/>
      <c r="O126" s="70"/>
      <c r="P126" s="70"/>
      <c r="Q126" s="70"/>
      <c r="R126" s="70"/>
      <c r="S126" s="70"/>
      <c r="T126" s="71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T126" s="16" t="s">
        <v>125</v>
      </c>
      <c r="AU126" s="16" t="s">
        <v>86</v>
      </c>
    </row>
    <row r="127" spans="1:65" s="2" customFormat="1" ht="24.2" customHeight="1">
      <c r="A127" s="33"/>
      <c r="B127" s="34"/>
      <c r="C127" s="182" t="s">
        <v>86</v>
      </c>
      <c r="D127" s="182" t="s">
        <v>117</v>
      </c>
      <c r="E127" s="183" t="s">
        <v>127</v>
      </c>
      <c r="F127" s="184" t="s">
        <v>128</v>
      </c>
      <c r="G127" s="185" t="s">
        <v>129</v>
      </c>
      <c r="H127" s="186">
        <v>24</v>
      </c>
      <c r="I127" s="187"/>
      <c r="J127" s="188">
        <f>ROUND(I127*H127,2)</f>
        <v>0</v>
      </c>
      <c r="K127" s="189"/>
      <c r="L127" s="38"/>
      <c r="M127" s="190" t="s">
        <v>1</v>
      </c>
      <c r="N127" s="191" t="s">
        <v>41</v>
      </c>
      <c r="O127" s="70"/>
      <c r="P127" s="192">
        <f>O127*H127</f>
        <v>0</v>
      </c>
      <c r="Q127" s="192">
        <v>0</v>
      </c>
      <c r="R127" s="192">
        <f>Q127*H127</f>
        <v>0</v>
      </c>
      <c r="S127" s="192">
        <v>1.8</v>
      </c>
      <c r="T127" s="193">
        <f>S127*H127</f>
        <v>43.2</v>
      </c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  <c r="AR127" s="194" t="s">
        <v>121</v>
      </c>
      <c r="AT127" s="194" t="s">
        <v>117</v>
      </c>
      <c r="AU127" s="194" t="s">
        <v>86</v>
      </c>
      <c r="AY127" s="16" t="s">
        <v>115</v>
      </c>
      <c r="BE127" s="195">
        <f>IF(N127="základní",J127,0)</f>
        <v>0</v>
      </c>
      <c r="BF127" s="195">
        <f>IF(N127="snížená",J127,0)</f>
        <v>0</v>
      </c>
      <c r="BG127" s="195">
        <f>IF(N127="zákl. přenesená",J127,0)</f>
        <v>0</v>
      </c>
      <c r="BH127" s="195">
        <f>IF(N127="sníž. přenesená",J127,0)</f>
        <v>0</v>
      </c>
      <c r="BI127" s="195">
        <f>IF(N127="nulová",J127,0)</f>
        <v>0</v>
      </c>
      <c r="BJ127" s="16" t="s">
        <v>84</v>
      </c>
      <c r="BK127" s="195">
        <f>ROUND(I127*H127,2)</f>
        <v>0</v>
      </c>
      <c r="BL127" s="16" t="s">
        <v>121</v>
      </c>
      <c r="BM127" s="194" t="s">
        <v>130</v>
      </c>
    </row>
    <row r="128" spans="1:65" s="2" customFormat="1" ht="29.25">
      <c r="A128" s="33"/>
      <c r="B128" s="34"/>
      <c r="C128" s="35"/>
      <c r="D128" s="196" t="s">
        <v>123</v>
      </c>
      <c r="E128" s="35"/>
      <c r="F128" s="197" t="s">
        <v>131</v>
      </c>
      <c r="G128" s="35"/>
      <c r="H128" s="35"/>
      <c r="I128" s="198"/>
      <c r="J128" s="35"/>
      <c r="K128" s="35"/>
      <c r="L128" s="38"/>
      <c r="M128" s="199"/>
      <c r="N128" s="200"/>
      <c r="O128" s="70"/>
      <c r="P128" s="70"/>
      <c r="Q128" s="70"/>
      <c r="R128" s="70"/>
      <c r="S128" s="70"/>
      <c r="T128" s="71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  <c r="AT128" s="16" t="s">
        <v>123</v>
      </c>
      <c r="AU128" s="16" t="s">
        <v>86</v>
      </c>
    </row>
    <row r="129" spans="1:65" s="2" customFormat="1" ht="11.25">
      <c r="A129" s="33"/>
      <c r="B129" s="34"/>
      <c r="C129" s="35"/>
      <c r="D129" s="201" t="s">
        <v>125</v>
      </c>
      <c r="E129" s="35"/>
      <c r="F129" s="202" t="s">
        <v>132</v>
      </c>
      <c r="G129" s="35"/>
      <c r="H129" s="35"/>
      <c r="I129" s="198"/>
      <c r="J129" s="35"/>
      <c r="K129" s="35"/>
      <c r="L129" s="38"/>
      <c r="M129" s="199"/>
      <c r="N129" s="200"/>
      <c r="O129" s="70"/>
      <c r="P129" s="70"/>
      <c r="Q129" s="70"/>
      <c r="R129" s="70"/>
      <c r="S129" s="70"/>
      <c r="T129" s="71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  <c r="AT129" s="16" t="s">
        <v>125</v>
      </c>
      <c r="AU129" s="16" t="s">
        <v>86</v>
      </c>
    </row>
    <row r="130" spans="1:65" s="13" customFormat="1" ht="11.25">
      <c r="B130" s="203"/>
      <c r="C130" s="204"/>
      <c r="D130" s="196" t="s">
        <v>133</v>
      </c>
      <c r="E130" s="205" t="s">
        <v>1</v>
      </c>
      <c r="F130" s="206" t="s">
        <v>134</v>
      </c>
      <c r="G130" s="204"/>
      <c r="H130" s="207">
        <v>24</v>
      </c>
      <c r="I130" s="208"/>
      <c r="J130" s="204"/>
      <c r="K130" s="204"/>
      <c r="L130" s="209"/>
      <c r="M130" s="210"/>
      <c r="N130" s="211"/>
      <c r="O130" s="211"/>
      <c r="P130" s="211"/>
      <c r="Q130" s="211"/>
      <c r="R130" s="211"/>
      <c r="S130" s="211"/>
      <c r="T130" s="212"/>
      <c r="AT130" s="213" t="s">
        <v>133</v>
      </c>
      <c r="AU130" s="213" t="s">
        <v>86</v>
      </c>
      <c r="AV130" s="13" t="s">
        <v>86</v>
      </c>
      <c r="AW130" s="13" t="s">
        <v>33</v>
      </c>
      <c r="AX130" s="13" t="s">
        <v>76</v>
      </c>
      <c r="AY130" s="213" t="s">
        <v>115</v>
      </c>
    </row>
    <row r="131" spans="1:65" s="14" customFormat="1" ht="11.25">
      <c r="B131" s="214"/>
      <c r="C131" s="215"/>
      <c r="D131" s="196" t="s">
        <v>133</v>
      </c>
      <c r="E131" s="216" t="s">
        <v>1</v>
      </c>
      <c r="F131" s="217" t="s">
        <v>135</v>
      </c>
      <c r="G131" s="215"/>
      <c r="H131" s="218">
        <v>24</v>
      </c>
      <c r="I131" s="219"/>
      <c r="J131" s="215"/>
      <c r="K131" s="215"/>
      <c r="L131" s="220"/>
      <c r="M131" s="221"/>
      <c r="N131" s="222"/>
      <c r="O131" s="222"/>
      <c r="P131" s="222"/>
      <c r="Q131" s="222"/>
      <c r="R131" s="222"/>
      <c r="S131" s="222"/>
      <c r="T131" s="223"/>
      <c r="AT131" s="224" t="s">
        <v>133</v>
      </c>
      <c r="AU131" s="224" t="s">
        <v>86</v>
      </c>
      <c r="AV131" s="14" t="s">
        <v>121</v>
      </c>
      <c r="AW131" s="14" t="s">
        <v>33</v>
      </c>
      <c r="AX131" s="14" t="s">
        <v>84</v>
      </c>
      <c r="AY131" s="224" t="s">
        <v>115</v>
      </c>
    </row>
    <row r="132" spans="1:65" s="2" customFormat="1" ht="24.2" customHeight="1">
      <c r="A132" s="33"/>
      <c r="B132" s="34"/>
      <c r="C132" s="182" t="s">
        <v>136</v>
      </c>
      <c r="D132" s="182" t="s">
        <v>117</v>
      </c>
      <c r="E132" s="183" t="s">
        <v>137</v>
      </c>
      <c r="F132" s="184" t="s">
        <v>138</v>
      </c>
      <c r="G132" s="185" t="s">
        <v>129</v>
      </c>
      <c r="H132" s="186">
        <v>24</v>
      </c>
      <c r="I132" s="187"/>
      <c r="J132" s="188">
        <f>ROUND(I132*H132,2)</f>
        <v>0</v>
      </c>
      <c r="K132" s="189"/>
      <c r="L132" s="38"/>
      <c r="M132" s="190" t="s">
        <v>1</v>
      </c>
      <c r="N132" s="191" t="s">
        <v>41</v>
      </c>
      <c r="O132" s="70"/>
      <c r="P132" s="192">
        <f>O132*H132</f>
        <v>0</v>
      </c>
      <c r="Q132" s="192">
        <v>0.4</v>
      </c>
      <c r="R132" s="192">
        <f>Q132*H132</f>
        <v>9.6000000000000014</v>
      </c>
      <c r="S132" s="192">
        <v>0</v>
      </c>
      <c r="T132" s="193">
        <f>S132*H132</f>
        <v>0</v>
      </c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R132" s="194" t="s">
        <v>121</v>
      </c>
      <c r="AT132" s="194" t="s">
        <v>117</v>
      </c>
      <c r="AU132" s="194" t="s">
        <v>86</v>
      </c>
      <c r="AY132" s="16" t="s">
        <v>115</v>
      </c>
      <c r="BE132" s="195">
        <f>IF(N132="základní",J132,0)</f>
        <v>0</v>
      </c>
      <c r="BF132" s="195">
        <f>IF(N132="snížená",J132,0)</f>
        <v>0</v>
      </c>
      <c r="BG132" s="195">
        <f>IF(N132="zákl. přenesená",J132,0)</f>
        <v>0</v>
      </c>
      <c r="BH132" s="195">
        <f>IF(N132="sníž. přenesená",J132,0)</f>
        <v>0</v>
      </c>
      <c r="BI132" s="195">
        <f>IF(N132="nulová",J132,0)</f>
        <v>0</v>
      </c>
      <c r="BJ132" s="16" t="s">
        <v>84</v>
      </c>
      <c r="BK132" s="195">
        <f>ROUND(I132*H132,2)</f>
        <v>0</v>
      </c>
      <c r="BL132" s="16" t="s">
        <v>121</v>
      </c>
      <c r="BM132" s="194" t="s">
        <v>139</v>
      </c>
    </row>
    <row r="133" spans="1:65" s="2" customFormat="1" ht="29.25">
      <c r="A133" s="33"/>
      <c r="B133" s="34"/>
      <c r="C133" s="35"/>
      <c r="D133" s="196" t="s">
        <v>123</v>
      </c>
      <c r="E133" s="35"/>
      <c r="F133" s="197" t="s">
        <v>140</v>
      </c>
      <c r="G133" s="35"/>
      <c r="H133" s="35"/>
      <c r="I133" s="198"/>
      <c r="J133" s="35"/>
      <c r="K133" s="35"/>
      <c r="L133" s="38"/>
      <c r="M133" s="199"/>
      <c r="N133" s="200"/>
      <c r="O133" s="70"/>
      <c r="P133" s="70"/>
      <c r="Q133" s="70"/>
      <c r="R133" s="70"/>
      <c r="S133" s="70"/>
      <c r="T133" s="71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  <c r="AT133" s="16" t="s">
        <v>123</v>
      </c>
      <c r="AU133" s="16" t="s">
        <v>86</v>
      </c>
    </row>
    <row r="134" spans="1:65" s="2" customFormat="1" ht="11.25">
      <c r="A134" s="33"/>
      <c r="B134" s="34"/>
      <c r="C134" s="35"/>
      <c r="D134" s="201" t="s">
        <v>125</v>
      </c>
      <c r="E134" s="35"/>
      <c r="F134" s="202" t="s">
        <v>141</v>
      </c>
      <c r="G134" s="35"/>
      <c r="H134" s="35"/>
      <c r="I134" s="198"/>
      <c r="J134" s="35"/>
      <c r="K134" s="35"/>
      <c r="L134" s="38"/>
      <c r="M134" s="199"/>
      <c r="N134" s="200"/>
      <c r="O134" s="70"/>
      <c r="P134" s="70"/>
      <c r="Q134" s="70"/>
      <c r="R134" s="70"/>
      <c r="S134" s="70"/>
      <c r="T134" s="71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  <c r="AT134" s="16" t="s">
        <v>125</v>
      </c>
      <c r="AU134" s="16" t="s">
        <v>86</v>
      </c>
    </row>
    <row r="135" spans="1:65" s="13" customFormat="1" ht="11.25">
      <c r="B135" s="203"/>
      <c r="C135" s="204"/>
      <c r="D135" s="196" t="s">
        <v>133</v>
      </c>
      <c r="E135" s="205" t="s">
        <v>1</v>
      </c>
      <c r="F135" s="206" t="s">
        <v>142</v>
      </c>
      <c r="G135" s="204"/>
      <c r="H135" s="207">
        <v>24</v>
      </c>
      <c r="I135" s="208"/>
      <c r="J135" s="204"/>
      <c r="K135" s="204"/>
      <c r="L135" s="209"/>
      <c r="M135" s="210"/>
      <c r="N135" s="211"/>
      <c r="O135" s="211"/>
      <c r="P135" s="211"/>
      <c r="Q135" s="211"/>
      <c r="R135" s="211"/>
      <c r="S135" s="211"/>
      <c r="T135" s="212"/>
      <c r="AT135" s="213" t="s">
        <v>133</v>
      </c>
      <c r="AU135" s="213" t="s">
        <v>86</v>
      </c>
      <c r="AV135" s="13" t="s">
        <v>86</v>
      </c>
      <c r="AW135" s="13" t="s">
        <v>33</v>
      </c>
      <c r="AX135" s="13" t="s">
        <v>84</v>
      </c>
      <c r="AY135" s="213" t="s">
        <v>115</v>
      </c>
    </row>
    <row r="136" spans="1:65" s="2" customFormat="1" ht="24.2" customHeight="1">
      <c r="A136" s="33"/>
      <c r="B136" s="34"/>
      <c r="C136" s="182" t="s">
        <v>121</v>
      </c>
      <c r="D136" s="182" t="s">
        <v>117</v>
      </c>
      <c r="E136" s="183" t="s">
        <v>143</v>
      </c>
      <c r="F136" s="184" t="s">
        <v>144</v>
      </c>
      <c r="G136" s="185" t="s">
        <v>129</v>
      </c>
      <c r="H136" s="186">
        <v>24</v>
      </c>
      <c r="I136" s="187"/>
      <c r="J136" s="188">
        <f>ROUND(I136*H136,2)</f>
        <v>0</v>
      </c>
      <c r="K136" s="189"/>
      <c r="L136" s="38"/>
      <c r="M136" s="190" t="s">
        <v>1</v>
      </c>
      <c r="N136" s="191" t="s">
        <v>41</v>
      </c>
      <c r="O136" s="70"/>
      <c r="P136" s="192">
        <f>O136*H136</f>
        <v>0</v>
      </c>
      <c r="Q136" s="192">
        <v>0</v>
      </c>
      <c r="R136" s="192">
        <f>Q136*H136</f>
        <v>0</v>
      </c>
      <c r="S136" s="192">
        <v>0</v>
      </c>
      <c r="T136" s="193">
        <f>S136*H136</f>
        <v>0</v>
      </c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R136" s="194" t="s">
        <v>121</v>
      </c>
      <c r="AT136" s="194" t="s">
        <v>117</v>
      </c>
      <c r="AU136" s="194" t="s">
        <v>86</v>
      </c>
      <c r="AY136" s="16" t="s">
        <v>115</v>
      </c>
      <c r="BE136" s="195">
        <f>IF(N136="základní",J136,0)</f>
        <v>0</v>
      </c>
      <c r="BF136" s="195">
        <f>IF(N136="snížená",J136,0)</f>
        <v>0</v>
      </c>
      <c r="BG136" s="195">
        <f>IF(N136="zákl. přenesená",J136,0)</f>
        <v>0</v>
      </c>
      <c r="BH136" s="195">
        <f>IF(N136="sníž. přenesená",J136,0)</f>
        <v>0</v>
      </c>
      <c r="BI136" s="195">
        <f>IF(N136="nulová",J136,0)</f>
        <v>0</v>
      </c>
      <c r="BJ136" s="16" t="s">
        <v>84</v>
      </c>
      <c r="BK136" s="195">
        <f>ROUND(I136*H136,2)</f>
        <v>0</v>
      </c>
      <c r="BL136" s="16" t="s">
        <v>121</v>
      </c>
      <c r="BM136" s="194" t="s">
        <v>145</v>
      </c>
    </row>
    <row r="137" spans="1:65" s="2" customFormat="1" ht="19.5">
      <c r="A137" s="33"/>
      <c r="B137" s="34"/>
      <c r="C137" s="35"/>
      <c r="D137" s="196" t="s">
        <v>123</v>
      </c>
      <c r="E137" s="35"/>
      <c r="F137" s="197" t="s">
        <v>146</v>
      </c>
      <c r="G137" s="35"/>
      <c r="H137" s="35"/>
      <c r="I137" s="198"/>
      <c r="J137" s="35"/>
      <c r="K137" s="35"/>
      <c r="L137" s="38"/>
      <c r="M137" s="199"/>
      <c r="N137" s="200"/>
      <c r="O137" s="70"/>
      <c r="P137" s="70"/>
      <c r="Q137" s="70"/>
      <c r="R137" s="70"/>
      <c r="S137" s="70"/>
      <c r="T137" s="71"/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T137" s="16" t="s">
        <v>123</v>
      </c>
      <c r="AU137" s="16" t="s">
        <v>86</v>
      </c>
    </row>
    <row r="138" spans="1:65" s="2" customFormat="1" ht="11.25">
      <c r="A138" s="33"/>
      <c r="B138" s="34"/>
      <c r="C138" s="35"/>
      <c r="D138" s="201" t="s">
        <v>125</v>
      </c>
      <c r="E138" s="35"/>
      <c r="F138" s="202" t="s">
        <v>147</v>
      </c>
      <c r="G138" s="35"/>
      <c r="H138" s="35"/>
      <c r="I138" s="198"/>
      <c r="J138" s="35"/>
      <c r="K138" s="35"/>
      <c r="L138" s="38"/>
      <c r="M138" s="199"/>
      <c r="N138" s="200"/>
      <c r="O138" s="70"/>
      <c r="P138" s="70"/>
      <c r="Q138" s="70"/>
      <c r="R138" s="70"/>
      <c r="S138" s="70"/>
      <c r="T138" s="71"/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T138" s="16" t="s">
        <v>125</v>
      </c>
      <c r="AU138" s="16" t="s">
        <v>86</v>
      </c>
    </row>
    <row r="139" spans="1:65" s="2" customFormat="1" ht="33" customHeight="1">
      <c r="A139" s="33"/>
      <c r="B139" s="34"/>
      <c r="C139" s="182" t="s">
        <v>148</v>
      </c>
      <c r="D139" s="182" t="s">
        <v>117</v>
      </c>
      <c r="E139" s="183" t="s">
        <v>149</v>
      </c>
      <c r="F139" s="184" t="s">
        <v>150</v>
      </c>
      <c r="G139" s="185" t="s">
        <v>129</v>
      </c>
      <c r="H139" s="186">
        <v>24</v>
      </c>
      <c r="I139" s="187"/>
      <c r="J139" s="188">
        <f>ROUND(I139*H139,2)</f>
        <v>0</v>
      </c>
      <c r="K139" s="189"/>
      <c r="L139" s="38"/>
      <c r="M139" s="190" t="s">
        <v>1</v>
      </c>
      <c r="N139" s="191" t="s">
        <v>41</v>
      </c>
      <c r="O139" s="70"/>
      <c r="P139" s="192">
        <f>O139*H139</f>
        <v>0</v>
      </c>
      <c r="Q139" s="192">
        <v>0</v>
      </c>
      <c r="R139" s="192">
        <f>Q139*H139</f>
        <v>0</v>
      </c>
      <c r="S139" s="192">
        <v>0</v>
      </c>
      <c r="T139" s="193">
        <f>S139*H139</f>
        <v>0</v>
      </c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R139" s="194" t="s">
        <v>121</v>
      </c>
      <c r="AT139" s="194" t="s">
        <v>117</v>
      </c>
      <c r="AU139" s="194" t="s">
        <v>86</v>
      </c>
      <c r="AY139" s="16" t="s">
        <v>115</v>
      </c>
      <c r="BE139" s="195">
        <f>IF(N139="základní",J139,0)</f>
        <v>0</v>
      </c>
      <c r="BF139" s="195">
        <f>IF(N139="snížená",J139,0)</f>
        <v>0</v>
      </c>
      <c r="BG139" s="195">
        <f>IF(N139="zákl. přenesená",J139,0)</f>
        <v>0</v>
      </c>
      <c r="BH139" s="195">
        <f>IF(N139="sníž. přenesená",J139,0)</f>
        <v>0</v>
      </c>
      <c r="BI139" s="195">
        <f>IF(N139="nulová",J139,0)</f>
        <v>0</v>
      </c>
      <c r="BJ139" s="16" t="s">
        <v>84</v>
      </c>
      <c r="BK139" s="195">
        <f>ROUND(I139*H139,2)</f>
        <v>0</v>
      </c>
      <c r="BL139" s="16" t="s">
        <v>121</v>
      </c>
      <c r="BM139" s="194" t="s">
        <v>151</v>
      </c>
    </row>
    <row r="140" spans="1:65" s="2" customFormat="1" ht="29.25">
      <c r="A140" s="33"/>
      <c r="B140" s="34"/>
      <c r="C140" s="35"/>
      <c r="D140" s="196" t="s">
        <v>123</v>
      </c>
      <c r="E140" s="35"/>
      <c r="F140" s="197" t="s">
        <v>152</v>
      </c>
      <c r="G140" s="35"/>
      <c r="H140" s="35"/>
      <c r="I140" s="198"/>
      <c r="J140" s="35"/>
      <c r="K140" s="35"/>
      <c r="L140" s="38"/>
      <c r="M140" s="199"/>
      <c r="N140" s="200"/>
      <c r="O140" s="70"/>
      <c r="P140" s="70"/>
      <c r="Q140" s="70"/>
      <c r="R140" s="70"/>
      <c r="S140" s="70"/>
      <c r="T140" s="71"/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T140" s="16" t="s">
        <v>123</v>
      </c>
      <c r="AU140" s="16" t="s">
        <v>86</v>
      </c>
    </row>
    <row r="141" spans="1:65" s="2" customFormat="1" ht="11.25">
      <c r="A141" s="33"/>
      <c r="B141" s="34"/>
      <c r="C141" s="35"/>
      <c r="D141" s="201" t="s">
        <v>125</v>
      </c>
      <c r="E141" s="35"/>
      <c r="F141" s="202" t="s">
        <v>153</v>
      </c>
      <c r="G141" s="35"/>
      <c r="H141" s="35"/>
      <c r="I141" s="198"/>
      <c r="J141" s="35"/>
      <c r="K141" s="35"/>
      <c r="L141" s="38"/>
      <c r="M141" s="199"/>
      <c r="N141" s="200"/>
      <c r="O141" s="70"/>
      <c r="P141" s="70"/>
      <c r="Q141" s="70"/>
      <c r="R141" s="70"/>
      <c r="S141" s="70"/>
      <c r="T141" s="71"/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T141" s="16" t="s">
        <v>125</v>
      </c>
      <c r="AU141" s="16" t="s">
        <v>86</v>
      </c>
    </row>
    <row r="142" spans="1:65" s="2" customFormat="1" ht="33" customHeight="1">
      <c r="A142" s="33"/>
      <c r="B142" s="34"/>
      <c r="C142" s="182" t="s">
        <v>154</v>
      </c>
      <c r="D142" s="182" t="s">
        <v>117</v>
      </c>
      <c r="E142" s="183" t="s">
        <v>155</v>
      </c>
      <c r="F142" s="184" t="s">
        <v>156</v>
      </c>
      <c r="G142" s="185" t="s">
        <v>129</v>
      </c>
      <c r="H142" s="186">
        <v>93.6</v>
      </c>
      <c r="I142" s="187"/>
      <c r="J142" s="188">
        <f>ROUND(I142*H142,2)</f>
        <v>0</v>
      </c>
      <c r="K142" s="189"/>
      <c r="L142" s="38"/>
      <c r="M142" s="190" t="s">
        <v>1</v>
      </c>
      <c r="N142" s="191" t="s">
        <v>41</v>
      </c>
      <c r="O142" s="70"/>
      <c r="P142" s="192">
        <f>O142*H142</f>
        <v>0</v>
      </c>
      <c r="Q142" s="192">
        <v>0</v>
      </c>
      <c r="R142" s="192">
        <f>Q142*H142</f>
        <v>0</v>
      </c>
      <c r="S142" s="192">
        <v>0</v>
      </c>
      <c r="T142" s="193">
        <f>S142*H142</f>
        <v>0</v>
      </c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R142" s="194" t="s">
        <v>121</v>
      </c>
      <c r="AT142" s="194" t="s">
        <v>117</v>
      </c>
      <c r="AU142" s="194" t="s">
        <v>86</v>
      </c>
      <c r="AY142" s="16" t="s">
        <v>115</v>
      </c>
      <c r="BE142" s="195">
        <f>IF(N142="základní",J142,0)</f>
        <v>0</v>
      </c>
      <c r="BF142" s="195">
        <f>IF(N142="snížená",J142,0)</f>
        <v>0</v>
      </c>
      <c r="BG142" s="195">
        <f>IF(N142="zákl. přenesená",J142,0)</f>
        <v>0</v>
      </c>
      <c r="BH142" s="195">
        <f>IF(N142="sníž. přenesená",J142,0)</f>
        <v>0</v>
      </c>
      <c r="BI142" s="195">
        <f>IF(N142="nulová",J142,0)</f>
        <v>0</v>
      </c>
      <c r="BJ142" s="16" t="s">
        <v>84</v>
      </c>
      <c r="BK142" s="195">
        <f>ROUND(I142*H142,2)</f>
        <v>0</v>
      </c>
      <c r="BL142" s="16" t="s">
        <v>121</v>
      </c>
      <c r="BM142" s="194" t="s">
        <v>157</v>
      </c>
    </row>
    <row r="143" spans="1:65" s="2" customFormat="1" ht="39">
      <c r="A143" s="33"/>
      <c r="B143" s="34"/>
      <c r="C143" s="35"/>
      <c r="D143" s="196" t="s">
        <v>123</v>
      </c>
      <c r="E143" s="35"/>
      <c r="F143" s="197" t="s">
        <v>158</v>
      </c>
      <c r="G143" s="35"/>
      <c r="H143" s="35"/>
      <c r="I143" s="198"/>
      <c r="J143" s="35"/>
      <c r="K143" s="35"/>
      <c r="L143" s="38"/>
      <c r="M143" s="199"/>
      <c r="N143" s="200"/>
      <c r="O143" s="70"/>
      <c r="P143" s="70"/>
      <c r="Q143" s="70"/>
      <c r="R143" s="70"/>
      <c r="S143" s="70"/>
      <c r="T143" s="71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T143" s="16" t="s">
        <v>123</v>
      </c>
      <c r="AU143" s="16" t="s">
        <v>86</v>
      </c>
    </row>
    <row r="144" spans="1:65" s="2" customFormat="1" ht="11.25">
      <c r="A144" s="33"/>
      <c r="B144" s="34"/>
      <c r="C144" s="35"/>
      <c r="D144" s="201" t="s">
        <v>125</v>
      </c>
      <c r="E144" s="35"/>
      <c r="F144" s="202" t="s">
        <v>159</v>
      </c>
      <c r="G144" s="35"/>
      <c r="H144" s="35"/>
      <c r="I144" s="198"/>
      <c r="J144" s="35"/>
      <c r="K144" s="35"/>
      <c r="L144" s="38"/>
      <c r="M144" s="199"/>
      <c r="N144" s="200"/>
      <c r="O144" s="70"/>
      <c r="P144" s="70"/>
      <c r="Q144" s="70"/>
      <c r="R144" s="70"/>
      <c r="S144" s="70"/>
      <c r="T144" s="71"/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T144" s="16" t="s">
        <v>125</v>
      </c>
      <c r="AU144" s="16" t="s">
        <v>86</v>
      </c>
    </row>
    <row r="145" spans="1:65" s="13" customFormat="1" ht="11.25">
      <c r="B145" s="203"/>
      <c r="C145" s="204"/>
      <c r="D145" s="196" t="s">
        <v>133</v>
      </c>
      <c r="E145" s="205" t="s">
        <v>1</v>
      </c>
      <c r="F145" s="206" t="s">
        <v>160</v>
      </c>
      <c r="G145" s="204"/>
      <c r="H145" s="207">
        <v>93.6</v>
      </c>
      <c r="I145" s="208"/>
      <c r="J145" s="204"/>
      <c r="K145" s="204"/>
      <c r="L145" s="209"/>
      <c r="M145" s="210"/>
      <c r="N145" s="211"/>
      <c r="O145" s="211"/>
      <c r="P145" s="211"/>
      <c r="Q145" s="211"/>
      <c r="R145" s="211"/>
      <c r="S145" s="211"/>
      <c r="T145" s="212"/>
      <c r="AT145" s="213" t="s">
        <v>133</v>
      </c>
      <c r="AU145" s="213" t="s">
        <v>86</v>
      </c>
      <c r="AV145" s="13" t="s">
        <v>86</v>
      </c>
      <c r="AW145" s="13" t="s">
        <v>33</v>
      </c>
      <c r="AX145" s="13" t="s">
        <v>84</v>
      </c>
      <c r="AY145" s="213" t="s">
        <v>115</v>
      </c>
    </row>
    <row r="146" spans="1:65" s="2" customFormat="1" ht="24.2" customHeight="1">
      <c r="A146" s="33"/>
      <c r="B146" s="34"/>
      <c r="C146" s="182" t="s">
        <v>161</v>
      </c>
      <c r="D146" s="182" t="s">
        <v>117</v>
      </c>
      <c r="E146" s="183" t="s">
        <v>162</v>
      </c>
      <c r="F146" s="184" t="s">
        <v>163</v>
      </c>
      <c r="G146" s="185" t="s">
        <v>129</v>
      </c>
      <c r="H146" s="186">
        <v>93.6</v>
      </c>
      <c r="I146" s="187"/>
      <c r="J146" s="188">
        <f>ROUND(I146*H146,2)</f>
        <v>0</v>
      </c>
      <c r="K146" s="189"/>
      <c r="L146" s="38"/>
      <c r="M146" s="190" t="s">
        <v>1</v>
      </c>
      <c r="N146" s="191" t="s">
        <v>41</v>
      </c>
      <c r="O146" s="70"/>
      <c r="P146" s="192">
        <f>O146*H146</f>
        <v>0</v>
      </c>
      <c r="Q146" s="192">
        <v>0</v>
      </c>
      <c r="R146" s="192">
        <f>Q146*H146</f>
        <v>0</v>
      </c>
      <c r="S146" s="192">
        <v>0</v>
      </c>
      <c r="T146" s="193">
        <f>S146*H146</f>
        <v>0</v>
      </c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R146" s="194" t="s">
        <v>121</v>
      </c>
      <c r="AT146" s="194" t="s">
        <v>117</v>
      </c>
      <c r="AU146" s="194" t="s">
        <v>86</v>
      </c>
      <c r="AY146" s="16" t="s">
        <v>115</v>
      </c>
      <c r="BE146" s="195">
        <f>IF(N146="základní",J146,0)</f>
        <v>0</v>
      </c>
      <c r="BF146" s="195">
        <f>IF(N146="snížená",J146,0)</f>
        <v>0</v>
      </c>
      <c r="BG146" s="195">
        <f>IF(N146="zákl. přenesená",J146,0)</f>
        <v>0</v>
      </c>
      <c r="BH146" s="195">
        <f>IF(N146="sníž. přenesená",J146,0)</f>
        <v>0</v>
      </c>
      <c r="BI146" s="195">
        <f>IF(N146="nulová",J146,0)</f>
        <v>0</v>
      </c>
      <c r="BJ146" s="16" t="s">
        <v>84</v>
      </c>
      <c r="BK146" s="195">
        <f>ROUND(I146*H146,2)</f>
        <v>0</v>
      </c>
      <c r="BL146" s="16" t="s">
        <v>121</v>
      </c>
      <c r="BM146" s="194" t="s">
        <v>164</v>
      </c>
    </row>
    <row r="147" spans="1:65" s="2" customFormat="1" ht="19.5">
      <c r="A147" s="33"/>
      <c r="B147" s="34"/>
      <c r="C147" s="35"/>
      <c r="D147" s="196" t="s">
        <v>123</v>
      </c>
      <c r="E147" s="35"/>
      <c r="F147" s="197" t="s">
        <v>165</v>
      </c>
      <c r="G147" s="35"/>
      <c r="H147" s="35"/>
      <c r="I147" s="198"/>
      <c r="J147" s="35"/>
      <c r="K147" s="35"/>
      <c r="L147" s="38"/>
      <c r="M147" s="199"/>
      <c r="N147" s="200"/>
      <c r="O147" s="70"/>
      <c r="P147" s="70"/>
      <c r="Q147" s="70"/>
      <c r="R147" s="70"/>
      <c r="S147" s="70"/>
      <c r="T147" s="71"/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T147" s="16" t="s">
        <v>123</v>
      </c>
      <c r="AU147" s="16" t="s">
        <v>86</v>
      </c>
    </row>
    <row r="148" spans="1:65" s="2" customFormat="1" ht="11.25">
      <c r="A148" s="33"/>
      <c r="B148" s="34"/>
      <c r="C148" s="35"/>
      <c r="D148" s="201" t="s">
        <v>125</v>
      </c>
      <c r="E148" s="35"/>
      <c r="F148" s="202" t="s">
        <v>166</v>
      </c>
      <c r="G148" s="35"/>
      <c r="H148" s="35"/>
      <c r="I148" s="198"/>
      <c r="J148" s="35"/>
      <c r="K148" s="35"/>
      <c r="L148" s="38"/>
      <c r="M148" s="199"/>
      <c r="N148" s="200"/>
      <c r="O148" s="70"/>
      <c r="P148" s="70"/>
      <c r="Q148" s="70"/>
      <c r="R148" s="70"/>
      <c r="S148" s="70"/>
      <c r="T148" s="71"/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T148" s="16" t="s">
        <v>125</v>
      </c>
      <c r="AU148" s="16" t="s">
        <v>86</v>
      </c>
    </row>
    <row r="149" spans="1:65" s="2" customFormat="1" ht="24.2" customHeight="1">
      <c r="A149" s="33"/>
      <c r="B149" s="34"/>
      <c r="C149" s="182" t="s">
        <v>8</v>
      </c>
      <c r="D149" s="182" t="s">
        <v>117</v>
      </c>
      <c r="E149" s="183" t="s">
        <v>167</v>
      </c>
      <c r="F149" s="184" t="s">
        <v>168</v>
      </c>
      <c r="G149" s="185" t="s">
        <v>129</v>
      </c>
      <c r="H149" s="186">
        <v>93.6</v>
      </c>
      <c r="I149" s="187"/>
      <c r="J149" s="188">
        <f>ROUND(I149*H149,2)</f>
        <v>0</v>
      </c>
      <c r="K149" s="189"/>
      <c r="L149" s="38"/>
      <c r="M149" s="190" t="s">
        <v>1</v>
      </c>
      <c r="N149" s="191" t="s">
        <v>41</v>
      </c>
      <c r="O149" s="70"/>
      <c r="P149" s="192">
        <f>O149*H149</f>
        <v>0</v>
      </c>
      <c r="Q149" s="192">
        <v>0</v>
      </c>
      <c r="R149" s="192">
        <f>Q149*H149</f>
        <v>0</v>
      </c>
      <c r="S149" s="192">
        <v>0</v>
      </c>
      <c r="T149" s="193">
        <f>S149*H149</f>
        <v>0</v>
      </c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R149" s="194" t="s">
        <v>121</v>
      </c>
      <c r="AT149" s="194" t="s">
        <v>117</v>
      </c>
      <c r="AU149" s="194" t="s">
        <v>86</v>
      </c>
      <c r="AY149" s="16" t="s">
        <v>115</v>
      </c>
      <c r="BE149" s="195">
        <f>IF(N149="základní",J149,0)</f>
        <v>0</v>
      </c>
      <c r="BF149" s="195">
        <f>IF(N149="snížená",J149,0)</f>
        <v>0</v>
      </c>
      <c r="BG149" s="195">
        <f>IF(N149="zákl. přenesená",J149,0)</f>
        <v>0</v>
      </c>
      <c r="BH149" s="195">
        <f>IF(N149="sníž. přenesená",J149,0)</f>
        <v>0</v>
      </c>
      <c r="BI149" s="195">
        <f>IF(N149="nulová",J149,0)</f>
        <v>0</v>
      </c>
      <c r="BJ149" s="16" t="s">
        <v>84</v>
      </c>
      <c r="BK149" s="195">
        <f>ROUND(I149*H149,2)</f>
        <v>0</v>
      </c>
      <c r="BL149" s="16" t="s">
        <v>121</v>
      </c>
      <c r="BM149" s="194" t="s">
        <v>169</v>
      </c>
    </row>
    <row r="150" spans="1:65" s="2" customFormat="1" ht="29.25">
      <c r="A150" s="33"/>
      <c r="B150" s="34"/>
      <c r="C150" s="35"/>
      <c r="D150" s="196" t="s">
        <v>123</v>
      </c>
      <c r="E150" s="35"/>
      <c r="F150" s="197" t="s">
        <v>170</v>
      </c>
      <c r="G150" s="35"/>
      <c r="H150" s="35"/>
      <c r="I150" s="198"/>
      <c r="J150" s="35"/>
      <c r="K150" s="35"/>
      <c r="L150" s="38"/>
      <c r="M150" s="199"/>
      <c r="N150" s="200"/>
      <c r="O150" s="70"/>
      <c r="P150" s="70"/>
      <c r="Q150" s="70"/>
      <c r="R150" s="70"/>
      <c r="S150" s="70"/>
      <c r="T150" s="71"/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T150" s="16" t="s">
        <v>123</v>
      </c>
      <c r="AU150" s="16" t="s">
        <v>86</v>
      </c>
    </row>
    <row r="151" spans="1:65" s="2" customFormat="1" ht="11.25">
      <c r="A151" s="33"/>
      <c r="B151" s="34"/>
      <c r="C151" s="35"/>
      <c r="D151" s="201" t="s">
        <v>125</v>
      </c>
      <c r="E151" s="35"/>
      <c r="F151" s="202" t="s">
        <v>171</v>
      </c>
      <c r="G151" s="35"/>
      <c r="H151" s="35"/>
      <c r="I151" s="198"/>
      <c r="J151" s="35"/>
      <c r="K151" s="35"/>
      <c r="L151" s="38"/>
      <c r="M151" s="199"/>
      <c r="N151" s="200"/>
      <c r="O151" s="70"/>
      <c r="P151" s="70"/>
      <c r="Q151" s="70"/>
      <c r="R151" s="70"/>
      <c r="S151" s="70"/>
      <c r="T151" s="71"/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T151" s="16" t="s">
        <v>125</v>
      </c>
      <c r="AU151" s="16" t="s">
        <v>86</v>
      </c>
    </row>
    <row r="152" spans="1:65" s="2" customFormat="1" ht="16.5" customHeight="1">
      <c r="A152" s="33"/>
      <c r="B152" s="34"/>
      <c r="C152" s="182" t="s">
        <v>172</v>
      </c>
      <c r="D152" s="182" t="s">
        <v>117</v>
      </c>
      <c r="E152" s="183" t="s">
        <v>173</v>
      </c>
      <c r="F152" s="184" t="s">
        <v>174</v>
      </c>
      <c r="G152" s="185" t="s">
        <v>175</v>
      </c>
      <c r="H152" s="186">
        <v>25</v>
      </c>
      <c r="I152" s="187"/>
      <c r="J152" s="188">
        <f>ROUND(I152*H152,2)</f>
        <v>0</v>
      </c>
      <c r="K152" s="189"/>
      <c r="L152" s="38"/>
      <c r="M152" s="190" t="s">
        <v>1</v>
      </c>
      <c r="N152" s="191" t="s">
        <v>41</v>
      </c>
      <c r="O152" s="70"/>
      <c r="P152" s="192">
        <f>O152*H152</f>
        <v>0</v>
      </c>
      <c r="Q152" s="192">
        <v>0</v>
      </c>
      <c r="R152" s="192">
        <f>Q152*H152</f>
        <v>0</v>
      </c>
      <c r="S152" s="192">
        <v>0</v>
      </c>
      <c r="T152" s="193">
        <f>S152*H152</f>
        <v>0</v>
      </c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R152" s="194" t="s">
        <v>121</v>
      </c>
      <c r="AT152" s="194" t="s">
        <v>117</v>
      </c>
      <c r="AU152" s="194" t="s">
        <v>86</v>
      </c>
      <c r="AY152" s="16" t="s">
        <v>115</v>
      </c>
      <c r="BE152" s="195">
        <f>IF(N152="základní",J152,0)</f>
        <v>0</v>
      </c>
      <c r="BF152" s="195">
        <f>IF(N152="snížená",J152,0)</f>
        <v>0</v>
      </c>
      <c r="BG152" s="195">
        <f>IF(N152="zákl. přenesená",J152,0)</f>
        <v>0</v>
      </c>
      <c r="BH152" s="195">
        <f>IF(N152="sníž. přenesená",J152,0)</f>
        <v>0</v>
      </c>
      <c r="BI152" s="195">
        <f>IF(N152="nulová",J152,0)</f>
        <v>0</v>
      </c>
      <c r="BJ152" s="16" t="s">
        <v>84</v>
      </c>
      <c r="BK152" s="195">
        <f>ROUND(I152*H152,2)</f>
        <v>0</v>
      </c>
      <c r="BL152" s="16" t="s">
        <v>121</v>
      </c>
      <c r="BM152" s="194" t="s">
        <v>176</v>
      </c>
    </row>
    <row r="153" spans="1:65" s="2" customFormat="1" ht="29.25">
      <c r="A153" s="33"/>
      <c r="B153" s="34"/>
      <c r="C153" s="35"/>
      <c r="D153" s="196" t="s">
        <v>123</v>
      </c>
      <c r="E153" s="35"/>
      <c r="F153" s="197" t="s">
        <v>177</v>
      </c>
      <c r="G153" s="35"/>
      <c r="H153" s="35"/>
      <c r="I153" s="198"/>
      <c r="J153" s="35"/>
      <c r="K153" s="35"/>
      <c r="L153" s="38"/>
      <c r="M153" s="199"/>
      <c r="N153" s="200"/>
      <c r="O153" s="70"/>
      <c r="P153" s="70"/>
      <c r="Q153" s="70"/>
      <c r="R153" s="70"/>
      <c r="S153" s="70"/>
      <c r="T153" s="71"/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T153" s="16" t="s">
        <v>123</v>
      </c>
      <c r="AU153" s="16" t="s">
        <v>86</v>
      </c>
    </row>
    <row r="154" spans="1:65" s="2" customFormat="1" ht="11.25">
      <c r="A154" s="33"/>
      <c r="B154" s="34"/>
      <c r="C154" s="35"/>
      <c r="D154" s="201" t="s">
        <v>125</v>
      </c>
      <c r="E154" s="35"/>
      <c r="F154" s="202" t="s">
        <v>178</v>
      </c>
      <c r="G154" s="35"/>
      <c r="H154" s="35"/>
      <c r="I154" s="198"/>
      <c r="J154" s="35"/>
      <c r="K154" s="35"/>
      <c r="L154" s="38"/>
      <c r="M154" s="199"/>
      <c r="N154" s="200"/>
      <c r="O154" s="70"/>
      <c r="P154" s="70"/>
      <c r="Q154" s="70"/>
      <c r="R154" s="70"/>
      <c r="S154" s="70"/>
      <c r="T154" s="71"/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T154" s="16" t="s">
        <v>125</v>
      </c>
      <c r="AU154" s="16" t="s">
        <v>86</v>
      </c>
    </row>
    <row r="155" spans="1:65" s="13" customFormat="1" ht="11.25">
      <c r="B155" s="203"/>
      <c r="C155" s="204"/>
      <c r="D155" s="196" t="s">
        <v>133</v>
      </c>
      <c r="E155" s="205" t="s">
        <v>1</v>
      </c>
      <c r="F155" s="206" t="s">
        <v>179</v>
      </c>
      <c r="G155" s="204"/>
      <c r="H155" s="207">
        <v>25</v>
      </c>
      <c r="I155" s="208"/>
      <c r="J155" s="204"/>
      <c r="K155" s="204"/>
      <c r="L155" s="209"/>
      <c r="M155" s="210"/>
      <c r="N155" s="211"/>
      <c r="O155" s="211"/>
      <c r="P155" s="211"/>
      <c r="Q155" s="211"/>
      <c r="R155" s="211"/>
      <c r="S155" s="211"/>
      <c r="T155" s="212"/>
      <c r="AT155" s="213" t="s">
        <v>133</v>
      </c>
      <c r="AU155" s="213" t="s">
        <v>86</v>
      </c>
      <c r="AV155" s="13" t="s">
        <v>86</v>
      </c>
      <c r="AW155" s="13" t="s">
        <v>33</v>
      </c>
      <c r="AX155" s="13" t="s">
        <v>84</v>
      </c>
      <c r="AY155" s="213" t="s">
        <v>115</v>
      </c>
    </row>
    <row r="156" spans="1:65" s="2" customFormat="1" ht="24.2" customHeight="1">
      <c r="A156" s="33"/>
      <c r="B156" s="34"/>
      <c r="C156" s="182" t="s">
        <v>180</v>
      </c>
      <c r="D156" s="182" t="s">
        <v>117</v>
      </c>
      <c r="E156" s="183" t="s">
        <v>181</v>
      </c>
      <c r="F156" s="184" t="s">
        <v>182</v>
      </c>
      <c r="G156" s="185" t="s">
        <v>183</v>
      </c>
      <c r="H156" s="186">
        <v>1</v>
      </c>
      <c r="I156" s="187"/>
      <c r="J156" s="188">
        <f>ROUND(I156*H156,2)</f>
        <v>0</v>
      </c>
      <c r="K156" s="189"/>
      <c r="L156" s="38"/>
      <c r="M156" s="190" t="s">
        <v>1</v>
      </c>
      <c r="N156" s="191" t="s">
        <v>41</v>
      </c>
      <c r="O156" s="70"/>
      <c r="P156" s="192">
        <f>O156*H156</f>
        <v>0</v>
      </c>
      <c r="Q156" s="192">
        <v>0</v>
      </c>
      <c r="R156" s="192">
        <f>Q156*H156</f>
        <v>0</v>
      </c>
      <c r="S156" s="192">
        <v>0</v>
      </c>
      <c r="T156" s="193">
        <f>S156*H156</f>
        <v>0</v>
      </c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R156" s="194" t="s">
        <v>121</v>
      </c>
      <c r="AT156" s="194" t="s">
        <v>117</v>
      </c>
      <c r="AU156" s="194" t="s">
        <v>86</v>
      </c>
      <c r="AY156" s="16" t="s">
        <v>115</v>
      </c>
      <c r="BE156" s="195">
        <f>IF(N156="základní",J156,0)</f>
        <v>0</v>
      </c>
      <c r="BF156" s="195">
        <f>IF(N156="snížená",J156,0)</f>
        <v>0</v>
      </c>
      <c r="BG156" s="195">
        <f>IF(N156="zákl. přenesená",J156,0)</f>
        <v>0</v>
      </c>
      <c r="BH156" s="195">
        <f>IF(N156="sníž. přenesená",J156,0)</f>
        <v>0</v>
      </c>
      <c r="BI156" s="195">
        <f>IF(N156="nulová",J156,0)</f>
        <v>0</v>
      </c>
      <c r="BJ156" s="16" t="s">
        <v>84</v>
      </c>
      <c r="BK156" s="195">
        <f>ROUND(I156*H156,2)</f>
        <v>0</v>
      </c>
      <c r="BL156" s="16" t="s">
        <v>121</v>
      </c>
      <c r="BM156" s="194" t="s">
        <v>184</v>
      </c>
    </row>
    <row r="157" spans="1:65" s="2" customFormat="1" ht="19.5">
      <c r="A157" s="33"/>
      <c r="B157" s="34"/>
      <c r="C157" s="35"/>
      <c r="D157" s="196" t="s">
        <v>123</v>
      </c>
      <c r="E157" s="35"/>
      <c r="F157" s="197" t="s">
        <v>185</v>
      </c>
      <c r="G157" s="35"/>
      <c r="H157" s="35"/>
      <c r="I157" s="198"/>
      <c r="J157" s="35"/>
      <c r="K157" s="35"/>
      <c r="L157" s="38"/>
      <c r="M157" s="199"/>
      <c r="N157" s="200"/>
      <c r="O157" s="70"/>
      <c r="P157" s="70"/>
      <c r="Q157" s="70"/>
      <c r="R157" s="70"/>
      <c r="S157" s="70"/>
      <c r="T157" s="71"/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T157" s="16" t="s">
        <v>123</v>
      </c>
      <c r="AU157" s="16" t="s">
        <v>86</v>
      </c>
    </row>
    <row r="158" spans="1:65" s="12" customFormat="1" ht="22.9" customHeight="1">
      <c r="B158" s="166"/>
      <c r="C158" s="167"/>
      <c r="D158" s="168" t="s">
        <v>75</v>
      </c>
      <c r="E158" s="180" t="s">
        <v>121</v>
      </c>
      <c r="F158" s="180" t="s">
        <v>186</v>
      </c>
      <c r="G158" s="167"/>
      <c r="H158" s="167"/>
      <c r="I158" s="170"/>
      <c r="J158" s="181">
        <f>BK158</f>
        <v>0</v>
      </c>
      <c r="K158" s="167"/>
      <c r="L158" s="172"/>
      <c r="M158" s="173"/>
      <c r="N158" s="174"/>
      <c r="O158" s="174"/>
      <c r="P158" s="175">
        <f>SUM(P159:P171)</f>
        <v>0</v>
      </c>
      <c r="Q158" s="174"/>
      <c r="R158" s="175">
        <f>SUM(R159:R171)</f>
        <v>144.14399999999998</v>
      </c>
      <c r="S158" s="174"/>
      <c r="T158" s="176">
        <f>SUM(T159:T171)</f>
        <v>0</v>
      </c>
      <c r="AR158" s="177" t="s">
        <v>84</v>
      </c>
      <c r="AT158" s="178" t="s">
        <v>75</v>
      </c>
      <c r="AU158" s="178" t="s">
        <v>84</v>
      </c>
      <c r="AY158" s="177" t="s">
        <v>115</v>
      </c>
      <c r="BK158" s="179">
        <f>SUM(BK159:BK171)</f>
        <v>0</v>
      </c>
    </row>
    <row r="159" spans="1:65" s="2" customFormat="1" ht="33" customHeight="1">
      <c r="A159" s="33"/>
      <c r="B159" s="34"/>
      <c r="C159" s="182" t="s">
        <v>187</v>
      </c>
      <c r="D159" s="182" t="s">
        <v>117</v>
      </c>
      <c r="E159" s="183" t="s">
        <v>188</v>
      </c>
      <c r="F159" s="184" t="s">
        <v>189</v>
      </c>
      <c r="G159" s="185" t="s">
        <v>129</v>
      </c>
      <c r="H159" s="186">
        <v>24</v>
      </c>
      <c r="I159" s="187"/>
      <c r="J159" s="188">
        <f>ROUND(I159*H159,2)</f>
        <v>0</v>
      </c>
      <c r="K159" s="189"/>
      <c r="L159" s="38"/>
      <c r="M159" s="190" t="s">
        <v>1</v>
      </c>
      <c r="N159" s="191" t="s">
        <v>41</v>
      </c>
      <c r="O159" s="70"/>
      <c r="P159" s="192">
        <f>O159*H159</f>
        <v>0</v>
      </c>
      <c r="Q159" s="192">
        <v>0</v>
      </c>
      <c r="R159" s="192">
        <f>Q159*H159</f>
        <v>0</v>
      </c>
      <c r="S159" s="192">
        <v>0</v>
      </c>
      <c r="T159" s="193">
        <f>S159*H159</f>
        <v>0</v>
      </c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R159" s="194" t="s">
        <v>121</v>
      </c>
      <c r="AT159" s="194" t="s">
        <v>117</v>
      </c>
      <c r="AU159" s="194" t="s">
        <v>86</v>
      </c>
      <c r="AY159" s="16" t="s">
        <v>115</v>
      </c>
      <c r="BE159" s="195">
        <f>IF(N159="základní",J159,0)</f>
        <v>0</v>
      </c>
      <c r="BF159" s="195">
        <f>IF(N159="snížená",J159,0)</f>
        <v>0</v>
      </c>
      <c r="BG159" s="195">
        <f>IF(N159="zákl. přenesená",J159,0)</f>
        <v>0</v>
      </c>
      <c r="BH159" s="195">
        <f>IF(N159="sníž. přenesená",J159,0)</f>
        <v>0</v>
      </c>
      <c r="BI159" s="195">
        <f>IF(N159="nulová",J159,0)</f>
        <v>0</v>
      </c>
      <c r="BJ159" s="16" t="s">
        <v>84</v>
      </c>
      <c r="BK159" s="195">
        <f>ROUND(I159*H159,2)</f>
        <v>0</v>
      </c>
      <c r="BL159" s="16" t="s">
        <v>121</v>
      </c>
      <c r="BM159" s="194" t="s">
        <v>190</v>
      </c>
    </row>
    <row r="160" spans="1:65" s="2" customFormat="1" ht="29.25">
      <c r="A160" s="33"/>
      <c r="B160" s="34"/>
      <c r="C160" s="35"/>
      <c r="D160" s="196" t="s">
        <v>123</v>
      </c>
      <c r="E160" s="35"/>
      <c r="F160" s="197" t="s">
        <v>191</v>
      </c>
      <c r="G160" s="35"/>
      <c r="H160" s="35"/>
      <c r="I160" s="198"/>
      <c r="J160" s="35"/>
      <c r="K160" s="35"/>
      <c r="L160" s="38"/>
      <c r="M160" s="199"/>
      <c r="N160" s="200"/>
      <c r="O160" s="70"/>
      <c r="P160" s="70"/>
      <c r="Q160" s="70"/>
      <c r="R160" s="70"/>
      <c r="S160" s="70"/>
      <c r="T160" s="71"/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T160" s="16" t="s">
        <v>123</v>
      </c>
      <c r="AU160" s="16" t="s">
        <v>86</v>
      </c>
    </row>
    <row r="161" spans="1:65" s="2" customFormat="1" ht="24.2" customHeight="1">
      <c r="A161" s="33"/>
      <c r="B161" s="34"/>
      <c r="C161" s="182" t="s">
        <v>192</v>
      </c>
      <c r="D161" s="182" t="s">
        <v>117</v>
      </c>
      <c r="E161" s="183" t="s">
        <v>193</v>
      </c>
      <c r="F161" s="184" t="s">
        <v>194</v>
      </c>
      <c r="G161" s="185" t="s">
        <v>129</v>
      </c>
      <c r="H161" s="186">
        <v>72</v>
      </c>
      <c r="I161" s="187"/>
      <c r="J161" s="188">
        <f>ROUND(I161*H161,2)</f>
        <v>0</v>
      </c>
      <c r="K161" s="189"/>
      <c r="L161" s="38"/>
      <c r="M161" s="190" t="s">
        <v>1</v>
      </c>
      <c r="N161" s="191" t="s">
        <v>41</v>
      </c>
      <c r="O161" s="70"/>
      <c r="P161" s="192">
        <f>O161*H161</f>
        <v>0</v>
      </c>
      <c r="Q161" s="192">
        <v>2.0019999999999998</v>
      </c>
      <c r="R161" s="192">
        <f>Q161*H161</f>
        <v>144.14399999999998</v>
      </c>
      <c r="S161" s="192">
        <v>0</v>
      </c>
      <c r="T161" s="193">
        <f>S161*H161</f>
        <v>0</v>
      </c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R161" s="194" t="s">
        <v>121</v>
      </c>
      <c r="AT161" s="194" t="s">
        <v>117</v>
      </c>
      <c r="AU161" s="194" t="s">
        <v>86</v>
      </c>
      <c r="AY161" s="16" t="s">
        <v>115</v>
      </c>
      <c r="BE161" s="195">
        <f>IF(N161="základní",J161,0)</f>
        <v>0</v>
      </c>
      <c r="BF161" s="195">
        <f>IF(N161="snížená",J161,0)</f>
        <v>0</v>
      </c>
      <c r="BG161" s="195">
        <f>IF(N161="zákl. přenesená",J161,0)</f>
        <v>0</v>
      </c>
      <c r="BH161" s="195">
        <f>IF(N161="sníž. přenesená",J161,0)</f>
        <v>0</v>
      </c>
      <c r="BI161" s="195">
        <f>IF(N161="nulová",J161,0)</f>
        <v>0</v>
      </c>
      <c r="BJ161" s="16" t="s">
        <v>84</v>
      </c>
      <c r="BK161" s="195">
        <f>ROUND(I161*H161,2)</f>
        <v>0</v>
      </c>
      <c r="BL161" s="16" t="s">
        <v>121</v>
      </c>
      <c r="BM161" s="194" t="s">
        <v>195</v>
      </c>
    </row>
    <row r="162" spans="1:65" s="2" customFormat="1" ht="29.25">
      <c r="A162" s="33"/>
      <c r="B162" s="34"/>
      <c r="C162" s="35"/>
      <c r="D162" s="196" t="s">
        <v>123</v>
      </c>
      <c r="E162" s="35"/>
      <c r="F162" s="197" t="s">
        <v>196</v>
      </c>
      <c r="G162" s="35"/>
      <c r="H162" s="35"/>
      <c r="I162" s="198"/>
      <c r="J162" s="35"/>
      <c r="K162" s="35"/>
      <c r="L162" s="38"/>
      <c r="M162" s="199"/>
      <c r="N162" s="200"/>
      <c r="O162" s="70"/>
      <c r="P162" s="70"/>
      <c r="Q162" s="70"/>
      <c r="R162" s="70"/>
      <c r="S162" s="70"/>
      <c r="T162" s="71"/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T162" s="16" t="s">
        <v>123</v>
      </c>
      <c r="AU162" s="16" t="s">
        <v>86</v>
      </c>
    </row>
    <row r="163" spans="1:65" s="2" customFormat="1" ht="11.25">
      <c r="A163" s="33"/>
      <c r="B163" s="34"/>
      <c r="C163" s="35"/>
      <c r="D163" s="201" t="s">
        <v>125</v>
      </c>
      <c r="E163" s="35"/>
      <c r="F163" s="202" t="s">
        <v>197</v>
      </c>
      <c r="G163" s="35"/>
      <c r="H163" s="35"/>
      <c r="I163" s="198"/>
      <c r="J163" s="35"/>
      <c r="K163" s="35"/>
      <c r="L163" s="38"/>
      <c r="M163" s="199"/>
      <c r="N163" s="200"/>
      <c r="O163" s="70"/>
      <c r="P163" s="70"/>
      <c r="Q163" s="70"/>
      <c r="R163" s="70"/>
      <c r="S163" s="70"/>
      <c r="T163" s="71"/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T163" s="16" t="s">
        <v>125</v>
      </c>
      <c r="AU163" s="16" t="s">
        <v>86</v>
      </c>
    </row>
    <row r="164" spans="1:65" s="13" customFormat="1" ht="11.25">
      <c r="B164" s="203"/>
      <c r="C164" s="204"/>
      <c r="D164" s="196" t="s">
        <v>133</v>
      </c>
      <c r="E164" s="205" t="s">
        <v>1</v>
      </c>
      <c r="F164" s="206" t="s">
        <v>198</v>
      </c>
      <c r="G164" s="204"/>
      <c r="H164" s="207">
        <v>72</v>
      </c>
      <c r="I164" s="208"/>
      <c r="J164" s="204"/>
      <c r="K164" s="204"/>
      <c r="L164" s="209"/>
      <c r="M164" s="210"/>
      <c r="N164" s="211"/>
      <c r="O164" s="211"/>
      <c r="P164" s="211"/>
      <c r="Q164" s="211"/>
      <c r="R164" s="211"/>
      <c r="S164" s="211"/>
      <c r="T164" s="212"/>
      <c r="AT164" s="213" t="s">
        <v>133</v>
      </c>
      <c r="AU164" s="213" t="s">
        <v>86</v>
      </c>
      <c r="AV164" s="13" t="s">
        <v>86</v>
      </c>
      <c r="AW164" s="13" t="s">
        <v>33</v>
      </c>
      <c r="AX164" s="13" t="s">
        <v>76</v>
      </c>
      <c r="AY164" s="213" t="s">
        <v>115</v>
      </c>
    </row>
    <row r="165" spans="1:65" s="14" customFormat="1" ht="11.25">
      <c r="B165" s="214"/>
      <c r="C165" s="215"/>
      <c r="D165" s="196" t="s">
        <v>133</v>
      </c>
      <c r="E165" s="216" t="s">
        <v>1</v>
      </c>
      <c r="F165" s="217" t="s">
        <v>135</v>
      </c>
      <c r="G165" s="215"/>
      <c r="H165" s="218">
        <v>72</v>
      </c>
      <c r="I165" s="219"/>
      <c r="J165" s="215"/>
      <c r="K165" s="215"/>
      <c r="L165" s="220"/>
      <c r="M165" s="221"/>
      <c r="N165" s="222"/>
      <c r="O165" s="222"/>
      <c r="P165" s="222"/>
      <c r="Q165" s="222"/>
      <c r="R165" s="222"/>
      <c r="S165" s="222"/>
      <c r="T165" s="223"/>
      <c r="AT165" s="224" t="s">
        <v>133</v>
      </c>
      <c r="AU165" s="224" t="s">
        <v>86</v>
      </c>
      <c r="AV165" s="14" t="s">
        <v>121</v>
      </c>
      <c r="AW165" s="14" t="s">
        <v>33</v>
      </c>
      <c r="AX165" s="14" t="s">
        <v>84</v>
      </c>
      <c r="AY165" s="224" t="s">
        <v>115</v>
      </c>
    </row>
    <row r="166" spans="1:65" s="2" customFormat="1" ht="24.2" customHeight="1">
      <c r="A166" s="33"/>
      <c r="B166" s="34"/>
      <c r="C166" s="182" t="s">
        <v>199</v>
      </c>
      <c r="D166" s="182" t="s">
        <v>117</v>
      </c>
      <c r="E166" s="183" t="s">
        <v>200</v>
      </c>
      <c r="F166" s="184" t="s">
        <v>201</v>
      </c>
      <c r="G166" s="185" t="s">
        <v>175</v>
      </c>
      <c r="H166" s="186">
        <v>475</v>
      </c>
      <c r="I166" s="187"/>
      <c r="J166" s="188">
        <f>ROUND(I166*H166,2)</f>
        <v>0</v>
      </c>
      <c r="K166" s="189"/>
      <c r="L166" s="38"/>
      <c r="M166" s="190" t="s">
        <v>1</v>
      </c>
      <c r="N166" s="191" t="s">
        <v>41</v>
      </c>
      <c r="O166" s="70"/>
      <c r="P166" s="192">
        <f>O166*H166</f>
        <v>0</v>
      </c>
      <c r="Q166" s="192">
        <v>0</v>
      </c>
      <c r="R166" s="192">
        <f>Q166*H166</f>
        <v>0</v>
      </c>
      <c r="S166" s="192">
        <v>0</v>
      </c>
      <c r="T166" s="193">
        <f>S166*H166</f>
        <v>0</v>
      </c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R166" s="194" t="s">
        <v>121</v>
      </c>
      <c r="AT166" s="194" t="s">
        <v>117</v>
      </c>
      <c r="AU166" s="194" t="s">
        <v>86</v>
      </c>
      <c r="AY166" s="16" t="s">
        <v>115</v>
      </c>
      <c r="BE166" s="195">
        <f>IF(N166="základní",J166,0)</f>
        <v>0</v>
      </c>
      <c r="BF166" s="195">
        <f>IF(N166="snížená",J166,0)</f>
        <v>0</v>
      </c>
      <c r="BG166" s="195">
        <f>IF(N166="zákl. přenesená",J166,0)</f>
        <v>0</v>
      </c>
      <c r="BH166" s="195">
        <f>IF(N166="sníž. přenesená",J166,0)</f>
        <v>0</v>
      </c>
      <c r="BI166" s="195">
        <f>IF(N166="nulová",J166,0)</f>
        <v>0</v>
      </c>
      <c r="BJ166" s="16" t="s">
        <v>84</v>
      </c>
      <c r="BK166" s="195">
        <f>ROUND(I166*H166,2)</f>
        <v>0</v>
      </c>
      <c r="BL166" s="16" t="s">
        <v>121</v>
      </c>
      <c r="BM166" s="194" t="s">
        <v>202</v>
      </c>
    </row>
    <row r="167" spans="1:65" s="2" customFormat="1" ht="29.25">
      <c r="A167" s="33"/>
      <c r="B167" s="34"/>
      <c r="C167" s="35"/>
      <c r="D167" s="196" t="s">
        <v>123</v>
      </c>
      <c r="E167" s="35"/>
      <c r="F167" s="197" t="s">
        <v>203</v>
      </c>
      <c r="G167" s="35"/>
      <c r="H167" s="35"/>
      <c r="I167" s="198"/>
      <c r="J167" s="35"/>
      <c r="K167" s="35"/>
      <c r="L167" s="38"/>
      <c r="M167" s="199"/>
      <c r="N167" s="200"/>
      <c r="O167" s="70"/>
      <c r="P167" s="70"/>
      <c r="Q167" s="70"/>
      <c r="R167" s="70"/>
      <c r="S167" s="70"/>
      <c r="T167" s="71"/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T167" s="16" t="s">
        <v>123</v>
      </c>
      <c r="AU167" s="16" t="s">
        <v>86</v>
      </c>
    </row>
    <row r="168" spans="1:65" s="2" customFormat="1" ht="11.25">
      <c r="A168" s="33"/>
      <c r="B168" s="34"/>
      <c r="C168" s="35"/>
      <c r="D168" s="201" t="s">
        <v>125</v>
      </c>
      <c r="E168" s="35"/>
      <c r="F168" s="202" t="s">
        <v>204</v>
      </c>
      <c r="G168" s="35"/>
      <c r="H168" s="35"/>
      <c r="I168" s="198"/>
      <c r="J168" s="35"/>
      <c r="K168" s="35"/>
      <c r="L168" s="38"/>
      <c r="M168" s="199"/>
      <c r="N168" s="200"/>
      <c r="O168" s="70"/>
      <c r="P168" s="70"/>
      <c r="Q168" s="70"/>
      <c r="R168" s="70"/>
      <c r="S168" s="70"/>
      <c r="T168" s="71"/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T168" s="16" t="s">
        <v>125</v>
      </c>
      <c r="AU168" s="16" t="s">
        <v>86</v>
      </c>
    </row>
    <row r="169" spans="1:65" s="13" customFormat="1" ht="11.25">
      <c r="B169" s="203"/>
      <c r="C169" s="204"/>
      <c r="D169" s="196" t="s">
        <v>133</v>
      </c>
      <c r="E169" s="205" t="s">
        <v>1</v>
      </c>
      <c r="F169" s="206" t="s">
        <v>205</v>
      </c>
      <c r="G169" s="204"/>
      <c r="H169" s="207">
        <v>400</v>
      </c>
      <c r="I169" s="208"/>
      <c r="J169" s="204"/>
      <c r="K169" s="204"/>
      <c r="L169" s="209"/>
      <c r="M169" s="210"/>
      <c r="N169" s="211"/>
      <c r="O169" s="211"/>
      <c r="P169" s="211"/>
      <c r="Q169" s="211"/>
      <c r="R169" s="211"/>
      <c r="S169" s="211"/>
      <c r="T169" s="212"/>
      <c r="AT169" s="213" t="s">
        <v>133</v>
      </c>
      <c r="AU169" s="213" t="s">
        <v>86</v>
      </c>
      <c r="AV169" s="13" t="s">
        <v>86</v>
      </c>
      <c r="AW169" s="13" t="s">
        <v>33</v>
      </c>
      <c r="AX169" s="13" t="s">
        <v>76</v>
      </c>
      <c r="AY169" s="213" t="s">
        <v>115</v>
      </c>
    </row>
    <row r="170" spans="1:65" s="13" customFormat="1" ht="11.25">
      <c r="B170" s="203"/>
      <c r="C170" s="204"/>
      <c r="D170" s="196" t="s">
        <v>133</v>
      </c>
      <c r="E170" s="205" t="s">
        <v>1</v>
      </c>
      <c r="F170" s="206" t="s">
        <v>206</v>
      </c>
      <c r="G170" s="204"/>
      <c r="H170" s="207">
        <v>75</v>
      </c>
      <c r="I170" s="208"/>
      <c r="J170" s="204"/>
      <c r="K170" s="204"/>
      <c r="L170" s="209"/>
      <c r="M170" s="210"/>
      <c r="N170" s="211"/>
      <c r="O170" s="211"/>
      <c r="P170" s="211"/>
      <c r="Q170" s="211"/>
      <c r="R170" s="211"/>
      <c r="S170" s="211"/>
      <c r="T170" s="212"/>
      <c r="AT170" s="213" t="s">
        <v>133</v>
      </c>
      <c r="AU170" s="213" t="s">
        <v>86</v>
      </c>
      <c r="AV170" s="13" t="s">
        <v>86</v>
      </c>
      <c r="AW170" s="13" t="s">
        <v>33</v>
      </c>
      <c r="AX170" s="13" t="s">
        <v>76</v>
      </c>
      <c r="AY170" s="213" t="s">
        <v>115</v>
      </c>
    </row>
    <row r="171" spans="1:65" s="14" customFormat="1" ht="11.25">
      <c r="B171" s="214"/>
      <c r="C171" s="215"/>
      <c r="D171" s="196" t="s">
        <v>133</v>
      </c>
      <c r="E171" s="216" t="s">
        <v>1</v>
      </c>
      <c r="F171" s="217" t="s">
        <v>135</v>
      </c>
      <c r="G171" s="215"/>
      <c r="H171" s="218">
        <v>475</v>
      </c>
      <c r="I171" s="219"/>
      <c r="J171" s="215"/>
      <c r="K171" s="215"/>
      <c r="L171" s="220"/>
      <c r="M171" s="221"/>
      <c r="N171" s="222"/>
      <c r="O171" s="222"/>
      <c r="P171" s="222"/>
      <c r="Q171" s="222"/>
      <c r="R171" s="222"/>
      <c r="S171" s="222"/>
      <c r="T171" s="223"/>
      <c r="AT171" s="224" t="s">
        <v>133</v>
      </c>
      <c r="AU171" s="224" t="s">
        <v>86</v>
      </c>
      <c r="AV171" s="14" t="s">
        <v>121</v>
      </c>
      <c r="AW171" s="14" t="s">
        <v>33</v>
      </c>
      <c r="AX171" s="14" t="s">
        <v>84</v>
      </c>
      <c r="AY171" s="224" t="s">
        <v>115</v>
      </c>
    </row>
    <row r="172" spans="1:65" s="12" customFormat="1" ht="22.9" customHeight="1">
      <c r="B172" s="166"/>
      <c r="C172" s="167"/>
      <c r="D172" s="168" t="s">
        <v>75</v>
      </c>
      <c r="E172" s="180" t="s">
        <v>207</v>
      </c>
      <c r="F172" s="180" t="s">
        <v>208</v>
      </c>
      <c r="G172" s="167"/>
      <c r="H172" s="167"/>
      <c r="I172" s="170"/>
      <c r="J172" s="181">
        <f>BK172</f>
        <v>0</v>
      </c>
      <c r="K172" s="167"/>
      <c r="L172" s="172"/>
      <c r="M172" s="173"/>
      <c r="N172" s="174"/>
      <c r="O172" s="174"/>
      <c r="P172" s="175">
        <f>SUM(P173:P175)</f>
        <v>0</v>
      </c>
      <c r="Q172" s="174"/>
      <c r="R172" s="175">
        <f>SUM(R173:R175)</f>
        <v>0</v>
      </c>
      <c r="S172" s="174"/>
      <c r="T172" s="176">
        <f>SUM(T173:T175)</f>
        <v>0</v>
      </c>
      <c r="AR172" s="177" t="s">
        <v>84</v>
      </c>
      <c r="AT172" s="178" t="s">
        <v>75</v>
      </c>
      <c r="AU172" s="178" t="s">
        <v>84</v>
      </c>
      <c r="AY172" s="177" t="s">
        <v>115</v>
      </c>
      <c r="BK172" s="179">
        <f>SUM(BK173:BK175)</f>
        <v>0</v>
      </c>
    </row>
    <row r="173" spans="1:65" s="2" customFormat="1" ht="16.5" customHeight="1">
      <c r="A173" s="33"/>
      <c r="B173" s="34"/>
      <c r="C173" s="182" t="s">
        <v>209</v>
      </c>
      <c r="D173" s="182" t="s">
        <v>117</v>
      </c>
      <c r="E173" s="183" t="s">
        <v>210</v>
      </c>
      <c r="F173" s="184" t="s">
        <v>211</v>
      </c>
      <c r="G173" s="185" t="s">
        <v>212</v>
      </c>
      <c r="H173" s="186">
        <v>153.744</v>
      </c>
      <c r="I173" s="187"/>
      <c r="J173" s="188">
        <f>ROUND(I173*H173,2)</f>
        <v>0</v>
      </c>
      <c r="K173" s="189"/>
      <c r="L173" s="38"/>
      <c r="M173" s="190" t="s">
        <v>1</v>
      </c>
      <c r="N173" s="191" t="s">
        <v>41</v>
      </c>
      <c r="O173" s="70"/>
      <c r="P173" s="192">
        <f>O173*H173</f>
        <v>0</v>
      </c>
      <c r="Q173" s="192">
        <v>0</v>
      </c>
      <c r="R173" s="192">
        <f>Q173*H173</f>
        <v>0</v>
      </c>
      <c r="S173" s="192">
        <v>0</v>
      </c>
      <c r="T173" s="193">
        <f>S173*H173</f>
        <v>0</v>
      </c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R173" s="194" t="s">
        <v>121</v>
      </c>
      <c r="AT173" s="194" t="s">
        <v>117</v>
      </c>
      <c r="AU173" s="194" t="s">
        <v>86</v>
      </c>
      <c r="AY173" s="16" t="s">
        <v>115</v>
      </c>
      <c r="BE173" s="195">
        <f>IF(N173="základní",J173,0)</f>
        <v>0</v>
      </c>
      <c r="BF173" s="195">
        <f>IF(N173="snížená",J173,0)</f>
        <v>0</v>
      </c>
      <c r="BG173" s="195">
        <f>IF(N173="zákl. přenesená",J173,0)</f>
        <v>0</v>
      </c>
      <c r="BH173" s="195">
        <f>IF(N173="sníž. přenesená",J173,0)</f>
        <v>0</v>
      </c>
      <c r="BI173" s="195">
        <f>IF(N173="nulová",J173,0)</f>
        <v>0</v>
      </c>
      <c r="BJ173" s="16" t="s">
        <v>84</v>
      </c>
      <c r="BK173" s="195">
        <f>ROUND(I173*H173,2)</f>
        <v>0</v>
      </c>
      <c r="BL173" s="16" t="s">
        <v>121</v>
      </c>
      <c r="BM173" s="194" t="s">
        <v>213</v>
      </c>
    </row>
    <row r="174" spans="1:65" s="2" customFormat="1" ht="19.5">
      <c r="A174" s="33"/>
      <c r="B174" s="34"/>
      <c r="C174" s="35"/>
      <c r="D174" s="196" t="s">
        <v>123</v>
      </c>
      <c r="E174" s="35"/>
      <c r="F174" s="197" t="s">
        <v>214</v>
      </c>
      <c r="G174" s="35"/>
      <c r="H174" s="35"/>
      <c r="I174" s="198"/>
      <c r="J174" s="35"/>
      <c r="K174" s="35"/>
      <c r="L174" s="38"/>
      <c r="M174" s="199"/>
      <c r="N174" s="200"/>
      <c r="O174" s="70"/>
      <c r="P174" s="70"/>
      <c r="Q174" s="70"/>
      <c r="R174" s="70"/>
      <c r="S174" s="70"/>
      <c r="T174" s="71"/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T174" s="16" t="s">
        <v>123</v>
      </c>
      <c r="AU174" s="16" t="s">
        <v>86</v>
      </c>
    </row>
    <row r="175" spans="1:65" s="2" customFormat="1" ht="11.25">
      <c r="A175" s="33"/>
      <c r="B175" s="34"/>
      <c r="C175" s="35"/>
      <c r="D175" s="201" t="s">
        <v>125</v>
      </c>
      <c r="E175" s="35"/>
      <c r="F175" s="202" t="s">
        <v>215</v>
      </c>
      <c r="G175" s="35"/>
      <c r="H175" s="35"/>
      <c r="I175" s="198"/>
      <c r="J175" s="35"/>
      <c r="K175" s="35"/>
      <c r="L175" s="38"/>
      <c r="M175" s="199"/>
      <c r="N175" s="200"/>
      <c r="O175" s="70"/>
      <c r="P175" s="70"/>
      <c r="Q175" s="70"/>
      <c r="R175" s="70"/>
      <c r="S175" s="70"/>
      <c r="T175" s="71"/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T175" s="16" t="s">
        <v>125</v>
      </c>
      <c r="AU175" s="16" t="s">
        <v>86</v>
      </c>
    </row>
    <row r="176" spans="1:65" s="12" customFormat="1" ht="25.9" customHeight="1">
      <c r="B176" s="166"/>
      <c r="C176" s="167"/>
      <c r="D176" s="168" t="s">
        <v>75</v>
      </c>
      <c r="E176" s="169" t="s">
        <v>216</v>
      </c>
      <c r="F176" s="169" t="s">
        <v>217</v>
      </c>
      <c r="G176" s="167"/>
      <c r="H176" s="167"/>
      <c r="I176" s="170"/>
      <c r="J176" s="171">
        <f>BK176</f>
        <v>0</v>
      </c>
      <c r="K176" s="167"/>
      <c r="L176" s="172"/>
      <c r="M176" s="173"/>
      <c r="N176" s="174"/>
      <c r="O176" s="174"/>
      <c r="P176" s="175">
        <f>SUM(P177:P182)</f>
        <v>0</v>
      </c>
      <c r="Q176" s="174"/>
      <c r="R176" s="175">
        <f>SUM(R177:R182)</f>
        <v>0</v>
      </c>
      <c r="S176" s="174"/>
      <c r="T176" s="176">
        <f>SUM(T177:T182)</f>
        <v>0</v>
      </c>
      <c r="AR176" s="177" t="s">
        <v>148</v>
      </c>
      <c r="AT176" s="178" t="s">
        <v>75</v>
      </c>
      <c r="AU176" s="178" t="s">
        <v>76</v>
      </c>
      <c r="AY176" s="177" t="s">
        <v>115</v>
      </c>
      <c r="BK176" s="179">
        <f>SUM(BK177:BK182)</f>
        <v>0</v>
      </c>
    </row>
    <row r="177" spans="1:65" s="2" customFormat="1" ht="16.5" customHeight="1">
      <c r="A177" s="33"/>
      <c r="B177" s="34"/>
      <c r="C177" s="182" t="s">
        <v>218</v>
      </c>
      <c r="D177" s="182" t="s">
        <v>117</v>
      </c>
      <c r="E177" s="183" t="s">
        <v>219</v>
      </c>
      <c r="F177" s="184" t="s">
        <v>220</v>
      </c>
      <c r="G177" s="185" t="s">
        <v>183</v>
      </c>
      <c r="H177" s="186">
        <v>1</v>
      </c>
      <c r="I177" s="187"/>
      <c r="J177" s="188">
        <f>ROUND(I177*H177,2)</f>
        <v>0</v>
      </c>
      <c r="K177" s="189"/>
      <c r="L177" s="38"/>
      <c r="M177" s="190" t="s">
        <v>1</v>
      </c>
      <c r="N177" s="191" t="s">
        <v>41</v>
      </c>
      <c r="O177" s="70"/>
      <c r="P177" s="192">
        <f>O177*H177</f>
        <v>0</v>
      </c>
      <c r="Q177" s="192">
        <v>0</v>
      </c>
      <c r="R177" s="192">
        <f>Q177*H177</f>
        <v>0</v>
      </c>
      <c r="S177" s="192">
        <v>0</v>
      </c>
      <c r="T177" s="193">
        <f>S177*H177</f>
        <v>0</v>
      </c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R177" s="194" t="s">
        <v>121</v>
      </c>
      <c r="AT177" s="194" t="s">
        <v>117</v>
      </c>
      <c r="AU177" s="194" t="s">
        <v>84</v>
      </c>
      <c r="AY177" s="16" t="s">
        <v>115</v>
      </c>
      <c r="BE177" s="195">
        <f>IF(N177="základní",J177,0)</f>
        <v>0</v>
      </c>
      <c r="BF177" s="195">
        <f>IF(N177="snížená",J177,0)</f>
        <v>0</v>
      </c>
      <c r="BG177" s="195">
        <f>IF(N177="zákl. přenesená",J177,0)</f>
        <v>0</v>
      </c>
      <c r="BH177" s="195">
        <f>IF(N177="sníž. přenesená",J177,0)</f>
        <v>0</v>
      </c>
      <c r="BI177" s="195">
        <f>IF(N177="nulová",J177,0)</f>
        <v>0</v>
      </c>
      <c r="BJ177" s="16" t="s">
        <v>84</v>
      </c>
      <c r="BK177" s="195">
        <f>ROUND(I177*H177,2)</f>
        <v>0</v>
      </c>
      <c r="BL177" s="16" t="s">
        <v>121</v>
      </c>
      <c r="BM177" s="194" t="s">
        <v>221</v>
      </c>
    </row>
    <row r="178" spans="1:65" s="2" customFormat="1" ht="11.25">
      <c r="A178" s="33"/>
      <c r="B178" s="34"/>
      <c r="C178" s="35"/>
      <c r="D178" s="196" t="s">
        <v>123</v>
      </c>
      <c r="E178" s="35"/>
      <c r="F178" s="197" t="s">
        <v>220</v>
      </c>
      <c r="G178" s="35"/>
      <c r="H178" s="35"/>
      <c r="I178" s="198"/>
      <c r="J178" s="35"/>
      <c r="K178" s="35"/>
      <c r="L178" s="38"/>
      <c r="M178" s="199"/>
      <c r="N178" s="200"/>
      <c r="O178" s="70"/>
      <c r="P178" s="70"/>
      <c r="Q178" s="70"/>
      <c r="R178" s="70"/>
      <c r="S178" s="70"/>
      <c r="T178" s="71"/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T178" s="16" t="s">
        <v>123</v>
      </c>
      <c r="AU178" s="16" t="s">
        <v>84</v>
      </c>
    </row>
    <row r="179" spans="1:65" s="2" customFormat="1" ht="16.5" customHeight="1">
      <c r="A179" s="33"/>
      <c r="B179" s="34"/>
      <c r="C179" s="182" t="s">
        <v>7</v>
      </c>
      <c r="D179" s="182" t="s">
        <v>117</v>
      </c>
      <c r="E179" s="183" t="s">
        <v>222</v>
      </c>
      <c r="F179" s="184" t="s">
        <v>223</v>
      </c>
      <c r="G179" s="185" t="s">
        <v>183</v>
      </c>
      <c r="H179" s="186">
        <v>1</v>
      </c>
      <c r="I179" s="187"/>
      <c r="J179" s="188">
        <f>ROUND(I179*H179,2)</f>
        <v>0</v>
      </c>
      <c r="K179" s="189"/>
      <c r="L179" s="38"/>
      <c r="M179" s="190" t="s">
        <v>1</v>
      </c>
      <c r="N179" s="191" t="s">
        <v>41</v>
      </c>
      <c r="O179" s="70"/>
      <c r="P179" s="192">
        <f>O179*H179</f>
        <v>0</v>
      </c>
      <c r="Q179" s="192">
        <v>0</v>
      </c>
      <c r="R179" s="192">
        <f>Q179*H179</f>
        <v>0</v>
      </c>
      <c r="S179" s="192">
        <v>0</v>
      </c>
      <c r="T179" s="193">
        <f>S179*H179</f>
        <v>0</v>
      </c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R179" s="194" t="s">
        <v>121</v>
      </c>
      <c r="AT179" s="194" t="s">
        <v>117</v>
      </c>
      <c r="AU179" s="194" t="s">
        <v>84</v>
      </c>
      <c r="AY179" s="16" t="s">
        <v>115</v>
      </c>
      <c r="BE179" s="195">
        <f>IF(N179="základní",J179,0)</f>
        <v>0</v>
      </c>
      <c r="BF179" s="195">
        <f>IF(N179="snížená",J179,0)</f>
        <v>0</v>
      </c>
      <c r="BG179" s="195">
        <f>IF(N179="zákl. přenesená",J179,0)</f>
        <v>0</v>
      </c>
      <c r="BH179" s="195">
        <f>IF(N179="sníž. přenesená",J179,0)</f>
        <v>0</v>
      </c>
      <c r="BI179" s="195">
        <f>IF(N179="nulová",J179,0)</f>
        <v>0</v>
      </c>
      <c r="BJ179" s="16" t="s">
        <v>84</v>
      </c>
      <c r="BK179" s="195">
        <f>ROUND(I179*H179,2)</f>
        <v>0</v>
      </c>
      <c r="BL179" s="16" t="s">
        <v>121</v>
      </c>
      <c r="BM179" s="194" t="s">
        <v>224</v>
      </c>
    </row>
    <row r="180" spans="1:65" s="2" customFormat="1" ht="11.25">
      <c r="A180" s="33"/>
      <c r="B180" s="34"/>
      <c r="C180" s="35"/>
      <c r="D180" s="196" t="s">
        <v>123</v>
      </c>
      <c r="E180" s="35"/>
      <c r="F180" s="197" t="s">
        <v>220</v>
      </c>
      <c r="G180" s="35"/>
      <c r="H180" s="35"/>
      <c r="I180" s="198"/>
      <c r="J180" s="35"/>
      <c r="K180" s="35"/>
      <c r="L180" s="38"/>
      <c r="M180" s="199"/>
      <c r="N180" s="200"/>
      <c r="O180" s="70"/>
      <c r="P180" s="70"/>
      <c r="Q180" s="70"/>
      <c r="R180" s="70"/>
      <c r="S180" s="70"/>
      <c r="T180" s="71"/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T180" s="16" t="s">
        <v>123</v>
      </c>
      <c r="AU180" s="16" t="s">
        <v>84</v>
      </c>
    </row>
    <row r="181" spans="1:65" s="2" customFormat="1" ht="16.5" customHeight="1">
      <c r="A181" s="33"/>
      <c r="B181" s="34"/>
      <c r="C181" s="182" t="s">
        <v>225</v>
      </c>
      <c r="D181" s="182" t="s">
        <v>117</v>
      </c>
      <c r="E181" s="183" t="s">
        <v>226</v>
      </c>
      <c r="F181" s="184" t="s">
        <v>227</v>
      </c>
      <c r="G181" s="185" t="s">
        <v>183</v>
      </c>
      <c r="H181" s="186">
        <v>1</v>
      </c>
      <c r="I181" s="187"/>
      <c r="J181" s="188">
        <f>ROUND(I181*H181,2)</f>
        <v>0</v>
      </c>
      <c r="K181" s="189"/>
      <c r="L181" s="38"/>
      <c r="M181" s="190" t="s">
        <v>1</v>
      </c>
      <c r="N181" s="191" t="s">
        <v>41</v>
      </c>
      <c r="O181" s="70"/>
      <c r="P181" s="192">
        <f>O181*H181</f>
        <v>0</v>
      </c>
      <c r="Q181" s="192">
        <v>0</v>
      </c>
      <c r="R181" s="192">
        <f>Q181*H181</f>
        <v>0</v>
      </c>
      <c r="S181" s="192">
        <v>0</v>
      </c>
      <c r="T181" s="193">
        <f>S181*H181</f>
        <v>0</v>
      </c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R181" s="194" t="s">
        <v>228</v>
      </c>
      <c r="AT181" s="194" t="s">
        <v>117</v>
      </c>
      <c r="AU181" s="194" t="s">
        <v>84</v>
      </c>
      <c r="AY181" s="16" t="s">
        <v>115</v>
      </c>
      <c r="BE181" s="195">
        <f>IF(N181="základní",J181,0)</f>
        <v>0</v>
      </c>
      <c r="BF181" s="195">
        <f>IF(N181="snížená",J181,0)</f>
        <v>0</v>
      </c>
      <c r="BG181" s="195">
        <f>IF(N181="zákl. přenesená",J181,0)</f>
        <v>0</v>
      </c>
      <c r="BH181" s="195">
        <f>IF(N181="sníž. přenesená",J181,0)</f>
        <v>0</v>
      </c>
      <c r="BI181" s="195">
        <f>IF(N181="nulová",J181,0)</f>
        <v>0</v>
      </c>
      <c r="BJ181" s="16" t="s">
        <v>84</v>
      </c>
      <c r="BK181" s="195">
        <f>ROUND(I181*H181,2)</f>
        <v>0</v>
      </c>
      <c r="BL181" s="16" t="s">
        <v>228</v>
      </c>
      <c r="BM181" s="194" t="s">
        <v>229</v>
      </c>
    </row>
    <row r="182" spans="1:65" s="2" customFormat="1" ht="11.25">
      <c r="A182" s="33"/>
      <c r="B182" s="34"/>
      <c r="C182" s="35"/>
      <c r="D182" s="196" t="s">
        <v>123</v>
      </c>
      <c r="E182" s="35"/>
      <c r="F182" s="197" t="s">
        <v>227</v>
      </c>
      <c r="G182" s="35"/>
      <c r="H182" s="35"/>
      <c r="I182" s="198"/>
      <c r="J182" s="35"/>
      <c r="K182" s="35"/>
      <c r="L182" s="38"/>
      <c r="M182" s="225"/>
      <c r="N182" s="226"/>
      <c r="O182" s="227"/>
      <c r="P182" s="227"/>
      <c r="Q182" s="227"/>
      <c r="R182" s="227"/>
      <c r="S182" s="227"/>
      <c r="T182" s="228"/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T182" s="16" t="s">
        <v>123</v>
      </c>
      <c r="AU182" s="16" t="s">
        <v>84</v>
      </c>
    </row>
    <row r="183" spans="1:65" s="2" customFormat="1" ht="6.95" customHeight="1">
      <c r="A183" s="33"/>
      <c r="B183" s="53"/>
      <c r="C183" s="54"/>
      <c r="D183" s="54"/>
      <c r="E183" s="54"/>
      <c r="F183" s="54"/>
      <c r="G183" s="54"/>
      <c r="H183" s="54"/>
      <c r="I183" s="54"/>
      <c r="J183" s="54"/>
      <c r="K183" s="54"/>
      <c r="L183" s="38"/>
      <c r="M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</row>
  </sheetData>
  <sheetProtection algorithmName="SHA-512" hashValue="6FeeYVUJFNs2REMFRmQlXCQNgWh/ju/0WZb6cA7bSF0rnkqCQKOok+6Yggursk0k8AUcBdqCLrEn/adNCRpoEQ==" saltValue="xLw01bHN/234gR+7HLS248tsf5aWmY9PQHpYwj2sjVx0v/PJwjAWV6sh/qnJlhcLkiELdX6KNaBhHlgS+GBlvg==" spinCount="100000" sheet="1" objects="1" scenarios="1" formatColumns="0" formatRows="0" autoFilter="0"/>
  <autoFilter ref="C120:K182"/>
  <mergeCells count="9">
    <mergeCell ref="E87:H87"/>
    <mergeCell ref="E111:H111"/>
    <mergeCell ref="E113:H113"/>
    <mergeCell ref="L2:V2"/>
    <mergeCell ref="E7:H7"/>
    <mergeCell ref="E9:H9"/>
    <mergeCell ref="E18:H18"/>
    <mergeCell ref="E27:H27"/>
    <mergeCell ref="E85:H85"/>
  </mergeCells>
  <hyperlinks>
    <hyperlink ref="F126" r:id="rId1"/>
    <hyperlink ref="F129" r:id="rId2"/>
    <hyperlink ref="F134" r:id="rId3"/>
    <hyperlink ref="F138" r:id="rId4"/>
    <hyperlink ref="F141" r:id="rId5"/>
    <hyperlink ref="F144" r:id="rId6"/>
    <hyperlink ref="F148" r:id="rId7"/>
    <hyperlink ref="F151" r:id="rId8"/>
    <hyperlink ref="F154" r:id="rId9"/>
    <hyperlink ref="F163" r:id="rId10"/>
    <hyperlink ref="F168" r:id="rId11"/>
    <hyperlink ref="F175" r:id="rId12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4</vt:i4>
      </vt:variant>
    </vt:vector>
  </HeadingPairs>
  <TitlesOfParts>
    <vt:vector size="6" baseType="lpstr">
      <vt:lpstr>Rekapitulace stavby</vt:lpstr>
      <vt:lpstr>01 - Oprava břehové opevnění</vt:lpstr>
      <vt:lpstr>'01 - Oprava břehové opevnění'!Názvy_tisku</vt:lpstr>
      <vt:lpstr>'Rekapitulace stavby'!Názvy_tisku</vt:lpstr>
      <vt:lpstr>'01 - Oprava břehové opevnění'!Oblast_tisku</vt:lpstr>
      <vt:lpstr>'Rekapitulace stavby'!Oblast_tisku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Kamila Válková</cp:lastModifiedBy>
  <dcterms:created xsi:type="dcterms:W3CDTF">2025-04-25T11:11:29Z</dcterms:created>
  <dcterms:modified xsi:type="dcterms:W3CDTF">2025-05-21T08:16:51Z</dcterms:modified>
</cp:coreProperties>
</file>