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C:\Users\Klára Kasalová\Desktop\Kucián_projekty\kros4\"/>
    </mc:Choice>
  </mc:AlternateContent>
  <xr:revisionPtr revIDLastSave="0" documentId="13_ncr:1_{6097946D-E36E-438F-9009-A29033106404}" xr6:coauthVersionLast="47" xr6:coauthVersionMax="47" xr10:uidLastSave="{00000000-0000-0000-0000-000000000000}"/>
  <bookViews>
    <workbookView xWindow="28680" yWindow="-120" windowWidth="29040" windowHeight="15720" xr2:uid="{00000000-000D-0000-FFFF-FFFF00000000}"/>
  </bookViews>
  <sheets>
    <sheet name="Rekapitulace stavby" sheetId="1" r:id="rId1"/>
    <sheet name="SO 01.1 - Bourací a demol..." sheetId="2" r:id="rId2"/>
    <sheet name="SO 01.2 - Nový stav" sheetId="3" r:id="rId3"/>
    <sheet name="SO 01.3 - Sanace betonový..." sheetId="4" r:id="rId4"/>
    <sheet name="OST - Ostatní a vedlejší ..." sheetId="5" r:id="rId5"/>
  </sheets>
  <definedNames>
    <definedName name="_xlnm._FilterDatabase" localSheetId="4" hidden="1">'OST - Ostatní a vedlejší ...'!$C$121:$K$166</definedName>
    <definedName name="_xlnm._FilterDatabase" localSheetId="1" hidden="1">'SO 01.1 - Bourací a demol...'!$C$123:$K$184</definedName>
    <definedName name="_xlnm._FilterDatabase" localSheetId="2" hidden="1">'SO 01.2 - Nový stav'!$C$129:$K$417</definedName>
    <definedName name="_xlnm._FilterDatabase" localSheetId="3" hidden="1">'SO 01.3 - Sanace betonový...'!$C$124:$K$181</definedName>
    <definedName name="_xlnm.Print_Titles" localSheetId="4">'OST - Ostatní a vedlejší ...'!$121:$121</definedName>
    <definedName name="_xlnm.Print_Titles" localSheetId="0">'Rekapitulace stavby'!$92:$92</definedName>
    <definedName name="_xlnm.Print_Titles" localSheetId="1">'SO 01.1 - Bourací a demol...'!$123:$123</definedName>
    <definedName name="_xlnm.Print_Titles" localSheetId="2">'SO 01.2 - Nový stav'!$129:$129</definedName>
    <definedName name="_xlnm.Print_Titles" localSheetId="3">'SO 01.3 - Sanace betonový...'!$124:$124</definedName>
    <definedName name="_xlnm.Print_Area" localSheetId="4">'OST - Ostatní a vedlejší ...'!$C$4:$J$76,'OST - Ostatní a vedlejší ...'!$C$82:$J$103,'OST - Ostatní a vedlejší ...'!$C$109:$K$166</definedName>
    <definedName name="_xlnm.Print_Area" localSheetId="0">'Rekapitulace stavby'!$D$4:$AO$76,'Rekapitulace stavby'!$C$82:$AQ$100</definedName>
    <definedName name="_xlnm.Print_Area" localSheetId="1">'SO 01.1 - Bourací a demol...'!$C$4:$J$76,'SO 01.1 - Bourací a demol...'!$C$82:$J$103,'SO 01.1 - Bourací a demol...'!$C$109:$K$184</definedName>
    <definedName name="_xlnm.Print_Area" localSheetId="2">'SO 01.2 - Nový stav'!$C$4:$J$76,'SO 01.2 - Nový stav'!$C$82:$J$109,'SO 01.2 - Nový stav'!$C$115:$K$417</definedName>
    <definedName name="_xlnm.Print_Area" localSheetId="3">'SO 01.3 - Sanace betonový...'!$C$4:$J$76,'SO 01.3 - Sanace betonový...'!$C$82:$J$104,'SO 01.3 - Sanace betonový...'!$C$110:$K$181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5" l="1"/>
  <c r="J36" i="5"/>
  <c r="AY99" i="1"/>
  <c r="J35" i="5"/>
  <c r="AX99" i="1"/>
  <c r="BI165" i="5"/>
  <c r="BH165" i="5"/>
  <c r="BG165" i="5"/>
  <c r="BF165" i="5"/>
  <c r="T165" i="5"/>
  <c r="R165" i="5"/>
  <c r="P165" i="5"/>
  <c r="BI163" i="5"/>
  <c r="BH163" i="5"/>
  <c r="BG163" i="5"/>
  <c r="BF163" i="5"/>
  <c r="T163" i="5"/>
  <c r="R163" i="5"/>
  <c r="P163" i="5"/>
  <c r="BI161" i="5"/>
  <c r="BH161" i="5"/>
  <c r="BG161" i="5"/>
  <c r="BF161" i="5"/>
  <c r="T161" i="5"/>
  <c r="R161" i="5"/>
  <c r="P161" i="5"/>
  <c r="BI159" i="5"/>
  <c r="BH159" i="5"/>
  <c r="BG159" i="5"/>
  <c r="BF159" i="5"/>
  <c r="T159" i="5"/>
  <c r="R159" i="5"/>
  <c r="P159" i="5"/>
  <c r="BI157" i="5"/>
  <c r="BH157" i="5"/>
  <c r="BG157" i="5"/>
  <c r="BF157" i="5"/>
  <c r="T157" i="5"/>
  <c r="R157" i="5"/>
  <c r="P157" i="5"/>
  <c r="BI155" i="5"/>
  <c r="BH155" i="5"/>
  <c r="BG155" i="5"/>
  <c r="BF155" i="5"/>
  <c r="T155" i="5"/>
  <c r="R155" i="5"/>
  <c r="P155" i="5"/>
  <c r="BI153" i="5"/>
  <c r="BH153" i="5"/>
  <c r="BG153" i="5"/>
  <c r="BF153" i="5"/>
  <c r="T153" i="5"/>
  <c r="R153" i="5"/>
  <c r="P153" i="5"/>
  <c r="BI150" i="5"/>
  <c r="BH150" i="5"/>
  <c r="BG150" i="5"/>
  <c r="BF150" i="5"/>
  <c r="T150" i="5"/>
  <c r="R150" i="5"/>
  <c r="P150" i="5"/>
  <c r="BI147" i="5"/>
  <c r="BH147" i="5"/>
  <c r="BG147" i="5"/>
  <c r="BF147" i="5"/>
  <c r="T147" i="5"/>
  <c r="T146" i="5"/>
  <c r="R147" i="5"/>
  <c r="R146" i="5" s="1"/>
  <c r="P147" i="5"/>
  <c r="P146" i="5" s="1"/>
  <c r="BI144" i="5"/>
  <c r="BH144" i="5"/>
  <c r="BG144" i="5"/>
  <c r="BF144" i="5"/>
  <c r="T144" i="5"/>
  <c r="R144" i="5"/>
  <c r="P144" i="5"/>
  <c r="BI142" i="5"/>
  <c r="BH142" i="5"/>
  <c r="BG142" i="5"/>
  <c r="BF142" i="5"/>
  <c r="T142" i="5"/>
  <c r="R142" i="5"/>
  <c r="P142" i="5"/>
  <c r="BI140" i="5"/>
  <c r="BH140" i="5"/>
  <c r="BG140" i="5"/>
  <c r="BF140" i="5"/>
  <c r="T140" i="5"/>
  <c r="R140" i="5"/>
  <c r="P140" i="5"/>
  <c r="BI136" i="5"/>
  <c r="BH136" i="5"/>
  <c r="BG136" i="5"/>
  <c r="BF136" i="5"/>
  <c r="T136" i="5"/>
  <c r="T135" i="5"/>
  <c r="R136" i="5"/>
  <c r="R135" i="5" s="1"/>
  <c r="P136" i="5"/>
  <c r="P135"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J119" i="5"/>
  <c r="J118" i="5"/>
  <c r="F116" i="5"/>
  <c r="E114" i="5"/>
  <c r="J92" i="5"/>
  <c r="J91" i="5"/>
  <c r="F89" i="5"/>
  <c r="E87" i="5"/>
  <c r="J18" i="5"/>
  <c r="E18" i="5"/>
  <c r="F119" i="5" s="1"/>
  <c r="J17" i="5"/>
  <c r="J15" i="5"/>
  <c r="E15" i="5"/>
  <c r="F91" i="5"/>
  <c r="J14" i="5"/>
  <c r="J12" i="5"/>
  <c r="J116" i="5" s="1"/>
  <c r="E7" i="5"/>
  <c r="E112" i="5" s="1"/>
  <c r="J39" i="4"/>
  <c r="J38" i="4"/>
  <c r="AY98" i="1"/>
  <c r="J37" i="4"/>
  <c r="AX98" i="1"/>
  <c r="BI180" i="4"/>
  <c r="BH180" i="4"/>
  <c r="BG180" i="4"/>
  <c r="BF180" i="4"/>
  <c r="T180" i="4"/>
  <c r="R180" i="4"/>
  <c r="P180" i="4"/>
  <c r="BI178" i="4"/>
  <c r="BH178" i="4"/>
  <c r="BG178" i="4"/>
  <c r="BF178" i="4"/>
  <c r="T178" i="4"/>
  <c r="R178" i="4"/>
  <c r="P178" i="4"/>
  <c r="BI175" i="4"/>
  <c r="BH175" i="4"/>
  <c r="BG175" i="4"/>
  <c r="BF175" i="4"/>
  <c r="T175" i="4"/>
  <c r="R175" i="4"/>
  <c r="P175" i="4"/>
  <c r="BI173" i="4"/>
  <c r="BH173" i="4"/>
  <c r="BG173" i="4"/>
  <c r="BF173" i="4"/>
  <c r="T173" i="4"/>
  <c r="R173" i="4"/>
  <c r="P173" i="4"/>
  <c r="BI168" i="4"/>
  <c r="BH168" i="4"/>
  <c r="BG168" i="4"/>
  <c r="BF168" i="4"/>
  <c r="T168" i="4"/>
  <c r="R168" i="4"/>
  <c r="P168" i="4"/>
  <c r="BI166" i="4"/>
  <c r="BH166" i="4"/>
  <c r="BG166" i="4"/>
  <c r="BF166" i="4"/>
  <c r="T166" i="4"/>
  <c r="R166" i="4"/>
  <c r="P166" i="4"/>
  <c r="BI160" i="4"/>
  <c r="BH160" i="4"/>
  <c r="BG160" i="4"/>
  <c r="BF160" i="4"/>
  <c r="T160" i="4"/>
  <c r="T159" i="4"/>
  <c r="R160" i="4"/>
  <c r="R159" i="4"/>
  <c r="P160" i="4"/>
  <c r="P159" i="4"/>
  <c r="BI153" i="4"/>
  <c r="BH153" i="4"/>
  <c r="BG153" i="4"/>
  <c r="BF153" i="4"/>
  <c r="T153" i="4"/>
  <c r="R153" i="4"/>
  <c r="P153" i="4"/>
  <c r="BI149" i="4"/>
  <c r="BH149" i="4"/>
  <c r="BG149" i="4"/>
  <c r="BF149" i="4"/>
  <c r="T149" i="4"/>
  <c r="R149" i="4"/>
  <c r="P149" i="4"/>
  <c r="BI145" i="4"/>
  <c r="BH145" i="4"/>
  <c r="BG145" i="4"/>
  <c r="BF145" i="4"/>
  <c r="T145" i="4"/>
  <c r="R145" i="4"/>
  <c r="P145" i="4"/>
  <c r="BI141" i="4"/>
  <c r="BH141" i="4"/>
  <c r="BG141" i="4"/>
  <c r="BF141" i="4"/>
  <c r="T141" i="4"/>
  <c r="R141" i="4"/>
  <c r="P141" i="4"/>
  <c r="BI135" i="4"/>
  <c r="BH135" i="4"/>
  <c r="BG135" i="4"/>
  <c r="BF135" i="4"/>
  <c r="T135" i="4"/>
  <c r="R135" i="4"/>
  <c r="P135" i="4"/>
  <c r="BI128" i="4"/>
  <c r="BH128" i="4"/>
  <c r="BG128" i="4"/>
  <c r="BF128" i="4"/>
  <c r="T128" i="4"/>
  <c r="R128" i="4"/>
  <c r="P128" i="4"/>
  <c r="J122" i="4"/>
  <c r="J121" i="4"/>
  <c r="F119" i="4"/>
  <c r="E117" i="4"/>
  <c r="J94" i="4"/>
  <c r="J93" i="4"/>
  <c r="F91" i="4"/>
  <c r="E89" i="4"/>
  <c r="J20" i="4"/>
  <c r="E20" i="4"/>
  <c r="F94" i="4" s="1"/>
  <c r="J19" i="4"/>
  <c r="J17" i="4"/>
  <c r="E17" i="4"/>
  <c r="F121" i="4"/>
  <c r="J16" i="4"/>
  <c r="J14" i="4"/>
  <c r="J119" i="4"/>
  <c r="E7" i="4"/>
  <c r="E113" i="4"/>
  <c r="J39" i="3"/>
  <c r="J38" i="3"/>
  <c r="AY97" i="1"/>
  <c r="J37" i="3"/>
  <c r="AX97" i="1"/>
  <c r="BI415" i="3"/>
  <c r="BH415" i="3"/>
  <c r="BG415" i="3"/>
  <c r="BF415" i="3"/>
  <c r="T415" i="3"/>
  <c r="T414" i="3" s="1"/>
  <c r="R415" i="3"/>
  <c r="R414" i="3" s="1"/>
  <c r="P415" i="3"/>
  <c r="P414" i="3"/>
  <c r="BI412" i="3"/>
  <c r="BH412" i="3"/>
  <c r="BG412" i="3"/>
  <c r="BF412" i="3"/>
  <c r="T412" i="3"/>
  <c r="T411" i="3" s="1"/>
  <c r="T410" i="3" s="1"/>
  <c r="R412" i="3"/>
  <c r="R411" i="3"/>
  <c r="P412" i="3"/>
  <c r="P411" i="3"/>
  <c r="P410" i="3" s="1"/>
  <c r="BI408" i="3"/>
  <c r="BH408" i="3"/>
  <c r="BG408" i="3"/>
  <c r="BF408" i="3"/>
  <c r="T408" i="3"/>
  <c r="R408" i="3"/>
  <c r="P408" i="3"/>
  <c r="BI406" i="3"/>
  <c r="BH406" i="3"/>
  <c r="BG406" i="3"/>
  <c r="BF406" i="3"/>
  <c r="T406" i="3"/>
  <c r="R406" i="3"/>
  <c r="P406" i="3"/>
  <c r="BI403" i="3"/>
  <c r="BH403" i="3"/>
  <c r="BG403" i="3"/>
  <c r="BF403" i="3"/>
  <c r="T403" i="3"/>
  <c r="R403" i="3"/>
  <c r="P403" i="3"/>
  <c r="BI399" i="3"/>
  <c r="BH399" i="3"/>
  <c r="BG399" i="3"/>
  <c r="BF399" i="3"/>
  <c r="T399" i="3"/>
  <c r="R399" i="3"/>
  <c r="P399" i="3"/>
  <c r="BI394" i="3"/>
  <c r="BH394" i="3"/>
  <c r="BG394" i="3"/>
  <c r="BF394" i="3"/>
  <c r="T394" i="3"/>
  <c r="R394" i="3"/>
  <c r="P394" i="3"/>
  <c r="BI390" i="3"/>
  <c r="BH390" i="3"/>
  <c r="BG390" i="3"/>
  <c r="BF390" i="3"/>
  <c r="T390" i="3"/>
  <c r="R390" i="3"/>
  <c r="P390" i="3"/>
  <c r="BI385" i="3"/>
  <c r="BH385" i="3"/>
  <c r="BG385" i="3"/>
  <c r="BF385" i="3"/>
  <c r="T385" i="3"/>
  <c r="R385" i="3"/>
  <c r="P385" i="3"/>
  <c r="BI381" i="3"/>
  <c r="BH381" i="3"/>
  <c r="BG381" i="3"/>
  <c r="BF381" i="3"/>
  <c r="T381" i="3"/>
  <c r="R381" i="3"/>
  <c r="P381" i="3"/>
  <c r="BI376" i="3"/>
  <c r="BH376" i="3"/>
  <c r="BG376" i="3"/>
  <c r="BF376" i="3"/>
  <c r="T376" i="3"/>
  <c r="R376" i="3"/>
  <c r="P376" i="3"/>
  <c r="BI370" i="3"/>
  <c r="BH370" i="3"/>
  <c r="BG370" i="3"/>
  <c r="BF370" i="3"/>
  <c r="T370" i="3"/>
  <c r="T369" i="3" s="1"/>
  <c r="R370" i="3"/>
  <c r="R369" i="3"/>
  <c r="P370" i="3"/>
  <c r="P369" i="3"/>
  <c r="BI365" i="3"/>
  <c r="BH365" i="3"/>
  <c r="BG365" i="3"/>
  <c r="BF365" i="3"/>
  <c r="T365" i="3"/>
  <c r="R365" i="3"/>
  <c r="P365" i="3"/>
  <c r="BI361" i="3"/>
  <c r="BH361" i="3"/>
  <c r="BG361" i="3"/>
  <c r="BF361" i="3"/>
  <c r="T361" i="3"/>
  <c r="R361" i="3"/>
  <c r="P361" i="3"/>
  <c r="BI357" i="3"/>
  <c r="BH357" i="3"/>
  <c r="BG357" i="3"/>
  <c r="BF357" i="3"/>
  <c r="T357" i="3"/>
  <c r="R357" i="3"/>
  <c r="P357" i="3"/>
  <c r="BI353" i="3"/>
  <c r="BH353" i="3"/>
  <c r="BG353" i="3"/>
  <c r="BF353" i="3"/>
  <c r="T353" i="3"/>
  <c r="R353" i="3"/>
  <c r="P353" i="3"/>
  <c r="BI336" i="3"/>
  <c r="BH336" i="3"/>
  <c r="BG336" i="3"/>
  <c r="BF336" i="3"/>
  <c r="T336" i="3"/>
  <c r="R336" i="3"/>
  <c r="P336" i="3"/>
  <c r="BI319" i="3"/>
  <c r="BH319" i="3"/>
  <c r="BG319" i="3"/>
  <c r="BF319" i="3"/>
  <c r="T319" i="3"/>
  <c r="R319" i="3"/>
  <c r="P319" i="3"/>
  <c r="BI313" i="3"/>
  <c r="BH313" i="3"/>
  <c r="BG313" i="3"/>
  <c r="BF313" i="3"/>
  <c r="T313" i="3"/>
  <c r="R313" i="3"/>
  <c r="P313" i="3"/>
  <c r="BI282" i="3"/>
  <c r="BH282" i="3"/>
  <c r="BG282" i="3"/>
  <c r="BF282" i="3"/>
  <c r="T282" i="3"/>
  <c r="R282" i="3"/>
  <c r="P282" i="3"/>
  <c r="BI277" i="3"/>
  <c r="BH277" i="3"/>
  <c r="BG277" i="3"/>
  <c r="BF277" i="3"/>
  <c r="T277" i="3"/>
  <c r="R277" i="3"/>
  <c r="P277" i="3"/>
  <c r="BI258" i="3"/>
  <c r="BH258" i="3"/>
  <c r="BG258" i="3"/>
  <c r="BF258" i="3"/>
  <c r="T258" i="3"/>
  <c r="R258" i="3"/>
  <c r="P258" i="3"/>
  <c r="BI229" i="3"/>
  <c r="BH229" i="3"/>
  <c r="BG229" i="3"/>
  <c r="BF229" i="3"/>
  <c r="T229" i="3"/>
  <c r="R229" i="3"/>
  <c r="P229" i="3"/>
  <c r="BI198" i="3"/>
  <c r="BH198" i="3"/>
  <c r="BG198" i="3"/>
  <c r="BF198" i="3"/>
  <c r="T198" i="3"/>
  <c r="R198" i="3"/>
  <c r="P198" i="3"/>
  <c r="BI167" i="3"/>
  <c r="BH167" i="3"/>
  <c r="BG167" i="3"/>
  <c r="BF167" i="3"/>
  <c r="T167" i="3"/>
  <c r="R167" i="3"/>
  <c r="P167" i="3"/>
  <c r="BI133" i="3"/>
  <c r="BH133" i="3"/>
  <c r="BG133" i="3"/>
  <c r="BF133" i="3"/>
  <c r="T133" i="3"/>
  <c r="R133" i="3"/>
  <c r="P133" i="3"/>
  <c r="J127" i="3"/>
  <c r="J126" i="3"/>
  <c r="F124" i="3"/>
  <c r="E122" i="3"/>
  <c r="J94" i="3"/>
  <c r="J93" i="3"/>
  <c r="F91" i="3"/>
  <c r="E89" i="3"/>
  <c r="J20" i="3"/>
  <c r="E20" i="3"/>
  <c r="F127" i="3"/>
  <c r="J19" i="3"/>
  <c r="J17" i="3"/>
  <c r="E17" i="3"/>
  <c r="F126" i="3" s="1"/>
  <c r="J16" i="3"/>
  <c r="J14" i="3"/>
  <c r="J124" i="3" s="1"/>
  <c r="E7" i="3"/>
  <c r="E85" i="3" s="1"/>
  <c r="J39" i="2"/>
  <c r="J38" i="2"/>
  <c r="AY96" i="1"/>
  <c r="J37" i="2"/>
  <c r="AX96" i="1"/>
  <c r="BI183" i="2"/>
  <c r="BH183" i="2"/>
  <c r="BG183" i="2"/>
  <c r="BF183" i="2"/>
  <c r="T183" i="2"/>
  <c r="R183" i="2"/>
  <c r="P183" i="2"/>
  <c r="BI181" i="2"/>
  <c r="BH181" i="2"/>
  <c r="BG181" i="2"/>
  <c r="BF181" i="2"/>
  <c r="T181" i="2"/>
  <c r="R181" i="2"/>
  <c r="P181" i="2"/>
  <c r="BI176" i="2"/>
  <c r="BH176" i="2"/>
  <c r="BG176" i="2"/>
  <c r="BF176" i="2"/>
  <c r="T176" i="2"/>
  <c r="R176" i="2"/>
  <c r="P176" i="2"/>
  <c r="BI174" i="2"/>
  <c r="BH174" i="2"/>
  <c r="BG174" i="2"/>
  <c r="BF174" i="2"/>
  <c r="T174" i="2"/>
  <c r="R174" i="2"/>
  <c r="P174" i="2"/>
  <c r="BI172" i="2"/>
  <c r="BH172" i="2"/>
  <c r="BG172" i="2"/>
  <c r="BF172" i="2"/>
  <c r="T172" i="2"/>
  <c r="R172" i="2"/>
  <c r="P172" i="2"/>
  <c r="BI143" i="2"/>
  <c r="BH143" i="2"/>
  <c r="BG143" i="2"/>
  <c r="BF143" i="2"/>
  <c r="T143" i="2"/>
  <c r="T142" i="2" s="1"/>
  <c r="R143" i="2"/>
  <c r="R142" i="2" s="1"/>
  <c r="P143" i="2"/>
  <c r="P142" i="2" s="1"/>
  <c r="BI137" i="2"/>
  <c r="BH137" i="2"/>
  <c r="BG137" i="2"/>
  <c r="F37" i="2" s="1"/>
  <c r="BF137" i="2"/>
  <c r="T137" i="2"/>
  <c r="R137" i="2"/>
  <c r="P137" i="2"/>
  <c r="BI132" i="2"/>
  <c r="BH132" i="2"/>
  <c r="BG132" i="2"/>
  <c r="BF132" i="2"/>
  <c r="T132" i="2"/>
  <c r="R132" i="2"/>
  <c r="P132" i="2"/>
  <c r="BI127" i="2"/>
  <c r="BH127" i="2"/>
  <c r="BG127" i="2"/>
  <c r="BF127" i="2"/>
  <c r="T127" i="2"/>
  <c r="R127" i="2"/>
  <c r="P127" i="2"/>
  <c r="J121" i="2"/>
  <c r="J120" i="2"/>
  <c r="F118" i="2"/>
  <c r="E116" i="2"/>
  <c r="J94" i="2"/>
  <c r="J93" i="2"/>
  <c r="F91" i="2"/>
  <c r="E89" i="2"/>
  <c r="J20" i="2"/>
  <c r="E20" i="2"/>
  <c r="F94" i="2" s="1"/>
  <c r="J19" i="2"/>
  <c r="J17" i="2"/>
  <c r="E17" i="2"/>
  <c r="F93" i="2" s="1"/>
  <c r="J16" i="2"/>
  <c r="J14" i="2"/>
  <c r="J118" i="2"/>
  <c r="E7" i="2"/>
  <c r="E112" i="2" s="1"/>
  <c r="L90" i="1"/>
  <c r="AM90" i="1"/>
  <c r="AM89" i="1"/>
  <c r="L89" i="1"/>
  <c r="AM87" i="1"/>
  <c r="L87" i="1"/>
  <c r="L85" i="1"/>
  <c r="L84" i="1"/>
  <c r="J176" i="2"/>
  <c r="BK127" i="2"/>
  <c r="J127" i="2"/>
  <c r="J198" i="3"/>
  <c r="J361" i="3"/>
  <c r="BK412" i="3"/>
  <c r="BK385" i="3"/>
  <c r="J282" i="3"/>
  <c r="J357" i="3"/>
  <c r="J168" i="4"/>
  <c r="J141" i="4"/>
  <c r="BK175" i="4"/>
  <c r="BK153" i="4"/>
  <c r="J166" i="4"/>
  <c r="J140" i="5"/>
  <c r="BK150" i="5"/>
  <c r="J174" i="2"/>
  <c r="BK183" i="2"/>
  <c r="AS95" i="1"/>
  <c r="J390" i="3"/>
  <c r="BK408" i="3"/>
  <c r="J394" i="3"/>
  <c r="BK361" i="3"/>
  <c r="J149" i="4"/>
  <c r="J153" i="4"/>
  <c r="BK166" i="4"/>
  <c r="BK145" i="4"/>
  <c r="J127" i="5"/>
  <c r="J142" i="5"/>
  <c r="BK133" i="5"/>
  <c r="J155" i="5"/>
  <c r="J153" i="5"/>
  <c r="BK132" i="2"/>
  <c r="J167" i="3"/>
  <c r="BK399" i="3"/>
  <c r="J376" i="3"/>
  <c r="J408" i="3"/>
  <c r="J133" i="3"/>
  <c r="J353" i="3"/>
  <c r="J175" i="4"/>
  <c r="BK173" i="4"/>
  <c r="J128" i="4"/>
  <c r="J173" i="4"/>
  <c r="BK140" i="5"/>
  <c r="J129" i="5"/>
  <c r="BK127" i="5"/>
  <c r="BK125" i="5"/>
  <c r="BK181" i="2"/>
  <c r="J132" i="2"/>
  <c r="J381" i="3"/>
  <c r="BK133" i="3"/>
  <c r="BK365" i="3"/>
  <c r="J319" i="3"/>
  <c r="BK403" i="3"/>
  <c r="J412" i="3"/>
  <c r="J406" i="3"/>
  <c r="J365" i="3"/>
  <c r="J180" i="4"/>
  <c r="BK178" i="4"/>
  <c r="J135" i="4"/>
  <c r="BK142" i="5"/>
  <c r="J163" i="5"/>
  <c r="J125" i="5"/>
  <c r="J133" i="5"/>
  <c r="BK159" i="5"/>
  <c r="J183" i="2"/>
  <c r="J181" i="2"/>
  <c r="BK229" i="3"/>
  <c r="BK128" i="4"/>
  <c r="BK160" i="4"/>
  <c r="BK135" i="4"/>
  <c r="BK129" i="5"/>
  <c r="J136" i="5"/>
  <c r="BK131" i="5"/>
  <c r="BK176" i="2"/>
  <c r="J137" i="2"/>
  <c r="J172" i="2"/>
  <c r="J385" i="3"/>
  <c r="BK376" i="3"/>
  <c r="BK381" i="3"/>
  <c r="BK406" i="3"/>
  <c r="BK167" i="3"/>
  <c r="J415" i="3"/>
  <c r="BK394" i="3"/>
  <c r="J159" i="5"/>
  <c r="BK153" i="5"/>
  <c r="BK147" i="5"/>
  <c r="BK282" i="3"/>
  <c r="J399" i="3"/>
  <c r="BK390" i="3"/>
  <c r="J131" i="5"/>
  <c r="BK161" i="5"/>
  <c r="BK172" i="2"/>
  <c r="BK137" i="2"/>
  <c r="J258" i="3"/>
  <c r="J370" i="3"/>
  <c r="J313" i="3"/>
  <c r="J336" i="3"/>
  <c r="BK319" i="3"/>
  <c r="J403" i="3"/>
  <c r="BK277" i="3"/>
  <c r="BK180" i="4"/>
  <c r="J145" i="4"/>
  <c r="BK168" i="4"/>
  <c r="BK149" i="4"/>
  <c r="J160" i="4"/>
  <c r="J157" i="5"/>
  <c r="J161" i="5"/>
  <c r="J147" i="5"/>
  <c r="BK155" i="5"/>
  <c r="BK144" i="5"/>
  <c r="BK143" i="2"/>
  <c r="J143" i="2"/>
  <c r="BK174" i="2"/>
  <c r="BK370" i="3"/>
  <c r="BK357" i="3"/>
  <c r="BK336" i="3"/>
  <c r="BK415" i="3"/>
  <c r="BK313" i="3"/>
  <c r="BK198" i="3"/>
  <c r="BK353" i="3"/>
  <c r="J178" i="4"/>
  <c r="BK141" i="4"/>
  <c r="BK165" i="5"/>
  <c r="J165" i="5"/>
  <c r="J150" i="5"/>
  <c r="BK157" i="5"/>
  <c r="BK163" i="5"/>
  <c r="J229" i="3"/>
  <c r="J277" i="3"/>
  <c r="BK258" i="3"/>
  <c r="BK136" i="5"/>
  <c r="J144" i="5"/>
  <c r="R410" i="3" l="1"/>
  <c r="P352" i="3"/>
  <c r="P375" i="3"/>
  <c r="BK171" i="2"/>
  <c r="J171" i="2" s="1"/>
  <c r="J102" i="2" s="1"/>
  <c r="T375" i="3"/>
  <c r="BK405" i="3"/>
  <c r="J405" i="3"/>
  <c r="J105" i="3"/>
  <c r="P165" i="4"/>
  <c r="P126" i="2"/>
  <c r="R132" i="3"/>
  <c r="R389" i="3"/>
  <c r="BK165" i="4"/>
  <c r="J165" i="4"/>
  <c r="J102" i="4" s="1"/>
  <c r="T126" i="2"/>
  <c r="T132" i="3"/>
  <c r="T389" i="3"/>
  <c r="T127" i="4"/>
  <c r="R177" i="4"/>
  <c r="BK126" i="2"/>
  <c r="J126" i="2"/>
  <c r="J100" i="2" s="1"/>
  <c r="P171" i="2"/>
  <c r="BK352" i="3"/>
  <c r="J352" i="3"/>
  <c r="J101" i="3" s="1"/>
  <c r="R405" i="3"/>
  <c r="P127" i="4"/>
  <c r="P126" i="4" s="1"/>
  <c r="P125" i="4" s="1"/>
  <c r="AU98" i="1" s="1"/>
  <c r="P177" i="4"/>
  <c r="T171" i="2"/>
  <c r="BK389" i="3"/>
  <c r="J389" i="3" s="1"/>
  <c r="J104" i="3" s="1"/>
  <c r="R165" i="4"/>
  <c r="R126" i="4" s="1"/>
  <c r="R125" i="4" s="1"/>
  <c r="R126" i="2"/>
  <c r="R352" i="3"/>
  <c r="BK375" i="3"/>
  <c r="J375" i="3" s="1"/>
  <c r="J103" i="3" s="1"/>
  <c r="T165" i="4"/>
  <c r="BK124" i="5"/>
  <c r="J124" i="5"/>
  <c r="J98" i="5" s="1"/>
  <c r="R139" i="5"/>
  <c r="P132" i="3"/>
  <c r="P389" i="3"/>
  <c r="R127" i="4"/>
  <c r="T177" i="4"/>
  <c r="P124" i="5"/>
  <c r="R375" i="3"/>
  <c r="T405" i="3"/>
  <c r="BK127" i="4"/>
  <c r="J127" i="4" s="1"/>
  <c r="J100" i="4" s="1"/>
  <c r="BK177" i="4"/>
  <c r="J177" i="4"/>
  <c r="J103" i="4" s="1"/>
  <c r="R124" i="5"/>
  <c r="R171" i="2"/>
  <c r="BK132" i="3"/>
  <c r="BK131" i="3" s="1"/>
  <c r="P139" i="5"/>
  <c r="R149" i="5"/>
  <c r="T352" i="3"/>
  <c r="P405" i="3"/>
  <c r="T124" i="5"/>
  <c r="BK139" i="5"/>
  <c r="J139" i="5" s="1"/>
  <c r="J100" i="5" s="1"/>
  <c r="T139" i="5"/>
  <c r="BK149" i="5"/>
  <c r="J149" i="5" s="1"/>
  <c r="J102" i="5" s="1"/>
  <c r="P149" i="5"/>
  <c r="T149" i="5"/>
  <c r="BK414" i="3"/>
  <c r="J414" i="3" s="1"/>
  <c r="J108" i="3" s="1"/>
  <c r="BK369" i="3"/>
  <c r="J369" i="3" s="1"/>
  <c r="J102" i="3" s="1"/>
  <c r="BK135" i="5"/>
  <c r="J135" i="5"/>
  <c r="J99" i="5" s="1"/>
  <c r="BK142" i="2"/>
  <c r="J142" i="2" s="1"/>
  <c r="J101" i="2" s="1"/>
  <c r="BK411" i="3"/>
  <c r="J411" i="3" s="1"/>
  <c r="J107" i="3" s="1"/>
  <c r="BK159" i="4"/>
  <c r="J159" i="4" s="1"/>
  <c r="J101" i="4" s="1"/>
  <c r="BK146" i="5"/>
  <c r="J146" i="5"/>
  <c r="J101" i="5" s="1"/>
  <c r="F92" i="5"/>
  <c r="F118" i="5"/>
  <c r="BE133" i="5"/>
  <c r="BE150" i="5"/>
  <c r="BE155" i="5"/>
  <c r="BE131" i="5"/>
  <c r="BE136" i="5"/>
  <c r="BE140" i="5"/>
  <c r="BE147" i="5"/>
  <c r="BE165" i="5"/>
  <c r="BE163" i="5"/>
  <c r="BE127" i="5"/>
  <c r="BE157" i="5"/>
  <c r="E85" i="5"/>
  <c r="BE125" i="5"/>
  <c r="J89" i="5"/>
  <c r="BE159" i="5"/>
  <c r="BE153" i="5"/>
  <c r="BE142" i="5"/>
  <c r="BE144" i="5"/>
  <c r="BE129" i="5"/>
  <c r="BE161" i="5"/>
  <c r="F93" i="4"/>
  <c r="BE128" i="4"/>
  <c r="BE178" i="4"/>
  <c r="BE168" i="4"/>
  <c r="F122" i="4"/>
  <c r="BE175" i="4"/>
  <c r="BE180" i="4"/>
  <c r="J91" i="4"/>
  <c r="BE141" i="4"/>
  <c r="BE149" i="4"/>
  <c r="BE145" i="4"/>
  <c r="E85" i="4"/>
  <c r="BE153" i="4"/>
  <c r="BE160" i="4"/>
  <c r="BE166" i="4"/>
  <c r="BK410" i="3"/>
  <c r="J410" i="3"/>
  <c r="J106" i="3" s="1"/>
  <c r="BE135" i="4"/>
  <c r="BE173" i="4"/>
  <c r="BE399" i="3"/>
  <c r="E118" i="3"/>
  <c r="BE282" i="3"/>
  <c r="BE381" i="3"/>
  <c r="BE336" i="3"/>
  <c r="BE376" i="3"/>
  <c r="BE385" i="3"/>
  <c r="BE408" i="3"/>
  <c r="BE415" i="3"/>
  <c r="BE198" i="3"/>
  <c r="BE353" i="3"/>
  <c r="BE361" i="3"/>
  <c r="BE403" i="3"/>
  <c r="BE412" i="3"/>
  <c r="F93" i="3"/>
  <c r="BE167" i="3"/>
  <c r="BE313" i="3"/>
  <c r="BE357" i="3"/>
  <c r="BE406" i="3"/>
  <c r="BE370" i="3"/>
  <c r="BE258" i="3"/>
  <c r="BE390" i="3"/>
  <c r="BE365" i="3"/>
  <c r="J91" i="3"/>
  <c r="BE133" i="3"/>
  <c r="BE229" i="3"/>
  <c r="BK125" i="2"/>
  <c r="J125" i="2" s="1"/>
  <c r="J99" i="2" s="1"/>
  <c r="F94" i="3"/>
  <c r="BE277" i="3"/>
  <c r="BE319" i="3"/>
  <c r="BE394" i="3"/>
  <c r="F120" i="2"/>
  <c r="BE132" i="2"/>
  <c r="E85" i="2"/>
  <c r="J91" i="2"/>
  <c r="F121" i="2"/>
  <c r="BE143" i="2"/>
  <c r="BE127" i="2"/>
  <c r="BE137" i="2"/>
  <c r="BE172" i="2"/>
  <c r="BE174" i="2"/>
  <c r="BE176" i="2"/>
  <c r="BE181" i="2"/>
  <c r="BE183" i="2"/>
  <c r="BB96" i="1"/>
  <c r="F37" i="3"/>
  <c r="BB97" i="1" s="1"/>
  <c r="J34" i="5"/>
  <c r="AW99" i="1"/>
  <c r="J36" i="2"/>
  <c r="AW96" i="1"/>
  <c r="F36" i="3"/>
  <c r="BA97" i="1" s="1"/>
  <c r="F35" i="5"/>
  <c r="BB99" i="1"/>
  <c r="F39" i="3"/>
  <c r="BD97" i="1" s="1"/>
  <c r="F34" i="5"/>
  <c r="BA99" i="1"/>
  <c r="F39" i="2"/>
  <c r="BD96" i="1"/>
  <c r="F36" i="4"/>
  <c r="BA98" i="1"/>
  <c r="J36" i="4"/>
  <c r="AW98" i="1" s="1"/>
  <c r="F38" i="4"/>
  <c r="BC98" i="1"/>
  <c r="AS94" i="1"/>
  <c r="F38" i="3"/>
  <c r="BC97" i="1" s="1"/>
  <c r="F37" i="5"/>
  <c r="BD99" i="1"/>
  <c r="F38" i="2"/>
  <c r="BC96" i="1" s="1"/>
  <c r="F39" i="4"/>
  <c r="BD98" i="1" s="1"/>
  <c r="F37" i="4"/>
  <c r="BB98" i="1"/>
  <c r="F36" i="5"/>
  <c r="BC99" i="1"/>
  <c r="F36" i="2"/>
  <c r="BA96" i="1"/>
  <c r="J36" i="3"/>
  <c r="AW97" i="1" s="1"/>
  <c r="BK126" i="4" l="1"/>
  <c r="BK125" i="4" s="1"/>
  <c r="J125" i="4" s="1"/>
  <c r="J32" i="4" s="1"/>
  <c r="J132" i="3"/>
  <c r="J100" i="3" s="1"/>
  <c r="T123" i="5"/>
  <c r="T122" i="5"/>
  <c r="T131" i="3"/>
  <c r="T130" i="3"/>
  <c r="P131" i="3"/>
  <c r="P130" i="3"/>
  <c r="AU97" i="1"/>
  <c r="R125" i="2"/>
  <c r="R124" i="2"/>
  <c r="T126" i="4"/>
  <c r="T125" i="4" s="1"/>
  <c r="T125" i="2"/>
  <c r="T124" i="2"/>
  <c r="P125" i="2"/>
  <c r="P124" i="2"/>
  <c r="AU96" i="1"/>
  <c r="R123" i="5"/>
  <c r="R122" i="5"/>
  <c r="P123" i="5"/>
  <c r="P122" i="5"/>
  <c r="AU99" i="1"/>
  <c r="R131" i="3"/>
  <c r="R130" i="3" s="1"/>
  <c r="BK123" i="5"/>
  <c r="BK122" i="5"/>
  <c r="J122" i="5"/>
  <c r="J96" i="5"/>
  <c r="AG98" i="1"/>
  <c r="J98" i="4"/>
  <c r="J126" i="4"/>
  <c r="J99" i="4"/>
  <c r="BK130" i="3"/>
  <c r="J130" i="3"/>
  <c r="J32" i="3" s="1"/>
  <c r="AG97" i="1" s="1"/>
  <c r="J131" i="3"/>
  <c r="J99" i="3" s="1"/>
  <c r="BK124" i="2"/>
  <c r="J124" i="2"/>
  <c r="J35" i="3"/>
  <c r="AV97" i="1" s="1"/>
  <c r="AT97" i="1" s="1"/>
  <c r="J35" i="2"/>
  <c r="AV96" i="1"/>
  <c r="AT96" i="1"/>
  <c r="J33" i="5"/>
  <c r="AV99" i="1"/>
  <c r="AT99" i="1"/>
  <c r="F35" i="3"/>
  <c r="AZ97" i="1" s="1"/>
  <c r="BB95" i="1"/>
  <c r="F33" i="5"/>
  <c r="AZ99" i="1"/>
  <c r="F35" i="2"/>
  <c r="AZ96" i="1" s="1"/>
  <c r="J35" i="4"/>
  <c r="AV98" i="1" s="1"/>
  <c r="AT98" i="1" s="1"/>
  <c r="AN98" i="1" s="1"/>
  <c r="J32" i="2"/>
  <c r="AG96" i="1" s="1"/>
  <c r="BA95" i="1"/>
  <c r="AW95" i="1"/>
  <c r="BD95" i="1"/>
  <c r="F35" i="4"/>
  <c r="AZ98" i="1" s="1"/>
  <c r="BC95" i="1"/>
  <c r="AY95" i="1"/>
  <c r="J123" i="5" l="1"/>
  <c r="J97" i="5"/>
  <c r="AN97" i="1"/>
  <c r="J98" i="3"/>
  <c r="J41" i="4"/>
  <c r="AN96" i="1"/>
  <c r="J41" i="3"/>
  <c r="J98" i="2"/>
  <c r="J41" i="2"/>
  <c r="AU95" i="1"/>
  <c r="AU94" i="1"/>
  <c r="BD94" i="1"/>
  <c r="W33" i="1" s="1"/>
  <c r="J30" i="5"/>
  <c r="AG99" i="1"/>
  <c r="AX95" i="1"/>
  <c r="BA94" i="1"/>
  <c r="W30" i="1"/>
  <c r="BC94" i="1"/>
  <c r="AY94" i="1"/>
  <c r="BB94" i="1"/>
  <c r="W31" i="1"/>
  <c r="AZ95" i="1"/>
  <c r="AG95" i="1"/>
  <c r="AG94" i="1" s="1"/>
  <c r="AK26" i="1" s="1"/>
  <c r="J39" i="5" l="1"/>
  <c r="AN99" i="1"/>
  <c r="AX94" i="1"/>
  <c r="AZ94" i="1"/>
  <c r="W29" i="1"/>
  <c r="AV95" i="1"/>
  <c r="AT95" i="1"/>
  <c r="AN95" i="1"/>
  <c r="W32" i="1"/>
  <c r="AW94" i="1"/>
  <c r="AK30" i="1" s="1"/>
  <c r="AV94" i="1" l="1"/>
  <c r="AK29" i="1" s="1"/>
  <c r="AK35" i="1" s="1"/>
  <c r="AT94" i="1" l="1"/>
  <c r="AN94" i="1" l="1"/>
</calcChain>
</file>

<file path=xl/sharedStrings.xml><?xml version="1.0" encoding="utf-8"?>
<sst xmlns="http://schemas.openxmlformats.org/spreadsheetml/2006/main" count="4731" uniqueCount="437">
  <si>
    <t>Export Komplet</t>
  </si>
  <si>
    <t/>
  </si>
  <si>
    <t>2.0</t>
  </si>
  <si>
    <t>ZAMOK</t>
  </si>
  <si>
    <t>False</t>
  </si>
  <si>
    <t>{53d82cfd-8a92-40c3-a5af-62f5a16b00e5}</t>
  </si>
  <si>
    <t>0,01</t>
  </si>
  <si>
    <t>21</t>
  </si>
  <si>
    <t>12</t>
  </si>
  <si>
    <t>REKAPITULACE STAVBY</t>
  </si>
  <si>
    <t>v ---  níže se nacházejí doplnkové a pomocné údaje k sestavám  --- v</t>
  </si>
  <si>
    <t>Návod na vyplnění</t>
  </si>
  <si>
    <t>0,001</t>
  </si>
  <si>
    <t>Kód:</t>
  </si>
  <si>
    <t>2024-07-18</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</si>
  <si>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</si>
  <si>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</si>
  <si>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VD Nymburk, zajištění stability betonového zábradlí jezové lávky</t>
  </si>
  <si>
    <t>KSO:</t>
  </si>
  <si>
    <t>821 1</t>
  </si>
  <si>
    <t>CC-CZ:</t>
  </si>
  <si>
    <t>214</t>
  </si>
  <si>
    <t>Místo:</t>
  </si>
  <si>
    <t xml:space="preserve">vodní tok Labe idvt 10100002 </t>
  </si>
  <si>
    <t>Datum:</t>
  </si>
  <si>
    <t>6. 5. 2025</t>
  </si>
  <si>
    <t>CZ-CPV:</t>
  </si>
  <si>
    <t>45000000-7</t>
  </si>
  <si>
    <t>CZ-CPA:</t>
  </si>
  <si>
    <t>42.13</t>
  </si>
  <si>
    <t>Zadavatel:</t>
  </si>
  <si>
    <t>IČ:</t>
  </si>
  <si>
    <t xml:space="preserve"> </t>
  </si>
  <si>
    <t>DIČ:</t>
  </si>
  <si>
    <t>Uchazeč:</t>
  </si>
  <si>
    <t>Vyplň údaj</t>
  </si>
  <si>
    <t>Projektant:</t>
  </si>
  <si>
    <t>08055475</t>
  </si>
  <si>
    <t xml:space="preserve">Kucián statika s.r.o. </t>
  </si>
  <si>
    <t>True</t>
  </si>
  <si>
    <t>Zpracovatel:</t>
  </si>
  <si>
    <t>10852468</t>
  </si>
  <si>
    <t>Speciosa International s.r.o.</t>
  </si>
  <si>
    <t>Poznámka:</t>
  </si>
  <si>
    <t xml:space="preserve">Jedná se o změnu dokončené stavby, kdy stávající povodní zábradlí již není ve stavu, kdy může nadále plnit svou funkci.  Stávající konstrukce zábradlí bude odbourána a nahrazena zcela novou konstrukcí, která svým tvarem bude respektovat stávající tvar zábradlí na mostě. 																																			_x000D_
"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</si>
  <si>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</si>
  <si>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</si>
  <si>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</si>
  <si>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</si>
  <si>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</si>
  <si>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</si>
  <si>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</si>
  <si>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</si>
  <si>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</si>
  <si>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</si>
  <si>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</si>
  <si>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</si>
  <si>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</si>
  <si>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</si>
  <si>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</si>
  <si>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</si>
  <si>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</si>
  <si>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</si>
  <si>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</si>
  <si>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</si>
  <si>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</si>
  <si>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</si>
  <si>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</si>
  <si>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</si>
  <si>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</si>
  <si>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</si>
  <si>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</si>
  <si>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</si>
  <si>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</si>
  <si>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</si>
  <si>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</si>
  <si>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</si>
  <si>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</si>
  <si>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</si>
  <si>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</si>
  <si>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</si>
  <si>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</si>
  <si>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</si>
  <si>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</si>
  <si>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</si>
  <si>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</si>
  <si>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</si>
  <si>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</si>
  <si>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</si>
  <si>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</si>
  <si>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stavební a konstrukční řešení</t>
  </si>
  <si>
    <t>STA</t>
  </si>
  <si>
    <t>1</t>
  </si>
  <si>
    <t>{631e2fae-8e50-4674-85a6-9df5e352c05c}</t>
  </si>
  <si>
    <t>2</t>
  </si>
  <si>
    <t>/</t>
  </si>
  <si>
    <t>SO 01.1</t>
  </si>
  <si>
    <t>Bourací a demoliční práce</t>
  </si>
  <si>
    <t>Soupis</t>
  </si>
  <si>
    <t>{928cb4de-40fe-489c-980c-abe3a69bb144}</t>
  </si>
  <si>
    <t>SO 01.2</t>
  </si>
  <si>
    <t>Nový stav</t>
  </si>
  <si>
    <t>{bd32c569-25bb-4159-8e61-58e664543806}</t>
  </si>
  <si>
    <t>8211</t>
  </si>
  <si>
    <t>SO 01.3</t>
  </si>
  <si>
    <t>Sanace betonových konstrukcí (boční zídky)</t>
  </si>
  <si>
    <t>{cf5918cf-dc2c-4d8d-9b9c-79a383848c28}</t>
  </si>
  <si>
    <t>OST</t>
  </si>
  <si>
    <t>Ostatní a vedlejší náklady</t>
  </si>
  <si>
    <t>{346b6d0e-7d84-4a6c-98c5-8f4dcc0eccda}</t>
  </si>
  <si>
    <t>KRYCÍ LIST SOUPISU PRACÍ</t>
  </si>
  <si>
    <t>Objekt:</t>
  </si>
  <si>
    <t>SO 01 - stavební a konstrukční řešení</t>
  </si>
  <si>
    <t>Soupis:</t>
  </si>
  <si>
    <t>SO 01.1 - Bourací a demoliční práce</t>
  </si>
  <si>
    <t xml:space="preserve">Pokud se ve stavebním rozpočtu vyskytují obchodní názvy materiálů, slouží pouze pro vyjádření vlastností materiálů a mohou být nahrazeny materiály se stejnými nebo lepšími vlastnostmi. Při naceňování je nutné brát v úvahu celkovou projektovou dokumentaci. Jedná se o orientační výkazy výměr, které je nutno ověřit dodavatelskou firmou. V případě nesrovnalostí je nutné kontaktovat projektanta. Součástí nabídkové ceny musí být veškeré náklady, aby cena byla konečná. Každým uchazečem vyplněná položka musí obsahovat veškeré technicky a logicky dovoditélné součásti dodávky a montáže. Označení výrobků konkrétním výrobcem v projektu stavby vyjadřuje standard požadované kvality. Pokud uchazeč nabídne produkt od jiného výrobce je povinen dodržet standard a zároveň, přejímá odpovědnost za správnost náhrady - splnění všech parametrů a koordinaci se všemi navazujícími profesemi, eventuelní nutnost úpravy projektu pro výběr zhotovitele půjde k tíží uchazeče (vybraného dodavatele). Položky níže vykázané je nutné nacenit včetně přívozu, složení, naložení, manipulace, montáže, napojení, kotvení, kování, spojovacího materiálu, povrchové úpravy, atp.			 </t>
  </si>
  <si>
    <t>REKAPITULACE ČLENĚNÍ SOUPISU PRACÍ</t>
  </si>
  <si>
    <t>Kód dílu - Popis</t>
  </si>
  <si>
    <t>Cena celkem [CZK]</t>
  </si>
  <si>
    <t>Náklady ze soupisu prací</t>
  </si>
  <si>
    <t>-1</t>
  </si>
  <si>
    <t>HSV - Práce a dodávky HSV</t>
  </si>
  <si>
    <t xml:space="preserve">    1 - Zemní práce</t>
  </si>
  <si>
    <t xml:space="preserve">    9 - Ostatní konstrukce a práce, bourání</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</si>
  <si>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</si>
  <si>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</si>
  <si>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</si>
  <si>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</si>
  <si>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</si>
  <si>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</si>
  <si>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</si>
  <si>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</si>
  <si>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</si>
  <si>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</si>
  <si>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</si>
  <si>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</si>
  <si>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</si>
  <si>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</si>
  <si>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</si>
  <si>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</si>
  <si>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</si>
  <si>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</si>
  <si>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</si>
  <si>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113106151</t>
  </si>
  <si>
    <t>Rozebrání dlažeb vozovek a ploch s přemístěním hmot na skládku na vzdálenost do 3 m nebo s naložením na dopravní prostředek, s jakoukoliv výplní spár ručně z velkých kostek s ložem z kameniva</t>
  </si>
  <si>
    <t>m2</t>
  </si>
  <si>
    <t>CS ÚRS 2024 01</t>
  </si>
  <si>
    <t>4</t>
  </si>
  <si>
    <t>PP</t>
  </si>
  <si>
    <t>VV</t>
  </si>
  <si>
    <t>v šířce 1m rozebrána stávající dlažba na mostě</t>
  </si>
  <si>
    <t>82,57*1,00</t>
  </si>
  <si>
    <t>Součet</t>
  </si>
  <si>
    <t>113107122</t>
  </si>
  <si>
    <t>Odstranění podkladů nebo krytů ručně s přemístěním hmot na skládku na vzdálenost do 3 m nebo s naložením na dopravní prostředek z kameniva hrubého drceného, o tl. vrstvy přes 100 do 200 mm</t>
  </si>
  <si>
    <t>odkopání a odhalení spáry mezi stávajícím zábradlím a boční zídkou klenby</t>
  </si>
  <si>
    <t>3</t>
  </si>
  <si>
    <t>R-pol 113-001</t>
  </si>
  <si>
    <t>Příplatek za očištění, odvoz na mezideponii, dočasné ukladnění, přivezení na místno určení pro opětovnou montáž</t>
  </si>
  <si>
    <t>6</t>
  </si>
  <si>
    <t>9</t>
  </si>
  <si>
    <t>Ostatní konstrukce a práce, bourání</t>
  </si>
  <si>
    <t>962051111</t>
  </si>
  <si>
    <t>Bourání mostních konstrukcí zdiva a pilířů ze železového betonu</t>
  </si>
  <si>
    <t>m3</t>
  </si>
  <si>
    <t>8</t>
  </si>
  <si>
    <t>P</t>
  </si>
  <si>
    <t>Poznámka k položce:_x000D_
Poznámka k položce: Poznámka k položce: vč. pomocných a přípavných prací (např. řezání betonu diamantovým kotoučem, atd.)</t>
  </si>
  <si>
    <t>záběr č. 1</t>
  </si>
  <si>
    <t>(2,5*1,3*0,15)*19</t>
  </si>
  <si>
    <t>záběr č. 1 - koruna</t>
  </si>
  <si>
    <t>(0,037011*2,5)*19</t>
  </si>
  <si>
    <t>záběr č. 2</t>
  </si>
  <si>
    <t>(3,24*0,15)*6</t>
  </si>
  <si>
    <t>záběr č. 2 - koruna</t>
  </si>
  <si>
    <t>(0,037011*2,5)*6</t>
  </si>
  <si>
    <t>záběr č. 3</t>
  </si>
  <si>
    <t>(2,92*0,15)*6</t>
  </si>
  <si>
    <t>záběr č. 3 - koruna</t>
  </si>
  <si>
    <t>záběr č. 4</t>
  </si>
  <si>
    <t>(0,5*1,3*0,15)*2</t>
  </si>
  <si>
    <t>záběr č. 4 - koruna</t>
  </si>
  <si>
    <t>(0,037011*0,5)*2</t>
  </si>
  <si>
    <t>záběr č. 5</t>
  </si>
  <si>
    <t>(2*1,3*0,15)*1</t>
  </si>
  <si>
    <t>záběr č. 5 - koruna</t>
  </si>
  <si>
    <t>(0,037011*2)*1</t>
  </si>
  <si>
    <t>záběr č. 6</t>
  </si>
  <si>
    <t>(2,07*1,3*0,15)*1</t>
  </si>
  <si>
    <t>záběr č. 6 - koruna</t>
  </si>
  <si>
    <t>(0,037011*2,07)*1</t>
  </si>
  <si>
    <t>997</t>
  </si>
  <si>
    <t>Přesun sutě</t>
  </si>
  <si>
    <t>5</t>
  </si>
  <si>
    <t>997211611</t>
  </si>
  <si>
    <t>Nakládání suti nebo vybouraných hmot na dopravní prostředky pro vodorovnou dopravu suti</t>
  </si>
  <si>
    <t>t</t>
  </si>
  <si>
    <t>10</t>
  </si>
  <si>
    <t>997211511</t>
  </si>
  <si>
    <t>Vodorovná doprava suti nebo vybouraných hmot suti se složením a hrubým urovnáním, na vzdálenost do 1 km</t>
  </si>
  <si>
    <t>7</t>
  </si>
  <si>
    <t>997211519</t>
  </si>
  <si>
    <t>Vodorovná doprava suti nebo vybouraných hmot suti se složením a hrubým urovnáním, na vzdálenost Příplatek k ceně za každý další započatý 1 km přes 1 km</t>
  </si>
  <si>
    <t>14</t>
  </si>
  <si>
    <t>odvoz na skládku vzdálenou 25 km</t>
  </si>
  <si>
    <t>69,190*24</t>
  </si>
  <si>
    <t>997013602</t>
  </si>
  <si>
    <t>Poplatek za uložení stavebního odpadu na skládce (skládkovné) z armovaného betonu zatříděného do Katalogu odpadů pod kódem 17 01 01</t>
  </si>
  <si>
    <t>16</t>
  </si>
  <si>
    <t>997013655</t>
  </si>
  <si>
    <t>Poplatek za uložení stavebního odpadu na skládce (skládkovné) zeminy a kamení zatříděného do Katalogu odpadů pod kódem 17 05 04</t>
  </si>
  <si>
    <t>18</t>
  </si>
  <si>
    <t>SO 01.2 - Nový stav</t>
  </si>
  <si>
    <t xml:space="preserve">    3 - Svislé a kompletní konstrukce</t>
  </si>
  <si>
    <t xml:space="preserve">    3.1 - Dilatační spára (detail)</t>
  </si>
  <si>
    <t xml:space="preserve">    5 - Komunikace pozemní</t>
  </si>
  <si>
    <t xml:space="preserve">    6 - Úpravy povrchů, podlahy a osazování výplní</t>
  </si>
  <si>
    <t xml:space="preserve">    998 - Přesun hmot</t>
  </si>
  <si>
    <t>PSV - Práce a dodávky PSV</t>
  </si>
  <si>
    <t xml:space="preserve">    741 - Elektroinstalace - silnoproud</t>
  </si>
  <si>
    <t xml:space="preserve">    767 - Konstrukce zámečnické</t>
  </si>
  <si>
    <t>Svislé a kompletní konstrukce</t>
  </si>
  <si>
    <t>348321118</t>
  </si>
  <si>
    <t>Zábradelní římsy a nosníky, svodidlové římsy ze železobetonu C 30/37, XF4, XD3, Dmax 16</t>
  </si>
  <si>
    <t>Poznámka k položce:_x000D_
Poznámka k položce: Poznámka k položce: Zábradlí bude betonováno po záběrech, jak je vyznačeno na Pohledu na most. Betonáž musí probíhat vystřídaně, tak aby pauza mezi betonáží dvou sousedních záběrů byla minimálně 7 dní. Výška zábradlí bude upravena tak, aby horní hrana zábradlí byla min. 1,1m nad niveletou komunikace. Povrchy budou provedeny dle TKP kategorie C2d nebo Bd. Přesné řešení povrchu konstrukcí bude před samotnou realizací vyvzorkováno a odsouhlaseno investorem.  Stanovení tříd betonu v souladu s ČSN EN 206 a ČSN EN 1992-1-1</t>
  </si>
  <si>
    <t>(2,5*1,35*0,15)*19</t>
  </si>
  <si>
    <t>(0,029349*2,5)*19</t>
  </si>
  <si>
    <t>(3,361*0,15)*6</t>
  </si>
  <si>
    <t>(0,029461*2,5)*6</t>
  </si>
  <si>
    <t>(3,046*0,15)*6</t>
  </si>
  <si>
    <t>(0,5*1,35*0,15)*2</t>
  </si>
  <si>
    <t>(0,029461*0,5)*2</t>
  </si>
  <si>
    <t>(2*1,35*0,15)*1</t>
  </si>
  <si>
    <t>0,15*1,50*0,05"zakončení zábradlí</t>
  </si>
  <si>
    <t>(0,029461*2)*1</t>
  </si>
  <si>
    <t>(2,07*1,35*0,15)*1</t>
  </si>
  <si>
    <t>(0,029461*2,07)*1</t>
  </si>
  <si>
    <t>sloupek</t>
  </si>
  <si>
    <t>0,30*0,15*1,45</t>
  </si>
  <si>
    <t>18,926*1,03 "Přepočtené koeficientem množství</t>
  </si>
  <si>
    <t>348321191</t>
  </si>
  <si>
    <t>Zábradelní římsy a nosníky, svodidlové římsy ze železobetonu Příplatek k ceně za betonáž malého rozsahu do 25 m3</t>
  </si>
  <si>
    <t>18,917*1,03 "Přepočtené koeficientem množství</t>
  </si>
  <si>
    <t>348351111</t>
  </si>
  <si>
    <t>Bednění zábradlí a svodidla, zábradelního nosníku zřízení římsového zábradlí a svodidla</t>
  </si>
  <si>
    <t>(2,5*1,3*2)*19</t>
  </si>
  <si>
    <t>(0,2*2)*19+(0,05*2,5)*19</t>
  </si>
  <si>
    <t>(3,24*2)*6</t>
  </si>
  <si>
    <t>(0,2*2)*6+(0,05*2,5)*6</t>
  </si>
  <si>
    <t>(2,92*2)*6</t>
  </si>
  <si>
    <t>(0,5*1,3*2)*2</t>
  </si>
  <si>
    <t>(0,2*2)*2+(0,05*0,5)*2</t>
  </si>
  <si>
    <t>(2*1,3*2)*1</t>
  </si>
  <si>
    <t>(0,2*2)*1+(0,05*2)*1</t>
  </si>
  <si>
    <t>(2,07*1,3*2)*1</t>
  </si>
  <si>
    <t>(0,2*2)*1+(0,05*2,07)*1</t>
  </si>
  <si>
    <t>boky</t>
  </si>
  <si>
    <t>(1,30*0,15+0,20*0,20)*37</t>
  </si>
  <si>
    <t>(0,30*1,45)*2</t>
  </si>
  <si>
    <t>R-pol 348-001</t>
  </si>
  <si>
    <t>Příplatek k cenám bednění za pohledový beton</t>
  </si>
  <si>
    <t>R-pol 348-002</t>
  </si>
  <si>
    <t>Příplatek za provedení zkosení ostrých rohů a hran 20/20 mm</t>
  </si>
  <si>
    <t>m</t>
  </si>
  <si>
    <t>(2,5*3)*19</t>
  </si>
  <si>
    <t>(2,5*3)*6</t>
  </si>
  <si>
    <t>(0,5*3)*2</t>
  </si>
  <si>
    <t>(2*3)*1</t>
  </si>
  <si>
    <t>(2,07*3)*1</t>
  </si>
  <si>
    <t>0,30*2</t>
  </si>
  <si>
    <t>celkem 38 pracovních spár</t>
  </si>
  <si>
    <t>1,50*(2*2)*38</t>
  </si>
  <si>
    <t>R-pol 348-003</t>
  </si>
  <si>
    <t>Příplatek za dodávku a montáž trojúhelníkové lišty 20/20 do pracovní spáry</t>
  </si>
  <si>
    <t>348351311</t>
  </si>
  <si>
    <t>Bednění zábradlí a svodidla, zábradelního nosníku odstranění římsového zábradlí a svodidla</t>
  </si>
  <si>
    <t>348361416</t>
  </si>
  <si>
    <t>Výztuž zábradlí římsového a svodidla římsy z betonářské oceli 10 505 (R) nebo BSt 500</t>
  </si>
  <si>
    <t>3546,522/1000</t>
  </si>
  <si>
    <t>3,547*1,05 "Přepočtené koeficientem množství</t>
  </si>
  <si>
    <t>977141118</t>
  </si>
  <si>
    <t>Vrty pro kotvy do betonu s vyplněním epoxidovým tmelem, průměru 18 mm, hloubky 120 mm</t>
  </si>
  <si>
    <t>kus</t>
  </si>
  <si>
    <t>Poznámka k položce:_x000D_
Poznámka k položce: Poznámka k položce: Návrh vlepení musí být ověřen na základě konkrétních vlastností vybrané lepící hmoty a technických podmínek výrobce.</t>
  </si>
  <si>
    <t>vlepení výztuže á175mm vystřídaně</t>
  </si>
  <si>
    <t>2*19</t>
  </si>
  <si>
    <t>2*6</t>
  </si>
  <si>
    <t>6*2</t>
  </si>
  <si>
    <t>2*1</t>
  </si>
  <si>
    <t>R-pol 348-004</t>
  </si>
  <si>
    <t>Příplatek za kotvu z výztuže R12, délka 770 mm</t>
  </si>
  <si>
    <t>20</t>
  </si>
  <si>
    <t>3.1</t>
  </si>
  <si>
    <t>Dilatační spára (detail)</t>
  </si>
  <si>
    <t>11</t>
  </si>
  <si>
    <t>931992111</t>
  </si>
  <si>
    <t>Výplň dilatačních spár z polystyrenu pěnového, tloušťky 20 mm</t>
  </si>
  <si>
    <t>22</t>
  </si>
  <si>
    <t>(1,50*0,15)*6</t>
  </si>
  <si>
    <t>931994142</t>
  </si>
  <si>
    <t>Těsnění spáry betonové konstrukce pásy, profily, tmely tmelem polyuretanovým spáry dilatační do 4,0 cm2</t>
  </si>
  <si>
    <t>24</t>
  </si>
  <si>
    <t>(1,50*2)*6</t>
  </si>
  <si>
    <t>13</t>
  </si>
  <si>
    <t>R-pol 3.1-001</t>
  </si>
  <si>
    <t>Těsnící profil dilatační spáry</t>
  </si>
  <si>
    <t>26</t>
  </si>
  <si>
    <t>R-pol 3.1-002</t>
  </si>
  <si>
    <t>Dilatační trn s pouzdrem R12 délky 320 mm</t>
  </si>
  <si>
    <t>28</t>
  </si>
  <si>
    <t>Komunikace pozemní</t>
  </si>
  <si>
    <t>15</t>
  </si>
  <si>
    <t>591111111</t>
  </si>
  <si>
    <t>Kladení dlažby z kostek s provedením lože do tl. 50 mm, s vyplněním spár, s dvojím beraněním a se smetením přebytečného materiálu na krajnici velkých z kamene, do lože z kameniva těženého</t>
  </si>
  <si>
    <t>30</t>
  </si>
  <si>
    <t>Poznámka k položce:_x000D_
Poznámka k položce: Poznámka k položce: opětovně se použije očištěná dlažba z demontáží</t>
  </si>
  <si>
    <t>Úpravy povrchů, podlahy a osazování výplní</t>
  </si>
  <si>
    <t>938532111.1</t>
  </si>
  <si>
    <t>Broušení betonových ploch nerovností zábradelní římsy do 2 mm</t>
  </si>
  <si>
    <t>32</t>
  </si>
  <si>
    <t>Poznámka k položce:_x000D_
Poznámka k položce: Poznámka k položce: Bude provdene se souhlasem investora. - přechody vzniklé po betonování zábrdelných říms po  jednotlivých záběrech</t>
  </si>
  <si>
    <t>(1,50*0,20*2)*34</t>
  </si>
  <si>
    <t>17</t>
  </si>
  <si>
    <t>628612201</t>
  </si>
  <si>
    <t>Nátěr mostního zábradlí polyuretanový 1x vrchní</t>
  </si>
  <si>
    <t>34</t>
  </si>
  <si>
    <t>82,57*2,90</t>
  </si>
  <si>
    <t>R-pol 628-01</t>
  </si>
  <si>
    <t>Příplatek za přestěrkování spáry stávající konstrukce a nového zábradlí</t>
  </si>
  <si>
    <t>36</t>
  </si>
  <si>
    <t>82,57*0,20</t>
  </si>
  <si>
    <t>19</t>
  </si>
  <si>
    <t>946231111.1</t>
  </si>
  <si>
    <t>Montáž vnější pracovní lávky</t>
  </si>
  <si>
    <t>38</t>
  </si>
  <si>
    <t>82,57</t>
  </si>
  <si>
    <t>946231111.2</t>
  </si>
  <si>
    <t>Příplatek za pronájem vnější pracovní lávky</t>
  </si>
  <si>
    <t>40</t>
  </si>
  <si>
    <t>pronájem lešení 90 dní</t>
  </si>
  <si>
    <t>82,57*30*3</t>
  </si>
  <si>
    <t>946231121.1</t>
  </si>
  <si>
    <t>Demontáž vnější pracovní lávky</t>
  </si>
  <si>
    <t>42</t>
  </si>
  <si>
    <t>R-pol 9-001</t>
  </si>
  <si>
    <t>Zajištění svádění dešťové vody do stávajícího odvodňovacího systému mostu</t>
  </si>
  <si>
    <t>kpl</t>
  </si>
  <si>
    <t>44</t>
  </si>
  <si>
    <t>998</t>
  </si>
  <si>
    <t>Přesun hmot</t>
  </si>
  <si>
    <t>23</t>
  </si>
  <si>
    <t>998212111</t>
  </si>
  <si>
    <t>Přesun hmot pro mosty zděné, betonové monolitické, spřažené ocelobetonové nebo kovové vodorovná dopravní vzdálenost do 100 m výška mostu do 20 m</t>
  </si>
  <si>
    <t>46</t>
  </si>
  <si>
    <t>998212199</t>
  </si>
  <si>
    <t>Přesun hmot pro mosty zděné, betonové monolitické, spřažené ocelobetonové nebo kovové Příplatek k cenám za zvětšený přesun přes přes vymezenou vodorovnou dopravní vzdálenost za každých dalších započatých 5000 m</t>
  </si>
  <si>
    <t>48</t>
  </si>
  <si>
    <t>PSV</t>
  </si>
  <si>
    <t>Práce a dodávky PSV</t>
  </si>
  <si>
    <t>741</t>
  </si>
  <si>
    <t>Elektroinstalace - silnoproud</t>
  </si>
  <si>
    <t>25</t>
  </si>
  <si>
    <t>R-pol 741-001</t>
  </si>
  <si>
    <t>Demontáž, odpojení, zpětná montáž a zapojení veřejného osvětlení dle pokynů provozovatele</t>
  </si>
  <si>
    <t>ks</t>
  </si>
  <si>
    <t>50</t>
  </si>
  <si>
    <t>767</t>
  </si>
  <si>
    <t>Konstrukce zámečnické</t>
  </si>
  <si>
    <t>R-pol 767-001</t>
  </si>
  <si>
    <t>Demontáž a zpětná montáž ocelové branky a zábran (na každém konci mostu)</t>
  </si>
  <si>
    <t>52</t>
  </si>
  <si>
    <t>Poznámka k položce:_x000D_
Poznámka k položce: Poznámka k položce: Branka umístěna mezi krajní sloupek a krajní pole.</t>
  </si>
  <si>
    <t>SO 01.3 - Sanace betonových konstrukcí (boční zídky)</t>
  </si>
  <si>
    <t>20,00*0,15</t>
  </si>
  <si>
    <t>3*1,03 "Přepočtené koeficientem množství</t>
  </si>
  <si>
    <t>20,00*2</t>
  </si>
  <si>
    <t>545,80/1000</t>
  </si>
  <si>
    <t>0,546*1,05 "Přepočtené koeficientem množství</t>
  </si>
  <si>
    <t>7,200*24</t>
  </si>
  <si>
    <t>OST - Ostatní a vedlejší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</si>
  <si>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</si>
  <si>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</si>
  <si>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</si>
  <si>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</si>
  <si>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</si>
  <si>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Ostatní náklady</t>
  </si>
  <si>
    <t>VRN</t>
  </si>
  <si>
    <t>Vedlejší rozpočtové náklady</t>
  </si>
  <si>
    <t>VRN1</t>
  </si>
  <si>
    <t>Průzkumné, geodetické a projektové práce</t>
  </si>
  <si>
    <t>012103010</t>
  </si>
  <si>
    <t>Vypracování geodetického zaměření skutečného stavu</t>
  </si>
  <si>
    <t>013203000</t>
  </si>
  <si>
    <t>Zpracování realizační dokumentace zhotovitele, dílenských výkresů, technologických předpisů</t>
  </si>
  <si>
    <t>013203010</t>
  </si>
  <si>
    <t>Vypracování Plánu opatření pro případ havárie</t>
  </si>
  <si>
    <t>013203020</t>
  </si>
  <si>
    <t>Zpracování povodňového plánu stavby dle §71 zákona č. 254/2001 Sb. včetně zajištění schválení příslušnými orgány správy a Povodím Labe, státní podnik</t>
  </si>
  <si>
    <t>013254000</t>
  </si>
  <si>
    <t>Vypracování projektu skutečného provedení díla</t>
  </si>
  <si>
    <t>VRN3</t>
  </si>
  <si>
    <t>Zařízení staveniště</t>
  </si>
  <si>
    <t>030001000</t>
  </si>
  <si>
    <t>Zajištění kompletního zařízení staveniště a jeho připojení na sítě</t>
  </si>
  <si>
    <t>Poznámka k položce:_x000D_
Poznámka k položce: Poznámka k položce:    - zajištění ohlášení všech staveb zařízení staveniště dle §104 odst. (2) zákona č. 183/2006 Sb.    - náklady na provoz a údržbu zařízení staveniště - zajištění oplocení prostoru ZS, jeho napojení na inž. sítě    - zajištění následné likvidace všech objektů ZS včetně připojení na sítě    - zajištění zřízení a odstranění dočasných komunikací, sjezdů a nájezdů pro realizaci stavby    - zajištění ostrahy stavby a staveniště po dobu realizace stavby    - zajištění podmínek pro použití přístupových komunikací dotčených stavbou s příslušnými vlastníky či správci a zajištění jejich splnění    - zřízení čistících zón před výjezdem z obvodu staveniště    - provedení takových opatření, aby plochy obvodu staveniště nebyly znečištěny ropnými látkami a jinými podobnými produkty    - provedení takových opatření, aby nebyly překročeny limity prašnosti a hlučnosti dané obecně závaznou vyhláškou    - zajištění péče o nepředané objekty a konstrukce stavby, jejich ošetřování a zimní opatření    - zajištění ochrany veškeré zeleně v prostoru staveniště a v jeho bezprostřední blízkosti pro poškození během realizace stavby    - informační tabule na staveništi - skládky na staveništi</t>
  </si>
  <si>
    <t>VRN4</t>
  </si>
  <si>
    <t>Inženýrská činnost</t>
  </si>
  <si>
    <t>049002010</t>
  </si>
  <si>
    <t>Zajištění veškerých předepsaných rozborů, atestů, zkoušek a revizí dle příslušných norem a dalších předpisů a nařízení platných v ČR, kterými bude prokázáno dosažení předepsané kvality a parametrů dokončeného díla</t>
  </si>
  <si>
    <t>049002020</t>
  </si>
  <si>
    <t>Zajištění kontrolního a zkušebního plánu stavby</t>
  </si>
  <si>
    <t>049002030</t>
  </si>
  <si>
    <t>Zajištění fotodokumentace veškerých konstrukcí, které budou v průběhu výstavby skryty nebo zakryty</t>
  </si>
  <si>
    <t>VRN6</t>
  </si>
  <si>
    <t>Územní vlivy</t>
  </si>
  <si>
    <t>065002000</t>
  </si>
  <si>
    <t>Mimostaveništní doprava materiálů</t>
  </si>
  <si>
    <t>VRN9</t>
  </si>
  <si>
    <t>Ostatní náklady</t>
  </si>
  <si>
    <t>091003000</t>
  </si>
  <si>
    <t>Náklady na provedení vzorků</t>
  </si>
  <si>
    <t>Poznámka k položce:_x000D_
Poznámka k položce: Poznámka k položce: např. pohledový beton, stěrka, atd. Nutno zajistit, aby nebyly patrné významné barevné přechody mezi stávající a novou konstrukcí.</t>
  </si>
  <si>
    <t>091003020</t>
  </si>
  <si>
    <t>Zajištění písemných souhlasných vyjádření všech dotčených vlastníků a případných uživatelů všech pozemků dotčených stavbou s jejich konečnou úpravou po dokončení prací</t>
  </si>
  <si>
    <t>091003030</t>
  </si>
  <si>
    <t>Zajištění souhlasů se zvláštím užíváním komunikací</t>
  </si>
  <si>
    <t>1207058350</t>
  </si>
  <si>
    <t>091003040</t>
  </si>
  <si>
    <t>Provedení pasportizace stávajících nemovitostí (vč. pozemků) a jejich příslušenství, zajištění fotodokumentace stávajícího stavu přístupových komunikací</t>
  </si>
  <si>
    <t>091003050</t>
  </si>
  <si>
    <t>Zajištění vytýčení veškerých podzemních zařízení</t>
  </si>
  <si>
    <t>091003060</t>
  </si>
  <si>
    <t>Zajištění šetření o podzemních sítích vč. zajištění nových vyjádření v případě, že před realizací pozbyly platnosti</t>
  </si>
  <si>
    <t>091003070</t>
  </si>
  <si>
    <t>Zajištění dopravně inženýrských opatření</t>
  </si>
  <si>
    <t>094104000</t>
  </si>
  <si>
    <t>Náklady na opatření BOZP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</si>
</sst>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800080"/>
      <name val="Arial CE"/>
      <family val="2"/>
      <charset val="238"/>
    </font>
    <font>
      <sz val="8"/>
      <color rgb="FF505050"/>
      <name val="Arial CE"/>
      <family val="2"/>
      <charset val="238"/>
    </font>
    <font>
      <sz val="8"/>
      <color rgb="FFFF0000"/>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sz val="18"/>
      <color theme="10"/>
      <name val="Wingdings 2"/>
      <family val="1"/>
      <charset val="2"/>
    </font>
    <font>
      <b/>
      <sz val="10"/>
      <color rgb="FF00336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sz val="7"/>
      <name val="Arial CE"/>
      <family val="2"/>
      <charset val="238"/>
    </font>
    <font>
      <i/>
      <sz val="7"/>
      <color rgb="FF969696"/>
      <name val="Arial CE"/>
      <family val="2"/>
      <charset val="238"/>
    </font>
    <font>
      <u/>
      <sz val="11"/>
      <color theme="1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2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4" xfId="0" applyNumberFormat="1" applyFont="1" applyBorder="1" applyAlignment="1">
      <alignment vertical="center"/>
    </xf>
    <xf numFmtId="4" fontId="28" fillId="0" borderId="0" xfId="0" applyNumberFormat="1" applyFont="1" applyAlignment="1">
      <alignment vertical="center"/>
    </xf>
    <xf numFmtId="166" fontId="28" fillId="0" borderId="0" xfId="0" applyNumberFormat="1" applyFont="1" applyAlignment="1">
      <alignment vertical="center"/>
    </xf>
    <xf numFmtId="4" fontId="28" fillId="0" borderId="15"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4" fontId="24"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37" fillId="0" borderId="0" xfId="0" applyFont="1" applyAlignment="1">
      <alignment vertical="center" wrapText="1"/>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2" fillId="4" borderId="7" xfId="0" applyFont="1" applyFill="1" applyBorder="1" applyAlignment="1">
      <alignment horizontal="right" vertical="center"/>
    </xf>
    <xf numFmtId="0" fontId="22" fillId="4" borderId="7" xfId="0" applyFont="1" applyFill="1" applyBorder="1" applyAlignment="1">
      <alignment horizontal="center" vertical="center"/>
    </xf>
    <xf numFmtId="0" fontId="22" fillId="4" borderId="8" xfId="0" applyFont="1" applyFill="1" applyBorder="1" applyAlignment="1">
      <alignment horizontal="left" vertical="center"/>
    </xf>
    <xf numFmtId="4" fontId="27" fillId="0" borderId="0" xfId="0" applyNumberFormat="1" applyFont="1" applyAlignment="1">
      <alignment horizontal="right" vertical="center"/>
    </xf>
    <xf numFmtId="0" fontId="27" fillId="0" borderId="0" xfId="0" applyFont="1" applyAlignment="1">
      <alignment vertical="center"/>
    </xf>
    <xf numFmtId="4" fontId="27" fillId="0" borderId="0" xfId="0" applyNumberFormat="1" applyFont="1" applyAlignment="1">
      <alignment vertical="center"/>
    </xf>
    <xf numFmtId="0" fontId="26"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30"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abSelected="1" topLeftCell="A76" workbookViewId="0">
      <selection activeCell="O114" sqref="O114"/>
    </sheetView>
  </sheetViews>
  <sheetFormatPr defaultRowHeight="14.4"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x14ac:dyDescent="0.2">
      <c r="A1" s="15" t="s">
        <v>0</v>
      </c>
      <c r="AZ1" s="15" t="s">
        <v>1</v>
      </c>
      <c r="BA1" s="15" t="s">
        <v>2</v>
      </c>
      <c r="BB1" s="15" t="s">
        <v>3</v>
      </c>
      <c r="BT1" s="15" t="s">
        <v>4</v>
      </c>
      <c r="BU1" s="15" t="s">
        <v>4</v>
      </c>
      <c r="BV1" s="15" t="s">
        <v>5</v>
      </c>
    </row>
    <row r="2" spans="1:74" ht="36.9" customHeight="1" x14ac:dyDescent="0.2">
      <c r="AR2" s="204"/>
      <c r="AS2" s="204"/>
      <c r="AT2" s="204"/>
      <c r="AU2" s="204"/>
      <c r="AV2" s="204"/>
      <c r="AW2" s="204"/>
      <c r="AX2" s="204"/>
      <c r="AY2" s="204"/>
      <c r="AZ2" s="204"/>
      <c r="BA2" s="204"/>
      <c r="BB2" s="204"/>
      <c r="BC2" s="204"/>
      <c r="BD2" s="204"/>
      <c r="BE2" s="204"/>
      <c r="BS2" s="16" t="s">
        <v>6</v>
      </c>
      <c r="BT2" s="16" t="s">
        <v>7</v>
      </c>
    </row>
    <row r="3" spans="1:74" ht="6.9" customHeight="1" x14ac:dyDescent="0.2">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 customHeight="1" x14ac:dyDescent="0.2">
      <c r="B4" s="19"/>
      <c r="D4" s="20" t="s">
        <v>9</v>
      </c>
      <c r="AR4" s="19"/>
      <c r="AS4" s="21" t="s">
        <v>10</v>
      </c>
      <c r="BE4" s="22" t="s">
        <v>11</v>
      </c>
      <c r="BS4" s="16" t="s">
        <v>12</v>
      </c>
    </row>
    <row r="5" spans="1:74" ht="12" customHeight="1" x14ac:dyDescent="0.2">
      <c r="B5" s="19"/>
      <c r="D5" s="23" t="s">
        <v>13</v>
      </c>
      <c r="K5" s="203" t="s">
        <v>14</v>
      </c>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R5" s="19"/>
      <c r="BE5" s="200" t="s">
        <v>15</v>
      </c>
      <c r="BS5" s="16" t="s">
        <v>6</v>
      </c>
    </row>
    <row r="6" spans="1:74" ht="36.9" customHeight="1" x14ac:dyDescent="0.2">
      <c r="B6" s="19"/>
      <c r="D6" s="25" t="s">
        <v>16</v>
      </c>
      <c r="K6" s="205" t="s">
        <v>17</v>
      </c>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R6" s="19"/>
      <c r="BE6" s="201"/>
      <c r="BS6" s="16" t="s">
        <v>6</v>
      </c>
    </row>
    <row r="7" spans="1:74" ht="12" customHeight="1" x14ac:dyDescent="0.2">
      <c r="B7" s="19"/>
      <c r="D7" s="26" t="s">
        <v>18</v>
      </c>
      <c r="K7" s="24" t="s">
        <v>19</v>
      </c>
      <c r="AK7" s="26" t="s">
        <v>20</v>
      </c>
      <c r="AN7" s="24" t="s">
        <v>21</v>
      </c>
      <c r="AR7" s="19"/>
      <c r="BE7" s="201"/>
      <c r="BS7" s="16" t="s">
        <v>6</v>
      </c>
    </row>
    <row r="8" spans="1:74" ht="12" customHeight="1" x14ac:dyDescent="0.2">
      <c r="B8" s="19"/>
      <c r="D8" s="26" t="s">
        <v>22</v>
      </c>
      <c r="K8" s="24" t="s">
        <v>23</v>
      </c>
      <c r="AK8" s="26" t="s">
        <v>24</v>
      </c>
      <c r="AN8" s="27" t="s">
        <v>25</v>
      </c>
      <c r="AR8" s="19"/>
      <c r="BE8" s="201"/>
      <c r="BS8" s="16" t="s">
        <v>6</v>
      </c>
    </row>
    <row r="9" spans="1:74" ht="29.25" customHeight="1" x14ac:dyDescent="0.2">
      <c r="B9" s="19"/>
      <c r="D9" s="23" t="s">
        <v>26</v>
      </c>
      <c r="K9" s="28" t="s">
        <v>27</v>
      </c>
      <c r="AK9" s="23" t="s">
        <v>28</v>
      </c>
      <c r="AN9" s="28" t="s">
        <v>29</v>
      </c>
      <c r="AR9" s="19"/>
      <c r="BE9" s="201"/>
      <c r="BS9" s="16" t="s">
        <v>6</v>
      </c>
    </row>
    <row r="10" spans="1:74" ht="12" customHeight="1" x14ac:dyDescent="0.2">
      <c r="B10" s="19"/>
      <c r="D10" s="26" t="s">
        <v>30</v>
      </c>
      <c r="AK10" s="26" t="s">
        <v>31</v>
      </c>
      <c r="AN10" s="24" t="s">
        <v>1</v>
      </c>
      <c r="AR10" s="19"/>
      <c r="BE10" s="201"/>
      <c r="BS10" s="16" t="s">
        <v>6</v>
      </c>
    </row>
    <row r="11" spans="1:74" ht="18.45" customHeight="1" x14ac:dyDescent="0.2">
      <c r="B11" s="19"/>
      <c r="E11" s="24" t="s">
        <v>32</v>
      </c>
      <c r="AK11" s="26" t="s">
        <v>33</v>
      </c>
      <c r="AN11" s="24" t="s">
        <v>1</v>
      </c>
      <c r="AR11" s="19"/>
      <c r="BE11" s="201"/>
      <c r="BS11" s="16" t="s">
        <v>6</v>
      </c>
    </row>
    <row r="12" spans="1:74" ht="6.9" customHeight="1" x14ac:dyDescent="0.2">
      <c r="B12" s="19"/>
      <c r="AR12" s="19"/>
      <c r="BE12" s="201"/>
      <c r="BS12" s="16" t="s">
        <v>6</v>
      </c>
    </row>
    <row r="13" spans="1:74" ht="12" customHeight="1" x14ac:dyDescent="0.2">
      <c r="B13" s="19"/>
      <c r="D13" s="26" t="s">
        <v>34</v>
      </c>
      <c r="AK13" s="26" t="s">
        <v>31</v>
      </c>
      <c r="AN13" s="29" t="s">
        <v>35</v>
      </c>
      <c r="AR13" s="19"/>
      <c r="BE13" s="201"/>
      <c r="BS13" s="16" t="s">
        <v>6</v>
      </c>
    </row>
    <row r="14" spans="1:74" ht="13.2" x14ac:dyDescent="0.2">
      <c r="B14" s="19"/>
      <c r="E14" s="206" t="s">
        <v>35</v>
      </c>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6" t="s">
        <v>33</v>
      </c>
      <c r="AN14" s="29" t="s">
        <v>35</v>
      </c>
      <c r="AR14" s="19"/>
      <c r="BE14" s="201"/>
      <c r="BS14" s="16" t="s">
        <v>6</v>
      </c>
    </row>
    <row r="15" spans="1:74" ht="6.9" customHeight="1" x14ac:dyDescent="0.2">
      <c r="B15" s="19"/>
      <c r="AR15" s="19"/>
      <c r="BE15" s="201"/>
      <c r="BS15" s="16" t="s">
        <v>4</v>
      </c>
    </row>
    <row r="16" spans="1:74" ht="12" customHeight="1" x14ac:dyDescent="0.2">
      <c r="B16" s="19"/>
      <c r="D16" s="26" t="s">
        <v>36</v>
      </c>
      <c r="AK16" s="26" t="s">
        <v>31</v>
      </c>
      <c r="AN16" s="24" t="s">
        <v>37</v>
      </c>
      <c r="AR16" s="19"/>
      <c r="BE16" s="201"/>
      <c r="BS16" s="16" t="s">
        <v>4</v>
      </c>
    </row>
    <row r="17" spans="2:71" ht="18.45" customHeight="1" x14ac:dyDescent="0.2">
      <c r="B17" s="19"/>
      <c r="E17" s="24" t="s">
        <v>38</v>
      </c>
      <c r="AK17" s="26" t="s">
        <v>33</v>
      </c>
      <c r="AN17" s="24" t="s">
        <v>1</v>
      </c>
      <c r="AR17" s="19"/>
      <c r="BE17" s="201"/>
      <c r="BS17" s="16" t="s">
        <v>39</v>
      </c>
    </row>
    <row r="18" spans="2:71" ht="6.9" customHeight="1" x14ac:dyDescent="0.2">
      <c r="B18" s="19"/>
      <c r="AR18" s="19"/>
      <c r="BE18" s="201"/>
      <c r="BS18" s="16" t="s">
        <v>6</v>
      </c>
    </row>
    <row r="19" spans="2:71" ht="12" customHeight="1" x14ac:dyDescent="0.2">
      <c r="B19" s="19"/>
      <c r="D19" s="26" t="s">
        <v>40</v>
      </c>
      <c r="AK19" s="26" t="s">
        <v>31</v>
      </c>
      <c r="AN19" s="24" t="s">
        <v>41</v>
      </c>
      <c r="AR19" s="19"/>
      <c r="BE19" s="201"/>
      <c r="BS19" s="16" t="s">
        <v>6</v>
      </c>
    </row>
    <row r="20" spans="2:71" ht="18.45" customHeight="1" x14ac:dyDescent="0.2">
      <c r="B20" s="19"/>
      <c r="E20" s="24" t="s">
        <v>42</v>
      </c>
      <c r="AK20" s="26" t="s">
        <v>33</v>
      </c>
      <c r="AN20" s="24" t="s">
        <v>1</v>
      </c>
      <c r="AR20" s="19"/>
      <c r="BE20" s="201"/>
      <c r="BS20" s="16" t="s">
        <v>39</v>
      </c>
    </row>
    <row r="21" spans="2:71" ht="6.9" customHeight="1" x14ac:dyDescent="0.2">
      <c r="B21" s="19"/>
      <c r="AR21" s="19"/>
      <c r="BE21" s="201"/>
    </row>
    <row r="22" spans="2:71" ht="12" customHeight="1" x14ac:dyDescent="0.2">
      <c r="B22" s="19"/>
      <c r="D22" s="26" t="s">
        <v>43</v>
      </c>
      <c r="AR22" s="19"/>
      <c r="BE22" s="201"/>
    </row>
    <row r="23" spans="2:71" ht="60" customHeight="1" x14ac:dyDescent="0.2">
      <c r="B23" s="19"/>
      <c r="E23" s="208" t="s">
        <v>44</v>
      </c>
      <c r="F23" s="208"/>
      <c r="G23" s="208"/>
      <c r="H23" s="208"/>
      <c r="I23" s="208"/>
      <c r="J23" s="208"/>
      <c r="K23" s="208"/>
      <c r="L23" s="208"/>
      <c r="M23" s="208"/>
      <c r="N23" s="208"/>
      <c r="O23" s="208"/>
      <c r="P23" s="208"/>
      <c r="Q23" s="208"/>
      <c r="R23" s="208"/>
      <c r="S23" s="208"/>
      <c r="T23" s="208"/>
      <c r="U23" s="208"/>
      <c r="V23" s="208"/>
      <c r="W23" s="208"/>
      <c r="X23" s="208"/>
      <c r="Y23" s="208"/>
      <c r="Z23" s="208"/>
      <c r="AA23" s="208"/>
      <c r="AB23" s="208"/>
      <c r="AC23" s="208"/>
      <c r="AD23" s="208"/>
      <c r="AE23" s="208"/>
      <c r="AF23" s="208"/>
      <c r="AG23" s="208"/>
      <c r="AH23" s="208"/>
      <c r="AI23" s="208"/>
      <c r="AJ23" s="208"/>
      <c r="AK23" s="208"/>
      <c r="AL23" s="208"/>
      <c r="AM23" s="208"/>
      <c r="AN23" s="208"/>
      <c r="AR23" s="19"/>
      <c r="BE23" s="201"/>
    </row>
    <row r="24" spans="2:71" ht="6.9" customHeight="1" x14ac:dyDescent="0.2">
      <c r="B24" s="19"/>
      <c r="AR24" s="19"/>
      <c r="BE24" s="201"/>
    </row>
    <row r="25" spans="2:71" ht="6.9" customHeight="1" x14ac:dyDescent="0.2">
      <c r="B25" s="19"/>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19"/>
      <c r="BE25" s="201"/>
    </row>
    <row r="26" spans="2:71" s="1" customFormat="1" ht="25.95" customHeight="1" x14ac:dyDescent="0.2">
      <c r="B26" s="32"/>
      <c r="D26" s="33" t="s">
        <v>45</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09">
        <f>ROUND(AG94,2)</f>
        <v>0</v>
      </c>
      <c r="AL26" s="210"/>
      <c r="AM26" s="210"/>
      <c r="AN26" s="210"/>
      <c r="AO26" s="210"/>
      <c r="AR26" s="32"/>
      <c r="BE26" s="201"/>
    </row>
    <row r="27" spans="2:71" s="1" customFormat="1" ht="6.9" customHeight="1" x14ac:dyDescent="0.2">
      <c r="B27" s="32"/>
      <c r="AR27" s="32"/>
      <c r="BE27" s="201"/>
    </row>
    <row r="28" spans="2:71" s="1" customFormat="1" ht="13.2" x14ac:dyDescent="0.2">
      <c r="B28" s="32"/>
      <c r="L28" s="211" t="s">
        <v>46</v>
      </c>
      <c r="M28" s="211"/>
      <c r="N28" s="211"/>
      <c r="O28" s="211"/>
      <c r="P28" s="211"/>
      <c r="W28" s="211" t="s">
        <v>47</v>
      </c>
      <c r="X28" s="211"/>
      <c r="Y28" s="211"/>
      <c r="Z28" s="211"/>
      <c r="AA28" s="211"/>
      <c r="AB28" s="211"/>
      <c r="AC28" s="211"/>
      <c r="AD28" s="211"/>
      <c r="AE28" s="211"/>
      <c r="AK28" s="211" t="s">
        <v>48</v>
      </c>
      <c r="AL28" s="211"/>
      <c r="AM28" s="211"/>
      <c r="AN28" s="211"/>
      <c r="AO28" s="211"/>
      <c r="AR28" s="32"/>
      <c r="BE28" s="201"/>
    </row>
    <row r="29" spans="2:71" s="2" customFormat="1" ht="14.4" customHeight="1" x14ac:dyDescent="0.2">
      <c r="B29" s="36"/>
      <c r="D29" s="26" t="s">
        <v>49</v>
      </c>
      <c r="F29" s="26" t="s">
        <v>50</v>
      </c>
      <c r="L29" s="214">
        <v>0.21</v>
      </c>
      <c r="M29" s="213"/>
      <c r="N29" s="213"/>
      <c r="O29" s="213"/>
      <c r="P29" s="213"/>
      <c r="W29" s="212">
        <f>ROUND(AZ94, 2)</f>
        <v>0</v>
      </c>
      <c r="X29" s="213"/>
      <c r="Y29" s="213"/>
      <c r="Z29" s="213"/>
      <c r="AA29" s="213"/>
      <c r="AB29" s="213"/>
      <c r="AC29" s="213"/>
      <c r="AD29" s="213"/>
      <c r="AE29" s="213"/>
      <c r="AK29" s="212">
        <f>ROUND(AV94, 2)</f>
        <v>0</v>
      </c>
      <c r="AL29" s="213"/>
      <c r="AM29" s="213"/>
      <c r="AN29" s="213"/>
      <c r="AO29" s="213"/>
      <c r="AR29" s="36"/>
      <c r="BE29" s="202"/>
    </row>
    <row r="30" spans="2:71" s="2" customFormat="1" ht="14.4" customHeight="1" x14ac:dyDescent="0.2">
      <c r="B30" s="36"/>
      <c r="F30" s="26" t="s">
        <v>51</v>
      </c>
      <c r="L30" s="214">
        <v>0.12</v>
      </c>
      <c r="M30" s="213"/>
      <c r="N30" s="213"/>
      <c r="O30" s="213"/>
      <c r="P30" s="213"/>
      <c r="W30" s="212">
        <f>ROUND(BA94, 2)</f>
        <v>0</v>
      </c>
      <c r="X30" s="213"/>
      <c r="Y30" s="213"/>
      <c r="Z30" s="213"/>
      <c r="AA30" s="213"/>
      <c r="AB30" s="213"/>
      <c r="AC30" s="213"/>
      <c r="AD30" s="213"/>
      <c r="AE30" s="213"/>
      <c r="AK30" s="212">
        <f>ROUND(AW94, 2)</f>
        <v>0</v>
      </c>
      <c r="AL30" s="213"/>
      <c r="AM30" s="213"/>
      <c r="AN30" s="213"/>
      <c r="AO30" s="213"/>
      <c r="AR30" s="36"/>
      <c r="BE30" s="202"/>
    </row>
    <row r="31" spans="2:71" s="2" customFormat="1" ht="14.4" hidden="1" customHeight="1" x14ac:dyDescent="0.2">
      <c r="B31" s="36"/>
      <c r="F31" s="26" t="s">
        <v>52</v>
      </c>
      <c r="L31" s="214">
        <v>0.21</v>
      </c>
      <c r="M31" s="213"/>
      <c r="N31" s="213"/>
      <c r="O31" s="213"/>
      <c r="P31" s="213"/>
      <c r="W31" s="212">
        <f>ROUND(BB94, 2)</f>
        <v>0</v>
      </c>
      <c r="X31" s="213"/>
      <c r="Y31" s="213"/>
      <c r="Z31" s="213"/>
      <c r="AA31" s="213"/>
      <c r="AB31" s="213"/>
      <c r="AC31" s="213"/>
      <c r="AD31" s="213"/>
      <c r="AE31" s="213"/>
      <c r="AK31" s="212">
        <v>0</v>
      </c>
      <c r="AL31" s="213"/>
      <c r="AM31" s="213"/>
      <c r="AN31" s="213"/>
      <c r="AO31" s="213"/>
      <c r="AR31" s="36"/>
      <c r="BE31" s="202"/>
    </row>
    <row r="32" spans="2:71" s="2" customFormat="1" ht="14.4" hidden="1" customHeight="1" x14ac:dyDescent="0.2">
      <c r="B32" s="36"/>
      <c r="F32" s="26" t="s">
        <v>53</v>
      </c>
      <c r="L32" s="214">
        <v>0.12</v>
      </c>
      <c r="M32" s="213"/>
      <c r="N32" s="213"/>
      <c r="O32" s="213"/>
      <c r="P32" s="213"/>
      <c r="W32" s="212">
        <f>ROUND(BC94, 2)</f>
        <v>0</v>
      </c>
      <c r="X32" s="213"/>
      <c r="Y32" s="213"/>
      <c r="Z32" s="213"/>
      <c r="AA32" s="213"/>
      <c r="AB32" s="213"/>
      <c r="AC32" s="213"/>
      <c r="AD32" s="213"/>
      <c r="AE32" s="213"/>
      <c r="AK32" s="212">
        <v>0</v>
      </c>
      <c r="AL32" s="213"/>
      <c r="AM32" s="213"/>
      <c r="AN32" s="213"/>
      <c r="AO32" s="213"/>
      <c r="AR32" s="36"/>
      <c r="BE32" s="202"/>
    </row>
    <row r="33" spans="2:57" s="2" customFormat="1" ht="14.4" hidden="1" customHeight="1" x14ac:dyDescent="0.2">
      <c r="B33" s="36"/>
      <c r="F33" s="26" t="s">
        <v>54</v>
      </c>
      <c r="L33" s="214">
        <v>0</v>
      </c>
      <c r="M33" s="213"/>
      <c r="N33" s="213"/>
      <c r="O33" s="213"/>
      <c r="P33" s="213"/>
      <c r="W33" s="212">
        <f>ROUND(BD94, 2)</f>
        <v>0</v>
      </c>
      <c r="X33" s="213"/>
      <c r="Y33" s="213"/>
      <c r="Z33" s="213"/>
      <c r="AA33" s="213"/>
      <c r="AB33" s="213"/>
      <c r="AC33" s="213"/>
      <c r="AD33" s="213"/>
      <c r="AE33" s="213"/>
      <c r="AK33" s="212">
        <v>0</v>
      </c>
      <c r="AL33" s="213"/>
      <c r="AM33" s="213"/>
      <c r="AN33" s="213"/>
      <c r="AO33" s="213"/>
      <c r="AR33" s="36"/>
      <c r="BE33" s="202"/>
    </row>
    <row r="34" spans="2:57" s="1" customFormat="1" ht="6.9" customHeight="1" x14ac:dyDescent="0.2">
      <c r="B34" s="32"/>
      <c r="AR34" s="32"/>
      <c r="BE34" s="201"/>
    </row>
    <row r="35" spans="2:57" s="1" customFormat="1" ht="25.95" customHeight="1" x14ac:dyDescent="0.2">
      <c r="B35" s="32"/>
      <c r="C35" s="37"/>
      <c r="D35" s="38" t="s">
        <v>55</v>
      </c>
      <c r="E35" s="39"/>
      <c r="F35" s="39"/>
      <c r="G35" s="39"/>
      <c r="H35" s="39"/>
      <c r="I35" s="39"/>
      <c r="J35" s="39"/>
      <c r="K35" s="39"/>
      <c r="L35" s="39"/>
      <c r="M35" s="39"/>
      <c r="N35" s="39"/>
      <c r="O35" s="39"/>
      <c r="P35" s="39"/>
      <c r="Q35" s="39"/>
      <c r="R35" s="39"/>
      <c r="S35" s="39"/>
      <c r="T35" s="40" t="s">
        <v>56</v>
      </c>
      <c r="U35" s="39"/>
      <c r="V35" s="39"/>
      <c r="W35" s="39"/>
      <c r="X35" s="218" t="s">
        <v>57</v>
      </c>
      <c r="Y35" s="216"/>
      <c r="Z35" s="216"/>
      <c r="AA35" s="216"/>
      <c r="AB35" s="216"/>
      <c r="AC35" s="39"/>
      <c r="AD35" s="39"/>
      <c r="AE35" s="39"/>
      <c r="AF35" s="39"/>
      <c r="AG35" s="39"/>
      <c r="AH35" s="39"/>
      <c r="AI35" s="39"/>
      <c r="AJ35" s="39"/>
      <c r="AK35" s="215">
        <f>SUM(AK26:AK33)</f>
        <v>0</v>
      </c>
      <c r="AL35" s="216"/>
      <c r="AM35" s="216"/>
      <c r="AN35" s="216"/>
      <c r="AO35" s="217"/>
      <c r="AP35" s="37"/>
      <c r="AQ35" s="37"/>
      <c r="AR35" s="32"/>
    </row>
    <row r="36" spans="2:57" s="1" customFormat="1" ht="6.9" customHeight="1" x14ac:dyDescent="0.2">
      <c r="B36" s="32"/>
      <c r="AR36" s="32"/>
    </row>
    <row r="37" spans="2:57" s="1" customFormat="1" ht="14.4" customHeight="1" x14ac:dyDescent="0.2">
      <c r="B37" s="32"/>
      <c r="AR37" s="32"/>
    </row>
    <row r="38" spans="2:57" ht="14.4" customHeight="1" x14ac:dyDescent="0.2">
      <c r="B38" s="19"/>
      <c r="AR38" s="19"/>
    </row>
    <row r="39" spans="2:57" ht="14.4" customHeight="1" x14ac:dyDescent="0.2">
      <c r="B39" s="19"/>
      <c r="AR39" s="19"/>
    </row>
    <row r="40" spans="2:57" ht="14.4" customHeight="1" x14ac:dyDescent="0.2">
      <c r="B40" s="19"/>
      <c r="AR40" s="19"/>
    </row>
    <row r="41" spans="2:57" ht="14.4" customHeight="1" x14ac:dyDescent="0.2">
      <c r="B41" s="19"/>
      <c r="AR41" s="19"/>
    </row>
    <row r="42" spans="2:57" ht="14.4" customHeight="1" x14ac:dyDescent="0.2">
      <c r="B42" s="19"/>
      <c r="AR42" s="19"/>
    </row>
    <row r="43" spans="2:57" ht="14.4" customHeight="1" x14ac:dyDescent="0.2">
      <c r="B43" s="19"/>
      <c r="AR43" s="19"/>
    </row>
    <row r="44" spans="2:57" ht="14.4" customHeight="1" x14ac:dyDescent="0.2">
      <c r="B44" s="19"/>
      <c r="AR44" s="19"/>
    </row>
    <row r="45" spans="2:57" ht="14.4" customHeight="1" x14ac:dyDescent="0.2">
      <c r="B45" s="19"/>
      <c r="AR45" s="19"/>
    </row>
    <row r="46" spans="2:57" ht="14.4" customHeight="1" x14ac:dyDescent="0.2">
      <c r="B46" s="19"/>
      <c r="AR46" s="19"/>
    </row>
    <row r="47" spans="2:57" ht="14.4" customHeight="1" x14ac:dyDescent="0.2">
      <c r="B47" s="19"/>
      <c r="AR47" s="19"/>
    </row>
    <row r="48" spans="2:57" ht="14.4" customHeight="1" x14ac:dyDescent="0.2">
      <c r="B48" s="19"/>
      <c r="AR48" s="19"/>
    </row>
    <row r="49" spans="2:44" s="1" customFormat="1" ht="14.4" customHeight="1" x14ac:dyDescent="0.2">
      <c r="B49" s="32"/>
      <c r="D49" s="41" t="s">
        <v>58</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59</v>
      </c>
      <c r="AI49" s="42"/>
      <c r="AJ49" s="42"/>
      <c r="AK49" s="42"/>
      <c r="AL49" s="42"/>
      <c r="AM49" s="42"/>
      <c r="AN49" s="42"/>
      <c r="AO49" s="42"/>
      <c r="AR49" s="32"/>
    </row>
    <row r="50" spans="2:44" ht="10.199999999999999" x14ac:dyDescent="0.2">
      <c r="B50" s="19"/>
      <c r="AR50" s="19"/>
    </row>
    <row r="51" spans="2:44" ht="10.199999999999999" x14ac:dyDescent="0.2">
      <c r="B51" s="19"/>
      <c r="AR51" s="19"/>
    </row>
    <row r="52" spans="2:44" ht="10.199999999999999" x14ac:dyDescent="0.2">
      <c r="B52" s="19"/>
      <c r="AR52" s="19"/>
    </row>
    <row r="53" spans="2:44" ht="10.199999999999999" x14ac:dyDescent="0.2">
      <c r="B53" s="19"/>
      <c r="AR53" s="19"/>
    </row>
    <row r="54" spans="2:44" ht="10.199999999999999" x14ac:dyDescent="0.2">
      <c r="B54" s="19"/>
      <c r="AR54" s="19"/>
    </row>
    <row r="55" spans="2:44" ht="10.199999999999999" x14ac:dyDescent="0.2">
      <c r="B55" s="19"/>
      <c r="AR55" s="19"/>
    </row>
    <row r="56" spans="2:44" ht="10.199999999999999" x14ac:dyDescent="0.2">
      <c r="B56" s="19"/>
      <c r="AR56" s="19"/>
    </row>
    <row r="57" spans="2:44" ht="10.199999999999999" x14ac:dyDescent="0.2">
      <c r="B57" s="19"/>
      <c r="AR57" s="19"/>
    </row>
    <row r="58" spans="2:44" ht="10.199999999999999" x14ac:dyDescent="0.2">
      <c r="B58" s="19"/>
      <c r="AR58" s="19"/>
    </row>
    <row r="59" spans="2:44" ht="10.199999999999999" x14ac:dyDescent="0.2">
      <c r="B59" s="19"/>
      <c r="AR59" s="19"/>
    </row>
    <row r="60" spans="2:44" s="1" customFormat="1" ht="13.2" x14ac:dyDescent="0.2">
      <c r="B60" s="32"/>
      <c r="D60" s="43" t="s">
        <v>60</v>
      </c>
      <c r="E60" s="34"/>
      <c r="F60" s="34"/>
      <c r="G60" s="34"/>
      <c r="H60" s="34"/>
      <c r="I60" s="34"/>
      <c r="J60" s="34"/>
      <c r="K60" s="34"/>
      <c r="L60" s="34"/>
      <c r="M60" s="34"/>
      <c r="N60" s="34"/>
      <c r="O60" s="34"/>
      <c r="P60" s="34"/>
      <c r="Q60" s="34"/>
      <c r="R60" s="34"/>
      <c r="S60" s="34"/>
      <c r="T60" s="34"/>
      <c r="U60" s="34"/>
      <c r="V60" s="43" t="s">
        <v>61</v>
      </c>
      <c r="W60" s="34"/>
      <c r="X60" s="34"/>
      <c r="Y60" s="34"/>
      <c r="Z60" s="34"/>
      <c r="AA60" s="34"/>
      <c r="AB60" s="34"/>
      <c r="AC60" s="34"/>
      <c r="AD60" s="34"/>
      <c r="AE60" s="34"/>
      <c r="AF60" s="34"/>
      <c r="AG60" s="34"/>
      <c r="AH60" s="43" t="s">
        <v>60</v>
      </c>
      <c r="AI60" s="34"/>
      <c r="AJ60" s="34"/>
      <c r="AK60" s="34"/>
      <c r="AL60" s="34"/>
      <c r="AM60" s="43" t="s">
        <v>61</v>
      </c>
      <c r="AN60" s="34"/>
      <c r="AO60" s="34"/>
      <c r="AR60" s="32"/>
    </row>
    <row r="61" spans="2:44" ht="10.199999999999999" x14ac:dyDescent="0.2">
      <c r="B61" s="19"/>
      <c r="AR61" s="19"/>
    </row>
    <row r="62" spans="2:44" ht="10.199999999999999" x14ac:dyDescent="0.2">
      <c r="B62" s="19"/>
      <c r="AR62" s="19"/>
    </row>
    <row r="63" spans="2:44" ht="10.199999999999999" x14ac:dyDescent="0.2">
      <c r="B63" s="19"/>
      <c r="AR63" s="19"/>
    </row>
    <row r="64" spans="2:44" s="1" customFormat="1" ht="13.2" x14ac:dyDescent="0.2">
      <c r="B64" s="32"/>
      <c r="D64" s="41" t="s">
        <v>62</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63</v>
      </c>
      <c r="AI64" s="42"/>
      <c r="AJ64" s="42"/>
      <c r="AK64" s="42"/>
      <c r="AL64" s="42"/>
      <c r="AM64" s="42"/>
      <c r="AN64" s="42"/>
      <c r="AO64" s="42"/>
      <c r="AR64" s="32"/>
    </row>
    <row r="65" spans="2:44" ht="10.199999999999999" x14ac:dyDescent="0.2">
      <c r="B65" s="19"/>
      <c r="AR65" s="19"/>
    </row>
    <row r="66" spans="2:44" ht="10.199999999999999" x14ac:dyDescent="0.2">
      <c r="B66" s="19"/>
      <c r="AR66" s="19"/>
    </row>
    <row r="67" spans="2:44" ht="10.199999999999999" x14ac:dyDescent="0.2">
      <c r="B67" s="19"/>
      <c r="AR67" s="19"/>
    </row>
    <row r="68" spans="2:44" ht="10.199999999999999" x14ac:dyDescent="0.2">
      <c r="B68" s="19"/>
      <c r="AR68" s="19"/>
    </row>
    <row r="69" spans="2:44" ht="10.199999999999999" x14ac:dyDescent="0.2">
      <c r="B69" s="19"/>
      <c r="AR69" s="19"/>
    </row>
    <row r="70" spans="2:44" ht="10.199999999999999" x14ac:dyDescent="0.2">
      <c r="B70" s="19"/>
      <c r="AR70" s="19"/>
    </row>
    <row r="71" spans="2:44" ht="10.199999999999999" x14ac:dyDescent="0.2">
      <c r="B71" s="19"/>
      <c r="AR71" s="19"/>
    </row>
    <row r="72" spans="2:44" ht="10.199999999999999" x14ac:dyDescent="0.2">
      <c r="B72" s="19"/>
      <c r="AR72" s="19"/>
    </row>
    <row r="73" spans="2:44" ht="10.199999999999999" x14ac:dyDescent="0.2">
      <c r="B73" s="19"/>
      <c r="AR73" s="19"/>
    </row>
    <row r="74" spans="2:44" ht="10.199999999999999" x14ac:dyDescent="0.2">
      <c r="B74" s="19"/>
      <c r="AR74" s="19"/>
    </row>
    <row r="75" spans="2:44" s="1" customFormat="1" ht="13.2" x14ac:dyDescent="0.2">
      <c r="B75" s="32"/>
      <c r="D75" s="43" t="s">
        <v>60</v>
      </c>
      <c r="E75" s="34"/>
      <c r="F75" s="34"/>
      <c r="G75" s="34"/>
      <c r="H75" s="34"/>
      <c r="I75" s="34"/>
      <c r="J75" s="34"/>
      <c r="K75" s="34"/>
      <c r="L75" s="34"/>
      <c r="M75" s="34"/>
      <c r="N75" s="34"/>
      <c r="O75" s="34"/>
      <c r="P75" s="34"/>
      <c r="Q75" s="34"/>
      <c r="R75" s="34"/>
      <c r="S75" s="34"/>
      <c r="T75" s="34"/>
      <c r="U75" s="34"/>
      <c r="V75" s="43" t="s">
        <v>61</v>
      </c>
      <c r="W75" s="34"/>
      <c r="X75" s="34"/>
      <c r="Y75" s="34"/>
      <c r="Z75" s="34"/>
      <c r="AA75" s="34"/>
      <c r="AB75" s="34"/>
      <c r="AC75" s="34"/>
      <c r="AD75" s="34"/>
      <c r="AE75" s="34"/>
      <c r="AF75" s="34"/>
      <c r="AG75" s="34"/>
      <c r="AH75" s="43" t="s">
        <v>60</v>
      </c>
      <c r="AI75" s="34"/>
      <c r="AJ75" s="34"/>
      <c r="AK75" s="34"/>
      <c r="AL75" s="34"/>
      <c r="AM75" s="43" t="s">
        <v>61</v>
      </c>
      <c r="AN75" s="34"/>
      <c r="AO75" s="34"/>
      <c r="AR75" s="32"/>
    </row>
    <row r="76" spans="2:44" s="1" customFormat="1" ht="10.199999999999999" x14ac:dyDescent="0.2">
      <c r="B76" s="32"/>
      <c r="AR76" s="32"/>
    </row>
    <row r="77" spans="2:44" s="1" customFormat="1" ht="6.9" customHeight="1" x14ac:dyDescent="0.2">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 customHeight="1" x14ac:dyDescent="0.2">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 customHeight="1" x14ac:dyDescent="0.2">
      <c r="B82" s="32"/>
      <c r="C82" s="20" t="s">
        <v>64</v>
      </c>
      <c r="AR82" s="32"/>
    </row>
    <row r="83" spans="1:91" s="1" customFormat="1" ht="6.9" customHeight="1" x14ac:dyDescent="0.2">
      <c r="B83" s="32"/>
      <c r="AR83" s="32"/>
    </row>
    <row r="84" spans="1:91" s="3" customFormat="1" ht="12" customHeight="1" x14ac:dyDescent="0.2">
      <c r="B84" s="48"/>
      <c r="C84" s="26" t="s">
        <v>13</v>
      </c>
      <c r="L84" s="3" t="str">
        <f>K5</f>
        <v>2024-07-18</v>
      </c>
      <c r="AR84" s="48"/>
    </row>
    <row r="85" spans="1:91" s="4" customFormat="1" ht="36.9" customHeight="1" x14ac:dyDescent="0.2">
      <c r="B85" s="49"/>
      <c r="C85" s="50" t="s">
        <v>16</v>
      </c>
      <c r="L85" s="177" t="str">
        <f>K6</f>
        <v>VD Nymburk, zajištění stability betonového zábradlí jezové lávky</v>
      </c>
      <c r="M85" s="178"/>
      <c r="N85" s="178"/>
      <c r="O85" s="178"/>
      <c r="P85" s="178"/>
      <c r="Q85" s="178"/>
      <c r="R85" s="178"/>
      <c r="S85" s="178"/>
      <c r="T85" s="178"/>
      <c r="U85" s="178"/>
      <c r="V85" s="178"/>
      <c r="W85" s="178"/>
      <c r="X85" s="178"/>
      <c r="Y85" s="178"/>
      <c r="Z85" s="178"/>
      <c r="AA85" s="178"/>
      <c r="AB85" s="178"/>
      <c r="AC85" s="178"/>
      <c r="AD85" s="178"/>
      <c r="AE85" s="178"/>
      <c r="AF85" s="178"/>
      <c r="AG85" s="178"/>
      <c r="AH85" s="178"/>
      <c r="AI85" s="178"/>
      <c r="AJ85" s="178"/>
      <c r="AR85" s="49"/>
    </row>
    <row r="86" spans="1:91" s="1" customFormat="1" ht="6.9" customHeight="1" x14ac:dyDescent="0.2">
      <c r="B86" s="32"/>
      <c r="AR86" s="32"/>
    </row>
    <row r="87" spans="1:91" s="1" customFormat="1" ht="12" customHeight="1" x14ac:dyDescent="0.2">
      <c r="B87" s="32"/>
      <c r="C87" s="26" t="s">
        <v>22</v>
      </c>
      <c r="L87" s="51" t="str">
        <f>IF(K8="","",K8)</f>
        <v xml:space="preserve">vodní tok Labe idvt 10100002 </v>
      </c>
      <c r="AI87" s="26" t="s">
        <v>24</v>
      </c>
      <c r="AM87" s="179" t="str">
        <f>IF(AN8= "","",AN8)</f>
        <v>6. 5. 2025</v>
      </c>
      <c r="AN87" s="179"/>
      <c r="AR87" s="32"/>
    </row>
    <row r="88" spans="1:91" s="1" customFormat="1" ht="6.9" customHeight="1" x14ac:dyDescent="0.2">
      <c r="B88" s="32"/>
      <c r="AR88" s="32"/>
    </row>
    <row r="89" spans="1:91" s="1" customFormat="1" ht="15.15" customHeight="1" x14ac:dyDescent="0.2">
      <c r="B89" s="32"/>
      <c r="C89" s="26" t="s">
        <v>30</v>
      </c>
      <c r="L89" s="3" t="str">
        <f>IF(E11= "","",E11)</f>
        <v xml:space="preserve"> </v>
      </c>
      <c r="AI89" s="26" t="s">
        <v>36</v>
      </c>
      <c r="AM89" s="184" t="str">
        <f>IF(E17="","",E17)</f>
        <v xml:space="preserve">Kucián statika s.r.o. </v>
      </c>
      <c r="AN89" s="185"/>
      <c r="AO89" s="185"/>
      <c r="AP89" s="185"/>
      <c r="AR89" s="32"/>
      <c r="AS89" s="180" t="s">
        <v>65</v>
      </c>
      <c r="AT89" s="181"/>
      <c r="AU89" s="53"/>
      <c r="AV89" s="53"/>
      <c r="AW89" s="53"/>
      <c r="AX89" s="53"/>
      <c r="AY89" s="53"/>
      <c r="AZ89" s="53"/>
      <c r="BA89" s="53"/>
      <c r="BB89" s="53"/>
      <c r="BC89" s="53"/>
      <c r="BD89" s="54"/>
    </row>
    <row r="90" spans="1:91" s="1" customFormat="1" ht="15.15" customHeight="1" x14ac:dyDescent="0.2">
      <c r="B90" s="32"/>
      <c r="C90" s="26" t="s">
        <v>34</v>
      </c>
      <c r="L90" s="3" t="str">
        <f>IF(E14= "Vyplň údaj","",E14)</f>
        <v/>
      </c>
      <c r="AI90" s="26" t="s">
        <v>40</v>
      </c>
      <c r="AM90" s="184" t="str">
        <f>IF(E20="","",E20)</f>
        <v>Speciosa International s.r.o.</v>
      </c>
      <c r="AN90" s="185"/>
      <c r="AO90" s="185"/>
      <c r="AP90" s="185"/>
      <c r="AR90" s="32"/>
      <c r="AS90" s="182"/>
      <c r="AT90" s="183"/>
      <c r="BD90" s="56"/>
    </row>
    <row r="91" spans="1:91" s="1" customFormat="1" ht="10.8" customHeight="1" x14ac:dyDescent="0.2">
      <c r="B91" s="32"/>
      <c r="AR91" s="32"/>
      <c r="AS91" s="182"/>
      <c r="AT91" s="183"/>
      <c r="BD91" s="56"/>
    </row>
    <row r="92" spans="1:91" s="1" customFormat="1" ht="29.25" customHeight="1" x14ac:dyDescent="0.2">
      <c r="B92" s="32"/>
      <c r="C92" s="186" t="s">
        <v>66</v>
      </c>
      <c r="D92" s="187"/>
      <c r="E92" s="187"/>
      <c r="F92" s="187"/>
      <c r="G92" s="187"/>
      <c r="H92" s="57"/>
      <c r="I92" s="189" t="s">
        <v>67</v>
      </c>
      <c r="J92" s="187"/>
      <c r="K92" s="187"/>
      <c r="L92" s="187"/>
      <c r="M92" s="187"/>
      <c r="N92" s="187"/>
      <c r="O92" s="187"/>
      <c r="P92" s="187"/>
      <c r="Q92" s="187"/>
      <c r="R92" s="187"/>
      <c r="S92" s="187"/>
      <c r="T92" s="187"/>
      <c r="U92" s="187"/>
      <c r="V92" s="187"/>
      <c r="W92" s="187"/>
      <c r="X92" s="187"/>
      <c r="Y92" s="187"/>
      <c r="Z92" s="187"/>
      <c r="AA92" s="187"/>
      <c r="AB92" s="187"/>
      <c r="AC92" s="187"/>
      <c r="AD92" s="187"/>
      <c r="AE92" s="187"/>
      <c r="AF92" s="187"/>
      <c r="AG92" s="188" t="s">
        <v>68</v>
      </c>
      <c r="AH92" s="187"/>
      <c r="AI92" s="187"/>
      <c r="AJ92" s="187"/>
      <c r="AK92" s="187"/>
      <c r="AL92" s="187"/>
      <c r="AM92" s="187"/>
      <c r="AN92" s="189" t="s">
        <v>69</v>
      </c>
      <c r="AO92" s="187"/>
      <c r="AP92" s="190"/>
      <c r="AQ92" s="58" t="s">
        <v>70</v>
      </c>
      <c r="AR92" s="32"/>
      <c r="AS92" s="59" t="s">
        <v>71</v>
      </c>
      <c r="AT92" s="60" t="s">
        <v>72</v>
      </c>
      <c r="AU92" s="60" t="s">
        <v>73</v>
      </c>
      <c r="AV92" s="60" t="s">
        <v>74</v>
      </c>
      <c r="AW92" s="60" t="s">
        <v>75</v>
      </c>
      <c r="AX92" s="60" t="s">
        <v>76</v>
      </c>
      <c r="AY92" s="60" t="s">
        <v>77</v>
      </c>
      <c r="AZ92" s="60" t="s">
        <v>78</v>
      </c>
      <c r="BA92" s="60" t="s">
        <v>79</v>
      </c>
      <c r="BB92" s="60" t="s">
        <v>80</v>
      </c>
      <c r="BC92" s="60" t="s">
        <v>81</v>
      </c>
      <c r="BD92" s="61" t="s">
        <v>82</v>
      </c>
    </row>
    <row r="93" spans="1:91" s="1" customFormat="1" ht="10.8" customHeight="1" x14ac:dyDescent="0.2">
      <c r="B93" s="32"/>
      <c r="AR93" s="32"/>
      <c r="AS93" s="62"/>
      <c r="AT93" s="53"/>
      <c r="AU93" s="53"/>
      <c r="AV93" s="53"/>
      <c r="AW93" s="53"/>
      <c r="AX93" s="53"/>
      <c r="AY93" s="53"/>
      <c r="AZ93" s="53"/>
      <c r="BA93" s="53"/>
      <c r="BB93" s="53"/>
      <c r="BC93" s="53"/>
      <c r="BD93" s="54"/>
    </row>
    <row r="94" spans="1:91" s="5" customFormat="1" ht="32.4" customHeight="1" x14ac:dyDescent="0.2">
      <c r="B94" s="63"/>
      <c r="C94" s="64" t="s">
        <v>83</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198">
        <f>ROUND(AG95+AG99,2)</f>
        <v>0</v>
      </c>
      <c r="AH94" s="198"/>
      <c r="AI94" s="198"/>
      <c r="AJ94" s="198"/>
      <c r="AK94" s="198"/>
      <c r="AL94" s="198"/>
      <c r="AM94" s="198"/>
      <c r="AN94" s="199">
        <f t="shared" ref="AN94:AN99" si="0">SUM(AG94,AT94)</f>
        <v>0</v>
      </c>
      <c r="AO94" s="199"/>
      <c r="AP94" s="199"/>
      <c r="AQ94" s="67" t="s">
        <v>1</v>
      </c>
      <c r="AR94" s="63"/>
      <c r="AS94" s="68">
        <f>ROUND(AS95+AS99,2)</f>
        <v>0</v>
      </c>
      <c r="AT94" s="69">
        <f t="shared" ref="AT94:AT99" si="1">ROUND(SUM(AV94:AW94),2)</f>
        <v>0</v>
      </c>
      <c r="AU94" s="70">
        <f>ROUND(AU95+AU99,5)</f>
        <v>0</v>
      </c>
      <c r="AV94" s="69">
        <f>ROUND(AZ94*L29,2)</f>
        <v>0</v>
      </c>
      <c r="AW94" s="69">
        <f>ROUND(BA94*L30,2)</f>
        <v>0</v>
      </c>
      <c r="AX94" s="69">
        <f>ROUND(BB94*L29,2)</f>
        <v>0</v>
      </c>
      <c r="AY94" s="69">
        <f>ROUND(BC94*L30,2)</f>
        <v>0</v>
      </c>
      <c r="AZ94" s="69">
        <f>ROUND(AZ95+AZ99,2)</f>
        <v>0</v>
      </c>
      <c r="BA94" s="69">
        <f>ROUND(BA95+BA99,2)</f>
        <v>0</v>
      </c>
      <c r="BB94" s="69">
        <f>ROUND(BB95+BB99,2)</f>
        <v>0</v>
      </c>
      <c r="BC94" s="69">
        <f>ROUND(BC95+BC99,2)</f>
        <v>0</v>
      </c>
      <c r="BD94" s="71">
        <f>ROUND(BD95+BD99,2)</f>
        <v>0</v>
      </c>
      <c r="BS94" s="72" t="s">
        <v>84</v>
      </c>
      <c r="BT94" s="72" t="s">
        <v>85</v>
      </c>
      <c r="BU94" s="73" t="s">
        <v>86</v>
      </c>
      <c r="BV94" s="72" t="s">
        <v>87</v>
      </c>
      <c r="BW94" s="72" t="s">
        <v>5</v>
      </c>
      <c r="BX94" s="72" t="s">
        <v>88</v>
      </c>
      <c r="CL94" s="72" t="s">
        <v>19</v>
      </c>
    </row>
    <row r="95" spans="1:91" s="6" customFormat="1" ht="16.5" customHeight="1" x14ac:dyDescent="0.2">
      <c r="B95" s="74"/>
      <c r="C95" s="75"/>
      <c r="D95" s="194" t="s">
        <v>89</v>
      </c>
      <c r="E95" s="194"/>
      <c r="F95" s="194"/>
      <c r="G95" s="194"/>
      <c r="H95" s="194"/>
      <c r="I95" s="76"/>
      <c r="J95" s="194" t="s">
        <v>90</v>
      </c>
      <c r="K95" s="194"/>
      <c r="L95" s="194"/>
      <c r="M95" s="194"/>
      <c r="N95" s="194"/>
      <c r="O95" s="194"/>
      <c r="P95" s="194"/>
      <c r="Q95" s="194"/>
      <c r="R95" s="194"/>
      <c r="S95" s="194"/>
      <c r="T95" s="194"/>
      <c r="U95" s="194"/>
      <c r="V95" s="194"/>
      <c r="W95" s="194"/>
      <c r="X95" s="194"/>
      <c r="Y95" s="194"/>
      <c r="Z95" s="194"/>
      <c r="AA95" s="194"/>
      <c r="AB95" s="194"/>
      <c r="AC95" s="194"/>
      <c r="AD95" s="194"/>
      <c r="AE95" s="194"/>
      <c r="AF95" s="194"/>
      <c r="AG95" s="191">
        <f>ROUND(SUM(AG96:AG98),2)</f>
        <v>0</v>
      </c>
      <c r="AH95" s="192"/>
      <c r="AI95" s="192"/>
      <c r="AJ95" s="192"/>
      <c r="AK95" s="192"/>
      <c r="AL95" s="192"/>
      <c r="AM95" s="192"/>
      <c r="AN95" s="193">
        <f t="shared" si="0"/>
        <v>0</v>
      </c>
      <c r="AO95" s="192"/>
      <c r="AP95" s="192"/>
      <c r="AQ95" s="77" t="s">
        <v>91</v>
      </c>
      <c r="AR95" s="74"/>
      <c r="AS95" s="78">
        <f>ROUND(SUM(AS96:AS98),2)</f>
        <v>0</v>
      </c>
      <c r="AT95" s="79">
        <f t="shared" si="1"/>
        <v>0</v>
      </c>
      <c r="AU95" s="80">
        <f>ROUND(SUM(AU96:AU98),5)</f>
        <v>0</v>
      </c>
      <c r="AV95" s="79">
        <f>ROUND(AZ95*L29,2)</f>
        <v>0</v>
      </c>
      <c r="AW95" s="79">
        <f>ROUND(BA95*L30,2)</f>
        <v>0</v>
      </c>
      <c r="AX95" s="79">
        <f>ROUND(BB95*L29,2)</f>
        <v>0</v>
      </c>
      <c r="AY95" s="79">
        <f>ROUND(BC95*L30,2)</f>
        <v>0</v>
      </c>
      <c r="AZ95" s="79">
        <f>ROUND(SUM(AZ96:AZ98),2)</f>
        <v>0</v>
      </c>
      <c r="BA95" s="79">
        <f>ROUND(SUM(BA96:BA98),2)</f>
        <v>0</v>
      </c>
      <c r="BB95" s="79">
        <f>ROUND(SUM(BB96:BB98),2)</f>
        <v>0</v>
      </c>
      <c r="BC95" s="79">
        <f>ROUND(SUM(BC96:BC98),2)</f>
        <v>0</v>
      </c>
      <c r="BD95" s="81">
        <f>ROUND(SUM(BD96:BD98),2)</f>
        <v>0</v>
      </c>
      <c r="BS95" s="82" t="s">
        <v>84</v>
      </c>
      <c r="BT95" s="82" t="s">
        <v>92</v>
      </c>
      <c r="BU95" s="82" t="s">
        <v>86</v>
      </c>
      <c r="BV95" s="82" t="s">
        <v>87</v>
      </c>
      <c r="BW95" s="82" t="s">
        <v>93</v>
      </c>
      <c r="BX95" s="82" t="s">
        <v>5</v>
      </c>
      <c r="CL95" s="82" t="s">
        <v>19</v>
      </c>
      <c r="CM95" s="82" t="s">
        <v>94</v>
      </c>
    </row>
    <row r="96" spans="1:91" s="3" customFormat="1" ht="16.5" customHeight="1" x14ac:dyDescent="0.2">
      <c r="A96" s="83" t="s">
        <v>95</v>
      </c>
      <c r="B96" s="48"/>
      <c r="C96" s="9"/>
      <c r="D96" s="9"/>
      <c r="E96" s="197" t="s">
        <v>96</v>
      </c>
      <c r="F96" s="197"/>
      <c r="G96" s="197"/>
      <c r="H96" s="197"/>
      <c r="I96" s="197"/>
      <c r="J96" s="9"/>
      <c r="K96" s="197" t="s">
        <v>97</v>
      </c>
      <c r="L96" s="197"/>
      <c r="M96" s="197"/>
      <c r="N96" s="197"/>
      <c r="O96" s="197"/>
      <c r="P96" s="197"/>
      <c r="Q96" s="197"/>
      <c r="R96" s="197"/>
      <c r="S96" s="197"/>
      <c r="T96" s="197"/>
      <c r="U96" s="197"/>
      <c r="V96" s="197"/>
      <c r="W96" s="197"/>
      <c r="X96" s="197"/>
      <c r="Y96" s="197"/>
      <c r="Z96" s="197"/>
      <c r="AA96" s="197"/>
      <c r="AB96" s="197"/>
      <c r="AC96" s="197"/>
      <c r="AD96" s="197"/>
      <c r="AE96" s="197"/>
      <c r="AF96" s="197"/>
      <c r="AG96" s="195">
        <f>'SO 01.1 - Bourací a demol...'!J32</f>
        <v>0</v>
      </c>
      <c r="AH96" s="196"/>
      <c r="AI96" s="196"/>
      <c r="AJ96" s="196"/>
      <c r="AK96" s="196"/>
      <c r="AL96" s="196"/>
      <c r="AM96" s="196"/>
      <c r="AN96" s="195">
        <f t="shared" si="0"/>
        <v>0</v>
      </c>
      <c r="AO96" s="196"/>
      <c r="AP96" s="196"/>
      <c r="AQ96" s="84" t="s">
        <v>98</v>
      </c>
      <c r="AR96" s="48"/>
      <c r="AS96" s="85">
        <v>0</v>
      </c>
      <c r="AT96" s="86">
        <f t="shared" si="1"/>
        <v>0</v>
      </c>
      <c r="AU96" s="87">
        <f>'SO 01.1 - Bourací a demol...'!P124</f>
        <v>0</v>
      </c>
      <c r="AV96" s="86">
        <f>'SO 01.1 - Bourací a demol...'!J35</f>
        <v>0</v>
      </c>
      <c r="AW96" s="86">
        <f>'SO 01.1 - Bourací a demol...'!J36</f>
        <v>0</v>
      </c>
      <c r="AX96" s="86">
        <f>'SO 01.1 - Bourací a demol...'!J37</f>
        <v>0</v>
      </c>
      <c r="AY96" s="86">
        <f>'SO 01.1 - Bourací a demol...'!J38</f>
        <v>0</v>
      </c>
      <c r="AZ96" s="86">
        <f>'SO 01.1 - Bourací a demol...'!F35</f>
        <v>0</v>
      </c>
      <c r="BA96" s="86">
        <f>'SO 01.1 - Bourací a demol...'!F36</f>
        <v>0</v>
      </c>
      <c r="BB96" s="86">
        <f>'SO 01.1 - Bourací a demol...'!F37</f>
        <v>0</v>
      </c>
      <c r="BC96" s="86">
        <f>'SO 01.1 - Bourací a demol...'!F38</f>
        <v>0</v>
      </c>
      <c r="BD96" s="88">
        <f>'SO 01.1 - Bourací a demol...'!F39</f>
        <v>0</v>
      </c>
      <c r="BT96" s="24" t="s">
        <v>94</v>
      </c>
      <c r="BV96" s="24" t="s">
        <v>87</v>
      </c>
      <c r="BW96" s="24" t="s">
        <v>99</v>
      </c>
      <c r="BX96" s="24" t="s">
        <v>93</v>
      </c>
      <c r="CL96" s="24" t="s">
        <v>19</v>
      </c>
    </row>
    <row r="97" spans="1:91" s="3" customFormat="1" ht="16.5" customHeight="1" x14ac:dyDescent="0.2">
      <c r="A97" s="83" t="s">
        <v>95</v>
      </c>
      <c r="B97" s="48"/>
      <c r="C97" s="9"/>
      <c r="D97" s="9"/>
      <c r="E97" s="197" t="s">
        <v>100</v>
      </c>
      <c r="F97" s="197"/>
      <c r="G97" s="197"/>
      <c r="H97" s="197"/>
      <c r="I97" s="197"/>
      <c r="J97" s="9"/>
      <c r="K97" s="197" t="s">
        <v>101</v>
      </c>
      <c r="L97" s="197"/>
      <c r="M97" s="197"/>
      <c r="N97" s="197"/>
      <c r="O97" s="197"/>
      <c r="P97" s="197"/>
      <c r="Q97" s="197"/>
      <c r="R97" s="197"/>
      <c r="S97" s="197"/>
      <c r="T97" s="197"/>
      <c r="U97" s="197"/>
      <c r="V97" s="197"/>
      <c r="W97" s="197"/>
      <c r="X97" s="197"/>
      <c r="Y97" s="197"/>
      <c r="Z97" s="197"/>
      <c r="AA97" s="197"/>
      <c r="AB97" s="197"/>
      <c r="AC97" s="197"/>
      <c r="AD97" s="197"/>
      <c r="AE97" s="197"/>
      <c r="AF97" s="197"/>
      <c r="AG97" s="195">
        <f>'SO 01.2 - Nový stav'!J32</f>
        <v>0</v>
      </c>
      <c r="AH97" s="196"/>
      <c r="AI97" s="196"/>
      <c r="AJ97" s="196"/>
      <c r="AK97" s="196"/>
      <c r="AL97" s="196"/>
      <c r="AM97" s="196"/>
      <c r="AN97" s="195">
        <f t="shared" si="0"/>
        <v>0</v>
      </c>
      <c r="AO97" s="196"/>
      <c r="AP97" s="196"/>
      <c r="AQ97" s="84" t="s">
        <v>98</v>
      </c>
      <c r="AR97" s="48"/>
      <c r="AS97" s="85">
        <v>0</v>
      </c>
      <c r="AT97" s="86">
        <f t="shared" si="1"/>
        <v>0</v>
      </c>
      <c r="AU97" s="87">
        <f>'SO 01.2 - Nový stav'!P130</f>
        <v>0</v>
      </c>
      <c r="AV97" s="86">
        <f>'SO 01.2 - Nový stav'!J35</f>
        <v>0</v>
      </c>
      <c r="AW97" s="86">
        <f>'SO 01.2 - Nový stav'!J36</f>
        <v>0</v>
      </c>
      <c r="AX97" s="86">
        <f>'SO 01.2 - Nový stav'!J37</f>
        <v>0</v>
      </c>
      <c r="AY97" s="86">
        <f>'SO 01.2 - Nový stav'!J38</f>
        <v>0</v>
      </c>
      <c r="AZ97" s="86">
        <f>'SO 01.2 - Nový stav'!F35</f>
        <v>0</v>
      </c>
      <c r="BA97" s="86">
        <f>'SO 01.2 - Nový stav'!F36</f>
        <v>0</v>
      </c>
      <c r="BB97" s="86">
        <f>'SO 01.2 - Nový stav'!F37</f>
        <v>0</v>
      </c>
      <c r="BC97" s="86">
        <f>'SO 01.2 - Nový stav'!F38</f>
        <v>0</v>
      </c>
      <c r="BD97" s="88">
        <f>'SO 01.2 - Nový stav'!F39</f>
        <v>0</v>
      </c>
      <c r="BT97" s="24" t="s">
        <v>94</v>
      </c>
      <c r="BV97" s="24" t="s">
        <v>87</v>
      </c>
      <c r="BW97" s="24" t="s">
        <v>102</v>
      </c>
      <c r="BX97" s="24" t="s">
        <v>93</v>
      </c>
      <c r="CL97" s="24" t="s">
        <v>103</v>
      </c>
    </row>
    <row r="98" spans="1:91" s="3" customFormat="1" ht="23.25" customHeight="1" x14ac:dyDescent="0.2">
      <c r="A98" s="83" t="s">
        <v>95</v>
      </c>
      <c r="B98" s="48"/>
      <c r="C98" s="9"/>
      <c r="D98" s="9"/>
      <c r="E98" s="197" t="s">
        <v>104</v>
      </c>
      <c r="F98" s="197"/>
      <c r="G98" s="197"/>
      <c r="H98" s="197"/>
      <c r="I98" s="197"/>
      <c r="J98" s="9"/>
      <c r="K98" s="197" t="s">
        <v>105</v>
      </c>
      <c r="L98" s="197"/>
      <c r="M98" s="197"/>
      <c r="N98" s="197"/>
      <c r="O98" s="197"/>
      <c r="P98" s="197"/>
      <c r="Q98" s="197"/>
      <c r="R98" s="197"/>
      <c r="S98" s="197"/>
      <c r="T98" s="197"/>
      <c r="U98" s="197"/>
      <c r="V98" s="197"/>
      <c r="W98" s="197"/>
      <c r="X98" s="197"/>
      <c r="Y98" s="197"/>
      <c r="Z98" s="197"/>
      <c r="AA98" s="197"/>
      <c r="AB98" s="197"/>
      <c r="AC98" s="197"/>
      <c r="AD98" s="197"/>
      <c r="AE98" s="197"/>
      <c r="AF98" s="197"/>
      <c r="AG98" s="195">
        <f>'SO 01.3 - Sanace betonový...'!J32</f>
        <v>0</v>
      </c>
      <c r="AH98" s="196"/>
      <c r="AI98" s="196"/>
      <c r="AJ98" s="196"/>
      <c r="AK98" s="196"/>
      <c r="AL98" s="196"/>
      <c r="AM98" s="196"/>
      <c r="AN98" s="195">
        <f t="shared" si="0"/>
        <v>0</v>
      </c>
      <c r="AO98" s="196"/>
      <c r="AP98" s="196"/>
      <c r="AQ98" s="84" t="s">
        <v>98</v>
      </c>
      <c r="AR98" s="48"/>
      <c r="AS98" s="85">
        <v>0</v>
      </c>
      <c r="AT98" s="86">
        <f t="shared" si="1"/>
        <v>0</v>
      </c>
      <c r="AU98" s="87">
        <f>'SO 01.3 - Sanace betonový...'!P125</f>
        <v>0</v>
      </c>
      <c r="AV98" s="86">
        <f>'SO 01.3 - Sanace betonový...'!J35</f>
        <v>0</v>
      </c>
      <c r="AW98" s="86">
        <f>'SO 01.3 - Sanace betonový...'!J36</f>
        <v>0</v>
      </c>
      <c r="AX98" s="86">
        <f>'SO 01.3 - Sanace betonový...'!J37</f>
        <v>0</v>
      </c>
      <c r="AY98" s="86">
        <f>'SO 01.3 - Sanace betonový...'!J38</f>
        <v>0</v>
      </c>
      <c r="AZ98" s="86">
        <f>'SO 01.3 - Sanace betonový...'!F35</f>
        <v>0</v>
      </c>
      <c r="BA98" s="86">
        <f>'SO 01.3 - Sanace betonový...'!F36</f>
        <v>0</v>
      </c>
      <c r="BB98" s="86">
        <f>'SO 01.3 - Sanace betonový...'!F37</f>
        <v>0</v>
      </c>
      <c r="BC98" s="86">
        <f>'SO 01.3 - Sanace betonový...'!F38</f>
        <v>0</v>
      </c>
      <c r="BD98" s="88">
        <f>'SO 01.3 - Sanace betonový...'!F39</f>
        <v>0</v>
      </c>
      <c r="BT98" s="24" t="s">
        <v>94</v>
      </c>
      <c r="BV98" s="24" t="s">
        <v>87</v>
      </c>
      <c r="BW98" s="24" t="s">
        <v>106</v>
      </c>
      <c r="BX98" s="24" t="s">
        <v>93</v>
      </c>
      <c r="CL98" s="24" t="s">
        <v>103</v>
      </c>
    </row>
    <row r="99" spans="1:91" s="6" customFormat="1" ht="16.5" customHeight="1" x14ac:dyDescent="0.2">
      <c r="A99" s="83" t="s">
        <v>95</v>
      </c>
      <c r="B99" s="74"/>
      <c r="C99" s="75"/>
      <c r="D99" s="194" t="s">
        <v>107</v>
      </c>
      <c r="E99" s="194"/>
      <c r="F99" s="194"/>
      <c r="G99" s="194"/>
      <c r="H99" s="194"/>
      <c r="I99" s="76"/>
      <c r="J99" s="194" t="s">
        <v>108</v>
      </c>
      <c r="K99" s="194"/>
      <c r="L99" s="194"/>
      <c r="M99" s="194"/>
      <c r="N99" s="194"/>
      <c r="O99" s="194"/>
      <c r="P99" s="194"/>
      <c r="Q99" s="194"/>
      <c r="R99" s="194"/>
      <c r="S99" s="194"/>
      <c r="T99" s="194"/>
      <c r="U99" s="194"/>
      <c r="V99" s="194"/>
      <c r="W99" s="194"/>
      <c r="X99" s="194"/>
      <c r="Y99" s="194"/>
      <c r="Z99" s="194"/>
      <c r="AA99" s="194"/>
      <c r="AB99" s="194"/>
      <c r="AC99" s="194"/>
      <c r="AD99" s="194"/>
      <c r="AE99" s="194"/>
      <c r="AF99" s="194"/>
      <c r="AG99" s="193">
        <f>'OST - Ostatní a vedlejší ...'!J30</f>
        <v>0</v>
      </c>
      <c r="AH99" s="192"/>
      <c r="AI99" s="192"/>
      <c r="AJ99" s="192"/>
      <c r="AK99" s="192"/>
      <c r="AL99" s="192"/>
      <c r="AM99" s="192"/>
      <c r="AN99" s="193">
        <f t="shared" si="0"/>
        <v>0</v>
      </c>
      <c r="AO99" s="192"/>
      <c r="AP99" s="192"/>
      <c r="AQ99" s="77" t="s">
        <v>91</v>
      </c>
      <c r="AR99" s="74"/>
      <c r="AS99" s="89">
        <v>0</v>
      </c>
      <c r="AT99" s="90">
        <f t="shared" si="1"/>
        <v>0</v>
      </c>
      <c r="AU99" s="91">
        <f>'OST - Ostatní a vedlejší ...'!P122</f>
        <v>0</v>
      </c>
      <c r="AV99" s="90">
        <f>'OST - Ostatní a vedlejší ...'!J33</f>
        <v>0</v>
      </c>
      <c r="AW99" s="90">
        <f>'OST - Ostatní a vedlejší ...'!J34</f>
        <v>0</v>
      </c>
      <c r="AX99" s="90">
        <f>'OST - Ostatní a vedlejší ...'!J35</f>
        <v>0</v>
      </c>
      <c r="AY99" s="90">
        <f>'OST - Ostatní a vedlejší ...'!J36</f>
        <v>0</v>
      </c>
      <c r="AZ99" s="90">
        <f>'OST - Ostatní a vedlejší ...'!F33</f>
        <v>0</v>
      </c>
      <c r="BA99" s="90">
        <f>'OST - Ostatní a vedlejší ...'!F34</f>
        <v>0</v>
      </c>
      <c r="BB99" s="90">
        <f>'OST - Ostatní a vedlejší ...'!F35</f>
        <v>0</v>
      </c>
      <c r="BC99" s="90">
        <f>'OST - Ostatní a vedlejší ...'!F36</f>
        <v>0</v>
      </c>
      <c r="BD99" s="92">
        <f>'OST - Ostatní a vedlejší ...'!F37</f>
        <v>0</v>
      </c>
      <c r="BT99" s="82" t="s">
        <v>92</v>
      </c>
      <c r="BV99" s="82" t="s">
        <v>87</v>
      </c>
      <c r="BW99" s="82" t="s">
        <v>109</v>
      </c>
      <c r="BX99" s="82" t="s">
        <v>5</v>
      </c>
      <c r="CL99" s="82" t="s">
        <v>103</v>
      </c>
      <c r="CM99" s="82" t="s">
        <v>94</v>
      </c>
    </row>
    <row r="100" spans="1:91" s="1" customFormat="1" ht="30" customHeight="1" x14ac:dyDescent="0.2">
      <c r="B100" s="32"/>
      <c r="AR100" s="32"/>
    </row>
    <row r="101" spans="1:91" s="1" customFormat="1" ht="6.9" customHeight="1" x14ac:dyDescent="0.2">
      <c r="B101" s="44"/>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32"/>
    </row>
  </sheetData>
  <sheetProtection algorithmName="SHA-512" hashValue="dqgaaIVAXh/9+Xb2ITXLtMI2HSAEHqIdXeNHlGDwbeKELmXLvA3DgLCEdF7XNjp5BvpnElivt6EwEge2td20NA==" saltValue="nOxq/Ds6nJco06zqsHumqcj+WY1liPeIBzaHbGJCh9mq8xFNiclm31bq0CH+oKXK5VkyGSJd975Bu0Y3zHaZpg==" spinCount="100000" sheet="1" objects="1" scenarios="1" formatColumns="0" formatRows="0"/>
  <mergeCells count="58">
    <mergeCell ref="AR2:BE2"/>
    <mergeCell ref="L33:P33"/>
    <mergeCell ref="AK33:AO33"/>
    <mergeCell ref="W33:AE33"/>
    <mergeCell ref="AK35:AO35"/>
    <mergeCell ref="X35:AB35"/>
    <mergeCell ref="W31:AE31"/>
    <mergeCell ref="L31:P31"/>
    <mergeCell ref="L32:P32"/>
    <mergeCell ref="W32:AE32"/>
    <mergeCell ref="AK32:AO32"/>
    <mergeCell ref="BE5:BE34"/>
    <mergeCell ref="K5:AJ5"/>
    <mergeCell ref="K6:AJ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G98:AM98"/>
    <mergeCell ref="AN98:AP98"/>
    <mergeCell ref="E98:I98"/>
    <mergeCell ref="K98:AF98"/>
    <mergeCell ref="AN99:AP99"/>
    <mergeCell ref="AG99:AM99"/>
    <mergeCell ref="D99:H99"/>
    <mergeCell ref="J99:AF99"/>
    <mergeCell ref="AN96:AP96"/>
    <mergeCell ref="E96:I96"/>
    <mergeCell ref="K96:AF96"/>
    <mergeCell ref="AG96:AM96"/>
    <mergeCell ref="K97:AF97"/>
    <mergeCell ref="AN97:AP97"/>
    <mergeCell ref="E97:I97"/>
    <mergeCell ref="AG97:AM97"/>
    <mergeCell ref="C92:G92"/>
    <mergeCell ref="AG92:AM92"/>
    <mergeCell ref="AN92:AP92"/>
    <mergeCell ref="I92:AF92"/>
    <mergeCell ref="AG95:AM95"/>
    <mergeCell ref="AN95:AP95"/>
    <mergeCell ref="J95:AF95"/>
    <mergeCell ref="D95:H95"/>
    <mergeCell ref="AG94:AM94"/>
    <mergeCell ref="AN94:AP94"/>
    <mergeCell ref="L85:AJ85"/>
    <mergeCell ref="AM87:AN87"/>
    <mergeCell ref="AS89:AT91"/>
    <mergeCell ref="AM89:AP89"/>
    <mergeCell ref="AM90:AP90"/>
  </mergeCells>
  <hyperlinks>
    <hyperlink ref="A96" location="'SO 01.1 - Bourací a demol...'!C2" display="/" xr:uid="{00000000-0004-0000-0000-000000000000}"/>
    <hyperlink ref="A97" location="'SO 01.2 - Nový stav'!C2" display="/" xr:uid="{00000000-0004-0000-0000-000001000000}"/>
    <hyperlink ref="A98" location="'SO 01.3 - Sanace betonový...'!C2" display="/" xr:uid="{00000000-0004-0000-0000-000002000000}"/>
    <hyperlink ref="A99" location="'OST - Ostatní a vedlejší ...'!C2" display="/" xr:uid="{00000000-0004-0000-0000-00000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85"/>
  <sheetViews>
    <sheetView showGridLines="0" workbookViewId="0"/>
  </sheetViews>
  <sheetFormatPr defaultRowHeight="14.4" x14ac:dyDescent="0.2"/>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x14ac:dyDescent="0.2">
      <c r="L2" s="204"/>
      <c r="M2" s="204"/>
      <c r="N2" s="204"/>
      <c r="O2" s="204"/>
      <c r="P2" s="204"/>
      <c r="Q2" s="204"/>
      <c r="R2" s="204"/>
      <c r="S2" s="204"/>
      <c r="T2" s="204"/>
      <c r="U2" s="204"/>
      <c r="V2" s="204"/>
      <c r="AT2" s="16" t="s">
        <v>99</v>
      </c>
    </row>
    <row r="3" spans="2:46" ht="6.9" customHeight="1" x14ac:dyDescent="0.2">
      <c r="B3" s="17"/>
      <c r="C3" s="18"/>
      <c r="D3" s="18"/>
      <c r="E3" s="18"/>
      <c r="F3" s="18"/>
      <c r="G3" s="18"/>
      <c r="H3" s="18"/>
      <c r="I3" s="18"/>
      <c r="J3" s="18"/>
      <c r="K3" s="18"/>
      <c r="L3" s="19"/>
      <c r="AT3" s="16" t="s">
        <v>94</v>
      </c>
    </row>
    <row r="4" spans="2:46" ht="24.9" customHeight="1" x14ac:dyDescent="0.2">
      <c r="B4" s="19"/>
      <c r="D4" s="20" t="s">
        <v>110</v>
      </c>
      <c r="L4" s="19"/>
      <c r="M4" s="93" t="s">
        <v>10</v>
      </c>
      <c r="AT4" s="16" t="s">
        <v>4</v>
      </c>
    </row>
    <row r="5" spans="2:46" ht="6.9" customHeight="1" x14ac:dyDescent="0.2">
      <c r="B5" s="19"/>
      <c r="L5" s="19"/>
    </row>
    <row r="6" spans="2:46" ht="12" customHeight="1" x14ac:dyDescent="0.2">
      <c r="B6" s="19"/>
      <c r="D6" s="26" t="s">
        <v>16</v>
      </c>
      <c r="L6" s="19"/>
    </row>
    <row r="7" spans="2:46" ht="16.5" customHeight="1" x14ac:dyDescent="0.2">
      <c r="B7" s="19"/>
      <c r="E7" s="219" t="str">
        <f>'Rekapitulace stavby'!K6</f>
        <v>VD Nymburk, zajištění stability betonového zábradlí jezové lávky</v>
      </c>
      <c r="F7" s="220"/>
      <c r="G7" s="220"/>
      <c r="H7" s="220"/>
      <c r="L7" s="19"/>
    </row>
    <row r="8" spans="2:46" ht="12" customHeight="1" x14ac:dyDescent="0.2">
      <c r="B8" s="19"/>
      <c r="D8" s="26" t="s">
        <v>111</v>
      </c>
      <c r="L8" s="19"/>
    </row>
    <row r="9" spans="2:46" s="1" customFormat="1" ht="16.5" customHeight="1" x14ac:dyDescent="0.2">
      <c r="B9" s="32"/>
      <c r="E9" s="219" t="s">
        <v>112</v>
      </c>
      <c r="F9" s="221"/>
      <c r="G9" s="221"/>
      <c r="H9" s="221"/>
      <c r="L9" s="32"/>
    </row>
    <row r="10" spans="2:46" s="1" customFormat="1" ht="12" customHeight="1" x14ac:dyDescent="0.2">
      <c r="B10" s="32"/>
      <c r="D10" s="26" t="s">
        <v>113</v>
      </c>
      <c r="L10" s="32"/>
    </row>
    <row r="11" spans="2:46" s="1" customFormat="1" ht="16.5" customHeight="1" x14ac:dyDescent="0.2">
      <c r="B11" s="32"/>
      <c r="E11" s="177" t="s">
        <v>114</v>
      </c>
      <c r="F11" s="221"/>
      <c r="G11" s="221"/>
      <c r="H11" s="221"/>
      <c r="L11" s="32"/>
    </row>
    <row r="12" spans="2:46" s="1" customFormat="1" ht="10.199999999999999" x14ac:dyDescent="0.2">
      <c r="B12" s="32"/>
      <c r="L12" s="32"/>
    </row>
    <row r="13" spans="2:46" s="1" customFormat="1" ht="12" customHeight="1" x14ac:dyDescent="0.2">
      <c r="B13" s="32"/>
      <c r="D13" s="26" t="s">
        <v>18</v>
      </c>
      <c r="F13" s="24" t="s">
        <v>19</v>
      </c>
      <c r="I13" s="26" t="s">
        <v>20</v>
      </c>
      <c r="J13" s="24" t="s">
        <v>1</v>
      </c>
      <c r="L13" s="32"/>
    </row>
    <row r="14" spans="2:46" s="1" customFormat="1" ht="12" customHeight="1" x14ac:dyDescent="0.2">
      <c r="B14" s="32"/>
      <c r="D14" s="26" t="s">
        <v>22</v>
      </c>
      <c r="F14" s="24" t="s">
        <v>23</v>
      </c>
      <c r="I14" s="26" t="s">
        <v>24</v>
      </c>
      <c r="J14" s="52" t="str">
        <f>'Rekapitulace stavby'!AN8</f>
        <v>6. 5. 2025</v>
      </c>
      <c r="L14" s="32"/>
    </row>
    <row r="15" spans="2:46" s="1" customFormat="1" ht="10.8" customHeight="1" x14ac:dyDescent="0.2">
      <c r="B15" s="32"/>
      <c r="L15" s="32"/>
    </row>
    <row r="16" spans="2:46" s="1" customFormat="1" ht="12" customHeight="1" x14ac:dyDescent="0.2">
      <c r="B16" s="32"/>
      <c r="D16" s="26" t="s">
        <v>30</v>
      </c>
      <c r="I16" s="26" t="s">
        <v>31</v>
      </c>
      <c r="J16" s="24" t="str">
        <f>IF('Rekapitulace stavby'!AN10="","",'Rekapitulace stavby'!AN10)</f>
        <v/>
      </c>
      <c r="L16" s="32"/>
    </row>
    <row r="17" spans="2:12" s="1" customFormat="1" ht="18" customHeight="1" x14ac:dyDescent="0.2">
      <c r="B17" s="32"/>
      <c r="E17" s="24" t="str">
        <f>IF('Rekapitulace stavby'!E11="","",'Rekapitulace stavby'!E11)</f>
        <v xml:space="preserve"> </v>
      </c>
      <c r="I17" s="26" t="s">
        <v>33</v>
      </c>
      <c r="J17" s="24" t="str">
        <f>IF('Rekapitulace stavby'!AN11="","",'Rekapitulace stavby'!AN11)</f>
        <v/>
      </c>
      <c r="L17" s="32"/>
    </row>
    <row r="18" spans="2:12" s="1" customFormat="1" ht="6.9" customHeight="1" x14ac:dyDescent="0.2">
      <c r="B18" s="32"/>
      <c r="L18" s="32"/>
    </row>
    <row r="19" spans="2:12" s="1" customFormat="1" ht="12" customHeight="1" x14ac:dyDescent="0.2">
      <c r="B19" s="32"/>
      <c r="D19" s="26" t="s">
        <v>34</v>
      </c>
      <c r="I19" s="26" t="s">
        <v>31</v>
      </c>
      <c r="J19" s="27" t="str">
        <f>'Rekapitulace stavby'!AN13</f>
        <v>Vyplň údaj</v>
      </c>
      <c r="L19" s="32"/>
    </row>
    <row r="20" spans="2:12" s="1" customFormat="1" ht="18" customHeight="1" x14ac:dyDescent="0.2">
      <c r="B20" s="32"/>
      <c r="E20" s="222" t="str">
        <f>'Rekapitulace stavby'!E14</f>
        <v>Vyplň údaj</v>
      </c>
      <c r="F20" s="203"/>
      <c r="G20" s="203"/>
      <c r="H20" s="203"/>
      <c r="I20" s="26" t="s">
        <v>33</v>
      </c>
      <c r="J20" s="27" t="str">
        <f>'Rekapitulace stavby'!AN14</f>
        <v>Vyplň údaj</v>
      </c>
      <c r="L20" s="32"/>
    </row>
    <row r="21" spans="2:12" s="1" customFormat="1" ht="6.9" customHeight="1" x14ac:dyDescent="0.2">
      <c r="B21" s="32"/>
      <c r="L21" s="32"/>
    </row>
    <row r="22" spans="2:12" s="1" customFormat="1" ht="12" customHeight="1" x14ac:dyDescent="0.2">
      <c r="B22" s="32"/>
      <c r="D22" s="26" t="s">
        <v>36</v>
      </c>
      <c r="I22" s="26" t="s">
        <v>31</v>
      </c>
      <c r="J22" s="24" t="s">
        <v>37</v>
      </c>
      <c r="L22" s="32"/>
    </row>
    <row r="23" spans="2:12" s="1" customFormat="1" ht="18" customHeight="1" x14ac:dyDescent="0.2">
      <c r="B23" s="32"/>
      <c r="E23" s="24" t="s">
        <v>38</v>
      </c>
      <c r="I23" s="26" t="s">
        <v>33</v>
      </c>
      <c r="J23" s="24" t="s">
        <v>1</v>
      </c>
      <c r="L23" s="32"/>
    </row>
    <row r="24" spans="2:12" s="1" customFormat="1" ht="6.9" customHeight="1" x14ac:dyDescent="0.2">
      <c r="B24" s="32"/>
      <c r="L24" s="32"/>
    </row>
    <row r="25" spans="2:12" s="1" customFormat="1" ht="12" customHeight="1" x14ac:dyDescent="0.2">
      <c r="B25" s="32"/>
      <c r="D25" s="26" t="s">
        <v>40</v>
      </c>
      <c r="I25" s="26" t="s">
        <v>31</v>
      </c>
      <c r="J25" s="24" t="s">
        <v>41</v>
      </c>
      <c r="L25" s="32"/>
    </row>
    <row r="26" spans="2:12" s="1" customFormat="1" ht="18" customHeight="1" x14ac:dyDescent="0.2">
      <c r="B26" s="32"/>
      <c r="E26" s="24" t="s">
        <v>42</v>
      </c>
      <c r="I26" s="26" t="s">
        <v>33</v>
      </c>
      <c r="J26" s="24" t="s">
        <v>1</v>
      </c>
      <c r="L26" s="32"/>
    </row>
    <row r="27" spans="2:12" s="1" customFormat="1" ht="6.9" customHeight="1" x14ac:dyDescent="0.2">
      <c r="B27" s="32"/>
      <c r="L27" s="32"/>
    </row>
    <row r="28" spans="2:12" s="1" customFormat="1" ht="12" customHeight="1" x14ac:dyDescent="0.2">
      <c r="B28" s="32"/>
      <c r="D28" s="26" t="s">
        <v>43</v>
      </c>
      <c r="L28" s="32"/>
    </row>
    <row r="29" spans="2:12" s="7" customFormat="1" ht="191.25" customHeight="1" x14ac:dyDescent="0.2">
      <c r="B29" s="94"/>
      <c r="E29" s="208" t="s">
        <v>115</v>
      </c>
      <c r="F29" s="208"/>
      <c r="G29" s="208"/>
      <c r="H29" s="208"/>
      <c r="L29" s="94"/>
    </row>
    <row r="30" spans="2:12" s="1" customFormat="1" ht="6.9" customHeight="1" x14ac:dyDescent="0.2">
      <c r="B30" s="32"/>
      <c r="L30" s="32"/>
    </row>
    <row r="31" spans="2:12" s="1" customFormat="1" ht="6.9" customHeight="1" x14ac:dyDescent="0.2">
      <c r="B31" s="32"/>
      <c r="D31" s="53"/>
      <c r="E31" s="53"/>
      <c r="F31" s="53"/>
      <c r="G31" s="53"/>
      <c r="H31" s="53"/>
      <c r="I31" s="53"/>
      <c r="J31" s="53"/>
      <c r="K31" s="53"/>
      <c r="L31" s="32"/>
    </row>
    <row r="32" spans="2:12" s="1" customFormat="1" ht="25.35" customHeight="1" x14ac:dyDescent="0.2">
      <c r="B32" s="32"/>
      <c r="D32" s="95" t="s">
        <v>45</v>
      </c>
      <c r="J32" s="66">
        <f>ROUND(J124, 2)</f>
        <v>0</v>
      </c>
      <c r="L32" s="32"/>
    </row>
    <row r="33" spans="2:12" s="1" customFormat="1" ht="6.9" customHeight="1" x14ac:dyDescent="0.2">
      <c r="B33" s="32"/>
      <c r="D33" s="53"/>
      <c r="E33" s="53"/>
      <c r="F33" s="53"/>
      <c r="G33" s="53"/>
      <c r="H33" s="53"/>
      <c r="I33" s="53"/>
      <c r="J33" s="53"/>
      <c r="K33" s="53"/>
      <c r="L33" s="32"/>
    </row>
    <row r="34" spans="2:12" s="1" customFormat="1" ht="14.4" customHeight="1" x14ac:dyDescent="0.2">
      <c r="B34" s="32"/>
      <c r="F34" s="35" t="s">
        <v>47</v>
      </c>
      <c r="I34" s="35" t="s">
        <v>46</v>
      </c>
      <c r="J34" s="35" t="s">
        <v>48</v>
      </c>
      <c r="L34" s="32"/>
    </row>
    <row r="35" spans="2:12" s="1" customFormat="1" ht="14.4" customHeight="1" x14ac:dyDescent="0.2">
      <c r="B35" s="32"/>
      <c r="D35" s="55" t="s">
        <v>49</v>
      </c>
      <c r="E35" s="26" t="s">
        <v>50</v>
      </c>
      <c r="F35" s="86">
        <f>ROUND((SUM(BE124:BE184)),  2)</f>
        <v>0</v>
      </c>
      <c r="I35" s="96">
        <v>0.21</v>
      </c>
      <c r="J35" s="86">
        <f>ROUND(((SUM(BE124:BE184))*I35),  2)</f>
        <v>0</v>
      </c>
      <c r="L35" s="32"/>
    </row>
    <row r="36" spans="2:12" s="1" customFormat="1" ht="14.4" customHeight="1" x14ac:dyDescent="0.2">
      <c r="B36" s="32"/>
      <c r="E36" s="26" t="s">
        <v>51</v>
      </c>
      <c r="F36" s="86">
        <f>ROUND((SUM(BF124:BF184)),  2)</f>
        <v>0</v>
      </c>
      <c r="I36" s="96">
        <v>0.12</v>
      </c>
      <c r="J36" s="86">
        <f>ROUND(((SUM(BF124:BF184))*I36),  2)</f>
        <v>0</v>
      </c>
      <c r="L36" s="32"/>
    </row>
    <row r="37" spans="2:12" s="1" customFormat="1" ht="14.4" hidden="1" customHeight="1" x14ac:dyDescent="0.2">
      <c r="B37" s="32"/>
      <c r="E37" s="26" t="s">
        <v>52</v>
      </c>
      <c r="F37" s="86">
        <f>ROUND((SUM(BG124:BG184)),  2)</f>
        <v>0</v>
      </c>
      <c r="I37" s="96">
        <v>0.21</v>
      </c>
      <c r="J37" s="86">
        <f>0</f>
        <v>0</v>
      </c>
      <c r="L37" s="32"/>
    </row>
    <row r="38" spans="2:12" s="1" customFormat="1" ht="14.4" hidden="1" customHeight="1" x14ac:dyDescent="0.2">
      <c r="B38" s="32"/>
      <c r="E38" s="26" t="s">
        <v>53</v>
      </c>
      <c r="F38" s="86">
        <f>ROUND((SUM(BH124:BH184)),  2)</f>
        <v>0</v>
      </c>
      <c r="I38" s="96">
        <v>0.12</v>
      </c>
      <c r="J38" s="86">
        <f>0</f>
        <v>0</v>
      </c>
      <c r="L38" s="32"/>
    </row>
    <row r="39" spans="2:12" s="1" customFormat="1" ht="14.4" hidden="1" customHeight="1" x14ac:dyDescent="0.2">
      <c r="B39" s="32"/>
      <c r="E39" s="26" t="s">
        <v>54</v>
      </c>
      <c r="F39" s="86">
        <f>ROUND((SUM(BI124:BI184)),  2)</f>
        <v>0</v>
      </c>
      <c r="I39" s="96">
        <v>0</v>
      </c>
      <c r="J39" s="86">
        <f>0</f>
        <v>0</v>
      </c>
      <c r="L39" s="32"/>
    </row>
    <row r="40" spans="2:12" s="1" customFormat="1" ht="6.9" customHeight="1" x14ac:dyDescent="0.2">
      <c r="B40" s="32"/>
      <c r="L40" s="32"/>
    </row>
    <row r="41" spans="2:12" s="1" customFormat="1" ht="25.35" customHeight="1" x14ac:dyDescent="0.2">
      <c r="B41" s="32"/>
      <c r="C41" s="97"/>
      <c r="D41" s="98" t="s">
        <v>55</v>
      </c>
      <c r="E41" s="57"/>
      <c r="F41" s="57"/>
      <c r="G41" s="99" t="s">
        <v>56</v>
      </c>
      <c r="H41" s="100" t="s">
        <v>57</v>
      </c>
      <c r="I41" s="57"/>
      <c r="J41" s="101">
        <f>SUM(J32:J39)</f>
        <v>0</v>
      </c>
      <c r="K41" s="102"/>
      <c r="L41" s="32"/>
    </row>
    <row r="42" spans="2:12" s="1" customFormat="1" ht="14.4" customHeight="1" x14ac:dyDescent="0.2">
      <c r="B42" s="32"/>
      <c r="L42" s="32"/>
    </row>
    <row r="43" spans="2:12" ht="14.4" customHeight="1" x14ac:dyDescent="0.2">
      <c r="B43" s="19"/>
      <c r="L43" s="19"/>
    </row>
    <row r="44" spans="2:12" ht="14.4" customHeight="1" x14ac:dyDescent="0.2">
      <c r="B44" s="19"/>
      <c r="L44" s="19"/>
    </row>
    <row r="45" spans="2:12" ht="14.4" customHeight="1" x14ac:dyDescent="0.2">
      <c r="B45" s="19"/>
      <c r="L45" s="19"/>
    </row>
    <row r="46" spans="2:12" ht="14.4" customHeight="1" x14ac:dyDescent="0.2">
      <c r="B46" s="19"/>
      <c r="L46" s="19"/>
    </row>
    <row r="47" spans="2:12" ht="14.4" customHeight="1" x14ac:dyDescent="0.2">
      <c r="B47" s="19"/>
      <c r="L47" s="19"/>
    </row>
    <row r="48" spans="2:12" ht="14.4" customHeight="1" x14ac:dyDescent="0.2">
      <c r="B48" s="19"/>
      <c r="L48" s="19"/>
    </row>
    <row r="49" spans="2:12" ht="14.4" customHeight="1" x14ac:dyDescent="0.2">
      <c r="B49" s="19"/>
      <c r="L49" s="19"/>
    </row>
    <row r="50" spans="2:12" s="1" customFormat="1" ht="14.4" customHeight="1" x14ac:dyDescent="0.2">
      <c r="B50" s="32"/>
      <c r="D50" s="41" t="s">
        <v>58</v>
      </c>
      <c r="E50" s="42"/>
      <c r="F50" s="42"/>
      <c r="G50" s="41" t="s">
        <v>59</v>
      </c>
      <c r="H50" s="42"/>
      <c r="I50" s="42"/>
      <c r="J50" s="42"/>
      <c r="K50" s="42"/>
      <c r="L50" s="32"/>
    </row>
    <row r="51" spans="2:12" ht="10.199999999999999" x14ac:dyDescent="0.2">
      <c r="B51" s="19"/>
      <c r="L51" s="19"/>
    </row>
    <row r="52" spans="2:12" ht="10.199999999999999" x14ac:dyDescent="0.2">
      <c r="B52" s="19"/>
      <c r="L52" s="19"/>
    </row>
    <row r="53" spans="2:12" ht="10.199999999999999" x14ac:dyDescent="0.2">
      <c r="B53" s="19"/>
      <c r="L53" s="19"/>
    </row>
    <row r="54" spans="2:12" ht="10.199999999999999" x14ac:dyDescent="0.2">
      <c r="B54" s="19"/>
      <c r="L54" s="19"/>
    </row>
    <row r="55" spans="2:12" ht="10.199999999999999" x14ac:dyDescent="0.2">
      <c r="B55" s="19"/>
      <c r="L55" s="19"/>
    </row>
    <row r="56" spans="2:12" ht="10.199999999999999" x14ac:dyDescent="0.2">
      <c r="B56" s="19"/>
      <c r="L56" s="19"/>
    </row>
    <row r="57" spans="2:12" ht="10.199999999999999" x14ac:dyDescent="0.2">
      <c r="B57" s="19"/>
      <c r="L57" s="19"/>
    </row>
    <row r="58" spans="2:12" ht="10.199999999999999" x14ac:dyDescent="0.2">
      <c r="B58" s="19"/>
      <c r="L58" s="19"/>
    </row>
    <row r="59" spans="2:12" ht="10.199999999999999" x14ac:dyDescent="0.2">
      <c r="B59" s="19"/>
      <c r="L59" s="19"/>
    </row>
    <row r="60" spans="2:12" ht="10.199999999999999" x14ac:dyDescent="0.2">
      <c r="B60" s="19"/>
      <c r="L60" s="19"/>
    </row>
    <row r="61" spans="2:12" s="1" customFormat="1" ht="13.2" x14ac:dyDescent="0.2">
      <c r="B61" s="32"/>
      <c r="D61" s="43" t="s">
        <v>60</v>
      </c>
      <c r="E61" s="34"/>
      <c r="F61" s="103" t="s">
        <v>61</v>
      </c>
      <c r="G61" s="43" t="s">
        <v>60</v>
      </c>
      <c r="H61" s="34"/>
      <c r="I61" s="34"/>
      <c r="J61" s="104" t="s">
        <v>61</v>
      </c>
      <c r="K61" s="34"/>
      <c r="L61" s="32"/>
    </row>
    <row r="62" spans="2:12" ht="10.199999999999999" x14ac:dyDescent="0.2">
      <c r="B62" s="19"/>
      <c r="L62" s="19"/>
    </row>
    <row r="63" spans="2:12" ht="10.199999999999999" x14ac:dyDescent="0.2">
      <c r="B63" s="19"/>
      <c r="L63" s="19"/>
    </row>
    <row r="64" spans="2:12" ht="10.199999999999999" x14ac:dyDescent="0.2">
      <c r="B64" s="19"/>
      <c r="L64" s="19"/>
    </row>
    <row r="65" spans="2:12" s="1" customFormat="1" ht="13.2" x14ac:dyDescent="0.2">
      <c r="B65" s="32"/>
      <c r="D65" s="41" t="s">
        <v>62</v>
      </c>
      <c r="E65" s="42"/>
      <c r="F65" s="42"/>
      <c r="G65" s="41" t="s">
        <v>63</v>
      </c>
      <c r="H65" s="42"/>
      <c r="I65" s="42"/>
      <c r="J65" s="42"/>
      <c r="K65" s="42"/>
      <c r="L65" s="32"/>
    </row>
    <row r="66" spans="2:12" ht="10.199999999999999" x14ac:dyDescent="0.2">
      <c r="B66" s="19"/>
      <c r="L66" s="19"/>
    </row>
    <row r="67" spans="2:12" ht="10.199999999999999" x14ac:dyDescent="0.2">
      <c r="B67" s="19"/>
      <c r="L67" s="19"/>
    </row>
    <row r="68" spans="2:12" ht="10.199999999999999" x14ac:dyDescent="0.2">
      <c r="B68" s="19"/>
      <c r="L68" s="19"/>
    </row>
    <row r="69" spans="2:12" ht="10.199999999999999" x14ac:dyDescent="0.2">
      <c r="B69" s="19"/>
      <c r="L69" s="19"/>
    </row>
    <row r="70" spans="2:12" ht="10.199999999999999" x14ac:dyDescent="0.2">
      <c r="B70" s="19"/>
      <c r="L70" s="19"/>
    </row>
    <row r="71" spans="2:12" ht="10.199999999999999" x14ac:dyDescent="0.2">
      <c r="B71" s="19"/>
      <c r="L71" s="19"/>
    </row>
    <row r="72" spans="2:12" ht="10.199999999999999" x14ac:dyDescent="0.2">
      <c r="B72" s="19"/>
      <c r="L72" s="19"/>
    </row>
    <row r="73" spans="2:12" ht="10.199999999999999" x14ac:dyDescent="0.2">
      <c r="B73" s="19"/>
      <c r="L73" s="19"/>
    </row>
    <row r="74" spans="2:12" ht="10.199999999999999" x14ac:dyDescent="0.2">
      <c r="B74" s="19"/>
      <c r="L74" s="19"/>
    </row>
    <row r="75" spans="2:12" ht="10.199999999999999" x14ac:dyDescent="0.2">
      <c r="B75" s="19"/>
      <c r="L75" s="19"/>
    </row>
    <row r="76" spans="2:12" s="1" customFormat="1" ht="13.2" x14ac:dyDescent="0.2">
      <c r="B76" s="32"/>
      <c r="D76" s="43" t="s">
        <v>60</v>
      </c>
      <c r="E76" s="34"/>
      <c r="F76" s="103" t="s">
        <v>61</v>
      </c>
      <c r="G76" s="43" t="s">
        <v>60</v>
      </c>
      <c r="H76" s="34"/>
      <c r="I76" s="34"/>
      <c r="J76" s="104" t="s">
        <v>61</v>
      </c>
      <c r="K76" s="34"/>
      <c r="L76" s="32"/>
    </row>
    <row r="77" spans="2:12" s="1" customFormat="1" ht="14.4" customHeight="1" x14ac:dyDescent="0.2">
      <c r="B77" s="44"/>
      <c r="C77" s="45"/>
      <c r="D77" s="45"/>
      <c r="E77" s="45"/>
      <c r="F77" s="45"/>
      <c r="G77" s="45"/>
      <c r="H77" s="45"/>
      <c r="I77" s="45"/>
      <c r="J77" s="45"/>
      <c r="K77" s="45"/>
      <c r="L77" s="32"/>
    </row>
    <row r="81" spans="2:12" s="1" customFormat="1" ht="6.9" customHeight="1" x14ac:dyDescent="0.2">
      <c r="B81" s="46"/>
      <c r="C81" s="47"/>
      <c r="D81" s="47"/>
      <c r="E81" s="47"/>
      <c r="F81" s="47"/>
      <c r="G81" s="47"/>
      <c r="H81" s="47"/>
      <c r="I81" s="47"/>
      <c r="J81" s="47"/>
      <c r="K81" s="47"/>
      <c r="L81" s="32"/>
    </row>
    <row r="82" spans="2:12" s="1" customFormat="1" ht="24.9" customHeight="1" x14ac:dyDescent="0.2">
      <c r="B82" s="32"/>
      <c r="C82" s="20" t="s">
        <v>116</v>
      </c>
      <c r="L82" s="32"/>
    </row>
    <row r="83" spans="2:12" s="1" customFormat="1" ht="6.9" customHeight="1" x14ac:dyDescent="0.2">
      <c r="B83" s="32"/>
      <c r="L83" s="32"/>
    </row>
    <row r="84" spans="2:12" s="1" customFormat="1" ht="12" customHeight="1" x14ac:dyDescent="0.2">
      <c r="B84" s="32"/>
      <c r="C84" s="26" t="s">
        <v>16</v>
      </c>
      <c r="L84" s="32"/>
    </row>
    <row r="85" spans="2:12" s="1" customFormat="1" ht="16.5" customHeight="1" x14ac:dyDescent="0.2">
      <c r="B85" s="32"/>
      <c r="E85" s="219" t="str">
        <f>E7</f>
        <v>VD Nymburk, zajištění stability betonového zábradlí jezové lávky</v>
      </c>
      <c r="F85" s="220"/>
      <c r="G85" s="220"/>
      <c r="H85" s="220"/>
      <c r="L85" s="32"/>
    </row>
    <row r="86" spans="2:12" ht="12" customHeight="1" x14ac:dyDescent="0.2">
      <c r="B86" s="19"/>
      <c r="C86" s="26" t="s">
        <v>111</v>
      </c>
      <c r="L86" s="19"/>
    </row>
    <row r="87" spans="2:12" s="1" customFormat="1" ht="16.5" customHeight="1" x14ac:dyDescent="0.2">
      <c r="B87" s="32"/>
      <c r="E87" s="219" t="s">
        <v>112</v>
      </c>
      <c r="F87" s="221"/>
      <c r="G87" s="221"/>
      <c r="H87" s="221"/>
      <c r="L87" s="32"/>
    </row>
    <row r="88" spans="2:12" s="1" customFormat="1" ht="12" customHeight="1" x14ac:dyDescent="0.2">
      <c r="B88" s="32"/>
      <c r="C88" s="26" t="s">
        <v>113</v>
      </c>
      <c r="L88" s="32"/>
    </row>
    <row r="89" spans="2:12" s="1" customFormat="1" ht="16.5" customHeight="1" x14ac:dyDescent="0.2">
      <c r="B89" s="32"/>
      <c r="E89" s="177" t="str">
        <f>E11</f>
        <v>SO 01.1 - Bourací a demoliční práce</v>
      </c>
      <c r="F89" s="221"/>
      <c r="G89" s="221"/>
      <c r="H89" s="221"/>
      <c r="L89" s="32"/>
    </row>
    <row r="90" spans="2:12" s="1" customFormat="1" ht="6.9" customHeight="1" x14ac:dyDescent="0.2">
      <c r="B90" s="32"/>
      <c r="L90" s="32"/>
    </row>
    <row r="91" spans="2:12" s="1" customFormat="1" ht="12" customHeight="1" x14ac:dyDescent="0.2">
      <c r="B91" s="32"/>
      <c r="C91" s="26" t="s">
        <v>22</v>
      </c>
      <c r="F91" s="24" t="str">
        <f>F14</f>
        <v xml:space="preserve">vodní tok Labe idvt 10100002 </v>
      </c>
      <c r="I91" s="26" t="s">
        <v>24</v>
      </c>
      <c r="J91" s="52" t="str">
        <f>IF(J14="","",J14)</f>
        <v>6. 5. 2025</v>
      </c>
      <c r="L91" s="32"/>
    </row>
    <row r="92" spans="2:12" s="1" customFormat="1" ht="6.9" customHeight="1" x14ac:dyDescent="0.2">
      <c r="B92" s="32"/>
      <c r="L92" s="32"/>
    </row>
    <row r="93" spans="2:12" s="1" customFormat="1" ht="15.15" customHeight="1" x14ac:dyDescent="0.2">
      <c r="B93" s="32"/>
      <c r="C93" s="26" t="s">
        <v>30</v>
      </c>
      <c r="F93" s="24" t="str">
        <f>E17</f>
        <v xml:space="preserve"> </v>
      </c>
      <c r="I93" s="26" t="s">
        <v>36</v>
      </c>
      <c r="J93" s="30" t="str">
        <f>E23</f>
        <v xml:space="preserve">Kucián statika s.r.o. </v>
      </c>
      <c r="L93" s="32"/>
    </row>
    <row r="94" spans="2:12" s="1" customFormat="1" ht="25.65" customHeight="1" x14ac:dyDescent="0.2">
      <c r="B94" s="32"/>
      <c r="C94" s="26" t="s">
        <v>34</v>
      </c>
      <c r="F94" s="24" t="str">
        <f>IF(E20="","",E20)</f>
        <v>Vyplň údaj</v>
      </c>
      <c r="I94" s="26" t="s">
        <v>40</v>
      </c>
      <c r="J94" s="30" t="str">
        <f>E26</f>
        <v>Speciosa International s.r.o.</v>
      </c>
      <c r="L94" s="32"/>
    </row>
    <row r="95" spans="2:12" s="1" customFormat="1" ht="10.35" customHeight="1" x14ac:dyDescent="0.2">
      <c r="B95" s="32"/>
      <c r="L95" s="32"/>
    </row>
    <row r="96" spans="2:12" s="1" customFormat="1" ht="29.25" customHeight="1" x14ac:dyDescent="0.2">
      <c r="B96" s="32"/>
      <c r="C96" s="105" t="s">
        <v>117</v>
      </c>
      <c r="D96" s="97"/>
      <c r="E96" s="97"/>
      <c r="F96" s="97"/>
      <c r="G96" s="97"/>
      <c r="H96" s="97"/>
      <c r="I96" s="97"/>
      <c r="J96" s="106" t="s">
        <v>118</v>
      </c>
      <c r="K96" s="97"/>
      <c r="L96" s="32"/>
    </row>
    <row r="97" spans="2:47" s="1" customFormat="1" ht="10.35" customHeight="1" x14ac:dyDescent="0.2">
      <c r="B97" s="32"/>
      <c r="L97" s="32"/>
    </row>
    <row r="98" spans="2:47" s="1" customFormat="1" ht="22.8" customHeight="1" x14ac:dyDescent="0.2">
      <c r="B98" s="32"/>
      <c r="C98" s="107" t="s">
        <v>119</v>
      </c>
      <c r="J98" s="66">
        <f>J124</f>
        <v>0</v>
      </c>
      <c r="L98" s="32"/>
      <c r="AU98" s="16" t="s">
        <v>120</v>
      </c>
    </row>
    <row r="99" spans="2:47" s="8" customFormat="1" ht="24.9" customHeight="1" x14ac:dyDescent="0.2">
      <c r="B99" s="108"/>
      <c r="D99" s="109" t="s">
        <v>121</v>
      </c>
      <c r="E99" s="110"/>
      <c r="F99" s="110"/>
      <c r="G99" s="110"/>
      <c r="H99" s="110"/>
      <c r="I99" s="110"/>
      <c r="J99" s="111">
        <f>J125</f>
        <v>0</v>
      </c>
      <c r="L99" s="108"/>
    </row>
    <row r="100" spans="2:47" s="9" customFormat="1" ht="19.95" customHeight="1" x14ac:dyDescent="0.2">
      <c r="B100" s="112"/>
      <c r="D100" s="113" t="s">
        <v>122</v>
      </c>
      <c r="E100" s="114"/>
      <c r="F100" s="114"/>
      <c r="G100" s="114"/>
      <c r="H100" s="114"/>
      <c r="I100" s="114"/>
      <c r="J100" s="115">
        <f>J126</f>
        <v>0</v>
      </c>
      <c r="L100" s="112"/>
    </row>
    <row r="101" spans="2:47" s="9" customFormat="1" ht="19.95" customHeight="1" x14ac:dyDescent="0.2">
      <c r="B101" s="112"/>
      <c r="D101" s="113" t="s">
        <v>123</v>
      </c>
      <c r="E101" s="114"/>
      <c r="F101" s="114"/>
      <c r="G101" s="114"/>
      <c r="H101" s="114"/>
      <c r="I101" s="114"/>
      <c r="J101" s="115">
        <f>J142</f>
        <v>0</v>
      </c>
      <c r="L101" s="112"/>
    </row>
    <row r="102" spans="2:47" s="9" customFormat="1" ht="19.95" customHeight="1" x14ac:dyDescent="0.2">
      <c r="B102" s="112"/>
      <c r="D102" s="113" t="s">
        <v>124</v>
      </c>
      <c r="E102" s="114"/>
      <c r="F102" s="114"/>
      <c r="G102" s="114"/>
      <c r="H102" s="114"/>
      <c r="I102" s="114"/>
      <c r="J102" s="115">
        <f>J171</f>
        <v>0</v>
      </c>
      <c r="L102" s="112"/>
    </row>
    <row r="103" spans="2:47" s="1" customFormat="1" ht="21.75" customHeight="1" x14ac:dyDescent="0.2">
      <c r="B103" s="32"/>
      <c r="L103" s="32"/>
    </row>
    <row r="104" spans="2:47" s="1" customFormat="1" ht="6.9" customHeight="1" x14ac:dyDescent="0.2">
      <c r="B104" s="44"/>
      <c r="C104" s="45"/>
      <c r="D104" s="45"/>
      <c r="E104" s="45"/>
      <c r="F104" s="45"/>
      <c r="G104" s="45"/>
      <c r="H104" s="45"/>
      <c r="I104" s="45"/>
      <c r="J104" s="45"/>
      <c r="K104" s="45"/>
      <c r="L104" s="32"/>
    </row>
    <row r="108" spans="2:47" s="1" customFormat="1" ht="6.9" customHeight="1" x14ac:dyDescent="0.2">
      <c r="B108" s="46"/>
      <c r="C108" s="47"/>
      <c r="D108" s="47"/>
      <c r="E108" s="47"/>
      <c r="F108" s="47"/>
      <c r="G108" s="47"/>
      <c r="H108" s="47"/>
      <c r="I108" s="47"/>
      <c r="J108" s="47"/>
      <c r="K108" s="47"/>
      <c r="L108" s="32"/>
    </row>
    <row r="109" spans="2:47" s="1" customFormat="1" ht="24.9" customHeight="1" x14ac:dyDescent="0.2">
      <c r="B109" s="32"/>
      <c r="C109" s="20" t="s">
        <v>125</v>
      </c>
      <c r="L109" s="32"/>
    </row>
    <row r="110" spans="2:47" s="1" customFormat="1" ht="6.9" customHeight="1" x14ac:dyDescent="0.2">
      <c r="B110" s="32"/>
      <c r="L110" s="32"/>
    </row>
    <row r="111" spans="2:47" s="1" customFormat="1" ht="12" customHeight="1" x14ac:dyDescent="0.2">
      <c r="B111" s="32"/>
      <c r="C111" s="26" t="s">
        <v>16</v>
      </c>
      <c r="L111" s="32"/>
    </row>
    <row r="112" spans="2:47" s="1" customFormat="1" ht="16.5" customHeight="1" x14ac:dyDescent="0.2">
      <c r="B112" s="32"/>
      <c r="E112" s="219" t="str">
        <f>E7</f>
        <v>VD Nymburk, zajištění stability betonového zábradlí jezové lávky</v>
      </c>
      <c r="F112" s="220"/>
      <c r="G112" s="220"/>
      <c r="H112" s="220"/>
      <c r="L112" s="32"/>
    </row>
    <row r="113" spans="2:65" ht="12" customHeight="1" x14ac:dyDescent="0.2">
      <c r="B113" s="19"/>
      <c r="C113" s="26" t="s">
        <v>111</v>
      </c>
      <c r="L113" s="19"/>
    </row>
    <row r="114" spans="2:65" s="1" customFormat="1" ht="16.5" customHeight="1" x14ac:dyDescent="0.2">
      <c r="B114" s="32"/>
      <c r="E114" s="219" t="s">
        <v>112</v>
      </c>
      <c r="F114" s="221"/>
      <c r="G114" s="221"/>
      <c r="H114" s="221"/>
      <c r="L114" s="32"/>
    </row>
    <row r="115" spans="2:65" s="1" customFormat="1" ht="12" customHeight="1" x14ac:dyDescent="0.2">
      <c r="B115" s="32"/>
      <c r="C115" s="26" t="s">
        <v>113</v>
      </c>
      <c r="L115" s="32"/>
    </row>
    <row r="116" spans="2:65" s="1" customFormat="1" ht="16.5" customHeight="1" x14ac:dyDescent="0.2">
      <c r="B116" s="32"/>
      <c r="E116" s="177" t="str">
        <f>E11</f>
        <v>SO 01.1 - Bourací a demoliční práce</v>
      </c>
      <c r="F116" s="221"/>
      <c r="G116" s="221"/>
      <c r="H116" s="221"/>
      <c r="L116" s="32"/>
    </row>
    <row r="117" spans="2:65" s="1" customFormat="1" ht="6.9" customHeight="1" x14ac:dyDescent="0.2">
      <c r="B117" s="32"/>
      <c r="L117" s="32"/>
    </row>
    <row r="118" spans="2:65" s="1" customFormat="1" ht="12" customHeight="1" x14ac:dyDescent="0.2">
      <c r="B118" s="32"/>
      <c r="C118" s="26" t="s">
        <v>22</v>
      </c>
      <c r="F118" s="24" t="str">
        <f>F14</f>
        <v xml:space="preserve">vodní tok Labe idvt 10100002 </v>
      </c>
      <c r="I118" s="26" t="s">
        <v>24</v>
      </c>
      <c r="J118" s="52" t="str">
        <f>IF(J14="","",J14)</f>
        <v>6. 5. 2025</v>
      </c>
      <c r="L118" s="32"/>
    </row>
    <row r="119" spans="2:65" s="1" customFormat="1" ht="6.9" customHeight="1" x14ac:dyDescent="0.2">
      <c r="B119" s="32"/>
      <c r="L119" s="32"/>
    </row>
    <row r="120" spans="2:65" s="1" customFormat="1" ht="15.15" customHeight="1" x14ac:dyDescent="0.2">
      <c r="B120" s="32"/>
      <c r="C120" s="26" t="s">
        <v>30</v>
      </c>
      <c r="F120" s="24" t="str">
        <f>E17</f>
        <v xml:space="preserve"> </v>
      </c>
      <c r="I120" s="26" t="s">
        <v>36</v>
      </c>
      <c r="J120" s="30" t="str">
        <f>E23</f>
        <v xml:space="preserve">Kucián statika s.r.o. </v>
      </c>
      <c r="L120" s="32"/>
    </row>
    <row r="121" spans="2:65" s="1" customFormat="1" ht="25.65" customHeight="1" x14ac:dyDescent="0.2">
      <c r="B121" s="32"/>
      <c r="C121" s="26" t="s">
        <v>34</v>
      </c>
      <c r="F121" s="24" t="str">
        <f>IF(E20="","",E20)</f>
        <v>Vyplň údaj</v>
      </c>
      <c r="I121" s="26" t="s">
        <v>40</v>
      </c>
      <c r="J121" s="30" t="str">
        <f>E26</f>
        <v>Speciosa International s.r.o.</v>
      </c>
      <c r="L121" s="32"/>
    </row>
    <row r="122" spans="2:65" s="1" customFormat="1" ht="10.35" customHeight="1" x14ac:dyDescent="0.2">
      <c r="B122" s="32"/>
      <c r="L122" s="32"/>
    </row>
    <row r="123" spans="2:65" s="10" customFormat="1" ht="29.25" customHeight="1" x14ac:dyDescent="0.2">
      <c r="B123" s="116"/>
      <c r="C123" s="117" t="s">
        <v>126</v>
      </c>
      <c r="D123" s="118" t="s">
        <v>70</v>
      </c>
      <c r="E123" s="118" t="s">
        <v>66</v>
      </c>
      <c r="F123" s="118" t="s">
        <v>67</v>
      </c>
      <c r="G123" s="118" t="s">
        <v>127</v>
      </c>
      <c r="H123" s="118" t="s">
        <v>128</v>
      </c>
      <c r="I123" s="118" t="s">
        <v>129</v>
      </c>
      <c r="J123" s="118" t="s">
        <v>118</v>
      </c>
      <c r="K123" s="119" t="s">
        <v>130</v>
      </c>
      <c r="L123" s="116"/>
      <c r="M123" s="59" t="s">
        <v>1</v>
      </c>
      <c r="N123" s="60" t="s">
        <v>49</v>
      </c>
      <c r="O123" s="60" t="s">
        <v>131</v>
      </c>
      <c r="P123" s="60" t="s">
        <v>132</v>
      </c>
      <c r="Q123" s="60" t="s">
        <v>133</v>
      </c>
      <c r="R123" s="60" t="s">
        <v>134</v>
      </c>
      <c r="S123" s="60" t="s">
        <v>135</v>
      </c>
      <c r="T123" s="61" t="s">
        <v>136</v>
      </c>
    </row>
    <row r="124" spans="2:65" s="1" customFormat="1" ht="22.8" customHeight="1" x14ac:dyDescent="0.3">
      <c r="B124" s="32"/>
      <c r="C124" s="64" t="s">
        <v>137</v>
      </c>
      <c r="J124" s="120">
        <f>BK124</f>
        <v>0</v>
      </c>
      <c r="L124" s="32"/>
      <c r="M124" s="62"/>
      <c r="N124" s="53"/>
      <c r="O124" s="53"/>
      <c r="P124" s="121">
        <f>P125</f>
        <v>0</v>
      </c>
      <c r="Q124" s="53"/>
      <c r="R124" s="121">
        <f>R125</f>
        <v>0</v>
      </c>
      <c r="S124" s="53"/>
      <c r="T124" s="122">
        <f>T125</f>
        <v>0</v>
      </c>
      <c r="AT124" s="16" t="s">
        <v>84</v>
      </c>
      <c r="AU124" s="16" t="s">
        <v>120</v>
      </c>
      <c r="BK124" s="123">
        <f>BK125</f>
        <v>0</v>
      </c>
    </row>
    <row r="125" spans="2:65" s="11" customFormat="1" ht="25.95" customHeight="1" x14ac:dyDescent="0.25">
      <c r="B125" s="124"/>
      <c r="D125" s="125" t="s">
        <v>84</v>
      </c>
      <c r="E125" s="126" t="s">
        <v>138</v>
      </c>
      <c r="F125" s="126" t="s">
        <v>139</v>
      </c>
      <c r="I125" s="127"/>
      <c r="J125" s="128">
        <f>BK125</f>
        <v>0</v>
      </c>
      <c r="L125" s="124"/>
      <c r="M125" s="129"/>
      <c r="P125" s="130">
        <f>P126+P142+P171</f>
        <v>0</v>
      </c>
      <c r="R125" s="130">
        <f>R126+R142+R171</f>
        <v>0</v>
      </c>
      <c r="T125" s="131">
        <f>T126+T142+T171</f>
        <v>0</v>
      </c>
      <c r="AR125" s="125" t="s">
        <v>92</v>
      </c>
      <c r="AT125" s="132" t="s">
        <v>84</v>
      </c>
      <c r="AU125" s="132" t="s">
        <v>85</v>
      </c>
      <c r="AY125" s="125" t="s">
        <v>140</v>
      </c>
      <c r="BK125" s="133">
        <f>BK126+BK142+BK171</f>
        <v>0</v>
      </c>
    </row>
    <row r="126" spans="2:65" s="11" customFormat="1" ht="22.8" customHeight="1" x14ac:dyDescent="0.25">
      <c r="B126" s="124"/>
      <c r="D126" s="125" t="s">
        <v>84</v>
      </c>
      <c r="E126" s="134" t="s">
        <v>92</v>
      </c>
      <c r="F126" s="134" t="s">
        <v>141</v>
      </c>
      <c r="I126" s="127"/>
      <c r="J126" s="135">
        <f>BK126</f>
        <v>0</v>
      </c>
      <c r="L126" s="124"/>
      <c r="M126" s="129"/>
      <c r="P126" s="130">
        <f>SUM(P127:P141)</f>
        <v>0</v>
      </c>
      <c r="R126" s="130">
        <f>SUM(R127:R141)</f>
        <v>0</v>
      </c>
      <c r="T126" s="131">
        <f>SUM(T127:T141)</f>
        <v>0</v>
      </c>
      <c r="AR126" s="125" t="s">
        <v>92</v>
      </c>
      <c r="AT126" s="132" t="s">
        <v>84</v>
      </c>
      <c r="AU126" s="132" t="s">
        <v>92</v>
      </c>
      <c r="AY126" s="125" t="s">
        <v>140</v>
      </c>
      <c r="BK126" s="133">
        <f>SUM(BK127:BK141)</f>
        <v>0</v>
      </c>
    </row>
    <row r="127" spans="2:65" s="1" customFormat="1" ht="55.5" customHeight="1" x14ac:dyDescent="0.2">
      <c r="B127" s="32"/>
      <c r="C127" s="136" t="s">
        <v>92</v>
      </c>
      <c r="D127" s="136" t="s">
        <v>142</v>
      </c>
      <c r="E127" s="137" t="s">
        <v>143</v>
      </c>
      <c r="F127" s="138" t="s">
        <v>144</v>
      </c>
      <c r="G127" s="139" t="s">
        <v>145</v>
      </c>
      <c r="H127" s="140">
        <v>82.57</v>
      </c>
      <c r="I127" s="141"/>
      <c r="J127" s="142">
        <f>ROUND(I127*H127,2)</f>
        <v>0</v>
      </c>
      <c r="K127" s="138" t="s">
        <v>146</v>
      </c>
      <c r="L127" s="32"/>
      <c r="M127" s="143" t="s">
        <v>1</v>
      </c>
      <c r="N127" s="144" t="s">
        <v>50</v>
      </c>
      <c r="P127" s="145">
        <f>O127*H127</f>
        <v>0</v>
      </c>
      <c r="Q127" s="145">
        <v>0</v>
      </c>
      <c r="R127" s="145">
        <f>Q127*H127</f>
        <v>0</v>
      </c>
      <c r="S127" s="145">
        <v>0</v>
      </c>
      <c r="T127" s="146">
        <f>S127*H127</f>
        <v>0</v>
      </c>
      <c r="AR127" s="147" t="s">
        <v>147</v>
      </c>
      <c r="AT127" s="147" t="s">
        <v>142</v>
      </c>
      <c r="AU127" s="147" t="s">
        <v>94</v>
      </c>
      <c r="AY127" s="16" t="s">
        <v>140</v>
      </c>
      <c r="BE127" s="148">
        <f>IF(N127="základní",J127,0)</f>
        <v>0</v>
      </c>
      <c r="BF127" s="148">
        <f>IF(N127="snížená",J127,0)</f>
        <v>0</v>
      </c>
      <c r="BG127" s="148">
        <f>IF(N127="zákl. přenesená",J127,0)</f>
        <v>0</v>
      </c>
      <c r="BH127" s="148">
        <f>IF(N127="sníž. přenesená",J127,0)</f>
        <v>0</v>
      </c>
      <c r="BI127" s="148">
        <f>IF(N127="nulová",J127,0)</f>
        <v>0</v>
      </c>
      <c r="BJ127" s="16" t="s">
        <v>92</v>
      </c>
      <c r="BK127" s="148">
        <f>ROUND(I127*H127,2)</f>
        <v>0</v>
      </c>
      <c r="BL127" s="16" t="s">
        <v>147</v>
      </c>
      <c r="BM127" s="147" t="s">
        <v>94</v>
      </c>
    </row>
    <row r="128" spans="2:65" s="1" customFormat="1" ht="38.4" x14ac:dyDescent="0.2">
      <c r="B128" s="32"/>
      <c r="D128" s="149" t="s">
        <v>148</v>
      </c>
      <c r="F128" s="150" t="s">
        <v>144</v>
      </c>
      <c r="I128" s="151"/>
      <c r="L128" s="32"/>
      <c r="M128" s="152"/>
      <c r="T128" s="56"/>
      <c r="AT128" s="16" t="s">
        <v>148</v>
      </c>
      <c r="AU128" s="16" t="s">
        <v>94</v>
      </c>
    </row>
    <row r="129" spans="2:65" s="12" customFormat="1" ht="10.199999999999999" x14ac:dyDescent="0.2">
      <c r="B129" s="153"/>
      <c r="D129" s="149" t="s">
        <v>149</v>
      </c>
      <c r="E129" s="154" t="s">
        <v>1</v>
      </c>
      <c r="F129" s="155" t="s">
        <v>150</v>
      </c>
      <c r="H129" s="154" t="s">
        <v>1</v>
      </c>
      <c r="I129" s="156"/>
      <c r="L129" s="153"/>
      <c r="M129" s="157"/>
      <c r="T129" s="158"/>
      <c r="AT129" s="154" t="s">
        <v>149</v>
      </c>
      <c r="AU129" s="154" t="s">
        <v>94</v>
      </c>
      <c r="AV129" s="12" t="s">
        <v>92</v>
      </c>
      <c r="AW129" s="12" t="s">
        <v>39</v>
      </c>
      <c r="AX129" s="12" t="s">
        <v>85</v>
      </c>
      <c r="AY129" s="154" t="s">
        <v>140</v>
      </c>
    </row>
    <row r="130" spans="2:65" s="13" customFormat="1" ht="10.199999999999999" x14ac:dyDescent="0.2">
      <c r="B130" s="159"/>
      <c r="D130" s="149" t="s">
        <v>149</v>
      </c>
      <c r="E130" s="160" t="s">
        <v>1</v>
      </c>
      <c r="F130" s="161" t="s">
        <v>151</v>
      </c>
      <c r="H130" s="162">
        <v>82.57</v>
      </c>
      <c r="I130" s="163"/>
      <c r="L130" s="159"/>
      <c r="M130" s="164"/>
      <c r="T130" s="165"/>
      <c r="AT130" s="160" t="s">
        <v>149</v>
      </c>
      <c r="AU130" s="160" t="s">
        <v>94</v>
      </c>
      <c r="AV130" s="13" t="s">
        <v>94</v>
      </c>
      <c r="AW130" s="13" t="s">
        <v>39</v>
      </c>
      <c r="AX130" s="13" t="s">
        <v>85</v>
      </c>
      <c r="AY130" s="160" t="s">
        <v>140</v>
      </c>
    </row>
    <row r="131" spans="2:65" s="14" customFormat="1" ht="10.199999999999999" x14ac:dyDescent="0.2">
      <c r="B131" s="166"/>
      <c r="D131" s="149" t="s">
        <v>149</v>
      </c>
      <c r="E131" s="167" t="s">
        <v>1</v>
      </c>
      <c r="F131" s="168" t="s">
        <v>152</v>
      </c>
      <c r="H131" s="169">
        <v>82.57</v>
      </c>
      <c r="I131" s="170"/>
      <c r="L131" s="166"/>
      <c r="M131" s="171"/>
      <c r="T131" s="172"/>
      <c r="AT131" s="167" t="s">
        <v>149</v>
      </c>
      <c r="AU131" s="167" t="s">
        <v>94</v>
      </c>
      <c r="AV131" s="14" t="s">
        <v>147</v>
      </c>
      <c r="AW131" s="14" t="s">
        <v>39</v>
      </c>
      <c r="AX131" s="14" t="s">
        <v>92</v>
      </c>
      <c r="AY131" s="167" t="s">
        <v>140</v>
      </c>
    </row>
    <row r="132" spans="2:65" s="1" customFormat="1" ht="55.5" customHeight="1" x14ac:dyDescent="0.2">
      <c r="B132" s="32"/>
      <c r="C132" s="136" t="s">
        <v>94</v>
      </c>
      <c r="D132" s="136" t="s">
        <v>142</v>
      </c>
      <c r="E132" s="137" t="s">
        <v>153</v>
      </c>
      <c r="F132" s="138" t="s">
        <v>154</v>
      </c>
      <c r="G132" s="139" t="s">
        <v>145</v>
      </c>
      <c r="H132" s="140">
        <v>82.57</v>
      </c>
      <c r="I132" s="141"/>
      <c r="J132" s="142">
        <f>ROUND(I132*H132,2)</f>
        <v>0</v>
      </c>
      <c r="K132" s="138" t="s">
        <v>146</v>
      </c>
      <c r="L132" s="32"/>
      <c r="M132" s="143" t="s">
        <v>1</v>
      </c>
      <c r="N132" s="144" t="s">
        <v>50</v>
      </c>
      <c r="P132" s="145">
        <f>O132*H132</f>
        <v>0</v>
      </c>
      <c r="Q132" s="145">
        <v>0</v>
      </c>
      <c r="R132" s="145">
        <f>Q132*H132</f>
        <v>0</v>
      </c>
      <c r="S132" s="145">
        <v>0</v>
      </c>
      <c r="T132" s="146">
        <f>S132*H132</f>
        <v>0</v>
      </c>
      <c r="AR132" s="147" t="s">
        <v>147</v>
      </c>
      <c r="AT132" s="147" t="s">
        <v>142</v>
      </c>
      <c r="AU132" s="147" t="s">
        <v>94</v>
      </c>
      <c r="AY132" s="16" t="s">
        <v>140</v>
      </c>
      <c r="BE132" s="148">
        <f>IF(N132="základní",J132,0)</f>
        <v>0</v>
      </c>
      <c r="BF132" s="148">
        <f>IF(N132="snížená",J132,0)</f>
        <v>0</v>
      </c>
      <c r="BG132" s="148">
        <f>IF(N132="zákl. přenesená",J132,0)</f>
        <v>0</v>
      </c>
      <c r="BH132" s="148">
        <f>IF(N132="sníž. přenesená",J132,0)</f>
        <v>0</v>
      </c>
      <c r="BI132" s="148">
        <f>IF(N132="nulová",J132,0)</f>
        <v>0</v>
      </c>
      <c r="BJ132" s="16" t="s">
        <v>92</v>
      </c>
      <c r="BK132" s="148">
        <f>ROUND(I132*H132,2)</f>
        <v>0</v>
      </c>
      <c r="BL132" s="16" t="s">
        <v>147</v>
      </c>
      <c r="BM132" s="147" t="s">
        <v>147</v>
      </c>
    </row>
    <row r="133" spans="2:65" s="1" customFormat="1" ht="38.4" x14ac:dyDescent="0.2">
      <c r="B133" s="32"/>
      <c r="D133" s="149" t="s">
        <v>148</v>
      </c>
      <c r="F133" s="150" t="s">
        <v>154</v>
      </c>
      <c r="I133" s="151"/>
      <c r="L133" s="32"/>
      <c r="M133" s="152"/>
      <c r="T133" s="56"/>
      <c r="AT133" s="16" t="s">
        <v>148</v>
      </c>
      <c r="AU133" s="16" t="s">
        <v>94</v>
      </c>
    </row>
    <row r="134" spans="2:65" s="12" customFormat="1" ht="20.399999999999999" x14ac:dyDescent="0.2">
      <c r="B134" s="153"/>
      <c r="D134" s="149" t="s">
        <v>149</v>
      </c>
      <c r="E134" s="154" t="s">
        <v>1</v>
      </c>
      <c r="F134" s="155" t="s">
        <v>155</v>
      </c>
      <c r="H134" s="154" t="s">
        <v>1</v>
      </c>
      <c r="I134" s="156"/>
      <c r="L134" s="153"/>
      <c r="M134" s="157"/>
      <c r="T134" s="158"/>
      <c r="AT134" s="154" t="s">
        <v>149</v>
      </c>
      <c r="AU134" s="154" t="s">
        <v>94</v>
      </c>
      <c r="AV134" s="12" t="s">
        <v>92</v>
      </c>
      <c r="AW134" s="12" t="s">
        <v>39</v>
      </c>
      <c r="AX134" s="12" t="s">
        <v>85</v>
      </c>
      <c r="AY134" s="154" t="s">
        <v>140</v>
      </c>
    </row>
    <row r="135" spans="2:65" s="13" customFormat="1" ht="10.199999999999999" x14ac:dyDescent="0.2">
      <c r="B135" s="159"/>
      <c r="D135" s="149" t="s">
        <v>149</v>
      </c>
      <c r="E135" s="160" t="s">
        <v>1</v>
      </c>
      <c r="F135" s="161" t="s">
        <v>151</v>
      </c>
      <c r="H135" s="162">
        <v>82.57</v>
      </c>
      <c r="I135" s="163"/>
      <c r="L135" s="159"/>
      <c r="M135" s="164"/>
      <c r="T135" s="165"/>
      <c r="AT135" s="160" t="s">
        <v>149</v>
      </c>
      <c r="AU135" s="160" t="s">
        <v>94</v>
      </c>
      <c r="AV135" s="13" t="s">
        <v>94</v>
      </c>
      <c r="AW135" s="13" t="s">
        <v>39</v>
      </c>
      <c r="AX135" s="13" t="s">
        <v>85</v>
      </c>
      <c r="AY135" s="160" t="s">
        <v>140</v>
      </c>
    </row>
    <row r="136" spans="2:65" s="14" customFormat="1" ht="10.199999999999999" x14ac:dyDescent="0.2">
      <c r="B136" s="166"/>
      <c r="D136" s="149" t="s">
        <v>149</v>
      </c>
      <c r="E136" s="167" t="s">
        <v>1</v>
      </c>
      <c r="F136" s="168" t="s">
        <v>152</v>
      </c>
      <c r="H136" s="169">
        <v>82.57</v>
      </c>
      <c r="I136" s="170"/>
      <c r="L136" s="166"/>
      <c r="M136" s="171"/>
      <c r="T136" s="172"/>
      <c r="AT136" s="167" t="s">
        <v>149</v>
      </c>
      <c r="AU136" s="167" t="s">
        <v>94</v>
      </c>
      <c r="AV136" s="14" t="s">
        <v>147</v>
      </c>
      <c r="AW136" s="14" t="s">
        <v>39</v>
      </c>
      <c r="AX136" s="14" t="s">
        <v>92</v>
      </c>
      <c r="AY136" s="167" t="s">
        <v>140</v>
      </c>
    </row>
    <row r="137" spans="2:65" s="1" customFormat="1" ht="37.799999999999997" customHeight="1" x14ac:dyDescent="0.2">
      <c r="B137" s="32"/>
      <c r="C137" s="136" t="s">
        <v>156</v>
      </c>
      <c r="D137" s="136" t="s">
        <v>142</v>
      </c>
      <c r="E137" s="137" t="s">
        <v>157</v>
      </c>
      <c r="F137" s="138" t="s">
        <v>158</v>
      </c>
      <c r="G137" s="139" t="s">
        <v>145</v>
      </c>
      <c r="H137" s="140">
        <v>82.57</v>
      </c>
      <c r="I137" s="141"/>
      <c r="J137" s="142">
        <f>ROUND(I137*H137,2)</f>
        <v>0</v>
      </c>
      <c r="K137" s="138" t="s">
        <v>1</v>
      </c>
      <c r="L137" s="32"/>
      <c r="M137" s="143" t="s">
        <v>1</v>
      </c>
      <c r="N137" s="144" t="s">
        <v>50</v>
      </c>
      <c r="P137" s="145">
        <f>O137*H137</f>
        <v>0</v>
      </c>
      <c r="Q137" s="145">
        <v>0</v>
      </c>
      <c r="R137" s="145">
        <f>Q137*H137</f>
        <v>0</v>
      </c>
      <c r="S137" s="145">
        <v>0</v>
      </c>
      <c r="T137" s="146">
        <f>S137*H137</f>
        <v>0</v>
      </c>
      <c r="AR137" s="147" t="s">
        <v>147</v>
      </c>
      <c r="AT137" s="147" t="s">
        <v>142</v>
      </c>
      <c r="AU137" s="147" t="s">
        <v>94</v>
      </c>
      <c r="AY137" s="16" t="s">
        <v>140</v>
      </c>
      <c r="BE137" s="148">
        <f>IF(N137="základní",J137,0)</f>
        <v>0</v>
      </c>
      <c r="BF137" s="148">
        <f>IF(N137="snížená",J137,0)</f>
        <v>0</v>
      </c>
      <c r="BG137" s="148">
        <f>IF(N137="zákl. přenesená",J137,0)</f>
        <v>0</v>
      </c>
      <c r="BH137" s="148">
        <f>IF(N137="sníž. přenesená",J137,0)</f>
        <v>0</v>
      </c>
      <c r="BI137" s="148">
        <f>IF(N137="nulová",J137,0)</f>
        <v>0</v>
      </c>
      <c r="BJ137" s="16" t="s">
        <v>92</v>
      </c>
      <c r="BK137" s="148">
        <f>ROUND(I137*H137,2)</f>
        <v>0</v>
      </c>
      <c r="BL137" s="16" t="s">
        <v>147</v>
      </c>
      <c r="BM137" s="147" t="s">
        <v>159</v>
      </c>
    </row>
    <row r="138" spans="2:65" s="1" customFormat="1" ht="19.2" x14ac:dyDescent="0.2">
      <c r="B138" s="32"/>
      <c r="D138" s="149" t="s">
        <v>148</v>
      </c>
      <c r="F138" s="150" t="s">
        <v>158</v>
      </c>
      <c r="I138" s="151"/>
      <c r="L138" s="32"/>
      <c r="M138" s="152"/>
      <c r="T138" s="56"/>
      <c r="AT138" s="16" t="s">
        <v>148</v>
      </c>
      <c r="AU138" s="16" t="s">
        <v>94</v>
      </c>
    </row>
    <row r="139" spans="2:65" s="12" customFormat="1" ht="10.199999999999999" x14ac:dyDescent="0.2">
      <c r="B139" s="153"/>
      <c r="D139" s="149" t="s">
        <v>149</v>
      </c>
      <c r="E139" s="154" t="s">
        <v>1</v>
      </c>
      <c r="F139" s="155" t="s">
        <v>150</v>
      </c>
      <c r="H139" s="154" t="s">
        <v>1</v>
      </c>
      <c r="I139" s="156"/>
      <c r="L139" s="153"/>
      <c r="M139" s="157"/>
      <c r="T139" s="158"/>
      <c r="AT139" s="154" t="s">
        <v>149</v>
      </c>
      <c r="AU139" s="154" t="s">
        <v>94</v>
      </c>
      <c r="AV139" s="12" t="s">
        <v>92</v>
      </c>
      <c r="AW139" s="12" t="s">
        <v>39</v>
      </c>
      <c r="AX139" s="12" t="s">
        <v>85</v>
      </c>
      <c r="AY139" s="154" t="s">
        <v>140</v>
      </c>
    </row>
    <row r="140" spans="2:65" s="13" customFormat="1" ht="10.199999999999999" x14ac:dyDescent="0.2">
      <c r="B140" s="159"/>
      <c r="D140" s="149" t="s">
        <v>149</v>
      </c>
      <c r="E140" s="160" t="s">
        <v>1</v>
      </c>
      <c r="F140" s="161" t="s">
        <v>151</v>
      </c>
      <c r="H140" s="162">
        <v>82.57</v>
      </c>
      <c r="I140" s="163"/>
      <c r="L140" s="159"/>
      <c r="M140" s="164"/>
      <c r="T140" s="165"/>
      <c r="AT140" s="160" t="s">
        <v>149</v>
      </c>
      <c r="AU140" s="160" t="s">
        <v>94</v>
      </c>
      <c r="AV140" s="13" t="s">
        <v>94</v>
      </c>
      <c r="AW140" s="13" t="s">
        <v>39</v>
      </c>
      <c r="AX140" s="13" t="s">
        <v>85</v>
      </c>
      <c r="AY140" s="160" t="s">
        <v>140</v>
      </c>
    </row>
    <row r="141" spans="2:65" s="14" customFormat="1" ht="10.199999999999999" x14ac:dyDescent="0.2">
      <c r="B141" s="166"/>
      <c r="D141" s="149" t="s">
        <v>149</v>
      </c>
      <c r="E141" s="167" t="s">
        <v>1</v>
      </c>
      <c r="F141" s="168" t="s">
        <v>152</v>
      </c>
      <c r="H141" s="169">
        <v>82.57</v>
      </c>
      <c r="I141" s="170"/>
      <c r="L141" s="166"/>
      <c r="M141" s="171"/>
      <c r="T141" s="172"/>
      <c r="AT141" s="167" t="s">
        <v>149</v>
      </c>
      <c r="AU141" s="167" t="s">
        <v>94</v>
      </c>
      <c r="AV141" s="14" t="s">
        <v>147</v>
      </c>
      <c r="AW141" s="14" t="s">
        <v>39</v>
      </c>
      <c r="AX141" s="14" t="s">
        <v>92</v>
      </c>
      <c r="AY141" s="167" t="s">
        <v>140</v>
      </c>
    </row>
    <row r="142" spans="2:65" s="11" customFormat="1" ht="22.8" customHeight="1" x14ac:dyDescent="0.25">
      <c r="B142" s="124"/>
      <c r="D142" s="125" t="s">
        <v>84</v>
      </c>
      <c r="E142" s="134" t="s">
        <v>160</v>
      </c>
      <c r="F142" s="134" t="s">
        <v>161</v>
      </c>
      <c r="I142" s="127"/>
      <c r="J142" s="135">
        <f>BK142</f>
        <v>0</v>
      </c>
      <c r="L142" s="124"/>
      <c r="M142" s="129"/>
      <c r="P142" s="130">
        <f>SUM(P143:P170)</f>
        <v>0</v>
      </c>
      <c r="R142" s="130">
        <f>SUM(R143:R170)</f>
        <v>0</v>
      </c>
      <c r="T142" s="131">
        <f>SUM(T143:T170)</f>
        <v>0</v>
      </c>
      <c r="AR142" s="125" t="s">
        <v>92</v>
      </c>
      <c r="AT142" s="132" t="s">
        <v>84</v>
      </c>
      <c r="AU142" s="132" t="s">
        <v>92</v>
      </c>
      <c r="AY142" s="125" t="s">
        <v>140</v>
      </c>
      <c r="BK142" s="133">
        <f>SUM(BK143:BK170)</f>
        <v>0</v>
      </c>
    </row>
    <row r="143" spans="2:65" s="1" customFormat="1" ht="24.15" customHeight="1" x14ac:dyDescent="0.2">
      <c r="B143" s="32"/>
      <c r="C143" s="136" t="s">
        <v>147</v>
      </c>
      <c r="D143" s="136" t="s">
        <v>142</v>
      </c>
      <c r="E143" s="137" t="s">
        <v>162</v>
      </c>
      <c r="F143" s="138" t="s">
        <v>163</v>
      </c>
      <c r="G143" s="139" t="s">
        <v>164</v>
      </c>
      <c r="H143" s="140">
        <v>18.852</v>
      </c>
      <c r="I143" s="141"/>
      <c r="J143" s="142">
        <f>ROUND(I143*H143,2)</f>
        <v>0</v>
      </c>
      <c r="K143" s="138" t="s">
        <v>146</v>
      </c>
      <c r="L143" s="32"/>
      <c r="M143" s="143" t="s">
        <v>1</v>
      </c>
      <c r="N143" s="144" t="s">
        <v>50</v>
      </c>
      <c r="P143" s="145">
        <f>O143*H143</f>
        <v>0</v>
      </c>
      <c r="Q143" s="145">
        <v>0</v>
      </c>
      <c r="R143" s="145">
        <f>Q143*H143</f>
        <v>0</v>
      </c>
      <c r="S143" s="145">
        <v>0</v>
      </c>
      <c r="T143" s="146">
        <f>S143*H143</f>
        <v>0</v>
      </c>
      <c r="AR143" s="147" t="s">
        <v>147</v>
      </c>
      <c r="AT143" s="147" t="s">
        <v>142</v>
      </c>
      <c r="AU143" s="147" t="s">
        <v>94</v>
      </c>
      <c r="AY143" s="16" t="s">
        <v>140</v>
      </c>
      <c r="BE143" s="148">
        <f>IF(N143="základní",J143,0)</f>
        <v>0</v>
      </c>
      <c r="BF143" s="148">
        <f>IF(N143="snížená",J143,0)</f>
        <v>0</v>
      </c>
      <c r="BG143" s="148">
        <f>IF(N143="zákl. přenesená",J143,0)</f>
        <v>0</v>
      </c>
      <c r="BH143" s="148">
        <f>IF(N143="sníž. přenesená",J143,0)</f>
        <v>0</v>
      </c>
      <c r="BI143" s="148">
        <f>IF(N143="nulová",J143,0)</f>
        <v>0</v>
      </c>
      <c r="BJ143" s="16" t="s">
        <v>92</v>
      </c>
      <c r="BK143" s="148">
        <f>ROUND(I143*H143,2)</f>
        <v>0</v>
      </c>
      <c r="BL143" s="16" t="s">
        <v>147</v>
      </c>
      <c r="BM143" s="147" t="s">
        <v>165</v>
      </c>
    </row>
    <row r="144" spans="2:65" s="1" customFormat="1" ht="19.2" x14ac:dyDescent="0.2">
      <c r="B144" s="32"/>
      <c r="D144" s="149" t="s">
        <v>148</v>
      </c>
      <c r="F144" s="150" t="s">
        <v>163</v>
      </c>
      <c r="I144" s="151"/>
      <c r="L144" s="32"/>
      <c r="M144" s="152"/>
      <c r="T144" s="56"/>
      <c r="AT144" s="16" t="s">
        <v>148</v>
      </c>
      <c r="AU144" s="16" t="s">
        <v>94</v>
      </c>
    </row>
    <row r="145" spans="2:51" s="1" customFormat="1" ht="38.4" x14ac:dyDescent="0.2">
      <c r="B145" s="32"/>
      <c r="D145" s="149" t="s">
        <v>166</v>
      </c>
      <c r="F145" s="173" t="s">
        <v>167</v>
      </c>
      <c r="I145" s="151"/>
      <c r="L145" s="32"/>
      <c r="M145" s="152"/>
      <c r="T145" s="56"/>
      <c r="AT145" s="16" t="s">
        <v>166</v>
      </c>
      <c r="AU145" s="16" t="s">
        <v>94</v>
      </c>
    </row>
    <row r="146" spans="2:51" s="12" customFormat="1" ht="10.199999999999999" x14ac:dyDescent="0.2">
      <c r="B146" s="153"/>
      <c r="D146" s="149" t="s">
        <v>149</v>
      </c>
      <c r="E146" s="154" t="s">
        <v>1</v>
      </c>
      <c r="F146" s="155" t="s">
        <v>168</v>
      </c>
      <c r="H146" s="154" t="s">
        <v>1</v>
      </c>
      <c r="I146" s="156"/>
      <c r="L146" s="153"/>
      <c r="M146" s="157"/>
      <c r="T146" s="158"/>
      <c r="AT146" s="154" t="s">
        <v>149</v>
      </c>
      <c r="AU146" s="154" t="s">
        <v>94</v>
      </c>
      <c r="AV146" s="12" t="s">
        <v>92</v>
      </c>
      <c r="AW146" s="12" t="s">
        <v>39</v>
      </c>
      <c r="AX146" s="12" t="s">
        <v>85</v>
      </c>
      <c r="AY146" s="154" t="s">
        <v>140</v>
      </c>
    </row>
    <row r="147" spans="2:51" s="13" customFormat="1" ht="10.199999999999999" x14ac:dyDescent="0.2">
      <c r="B147" s="159"/>
      <c r="D147" s="149" t="s">
        <v>149</v>
      </c>
      <c r="E147" s="160" t="s">
        <v>1</v>
      </c>
      <c r="F147" s="161" t="s">
        <v>169</v>
      </c>
      <c r="H147" s="162">
        <v>9.2629999999999999</v>
      </c>
      <c r="I147" s="163"/>
      <c r="L147" s="159"/>
      <c r="M147" s="164"/>
      <c r="T147" s="165"/>
      <c r="AT147" s="160" t="s">
        <v>149</v>
      </c>
      <c r="AU147" s="160" t="s">
        <v>94</v>
      </c>
      <c r="AV147" s="13" t="s">
        <v>94</v>
      </c>
      <c r="AW147" s="13" t="s">
        <v>39</v>
      </c>
      <c r="AX147" s="13" t="s">
        <v>85</v>
      </c>
      <c r="AY147" s="160" t="s">
        <v>140</v>
      </c>
    </row>
    <row r="148" spans="2:51" s="12" customFormat="1" ht="10.199999999999999" x14ac:dyDescent="0.2">
      <c r="B148" s="153"/>
      <c r="D148" s="149" t="s">
        <v>149</v>
      </c>
      <c r="E148" s="154" t="s">
        <v>1</v>
      </c>
      <c r="F148" s="155" t="s">
        <v>170</v>
      </c>
      <c r="H148" s="154" t="s">
        <v>1</v>
      </c>
      <c r="I148" s="156"/>
      <c r="L148" s="153"/>
      <c r="M148" s="157"/>
      <c r="T148" s="158"/>
      <c r="AT148" s="154" t="s">
        <v>149</v>
      </c>
      <c r="AU148" s="154" t="s">
        <v>94</v>
      </c>
      <c r="AV148" s="12" t="s">
        <v>92</v>
      </c>
      <c r="AW148" s="12" t="s">
        <v>39</v>
      </c>
      <c r="AX148" s="12" t="s">
        <v>85</v>
      </c>
      <c r="AY148" s="154" t="s">
        <v>140</v>
      </c>
    </row>
    <row r="149" spans="2:51" s="13" customFormat="1" ht="10.199999999999999" x14ac:dyDescent="0.2">
      <c r="B149" s="159"/>
      <c r="D149" s="149" t="s">
        <v>149</v>
      </c>
      <c r="E149" s="160" t="s">
        <v>1</v>
      </c>
      <c r="F149" s="161" t="s">
        <v>171</v>
      </c>
      <c r="H149" s="162">
        <v>1.758</v>
      </c>
      <c r="I149" s="163"/>
      <c r="L149" s="159"/>
      <c r="M149" s="164"/>
      <c r="T149" s="165"/>
      <c r="AT149" s="160" t="s">
        <v>149</v>
      </c>
      <c r="AU149" s="160" t="s">
        <v>94</v>
      </c>
      <c r="AV149" s="13" t="s">
        <v>94</v>
      </c>
      <c r="AW149" s="13" t="s">
        <v>39</v>
      </c>
      <c r="AX149" s="13" t="s">
        <v>85</v>
      </c>
      <c r="AY149" s="160" t="s">
        <v>140</v>
      </c>
    </row>
    <row r="150" spans="2:51" s="12" customFormat="1" ht="10.199999999999999" x14ac:dyDescent="0.2">
      <c r="B150" s="153"/>
      <c r="D150" s="149" t="s">
        <v>149</v>
      </c>
      <c r="E150" s="154" t="s">
        <v>1</v>
      </c>
      <c r="F150" s="155" t="s">
        <v>172</v>
      </c>
      <c r="H150" s="154" t="s">
        <v>1</v>
      </c>
      <c r="I150" s="156"/>
      <c r="L150" s="153"/>
      <c r="M150" s="157"/>
      <c r="T150" s="158"/>
      <c r="AT150" s="154" t="s">
        <v>149</v>
      </c>
      <c r="AU150" s="154" t="s">
        <v>94</v>
      </c>
      <c r="AV150" s="12" t="s">
        <v>92</v>
      </c>
      <c r="AW150" s="12" t="s">
        <v>39</v>
      </c>
      <c r="AX150" s="12" t="s">
        <v>85</v>
      </c>
      <c r="AY150" s="154" t="s">
        <v>140</v>
      </c>
    </row>
    <row r="151" spans="2:51" s="13" customFormat="1" ht="10.199999999999999" x14ac:dyDescent="0.2">
      <c r="B151" s="159"/>
      <c r="D151" s="149" t="s">
        <v>149</v>
      </c>
      <c r="E151" s="160" t="s">
        <v>1</v>
      </c>
      <c r="F151" s="161" t="s">
        <v>173</v>
      </c>
      <c r="H151" s="162">
        <v>2.9159999999999999</v>
      </c>
      <c r="I151" s="163"/>
      <c r="L151" s="159"/>
      <c r="M151" s="164"/>
      <c r="T151" s="165"/>
      <c r="AT151" s="160" t="s">
        <v>149</v>
      </c>
      <c r="AU151" s="160" t="s">
        <v>94</v>
      </c>
      <c r="AV151" s="13" t="s">
        <v>94</v>
      </c>
      <c r="AW151" s="13" t="s">
        <v>39</v>
      </c>
      <c r="AX151" s="13" t="s">
        <v>85</v>
      </c>
      <c r="AY151" s="160" t="s">
        <v>140</v>
      </c>
    </row>
    <row r="152" spans="2:51" s="12" customFormat="1" ht="10.199999999999999" x14ac:dyDescent="0.2">
      <c r="B152" s="153"/>
      <c r="D152" s="149" t="s">
        <v>149</v>
      </c>
      <c r="E152" s="154" t="s">
        <v>1</v>
      </c>
      <c r="F152" s="155" t="s">
        <v>174</v>
      </c>
      <c r="H152" s="154" t="s">
        <v>1</v>
      </c>
      <c r="I152" s="156"/>
      <c r="L152" s="153"/>
      <c r="M152" s="157"/>
      <c r="T152" s="158"/>
      <c r="AT152" s="154" t="s">
        <v>149</v>
      </c>
      <c r="AU152" s="154" t="s">
        <v>94</v>
      </c>
      <c r="AV152" s="12" t="s">
        <v>92</v>
      </c>
      <c r="AW152" s="12" t="s">
        <v>39</v>
      </c>
      <c r="AX152" s="12" t="s">
        <v>85</v>
      </c>
      <c r="AY152" s="154" t="s">
        <v>140</v>
      </c>
    </row>
    <row r="153" spans="2:51" s="13" customFormat="1" ht="10.199999999999999" x14ac:dyDescent="0.2">
      <c r="B153" s="159"/>
      <c r="D153" s="149" t="s">
        <v>149</v>
      </c>
      <c r="E153" s="160" t="s">
        <v>1</v>
      </c>
      <c r="F153" s="161" t="s">
        <v>175</v>
      </c>
      <c r="H153" s="162">
        <v>0.55500000000000005</v>
      </c>
      <c r="I153" s="163"/>
      <c r="L153" s="159"/>
      <c r="M153" s="164"/>
      <c r="T153" s="165"/>
      <c r="AT153" s="160" t="s">
        <v>149</v>
      </c>
      <c r="AU153" s="160" t="s">
        <v>94</v>
      </c>
      <c r="AV153" s="13" t="s">
        <v>94</v>
      </c>
      <c r="AW153" s="13" t="s">
        <v>39</v>
      </c>
      <c r="AX153" s="13" t="s">
        <v>85</v>
      </c>
      <c r="AY153" s="160" t="s">
        <v>140</v>
      </c>
    </row>
    <row r="154" spans="2:51" s="12" customFormat="1" ht="10.199999999999999" x14ac:dyDescent="0.2">
      <c r="B154" s="153"/>
      <c r="D154" s="149" t="s">
        <v>149</v>
      </c>
      <c r="E154" s="154" t="s">
        <v>1</v>
      </c>
      <c r="F154" s="155" t="s">
        <v>176</v>
      </c>
      <c r="H154" s="154" t="s">
        <v>1</v>
      </c>
      <c r="I154" s="156"/>
      <c r="L154" s="153"/>
      <c r="M154" s="157"/>
      <c r="T154" s="158"/>
      <c r="AT154" s="154" t="s">
        <v>149</v>
      </c>
      <c r="AU154" s="154" t="s">
        <v>94</v>
      </c>
      <c r="AV154" s="12" t="s">
        <v>92</v>
      </c>
      <c r="AW154" s="12" t="s">
        <v>39</v>
      </c>
      <c r="AX154" s="12" t="s">
        <v>85</v>
      </c>
      <c r="AY154" s="154" t="s">
        <v>140</v>
      </c>
    </row>
    <row r="155" spans="2:51" s="13" customFormat="1" ht="10.199999999999999" x14ac:dyDescent="0.2">
      <c r="B155" s="159"/>
      <c r="D155" s="149" t="s">
        <v>149</v>
      </c>
      <c r="E155" s="160" t="s">
        <v>1</v>
      </c>
      <c r="F155" s="161" t="s">
        <v>177</v>
      </c>
      <c r="H155" s="162">
        <v>2.6280000000000001</v>
      </c>
      <c r="I155" s="163"/>
      <c r="L155" s="159"/>
      <c r="M155" s="164"/>
      <c r="T155" s="165"/>
      <c r="AT155" s="160" t="s">
        <v>149</v>
      </c>
      <c r="AU155" s="160" t="s">
        <v>94</v>
      </c>
      <c r="AV155" s="13" t="s">
        <v>94</v>
      </c>
      <c r="AW155" s="13" t="s">
        <v>39</v>
      </c>
      <c r="AX155" s="13" t="s">
        <v>85</v>
      </c>
      <c r="AY155" s="160" t="s">
        <v>140</v>
      </c>
    </row>
    <row r="156" spans="2:51" s="12" customFormat="1" ht="10.199999999999999" x14ac:dyDescent="0.2">
      <c r="B156" s="153"/>
      <c r="D156" s="149" t="s">
        <v>149</v>
      </c>
      <c r="E156" s="154" t="s">
        <v>1</v>
      </c>
      <c r="F156" s="155" t="s">
        <v>178</v>
      </c>
      <c r="H156" s="154" t="s">
        <v>1</v>
      </c>
      <c r="I156" s="156"/>
      <c r="L156" s="153"/>
      <c r="M156" s="157"/>
      <c r="T156" s="158"/>
      <c r="AT156" s="154" t="s">
        <v>149</v>
      </c>
      <c r="AU156" s="154" t="s">
        <v>94</v>
      </c>
      <c r="AV156" s="12" t="s">
        <v>92</v>
      </c>
      <c r="AW156" s="12" t="s">
        <v>39</v>
      </c>
      <c r="AX156" s="12" t="s">
        <v>85</v>
      </c>
      <c r="AY156" s="154" t="s">
        <v>140</v>
      </c>
    </row>
    <row r="157" spans="2:51" s="13" customFormat="1" ht="10.199999999999999" x14ac:dyDescent="0.2">
      <c r="B157" s="159"/>
      <c r="D157" s="149" t="s">
        <v>149</v>
      </c>
      <c r="E157" s="160" t="s">
        <v>1</v>
      </c>
      <c r="F157" s="161" t="s">
        <v>175</v>
      </c>
      <c r="H157" s="162">
        <v>0.55500000000000005</v>
      </c>
      <c r="I157" s="163"/>
      <c r="L157" s="159"/>
      <c r="M157" s="164"/>
      <c r="T157" s="165"/>
      <c r="AT157" s="160" t="s">
        <v>149</v>
      </c>
      <c r="AU157" s="160" t="s">
        <v>94</v>
      </c>
      <c r="AV157" s="13" t="s">
        <v>94</v>
      </c>
      <c r="AW157" s="13" t="s">
        <v>39</v>
      </c>
      <c r="AX157" s="13" t="s">
        <v>85</v>
      </c>
      <c r="AY157" s="160" t="s">
        <v>140</v>
      </c>
    </row>
    <row r="158" spans="2:51" s="12" customFormat="1" ht="10.199999999999999" x14ac:dyDescent="0.2">
      <c r="B158" s="153"/>
      <c r="D158" s="149" t="s">
        <v>149</v>
      </c>
      <c r="E158" s="154" t="s">
        <v>1</v>
      </c>
      <c r="F158" s="155" t="s">
        <v>179</v>
      </c>
      <c r="H158" s="154" t="s">
        <v>1</v>
      </c>
      <c r="I158" s="156"/>
      <c r="L158" s="153"/>
      <c r="M158" s="157"/>
      <c r="T158" s="158"/>
      <c r="AT158" s="154" t="s">
        <v>149</v>
      </c>
      <c r="AU158" s="154" t="s">
        <v>94</v>
      </c>
      <c r="AV158" s="12" t="s">
        <v>92</v>
      </c>
      <c r="AW158" s="12" t="s">
        <v>39</v>
      </c>
      <c r="AX158" s="12" t="s">
        <v>85</v>
      </c>
      <c r="AY158" s="154" t="s">
        <v>140</v>
      </c>
    </row>
    <row r="159" spans="2:51" s="13" customFormat="1" ht="10.199999999999999" x14ac:dyDescent="0.2">
      <c r="B159" s="159"/>
      <c r="D159" s="149" t="s">
        <v>149</v>
      </c>
      <c r="E159" s="160" t="s">
        <v>1</v>
      </c>
      <c r="F159" s="161" t="s">
        <v>180</v>
      </c>
      <c r="H159" s="162">
        <v>0.19500000000000001</v>
      </c>
      <c r="I159" s="163"/>
      <c r="L159" s="159"/>
      <c r="M159" s="164"/>
      <c r="T159" s="165"/>
      <c r="AT159" s="160" t="s">
        <v>149</v>
      </c>
      <c r="AU159" s="160" t="s">
        <v>94</v>
      </c>
      <c r="AV159" s="13" t="s">
        <v>94</v>
      </c>
      <c r="AW159" s="13" t="s">
        <v>39</v>
      </c>
      <c r="AX159" s="13" t="s">
        <v>85</v>
      </c>
      <c r="AY159" s="160" t="s">
        <v>140</v>
      </c>
    </row>
    <row r="160" spans="2:51" s="12" customFormat="1" ht="10.199999999999999" x14ac:dyDescent="0.2">
      <c r="B160" s="153"/>
      <c r="D160" s="149" t="s">
        <v>149</v>
      </c>
      <c r="E160" s="154" t="s">
        <v>1</v>
      </c>
      <c r="F160" s="155" t="s">
        <v>181</v>
      </c>
      <c r="H160" s="154" t="s">
        <v>1</v>
      </c>
      <c r="I160" s="156"/>
      <c r="L160" s="153"/>
      <c r="M160" s="157"/>
      <c r="T160" s="158"/>
      <c r="AT160" s="154" t="s">
        <v>149</v>
      </c>
      <c r="AU160" s="154" t="s">
        <v>94</v>
      </c>
      <c r="AV160" s="12" t="s">
        <v>92</v>
      </c>
      <c r="AW160" s="12" t="s">
        <v>39</v>
      </c>
      <c r="AX160" s="12" t="s">
        <v>85</v>
      </c>
      <c r="AY160" s="154" t="s">
        <v>140</v>
      </c>
    </row>
    <row r="161" spans="2:65" s="13" customFormat="1" ht="10.199999999999999" x14ac:dyDescent="0.2">
      <c r="B161" s="159"/>
      <c r="D161" s="149" t="s">
        <v>149</v>
      </c>
      <c r="E161" s="160" t="s">
        <v>1</v>
      </c>
      <c r="F161" s="161" t="s">
        <v>182</v>
      </c>
      <c r="H161" s="162">
        <v>3.6999999999999998E-2</v>
      </c>
      <c r="I161" s="163"/>
      <c r="L161" s="159"/>
      <c r="M161" s="164"/>
      <c r="T161" s="165"/>
      <c r="AT161" s="160" t="s">
        <v>149</v>
      </c>
      <c r="AU161" s="160" t="s">
        <v>94</v>
      </c>
      <c r="AV161" s="13" t="s">
        <v>94</v>
      </c>
      <c r="AW161" s="13" t="s">
        <v>39</v>
      </c>
      <c r="AX161" s="13" t="s">
        <v>85</v>
      </c>
      <c r="AY161" s="160" t="s">
        <v>140</v>
      </c>
    </row>
    <row r="162" spans="2:65" s="12" customFormat="1" ht="10.199999999999999" x14ac:dyDescent="0.2">
      <c r="B162" s="153"/>
      <c r="D162" s="149" t="s">
        <v>149</v>
      </c>
      <c r="E162" s="154" t="s">
        <v>1</v>
      </c>
      <c r="F162" s="155" t="s">
        <v>183</v>
      </c>
      <c r="H162" s="154" t="s">
        <v>1</v>
      </c>
      <c r="I162" s="156"/>
      <c r="L162" s="153"/>
      <c r="M162" s="157"/>
      <c r="T162" s="158"/>
      <c r="AT162" s="154" t="s">
        <v>149</v>
      </c>
      <c r="AU162" s="154" t="s">
        <v>94</v>
      </c>
      <c r="AV162" s="12" t="s">
        <v>92</v>
      </c>
      <c r="AW162" s="12" t="s">
        <v>39</v>
      </c>
      <c r="AX162" s="12" t="s">
        <v>85</v>
      </c>
      <c r="AY162" s="154" t="s">
        <v>140</v>
      </c>
    </row>
    <row r="163" spans="2:65" s="13" customFormat="1" ht="10.199999999999999" x14ac:dyDescent="0.2">
      <c r="B163" s="159"/>
      <c r="D163" s="149" t="s">
        <v>149</v>
      </c>
      <c r="E163" s="160" t="s">
        <v>1</v>
      </c>
      <c r="F163" s="161" t="s">
        <v>184</v>
      </c>
      <c r="H163" s="162">
        <v>0.39</v>
      </c>
      <c r="I163" s="163"/>
      <c r="L163" s="159"/>
      <c r="M163" s="164"/>
      <c r="T163" s="165"/>
      <c r="AT163" s="160" t="s">
        <v>149</v>
      </c>
      <c r="AU163" s="160" t="s">
        <v>94</v>
      </c>
      <c r="AV163" s="13" t="s">
        <v>94</v>
      </c>
      <c r="AW163" s="13" t="s">
        <v>39</v>
      </c>
      <c r="AX163" s="13" t="s">
        <v>85</v>
      </c>
      <c r="AY163" s="160" t="s">
        <v>140</v>
      </c>
    </row>
    <row r="164" spans="2:65" s="12" customFormat="1" ht="10.199999999999999" x14ac:dyDescent="0.2">
      <c r="B164" s="153"/>
      <c r="D164" s="149" t="s">
        <v>149</v>
      </c>
      <c r="E164" s="154" t="s">
        <v>1</v>
      </c>
      <c r="F164" s="155" t="s">
        <v>185</v>
      </c>
      <c r="H164" s="154" t="s">
        <v>1</v>
      </c>
      <c r="I164" s="156"/>
      <c r="L164" s="153"/>
      <c r="M164" s="157"/>
      <c r="T164" s="158"/>
      <c r="AT164" s="154" t="s">
        <v>149</v>
      </c>
      <c r="AU164" s="154" t="s">
        <v>94</v>
      </c>
      <c r="AV164" s="12" t="s">
        <v>92</v>
      </c>
      <c r="AW164" s="12" t="s">
        <v>39</v>
      </c>
      <c r="AX164" s="12" t="s">
        <v>85</v>
      </c>
      <c r="AY164" s="154" t="s">
        <v>140</v>
      </c>
    </row>
    <row r="165" spans="2:65" s="13" customFormat="1" ht="10.199999999999999" x14ac:dyDescent="0.2">
      <c r="B165" s="159"/>
      <c r="D165" s="149" t="s">
        <v>149</v>
      </c>
      <c r="E165" s="160" t="s">
        <v>1</v>
      </c>
      <c r="F165" s="161" t="s">
        <v>186</v>
      </c>
      <c r="H165" s="162">
        <v>7.3999999999999996E-2</v>
      </c>
      <c r="I165" s="163"/>
      <c r="L165" s="159"/>
      <c r="M165" s="164"/>
      <c r="T165" s="165"/>
      <c r="AT165" s="160" t="s">
        <v>149</v>
      </c>
      <c r="AU165" s="160" t="s">
        <v>94</v>
      </c>
      <c r="AV165" s="13" t="s">
        <v>94</v>
      </c>
      <c r="AW165" s="13" t="s">
        <v>39</v>
      </c>
      <c r="AX165" s="13" t="s">
        <v>85</v>
      </c>
      <c r="AY165" s="160" t="s">
        <v>140</v>
      </c>
    </row>
    <row r="166" spans="2:65" s="12" customFormat="1" ht="10.199999999999999" x14ac:dyDescent="0.2">
      <c r="B166" s="153"/>
      <c r="D166" s="149" t="s">
        <v>149</v>
      </c>
      <c r="E166" s="154" t="s">
        <v>1</v>
      </c>
      <c r="F166" s="155" t="s">
        <v>187</v>
      </c>
      <c r="H166" s="154" t="s">
        <v>1</v>
      </c>
      <c r="I166" s="156"/>
      <c r="L166" s="153"/>
      <c r="M166" s="157"/>
      <c r="T166" s="158"/>
      <c r="AT166" s="154" t="s">
        <v>149</v>
      </c>
      <c r="AU166" s="154" t="s">
        <v>94</v>
      </c>
      <c r="AV166" s="12" t="s">
        <v>92</v>
      </c>
      <c r="AW166" s="12" t="s">
        <v>39</v>
      </c>
      <c r="AX166" s="12" t="s">
        <v>85</v>
      </c>
      <c r="AY166" s="154" t="s">
        <v>140</v>
      </c>
    </row>
    <row r="167" spans="2:65" s="13" customFormat="1" ht="10.199999999999999" x14ac:dyDescent="0.2">
      <c r="B167" s="159"/>
      <c r="D167" s="149" t="s">
        <v>149</v>
      </c>
      <c r="E167" s="160" t="s">
        <v>1</v>
      </c>
      <c r="F167" s="161" t="s">
        <v>188</v>
      </c>
      <c r="H167" s="162">
        <v>0.40400000000000003</v>
      </c>
      <c r="I167" s="163"/>
      <c r="L167" s="159"/>
      <c r="M167" s="164"/>
      <c r="T167" s="165"/>
      <c r="AT167" s="160" t="s">
        <v>149</v>
      </c>
      <c r="AU167" s="160" t="s">
        <v>94</v>
      </c>
      <c r="AV167" s="13" t="s">
        <v>94</v>
      </c>
      <c r="AW167" s="13" t="s">
        <v>39</v>
      </c>
      <c r="AX167" s="13" t="s">
        <v>85</v>
      </c>
      <c r="AY167" s="160" t="s">
        <v>140</v>
      </c>
    </row>
    <row r="168" spans="2:65" s="12" customFormat="1" ht="10.199999999999999" x14ac:dyDescent="0.2">
      <c r="B168" s="153"/>
      <c r="D168" s="149" t="s">
        <v>149</v>
      </c>
      <c r="E168" s="154" t="s">
        <v>1</v>
      </c>
      <c r="F168" s="155" t="s">
        <v>189</v>
      </c>
      <c r="H168" s="154" t="s">
        <v>1</v>
      </c>
      <c r="I168" s="156"/>
      <c r="L168" s="153"/>
      <c r="M168" s="157"/>
      <c r="T168" s="158"/>
      <c r="AT168" s="154" t="s">
        <v>149</v>
      </c>
      <c r="AU168" s="154" t="s">
        <v>94</v>
      </c>
      <c r="AV168" s="12" t="s">
        <v>92</v>
      </c>
      <c r="AW168" s="12" t="s">
        <v>39</v>
      </c>
      <c r="AX168" s="12" t="s">
        <v>85</v>
      </c>
      <c r="AY168" s="154" t="s">
        <v>140</v>
      </c>
    </row>
    <row r="169" spans="2:65" s="13" customFormat="1" ht="10.199999999999999" x14ac:dyDescent="0.2">
      <c r="B169" s="159"/>
      <c r="D169" s="149" t="s">
        <v>149</v>
      </c>
      <c r="E169" s="160" t="s">
        <v>1</v>
      </c>
      <c r="F169" s="161" t="s">
        <v>190</v>
      </c>
      <c r="H169" s="162">
        <v>7.6999999999999999E-2</v>
      </c>
      <c r="I169" s="163"/>
      <c r="L169" s="159"/>
      <c r="M169" s="164"/>
      <c r="T169" s="165"/>
      <c r="AT169" s="160" t="s">
        <v>149</v>
      </c>
      <c r="AU169" s="160" t="s">
        <v>94</v>
      </c>
      <c r="AV169" s="13" t="s">
        <v>94</v>
      </c>
      <c r="AW169" s="13" t="s">
        <v>39</v>
      </c>
      <c r="AX169" s="13" t="s">
        <v>85</v>
      </c>
      <c r="AY169" s="160" t="s">
        <v>140</v>
      </c>
    </row>
    <row r="170" spans="2:65" s="14" customFormat="1" ht="10.199999999999999" x14ac:dyDescent="0.2">
      <c r="B170" s="166"/>
      <c r="D170" s="149" t="s">
        <v>149</v>
      </c>
      <c r="E170" s="167" t="s">
        <v>1</v>
      </c>
      <c r="F170" s="168" t="s">
        <v>152</v>
      </c>
      <c r="H170" s="169">
        <v>18.852000000000004</v>
      </c>
      <c r="I170" s="170"/>
      <c r="L170" s="166"/>
      <c r="M170" s="171"/>
      <c r="T170" s="172"/>
      <c r="AT170" s="167" t="s">
        <v>149</v>
      </c>
      <c r="AU170" s="167" t="s">
        <v>94</v>
      </c>
      <c r="AV170" s="14" t="s">
        <v>147</v>
      </c>
      <c r="AW170" s="14" t="s">
        <v>39</v>
      </c>
      <c r="AX170" s="14" t="s">
        <v>92</v>
      </c>
      <c r="AY170" s="167" t="s">
        <v>140</v>
      </c>
    </row>
    <row r="171" spans="2:65" s="11" customFormat="1" ht="22.8" customHeight="1" x14ac:dyDescent="0.25">
      <c r="B171" s="124"/>
      <c r="D171" s="125" t="s">
        <v>84</v>
      </c>
      <c r="E171" s="134" t="s">
        <v>191</v>
      </c>
      <c r="F171" s="134" t="s">
        <v>192</v>
      </c>
      <c r="I171" s="127"/>
      <c r="J171" s="135">
        <f>BK171</f>
        <v>0</v>
      </c>
      <c r="L171" s="124"/>
      <c r="M171" s="129"/>
      <c r="P171" s="130">
        <f>SUM(P172:P184)</f>
        <v>0</v>
      </c>
      <c r="R171" s="130">
        <f>SUM(R172:R184)</f>
        <v>0</v>
      </c>
      <c r="T171" s="131">
        <f>SUM(T172:T184)</f>
        <v>0</v>
      </c>
      <c r="AR171" s="125" t="s">
        <v>92</v>
      </c>
      <c r="AT171" s="132" t="s">
        <v>84</v>
      </c>
      <c r="AU171" s="132" t="s">
        <v>92</v>
      </c>
      <c r="AY171" s="125" t="s">
        <v>140</v>
      </c>
      <c r="BK171" s="133">
        <f>SUM(BK172:BK184)</f>
        <v>0</v>
      </c>
    </row>
    <row r="172" spans="2:65" s="1" customFormat="1" ht="24.15" customHeight="1" x14ac:dyDescent="0.2">
      <c r="B172" s="32"/>
      <c r="C172" s="136" t="s">
        <v>193</v>
      </c>
      <c r="D172" s="136" t="s">
        <v>142</v>
      </c>
      <c r="E172" s="137" t="s">
        <v>194</v>
      </c>
      <c r="F172" s="138" t="s">
        <v>195</v>
      </c>
      <c r="G172" s="139" t="s">
        <v>196</v>
      </c>
      <c r="H172" s="140">
        <v>69.19</v>
      </c>
      <c r="I172" s="141"/>
      <c r="J172" s="142">
        <f>ROUND(I172*H172,2)</f>
        <v>0</v>
      </c>
      <c r="K172" s="138" t="s">
        <v>146</v>
      </c>
      <c r="L172" s="32"/>
      <c r="M172" s="143" t="s">
        <v>1</v>
      </c>
      <c r="N172" s="144" t="s">
        <v>50</v>
      </c>
      <c r="P172" s="145">
        <f>O172*H172</f>
        <v>0</v>
      </c>
      <c r="Q172" s="145">
        <v>0</v>
      </c>
      <c r="R172" s="145">
        <f>Q172*H172</f>
        <v>0</v>
      </c>
      <c r="S172" s="145">
        <v>0</v>
      </c>
      <c r="T172" s="146">
        <f>S172*H172</f>
        <v>0</v>
      </c>
      <c r="AR172" s="147" t="s">
        <v>147</v>
      </c>
      <c r="AT172" s="147" t="s">
        <v>142</v>
      </c>
      <c r="AU172" s="147" t="s">
        <v>94</v>
      </c>
      <c r="AY172" s="16" t="s">
        <v>140</v>
      </c>
      <c r="BE172" s="148">
        <f>IF(N172="základní",J172,0)</f>
        <v>0</v>
      </c>
      <c r="BF172" s="148">
        <f>IF(N172="snížená",J172,0)</f>
        <v>0</v>
      </c>
      <c r="BG172" s="148">
        <f>IF(N172="zákl. přenesená",J172,0)</f>
        <v>0</v>
      </c>
      <c r="BH172" s="148">
        <f>IF(N172="sníž. přenesená",J172,0)</f>
        <v>0</v>
      </c>
      <c r="BI172" s="148">
        <f>IF(N172="nulová",J172,0)</f>
        <v>0</v>
      </c>
      <c r="BJ172" s="16" t="s">
        <v>92</v>
      </c>
      <c r="BK172" s="148">
        <f>ROUND(I172*H172,2)</f>
        <v>0</v>
      </c>
      <c r="BL172" s="16" t="s">
        <v>147</v>
      </c>
      <c r="BM172" s="147" t="s">
        <v>197</v>
      </c>
    </row>
    <row r="173" spans="2:65" s="1" customFormat="1" ht="19.2" x14ac:dyDescent="0.2">
      <c r="B173" s="32"/>
      <c r="D173" s="149" t="s">
        <v>148</v>
      </c>
      <c r="F173" s="150" t="s">
        <v>195</v>
      </c>
      <c r="I173" s="151"/>
      <c r="L173" s="32"/>
      <c r="M173" s="152"/>
      <c r="T173" s="56"/>
      <c r="AT173" s="16" t="s">
        <v>148</v>
      </c>
      <c r="AU173" s="16" t="s">
        <v>94</v>
      </c>
    </row>
    <row r="174" spans="2:65" s="1" customFormat="1" ht="33" customHeight="1" x14ac:dyDescent="0.2">
      <c r="B174" s="32"/>
      <c r="C174" s="136" t="s">
        <v>159</v>
      </c>
      <c r="D174" s="136" t="s">
        <v>142</v>
      </c>
      <c r="E174" s="137" t="s">
        <v>198</v>
      </c>
      <c r="F174" s="138" t="s">
        <v>199</v>
      </c>
      <c r="G174" s="139" t="s">
        <v>196</v>
      </c>
      <c r="H174" s="140">
        <v>69.19</v>
      </c>
      <c r="I174" s="141"/>
      <c r="J174" s="142">
        <f>ROUND(I174*H174,2)</f>
        <v>0</v>
      </c>
      <c r="K174" s="138" t="s">
        <v>146</v>
      </c>
      <c r="L174" s="32"/>
      <c r="M174" s="143" t="s">
        <v>1</v>
      </c>
      <c r="N174" s="144" t="s">
        <v>50</v>
      </c>
      <c r="P174" s="145">
        <f>O174*H174</f>
        <v>0</v>
      </c>
      <c r="Q174" s="145">
        <v>0</v>
      </c>
      <c r="R174" s="145">
        <f>Q174*H174</f>
        <v>0</v>
      </c>
      <c r="S174" s="145">
        <v>0</v>
      </c>
      <c r="T174" s="146">
        <f>S174*H174</f>
        <v>0</v>
      </c>
      <c r="AR174" s="147" t="s">
        <v>147</v>
      </c>
      <c r="AT174" s="147" t="s">
        <v>142</v>
      </c>
      <c r="AU174" s="147" t="s">
        <v>94</v>
      </c>
      <c r="AY174" s="16" t="s">
        <v>140</v>
      </c>
      <c r="BE174" s="148">
        <f>IF(N174="základní",J174,0)</f>
        <v>0</v>
      </c>
      <c r="BF174" s="148">
        <f>IF(N174="snížená",J174,0)</f>
        <v>0</v>
      </c>
      <c r="BG174" s="148">
        <f>IF(N174="zákl. přenesená",J174,0)</f>
        <v>0</v>
      </c>
      <c r="BH174" s="148">
        <f>IF(N174="sníž. přenesená",J174,0)</f>
        <v>0</v>
      </c>
      <c r="BI174" s="148">
        <f>IF(N174="nulová",J174,0)</f>
        <v>0</v>
      </c>
      <c r="BJ174" s="16" t="s">
        <v>92</v>
      </c>
      <c r="BK174" s="148">
        <f>ROUND(I174*H174,2)</f>
        <v>0</v>
      </c>
      <c r="BL174" s="16" t="s">
        <v>147</v>
      </c>
      <c r="BM174" s="147" t="s">
        <v>8</v>
      </c>
    </row>
    <row r="175" spans="2:65" s="1" customFormat="1" ht="19.2" x14ac:dyDescent="0.2">
      <c r="B175" s="32"/>
      <c r="D175" s="149" t="s">
        <v>148</v>
      </c>
      <c r="F175" s="150" t="s">
        <v>199</v>
      </c>
      <c r="I175" s="151"/>
      <c r="L175" s="32"/>
      <c r="M175" s="152"/>
      <c r="T175" s="56"/>
      <c r="AT175" s="16" t="s">
        <v>148</v>
      </c>
      <c r="AU175" s="16" t="s">
        <v>94</v>
      </c>
    </row>
    <row r="176" spans="2:65" s="1" customFormat="1" ht="44.25" customHeight="1" x14ac:dyDescent="0.2">
      <c r="B176" s="32"/>
      <c r="C176" s="136" t="s">
        <v>200</v>
      </c>
      <c r="D176" s="136" t="s">
        <v>142</v>
      </c>
      <c r="E176" s="137" t="s">
        <v>201</v>
      </c>
      <c r="F176" s="138" t="s">
        <v>202</v>
      </c>
      <c r="G176" s="139" t="s">
        <v>196</v>
      </c>
      <c r="H176" s="140">
        <v>1660.56</v>
      </c>
      <c r="I176" s="141"/>
      <c r="J176" s="142">
        <f>ROUND(I176*H176,2)</f>
        <v>0</v>
      </c>
      <c r="K176" s="138" t="s">
        <v>146</v>
      </c>
      <c r="L176" s="32"/>
      <c r="M176" s="143" t="s">
        <v>1</v>
      </c>
      <c r="N176" s="144" t="s">
        <v>50</v>
      </c>
      <c r="P176" s="145">
        <f>O176*H176</f>
        <v>0</v>
      </c>
      <c r="Q176" s="145">
        <v>0</v>
      </c>
      <c r="R176" s="145">
        <f>Q176*H176</f>
        <v>0</v>
      </c>
      <c r="S176" s="145">
        <v>0</v>
      </c>
      <c r="T176" s="146">
        <f>S176*H176</f>
        <v>0</v>
      </c>
      <c r="AR176" s="147" t="s">
        <v>147</v>
      </c>
      <c r="AT176" s="147" t="s">
        <v>142</v>
      </c>
      <c r="AU176" s="147" t="s">
        <v>94</v>
      </c>
      <c r="AY176" s="16" t="s">
        <v>140</v>
      </c>
      <c r="BE176" s="148">
        <f>IF(N176="základní",J176,0)</f>
        <v>0</v>
      </c>
      <c r="BF176" s="148">
        <f>IF(N176="snížená",J176,0)</f>
        <v>0</v>
      </c>
      <c r="BG176" s="148">
        <f>IF(N176="zákl. přenesená",J176,0)</f>
        <v>0</v>
      </c>
      <c r="BH176" s="148">
        <f>IF(N176="sníž. přenesená",J176,0)</f>
        <v>0</v>
      </c>
      <c r="BI176" s="148">
        <f>IF(N176="nulová",J176,0)</f>
        <v>0</v>
      </c>
      <c r="BJ176" s="16" t="s">
        <v>92</v>
      </c>
      <c r="BK176" s="148">
        <f>ROUND(I176*H176,2)</f>
        <v>0</v>
      </c>
      <c r="BL176" s="16" t="s">
        <v>147</v>
      </c>
      <c r="BM176" s="147" t="s">
        <v>203</v>
      </c>
    </row>
    <row r="177" spans="2:65" s="1" customFormat="1" ht="28.8" x14ac:dyDescent="0.2">
      <c r="B177" s="32"/>
      <c r="D177" s="149" t="s">
        <v>148</v>
      </c>
      <c r="F177" s="150" t="s">
        <v>202</v>
      </c>
      <c r="I177" s="151"/>
      <c r="L177" s="32"/>
      <c r="M177" s="152"/>
      <c r="T177" s="56"/>
      <c r="AT177" s="16" t="s">
        <v>148</v>
      </c>
      <c r="AU177" s="16" t="s">
        <v>94</v>
      </c>
    </row>
    <row r="178" spans="2:65" s="12" customFormat="1" ht="10.199999999999999" x14ac:dyDescent="0.2">
      <c r="B178" s="153"/>
      <c r="D178" s="149" t="s">
        <v>149</v>
      </c>
      <c r="E178" s="154" t="s">
        <v>1</v>
      </c>
      <c r="F178" s="155" t="s">
        <v>204</v>
      </c>
      <c r="H178" s="154" t="s">
        <v>1</v>
      </c>
      <c r="I178" s="156"/>
      <c r="L178" s="153"/>
      <c r="M178" s="157"/>
      <c r="T178" s="158"/>
      <c r="AT178" s="154" t="s">
        <v>149</v>
      </c>
      <c r="AU178" s="154" t="s">
        <v>94</v>
      </c>
      <c r="AV178" s="12" t="s">
        <v>92</v>
      </c>
      <c r="AW178" s="12" t="s">
        <v>39</v>
      </c>
      <c r="AX178" s="12" t="s">
        <v>85</v>
      </c>
      <c r="AY178" s="154" t="s">
        <v>140</v>
      </c>
    </row>
    <row r="179" spans="2:65" s="13" customFormat="1" ht="10.199999999999999" x14ac:dyDescent="0.2">
      <c r="B179" s="159"/>
      <c r="D179" s="149" t="s">
        <v>149</v>
      </c>
      <c r="E179" s="160" t="s">
        <v>1</v>
      </c>
      <c r="F179" s="161" t="s">
        <v>205</v>
      </c>
      <c r="H179" s="162">
        <v>1660.56</v>
      </c>
      <c r="I179" s="163"/>
      <c r="L179" s="159"/>
      <c r="M179" s="164"/>
      <c r="T179" s="165"/>
      <c r="AT179" s="160" t="s">
        <v>149</v>
      </c>
      <c r="AU179" s="160" t="s">
        <v>94</v>
      </c>
      <c r="AV179" s="13" t="s">
        <v>94</v>
      </c>
      <c r="AW179" s="13" t="s">
        <v>39</v>
      </c>
      <c r="AX179" s="13" t="s">
        <v>85</v>
      </c>
      <c r="AY179" s="160" t="s">
        <v>140</v>
      </c>
    </row>
    <row r="180" spans="2:65" s="14" customFormat="1" ht="10.199999999999999" x14ac:dyDescent="0.2">
      <c r="B180" s="166"/>
      <c r="D180" s="149" t="s">
        <v>149</v>
      </c>
      <c r="E180" s="167" t="s">
        <v>1</v>
      </c>
      <c r="F180" s="168" t="s">
        <v>152</v>
      </c>
      <c r="H180" s="169">
        <v>1660.56</v>
      </c>
      <c r="I180" s="170"/>
      <c r="L180" s="166"/>
      <c r="M180" s="171"/>
      <c r="T180" s="172"/>
      <c r="AT180" s="167" t="s">
        <v>149</v>
      </c>
      <c r="AU180" s="167" t="s">
        <v>94</v>
      </c>
      <c r="AV180" s="14" t="s">
        <v>147</v>
      </c>
      <c r="AW180" s="14" t="s">
        <v>39</v>
      </c>
      <c r="AX180" s="14" t="s">
        <v>92</v>
      </c>
      <c r="AY180" s="167" t="s">
        <v>140</v>
      </c>
    </row>
    <row r="181" spans="2:65" s="1" customFormat="1" ht="44.25" customHeight="1" x14ac:dyDescent="0.2">
      <c r="B181" s="32"/>
      <c r="C181" s="136" t="s">
        <v>165</v>
      </c>
      <c r="D181" s="136" t="s">
        <v>142</v>
      </c>
      <c r="E181" s="137" t="s">
        <v>206</v>
      </c>
      <c r="F181" s="138" t="s">
        <v>207</v>
      </c>
      <c r="G181" s="139" t="s">
        <v>196</v>
      </c>
      <c r="H181" s="140">
        <v>45.244999999999997</v>
      </c>
      <c r="I181" s="141"/>
      <c r="J181" s="142">
        <f>ROUND(I181*H181,2)</f>
        <v>0</v>
      </c>
      <c r="K181" s="138" t="s">
        <v>146</v>
      </c>
      <c r="L181" s="32"/>
      <c r="M181" s="143" t="s">
        <v>1</v>
      </c>
      <c r="N181" s="144" t="s">
        <v>50</v>
      </c>
      <c r="P181" s="145">
        <f>O181*H181</f>
        <v>0</v>
      </c>
      <c r="Q181" s="145">
        <v>0</v>
      </c>
      <c r="R181" s="145">
        <f>Q181*H181</f>
        <v>0</v>
      </c>
      <c r="S181" s="145">
        <v>0</v>
      </c>
      <c r="T181" s="146">
        <f>S181*H181</f>
        <v>0</v>
      </c>
      <c r="AR181" s="147" t="s">
        <v>147</v>
      </c>
      <c r="AT181" s="147" t="s">
        <v>142</v>
      </c>
      <c r="AU181" s="147" t="s">
        <v>94</v>
      </c>
      <c r="AY181" s="16" t="s">
        <v>140</v>
      </c>
      <c r="BE181" s="148">
        <f>IF(N181="základní",J181,0)</f>
        <v>0</v>
      </c>
      <c r="BF181" s="148">
        <f>IF(N181="snížená",J181,0)</f>
        <v>0</v>
      </c>
      <c r="BG181" s="148">
        <f>IF(N181="zákl. přenesená",J181,0)</f>
        <v>0</v>
      </c>
      <c r="BH181" s="148">
        <f>IF(N181="sníž. přenesená",J181,0)</f>
        <v>0</v>
      </c>
      <c r="BI181" s="148">
        <f>IF(N181="nulová",J181,0)</f>
        <v>0</v>
      </c>
      <c r="BJ181" s="16" t="s">
        <v>92</v>
      </c>
      <c r="BK181" s="148">
        <f>ROUND(I181*H181,2)</f>
        <v>0</v>
      </c>
      <c r="BL181" s="16" t="s">
        <v>147</v>
      </c>
      <c r="BM181" s="147" t="s">
        <v>208</v>
      </c>
    </row>
    <row r="182" spans="2:65" s="1" customFormat="1" ht="28.8" x14ac:dyDescent="0.2">
      <c r="B182" s="32"/>
      <c r="D182" s="149" t="s">
        <v>148</v>
      </c>
      <c r="F182" s="150" t="s">
        <v>207</v>
      </c>
      <c r="I182" s="151"/>
      <c r="L182" s="32"/>
      <c r="M182" s="152"/>
      <c r="T182" s="56"/>
      <c r="AT182" s="16" t="s">
        <v>148</v>
      </c>
      <c r="AU182" s="16" t="s">
        <v>94</v>
      </c>
    </row>
    <row r="183" spans="2:65" s="1" customFormat="1" ht="44.25" customHeight="1" x14ac:dyDescent="0.2">
      <c r="B183" s="32"/>
      <c r="C183" s="136" t="s">
        <v>160</v>
      </c>
      <c r="D183" s="136" t="s">
        <v>142</v>
      </c>
      <c r="E183" s="137" t="s">
        <v>209</v>
      </c>
      <c r="F183" s="138" t="s">
        <v>210</v>
      </c>
      <c r="G183" s="139" t="s">
        <v>196</v>
      </c>
      <c r="H183" s="140">
        <v>23.945</v>
      </c>
      <c r="I183" s="141"/>
      <c r="J183" s="142">
        <f>ROUND(I183*H183,2)</f>
        <v>0</v>
      </c>
      <c r="K183" s="138" t="s">
        <v>146</v>
      </c>
      <c r="L183" s="32"/>
      <c r="M183" s="143" t="s">
        <v>1</v>
      </c>
      <c r="N183" s="144" t="s">
        <v>50</v>
      </c>
      <c r="P183" s="145">
        <f>O183*H183</f>
        <v>0</v>
      </c>
      <c r="Q183" s="145">
        <v>0</v>
      </c>
      <c r="R183" s="145">
        <f>Q183*H183</f>
        <v>0</v>
      </c>
      <c r="S183" s="145">
        <v>0</v>
      </c>
      <c r="T183" s="146">
        <f>S183*H183</f>
        <v>0</v>
      </c>
      <c r="AR183" s="147" t="s">
        <v>147</v>
      </c>
      <c r="AT183" s="147" t="s">
        <v>142</v>
      </c>
      <c r="AU183" s="147" t="s">
        <v>94</v>
      </c>
      <c r="AY183" s="16" t="s">
        <v>140</v>
      </c>
      <c r="BE183" s="148">
        <f>IF(N183="základní",J183,0)</f>
        <v>0</v>
      </c>
      <c r="BF183" s="148">
        <f>IF(N183="snížená",J183,0)</f>
        <v>0</v>
      </c>
      <c r="BG183" s="148">
        <f>IF(N183="zákl. přenesená",J183,0)</f>
        <v>0</v>
      </c>
      <c r="BH183" s="148">
        <f>IF(N183="sníž. přenesená",J183,0)</f>
        <v>0</v>
      </c>
      <c r="BI183" s="148">
        <f>IF(N183="nulová",J183,0)</f>
        <v>0</v>
      </c>
      <c r="BJ183" s="16" t="s">
        <v>92</v>
      </c>
      <c r="BK183" s="148">
        <f>ROUND(I183*H183,2)</f>
        <v>0</v>
      </c>
      <c r="BL183" s="16" t="s">
        <v>147</v>
      </c>
      <c r="BM183" s="147" t="s">
        <v>211</v>
      </c>
    </row>
    <row r="184" spans="2:65" s="1" customFormat="1" ht="28.8" x14ac:dyDescent="0.2">
      <c r="B184" s="32"/>
      <c r="D184" s="149" t="s">
        <v>148</v>
      </c>
      <c r="F184" s="150" t="s">
        <v>210</v>
      </c>
      <c r="I184" s="151"/>
      <c r="L184" s="32"/>
      <c r="M184" s="174"/>
      <c r="N184" s="175"/>
      <c r="O184" s="175"/>
      <c r="P184" s="175"/>
      <c r="Q184" s="175"/>
      <c r="R184" s="175"/>
      <c r="S184" s="175"/>
      <c r="T184" s="176"/>
      <c r="AT184" s="16" t="s">
        <v>148</v>
      </c>
      <c r="AU184" s="16" t="s">
        <v>94</v>
      </c>
    </row>
    <row r="185" spans="2:65" s="1" customFormat="1" ht="6.9" customHeight="1" x14ac:dyDescent="0.2">
      <c r="B185" s="44"/>
      <c r="C185" s="45"/>
      <c r="D185" s="45"/>
      <c r="E185" s="45"/>
      <c r="F185" s="45"/>
      <c r="G185" s="45"/>
      <c r="H185" s="45"/>
      <c r="I185" s="45"/>
      <c r="J185" s="45"/>
      <c r="K185" s="45"/>
      <c r="L185" s="32"/>
    </row>
  </sheetData>
  <sheetProtection algorithmName="SHA-512" hashValue="/zgIWt1C0HTzefK2nX95RJ3b/fuDCvgfn+z1p1bXRVsdZGZhpeHkleS0Qcl/FBjULweJWRRZIw/I/L1Y4sfnsg==" saltValue="Lbo5T9mZJqCSA0F0zcqdNFXM4Qj/LqccSaai/4QEhXT3X0qgOoSIGGC9tvbVs/3m4Rs8xpTTdua5SD5Jxd0mtw==" spinCount="100000" sheet="1" objects="1" scenarios="1" formatColumns="0" formatRows="0" autoFilter="0"/>
  <autoFilter ref="C123:K184" xr:uid="{00000000-0009-0000-0000-000001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418"/>
  <sheetViews>
    <sheetView showGridLines="0" topLeftCell="A88" workbookViewId="0"/>
  </sheetViews>
  <sheetFormatPr defaultRowHeight="14.4" x14ac:dyDescent="0.2"/>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x14ac:dyDescent="0.2">
      <c r="L2" s="204"/>
      <c r="M2" s="204"/>
      <c r="N2" s="204"/>
      <c r="O2" s="204"/>
      <c r="P2" s="204"/>
      <c r="Q2" s="204"/>
      <c r="R2" s="204"/>
      <c r="S2" s="204"/>
      <c r="T2" s="204"/>
      <c r="U2" s="204"/>
      <c r="V2" s="204"/>
      <c r="AT2" s="16" t="s">
        <v>102</v>
      </c>
    </row>
    <row r="3" spans="2:46" ht="6.9" customHeight="1" x14ac:dyDescent="0.2">
      <c r="B3" s="17"/>
      <c r="C3" s="18"/>
      <c r="D3" s="18"/>
      <c r="E3" s="18"/>
      <c r="F3" s="18"/>
      <c r="G3" s="18"/>
      <c r="H3" s="18"/>
      <c r="I3" s="18"/>
      <c r="J3" s="18"/>
      <c r="K3" s="18"/>
      <c r="L3" s="19"/>
      <c r="AT3" s="16" t="s">
        <v>94</v>
      </c>
    </row>
    <row r="4" spans="2:46" ht="24.9" customHeight="1" x14ac:dyDescent="0.2">
      <c r="B4" s="19"/>
      <c r="D4" s="20" t="s">
        <v>110</v>
      </c>
      <c r="L4" s="19"/>
      <c r="M4" s="93" t="s">
        <v>10</v>
      </c>
      <c r="AT4" s="16" t="s">
        <v>4</v>
      </c>
    </row>
    <row r="5" spans="2:46" ht="6.9" customHeight="1" x14ac:dyDescent="0.2">
      <c r="B5" s="19"/>
      <c r="L5" s="19"/>
    </row>
    <row r="6" spans="2:46" ht="12" customHeight="1" x14ac:dyDescent="0.2">
      <c r="B6" s="19"/>
      <c r="D6" s="26" t="s">
        <v>16</v>
      </c>
      <c r="L6" s="19"/>
    </row>
    <row r="7" spans="2:46" ht="16.5" customHeight="1" x14ac:dyDescent="0.2">
      <c r="B7" s="19"/>
      <c r="E7" s="219" t="str">
        <f>'Rekapitulace stavby'!K6</f>
        <v>VD Nymburk, zajištění stability betonového zábradlí jezové lávky</v>
      </c>
      <c r="F7" s="220"/>
      <c r="G7" s="220"/>
      <c r="H7" s="220"/>
      <c r="L7" s="19"/>
    </row>
    <row r="8" spans="2:46" ht="12" customHeight="1" x14ac:dyDescent="0.2">
      <c r="B8" s="19"/>
      <c r="D8" s="26" t="s">
        <v>111</v>
      </c>
      <c r="L8" s="19"/>
    </row>
    <row r="9" spans="2:46" s="1" customFormat="1" ht="16.5" customHeight="1" x14ac:dyDescent="0.2">
      <c r="B9" s="32"/>
      <c r="E9" s="219" t="s">
        <v>112</v>
      </c>
      <c r="F9" s="221"/>
      <c r="G9" s="221"/>
      <c r="H9" s="221"/>
      <c r="L9" s="32"/>
    </row>
    <row r="10" spans="2:46" s="1" customFormat="1" ht="12" customHeight="1" x14ac:dyDescent="0.2">
      <c r="B10" s="32"/>
      <c r="D10" s="26" t="s">
        <v>113</v>
      </c>
      <c r="L10" s="32"/>
    </row>
    <row r="11" spans="2:46" s="1" customFormat="1" ht="16.5" customHeight="1" x14ac:dyDescent="0.2">
      <c r="B11" s="32"/>
      <c r="E11" s="177" t="s">
        <v>212</v>
      </c>
      <c r="F11" s="221"/>
      <c r="G11" s="221"/>
      <c r="H11" s="221"/>
      <c r="L11" s="32"/>
    </row>
    <row r="12" spans="2:46" s="1" customFormat="1" ht="10.199999999999999" x14ac:dyDescent="0.2">
      <c r="B12" s="32"/>
      <c r="L12" s="32"/>
    </row>
    <row r="13" spans="2:46" s="1" customFormat="1" ht="12" customHeight="1" x14ac:dyDescent="0.2">
      <c r="B13" s="32"/>
      <c r="D13" s="26" t="s">
        <v>18</v>
      </c>
      <c r="F13" s="24" t="s">
        <v>103</v>
      </c>
      <c r="I13" s="26" t="s">
        <v>20</v>
      </c>
      <c r="J13" s="24" t="s">
        <v>1</v>
      </c>
      <c r="L13" s="32"/>
    </row>
    <row r="14" spans="2:46" s="1" customFormat="1" ht="12" customHeight="1" x14ac:dyDescent="0.2">
      <c r="B14" s="32"/>
      <c r="D14" s="26" t="s">
        <v>22</v>
      </c>
      <c r="F14" s="24" t="s">
        <v>23</v>
      </c>
      <c r="I14" s="26" t="s">
        <v>24</v>
      </c>
      <c r="J14" s="52" t="str">
        <f>'Rekapitulace stavby'!AN8</f>
        <v>6. 5. 2025</v>
      </c>
      <c r="L14" s="32"/>
    </row>
    <row r="15" spans="2:46" s="1" customFormat="1" ht="10.8" customHeight="1" x14ac:dyDescent="0.2">
      <c r="B15" s="32"/>
      <c r="L15" s="32"/>
    </row>
    <row r="16" spans="2:46" s="1" customFormat="1" ht="12" customHeight="1" x14ac:dyDescent="0.2">
      <c r="B16" s="32"/>
      <c r="D16" s="26" t="s">
        <v>30</v>
      </c>
      <c r="I16" s="26" t="s">
        <v>31</v>
      </c>
      <c r="J16" s="24" t="str">
        <f>IF('Rekapitulace stavby'!AN10="","",'Rekapitulace stavby'!AN10)</f>
        <v/>
      </c>
      <c r="L16" s="32"/>
    </row>
    <row r="17" spans="2:12" s="1" customFormat="1" ht="18" customHeight="1" x14ac:dyDescent="0.2">
      <c r="B17" s="32"/>
      <c r="E17" s="24" t="str">
        <f>IF('Rekapitulace stavby'!E11="","",'Rekapitulace stavby'!E11)</f>
        <v xml:space="preserve"> </v>
      </c>
      <c r="I17" s="26" t="s">
        <v>33</v>
      </c>
      <c r="J17" s="24" t="str">
        <f>IF('Rekapitulace stavby'!AN11="","",'Rekapitulace stavby'!AN11)</f>
        <v/>
      </c>
      <c r="L17" s="32"/>
    </row>
    <row r="18" spans="2:12" s="1" customFormat="1" ht="6.9" customHeight="1" x14ac:dyDescent="0.2">
      <c r="B18" s="32"/>
      <c r="L18" s="32"/>
    </row>
    <row r="19" spans="2:12" s="1" customFormat="1" ht="12" customHeight="1" x14ac:dyDescent="0.2">
      <c r="B19" s="32"/>
      <c r="D19" s="26" t="s">
        <v>34</v>
      </c>
      <c r="I19" s="26" t="s">
        <v>31</v>
      </c>
      <c r="J19" s="27" t="str">
        <f>'Rekapitulace stavby'!AN13</f>
        <v>Vyplň údaj</v>
      </c>
      <c r="L19" s="32"/>
    </row>
    <row r="20" spans="2:12" s="1" customFormat="1" ht="18" customHeight="1" x14ac:dyDescent="0.2">
      <c r="B20" s="32"/>
      <c r="E20" s="222" t="str">
        <f>'Rekapitulace stavby'!E14</f>
        <v>Vyplň údaj</v>
      </c>
      <c r="F20" s="203"/>
      <c r="G20" s="203"/>
      <c r="H20" s="203"/>
      <c r="I20" s="26" t="s">
        <v>33</v>
      </c>
      <c r="J20" s="27" t="str">
        <f>'Rekapitulace stavby'!AN14</f>
        <v>Vyplň údaj</v>
      </c>
      <c r="L20" s="32"/>
    </row>
    <row r="21" spans="2:12" s="1" customFormat="1" ht="6.9" customHeight="1" x14ac:dyDescent="0.2">
      <c r="B21" s="32"/>
      <c r="L21" s="32"/>
    </row>
    <row r="22" spans="2:12" s="1" customFormat="1" ht="12" customHeight="1" x14ac:dyDescent="0.2">
      <c r="B22" s="32"/>
      <c r="D22" s="26" t="s">
        <v>36</v>
      </c>
      <c r="I22" s="26" t="s">
        <v>31</v>
      </c>
      <c r="J22" s="24" t="s">
        <v>37</v>
      </c>
      <c r="L22" s="32"/>
    </row>
    <row r="23" spans="2:12" s="1" customFormat="1" ht="18" customHeight="1" x14ac:dyDescent="0.2">
      <c r="B23" s="32"/>
      <c r="E23" s="24" t="s">
        <v>38</v>
      </c>
      <c r="I23" s="26" t="s">
        <v>33</v>
      </c>
      <c r="J23" s="24" t="s">
        <v>1</v>
      </c>
      <c r="L23" s="32"/>
    </row>
    <row r="24" spans="2:12" s="1" customFormat="1" ht="6.9" customHeight="1" x14ac:dyDescent="0.2">
      <c r="B24" s="32"/>
      <c r="L24" s="32"/>
    </row>
    <row r="25" spans="2:12" s="1" customFormat="1" ht="12" customHeight="1" x14ac:dyDescent="0.2">
      <c r="B25" s="32"/>
      <c r="D25" s="26" t="s">
        <v>40</v>
      </c>
      <c r="I25" s="26" t="s">
        <v>31</v>
      </c>
      <c r="J25" s="24" t="s">
        <v>41</v>
      </c>
      <c r="L25" s="32"/>
    </row>
    <row r="26" spans="2:12" s="1" customFormat="1" ht="18" customHeight="1" x14ac:dyDescent="0.2">
      <c r="B26" s="32"/>
      <c r="E26" s="24" t="s">
        <v>42</v>
      </c>
      <c r="I26" s="26" t="s">
        <v>33</v>
      </c>
      <c r="J26" s="24" t="s">
        <v>1</v>
      </c>
      <c r="L26" s="32"/>
    </row>
    <row r="27" spans="2:12" s="1" customFormat="1" ht="6.9" customHeight="1" x14ac:dyDescent="0.2">
      <c r="B27" s="32"/>
      <c r="L27" s="32"/>
    </row>
    <row r="28" spans="2:12" s="1" customFormat="1" ht="12" customHeight="1" x14ac:dyDescent="0.2">
      <c r="B28" s="32"/>
      <c r="D28" s="26" t="s">
        <v>43</v>
      </c>
      <c r="L28" s="32"/>
    </row>
    <row r="29" spans="2:12" s="7" customFormat="1" ht="191.25" customHeight="1" x14ac:dyDescent="0.2">
      <c r="B29" s="94"/>
      <c r="E29" s="208" t="s">
        <v>115</v>
      </c>
      <c r="F29" s="208"/>
      <c r="G29" s="208"/>
      <c r="H29" s="208"/>
      <c r="L29" s="94"/>
    </row>
    <row r="30" spans="2:12" s="1" customFormat="1" ht="6.9" customHeight="1" x14ac:dyDescent="0.2">
      <c r="B30" s="32"/>
      <c r="L30" s="32"/>
    </row>
    <row r="31" spans="2:12" s="1" customFormat="1" ht="6.9" customHeight="1" x14ac:dyDescent="0.2">
      <c r="B31" s="32"/>
      <c r="D31" s="53"/>
      <c r="E31" s="53"/>
      <c r="F31" s="53"/>
      <c r="G31" s="53"/>
      <c r="H31" s="53"/>
      <c r="I31" s="53"/>
      <c r="J31" s="53"/>
      <c r="K31" s="53"/>
      <c r="L31" s="32"/>
    </row>
    <row r="32" spans="2:12" s="1" customFormat="1" ht="25.35" customHeight="1" x14ac:dyDescent="0.2">
      <c r="B32" s="32"/>
      <c r="D32" s="95" t="s">
        <v>45</v>
      </c>
      <c r="J32" s="66">
        <f>ROUND(J130, 2)</f>
        <v>0</v>
      </c>
      <c r="L32" s="32"/>
    </row>
    <row r="33" spans="2:12" s="1" customFormat="1" ht="6.9" customHeight="1" x14ac:dyDescent="0.2">
      <c r="B33" s="32"/>
      <c r="D33" s="53"/>
      <c r="E33" s="53"/>
      <c r="F33" s="53"/>
      <c r="G33" s="53"/>
      <c r="H33" s="53"/>
      <c r="I33" s="53"/>
      <c r="J33" s="53"/>
      <c r="K33" s="53"/>
      <c r="L33" s="32"/>
    </row>
    <row r="34" spans="2:12" s="1" customFormat="1" ht="14.4" customHeight="1" x14ac:dyDescent="0.2">
      <c r="B34" s="32"/>
      <c r="F34" s="35" t="s">
        <v>47</v>
      </c>
      <c r="I34" s="35" t="s">
        <v>46</v>
      </c>
      <c r="J34" s="35" t="s">
        <v>48</v>
      </c>
      <c r="L34" s="32"/>
    </row>
    <row r="35" spans="2:12" s="1" customFormat="1" ht="14.4" customHeight="1" x14ac:dyDescent="0.2">
      <c r="B35" s="32"/>
      <c r="D35" s="55" t="s">
        <v>49</v>
      </c>
      <c r="E35" s="26" t="s">
        <v>50</v>
      </c>
      <c r="F35" s="86">
        <f>ROUND((SUM(BE130:BE417)),  2)</f>
        <v>0</v>
      </c>
      <c r="I35" s="96">
        <v>0.21</v>
      </c>
      <c r="J35" s="86">
        <f>ROUND(((SUM(BE130:BE417))*I35),  2)</f>
        <v>0</v>
      </c>
      <c r="L35" s="32"/>
    </row>
    <row r="36" spans="2:12" s="1" customFormat="1" ht="14.4" customHeight="1" x14ac:dyDescent="0.2">
      <c r="B36" s="32"/>
      <c r="E36" s="26" t="s">
        <v>51</v>
      </c>
      <c r="F36" s="86">
        <f>ROUND((SUM(BF130:BF417)),  2)</f>
        <v>0</v>
      </c>
      <c r="I36" s="96">
        <v>0.12</v>
      </c>
      <c r="J36" s="86">
        <f>ROUND(((SUM(BF130:BF417))*I36),  2)</f>
        <v>0</v>
      </c>
      <c r="L36" s="32"/>
    </row>
    <row r="37" spans="2:12" s="1" customFormat="1" ht="14.4" hidden="1" customHeight="1" x14ac:dyDescent="0.2">
      <c r="B37" s="32"/>
      <c r="E37" s="26" t="s">
        <v>52</v>
      </c>
      <c r="F37" s="86">
        <f>ROUND((SUM(BG130:BG417)),  2)</f>
        <v>0</v>
      </c>
      <c r="I37" s="96">
        <v>0.21</v>
      </c>
      <c r="J37" s="86">
        <f>0</f>
        <v>0</v>
      </c>
      <c r="L37" s="32"/>
    </row>
    <row r="38" spans="2:12" s="1" customFormat="1" ht="14.4" hidden="1" customHeight="1" x14ac:dyDescent="0.2">
      <c r="B38" s="32"/>
      <c r="E38" s="26" t="s">
        <v>53</v>
      </c>
      <c r="F38" s="86">
        <f>ROUND((SUM(BH130:BH417)),  2)</f>
        <v>0</v>
      </c>
      <c r="I38" s="96">
        <v>0.12</v>
      </c>
      <c r="J38" s="86">
        <f>0</f>
        <v>0</v>
      </c>
      <c r="L38" s="32"/>
    </row>
    <row r="39" spans="2:12" s="1" customFormat="1" ht="14.4" hidden="1" customHeight="1" x14ac:dyDescent="0.2">
      <c r="B39" s="32"/>
      <c r="E39" s="26" t="s">
        <v>54</v>
      </c>
      <c r="F39" s="86">
        <f>ROUND((SUM(BI130:BI417)),  2)</f>
        <v>0</v>
      </c>
      <c r="I39" s="96">
        <v>0</v>
      </c>
      <c r="J39" s="86">
        <f>0</f>
        <v>0</v>
      </c>
      <c r="L39" s="32"/>
    </row>
    <row r="40" spans="2:12" s="1" customFormat="1" ht="6.9" customHeight="1" x14ac:dyDescent="0.2">
      <c r="B40" s="32"/>
      <c r="L40" s="32"/>
    </row>
    <row r="41" spans="2:12" s="1" customFormat="1" ht="25.35" customHeight="1" x14ac:dyDescent="0.2">
      <c r="B41" s="32"/>
      <c r="C41" s="97"/>
      <c r="D41" s="98" t="s">
        <v>55</v>
      </c>
      <c r="E41" s="57"/>
      <c r="F41" s="57"/>
      <c r="G41" s="99" t="s">
        <v>56</v>
      </c>
      <c r="H41" s="100" t="s">
        <v>57</v>
      </c>
      <c r="I41" s="57"/>
      <c r="J41" s="101">
        <f>SUM(J32:J39)</f>
        <v>0</v>
      </c>
      <c r="K41" s="102"/>
      <c r="L41" s="32"/>
    </row>
    <row r="42" spans="2:12" s="1" customFormat="1" ht="14.4" customHeight="1" x14ac:dyDescent="0.2">
      <c r="B42" s="32"/>
      <c r="L42" s="32"/>
    </row>
    <row r="43" spans="2:12" ht="14.4" customHeight="1" x14ac:dyDescent="0.2">
      <c r="B43" s="19"/>
      <c r="L43" s="19"/>
    </row>
    <row r="44" spans="2:12" ht="14.4" customHeight="1" x14ac:dyDescent="0.2">
      <c r="B44" s="19"/>
      <c r="L44" s="19"/>
    </row>
    <row r="45" spans="2:12" ht="14.4" customHeight="1" x14ac:dyDescent="0.2">
      <c r="B45" s="19"/>
      <c r="L45" s="19"/>
    </row>
    <row r="46" spans="2:12" ht="14.4" customHeight="1" x14ac:dyDescent="0.2">
      <c r="B46" s="19"/>
      <c r="L46" s="19"/>
    </row>
    <row r="47" spans="2:12" ht="14.4" customHeight="1" x14ac:dyDescent="0.2">
      <c r="B47" s="19"/>
      <c r="L47" s="19"/>
    </row>
    <row r="48" spans="2:12" ht="14.4" customHeight="1" x14ac:dyDescent="0.2">
      <c r="B48" s="19"/>
      <c r="L48" s="19"/>
    </row>
    <row r="49" spans="2:12" ht="14.4" customHeight="1" x14ac:dyDescent="0.2">
      <c r="B49" s="19"/>
      <c r="L49" s="19"/>
    </row>
    <row r="50" spans="2:12" s="1" customFormat="1" ht="14.4" customHeight="1" x14ac:dyDescent="0.2">
      <c r="B50" s="32"/>
      <c r="D50" s="41" t="s">
        <v>58</v>
      </c>
      <c r="E50" s="42"/>
      <c r="F50" s="42"/>
      <c r="G50" s="41" t="s">
        <v>59</v>
      </c>
      <c r="H50" s="42"/>
      <c r="I50" s="42"/>
      <c r="J50" s="42"/>
      <c r="K50" s="42"/>
      <c r="L50" s="32"/>
    </row>
    <row r="51" spans="2:12" ht="10.199999999999999" x14ac:dyDescent="0.2">
      <c r="B51" s="19"/>
      <c r="L51" s="19"/>
    </row>
    <row r="52" spans="2:12" ht="10.199999999999999" x14ac:dyDescent="0.2">
      <c r="B52" s="19"/>
      <c r="L52" s="19"/>
    </row>
    <row r="53" spans="2:12" ht="10.199999999999999" x14ac:dyDescent="0.2">
      <c r="B53" s="19"/>
      <c r="L53" s="19"/>
    </row>
    <row r="54" spans="2:12" ht="10.199999999999999" x14ac:dyDescent="0.2">
      <c r="B54" s="19"/>
      <c r="L54" s="19"/>
    </row>
    <row r="55" spans="2:12" ht="10.199999999999999" x14ac:dyDescent="0.2">
      <c r="B55" s="19"/>
      <c r="L55" s="19"/>
    </row>
    <row r="56" spans="2:12" ht="10.199999999999999" x14ac:dyDescent="0.2">
      <c r="B56" s="19"/>
      <c r="L56" s="19"/>
    </row>
    <row r="57" spans="2:12" ht="10.199999999999999" x14ac:dyDescent="0.2">
      <c r="B57" s="19"/>
      <c r="L57" s="19"/>
    </row>
    <row r="58" spans="2:12" ht="10.199999999999999" x14ac:dyDescent="0.2">
      <c r="B58" s="19"/>
      <c r="L58" s="19"/>
    </row>
    <row r="59" spans="2:12" ht="10.199999999999999" x14ac:dyDescent="0.2">
      <c r="B59" s="19"/>
      <c r="L59" s="19"/>
    </row>
    <row r="60" spans="2:12" ht="10.199999999999999" x14ac:dyDescent="0.2">
      <c r="B60" s="19"/>
      <c r="L60" s="19"/>
    </row>
    <row r="61" spans="2:12" s="1" customFormat="1" ht="13.2" x14ac:dyDescent="0.2">
      <c r="B61" s="32"/>
      <c r="D61" s="43" t="s">
        <v>60</v>
      </c>
      <c r="E61" s="34"/>
      <c r="F61" s="103" t="s">
        <v>61</v>
      </c>
      <c r="G61" s="43" t="s">
        <v>60</v>
      </c>
      <c r="H61" s="34"/>
      <c r="I61" s="34"/>
      <c r="J61" s="104" t="s">
        <v>61</v>
      </c>
      <c r="K61" s="34"/>
      <c r="L61" s="32"/>
    </row>
    <row r="62" spans="2:12" ht="10.199999999999999" x14ac:dyDescent="0.2">
      <c r="B62" s="19"/>
      <c r="L62" s="19"/>
    </row>
    <row r="63" spans="2:12" ht="10.199999999999999" x14ac:dyDescent="0.2">
      <c r="B63" s="19"/>
      <c r="L63" s="19"/>
    </row>
    <row r="64" spans="2:12" ht="10.199999999999999" x14ac:dyDescent="0.2">
      <c r="B64" s="19"/>
      <c r="L64" s="19"/>
    </row>
    <row r="65" spans="2:12" s="1" customFormat="1" ht="13.2" x14ac:dyDescent="0.2">
      <c r="B65" s="32"/>
      <c r="D65" s="41" t="s">
        <v>62</v>
      </c>
      <c r="E65" s="42"/>
      <c r="F65" s="42"/>
      <c r="G65" s="41" t="s">
        <v>63</v>
      </c>
      <c r="H65" s="42"/>
      <c r="I65" s="42"/>
      <c r="J65" s="42"/>
      <c r="K65" s="42"/>
      <c r="L65" s="32"/>
    </row>
    <row r="66" spans="2:12" ht="10.199999999999999" x14ac:dyDescent="0.2">
      <c r="B66" s="19"/>
      <c r="L66" s="19"/>
    </row>
    <row r="67" spans="2:12" ht="10.199999999999999" x14ac:dyDescent="0.2">
      <c r="B67" s="19"/>
      <c r="L67" s="19"/>
    </row>
    <row r="68" spans="2:12" ht="10.199999999999999" x14ac:dyDescent="0.2">
      <c r="B68" s="19"/>
      <c r="L68" s="19"/>
    </row>
    <row r="69" spans="2:12" ht="10.199999999999999" x14ac:dyDescent="0.2">
      <c r="B69" s="19"/>
      <c r="L69" s="19"/>
    </row>
    <row r="70" spans="2:12" ht="10.199999999999999" x14ac:dyDescent="0.2">
      <c r="B70" s="19"/>
      <c r="L70" s="19"/>
    </row>
    <row r="71" spans="2:12" ht="10.199999999999999" x14ac:dyDescent="0.2">
      <c r="B71" s="19"/>
      <c r="L71" s="19"/>
    </row>
    <row r="72" spans="2:12" ht="10.199999999999999" x14ac:dyDescent="0.2">
      <c r="B72" s="19"/>
      <c r="L72" s="19"/>
    </row>
    <row r="73" spans="2:12" ht="10.199999999999999" x14ac:dyDescent="0.2">
      <c r="B73" s="19"/>
      <c r="L73" s="19"/>
    </row>
    <row r="74" spans="2:12" ht="10.199999999999999" x14ac:dyDescent="0.2">
      <c r="B74" s="19"/>
      <c r="L74" s="19"/>
    </row>
    <row r="75" spans="2:12" ht="10.199999999999999" x14ac:dyDescent="0.2">
      <c r="B75" s="19"/>
      <c r="L75" s="19"/>
    </row>
    <row r="76" spans="2:12" s="1" customFormat="1" ht="13.2" x14ac:dyDescent="0.2">
      <c r="B76" s="32"/>
      <c r="D76" s="43" t="s">
        <v>60</v>
      </c>
      <c r="E76" s="34"/>
      <c r="F76" s="103" t="s">
        <v>61</v>
      </c>
      <c r="G76" s="43" t="s">
        <v>60</v>
      </c>
      <c r="H76" s="34"/>
      <c r="I76" s="34"/>
      <c r="J76" s="104" t="s">
        <v>61</v>
      </c>
      <c r="K76" s="34"/>
      <c r="L76" s="32"/>
    </row>
    <row r="77" spans="2:12" s="1" customFormat="1" ht="14.4" customHeight="1" x14ac:dyDescent="0.2">
      <c r="B77" s="44"/>
      <c r="C77" s="45"/>
      <c r="D77" s="45"/>
      <c r="E77" s="45"/>
      <c r="F77" s="45"/>
      <c r="G77" s="45"/>
      <c r="H77" s="45"/>
      <c r="I77" s="45"/>
      <c r="J77" s="45"/>
      <c r="K77" s="45"/>
      <c r="L77" s="32"/>
    </row>
    <row r="81" spans="2:12" s="1" customFormat="1" ht="6.9" customHeight="1" x14ac:dyDescent="0.2">
      <c r="B81" s="46"/>
      <c r="C81" s="47"/>
      <c r="D81" s="47"/>
      <c r="E81" s="47"/>
      <c r="F81" s="47"/>
      <c r="G81" s="47"/>
      <c r="H81" s="47"/>
      <c r="I81" s="47"/>
      <c r="J81" s="47"/>
      <c r="K81" s="47"/>
      <c r="L81" s="32"/>
    </row>
    <row r="82" spans="2:12" s="1" customFormat="1" ht="24.9" customHeight="1" x14ac:dyDescent="0.2">
      <c r="B82" s="32"/>
      <c r="C82" s="20" t="s">
        <v>116</v>
      </c>
      <c r="L82" s="32"/>
    </row>
    <row r="83" spans="2:12" s="1" customFormat="1" ht="6.9" customHeight="1" x14ac:dyDescent="0.2">
      <c r="B83" s="32"/>
      <c r="L83" s="32"/>
    </row>
    <row r="84" spans="2:12" s="1" customFormat="1" ht="12" customHeight="1" x14ac:dyDescent="0.2">
      <c r="B84" s="32"/>
      <c r="C84" s="26" t="s">
        <v>16</v>
      </c>
      <c r="L84" s="32"/>
    </row>
    <row r="85" spans="2:12" s="1" customFormat="1" ht="16.5" customHeight="1" x14ac:dyDescent="0.2">
      <c r="B85" s="32"/>
      <c r="E85" s="219" t="str">
        <f>E7</f>
        <v>VD Nymburk, zajištění stability betonového zábradlí jezové lávky</v>
      </c>
      <c r="F85" s="220"/>
      <c r="G85" s="220"/>
      <c r="H85" s="220"/>
      <c r="L85" s="32"/>
    </row>
    <row r="86" spans="2:12" ht="12" customHeight="1" x14ac:dyDescent="0.2">
      <c r="B86" s="19"/>
      <c r="C86" s="26" t="s">
        <v>111</v>
      </c>
      <c r="L86" s="19"/>
    </row>
    <row r="87" spans="2:12" s="1" customFormat="1" ht="16.5" customHeight="1" x14ac:dyDescent="0.2">
      <c r="B87" s="32"/>
      <c r="E87" s="219" t="s">
        <v>112</v>
      </c>
      <c r="F87" s="221"/>
      <c r="G87" s="221"/>
      <c r="H87" s="221"/>
      <c r="L87" s="32"/>
    </row>
    <row r="88" spans="2:12" s="1" customFormat="1" ht="12" customHeight="1" x14ac:dyDescent="0.2">
      <c r="B88" s="32"/>
      <c r="C88" s="26" t="s">
        <v>113</v>
      </c>
      <c r="L88" s="32"/>
    </row>
    <row r="89" spans="2:12" s="1" customFormat="1" ht="16.5" customHeight="1" x14ac:dyDescent="0.2">
      <c r="B89" s="32"/>
      <c r="E89" s="177" t="str">
        <f>E11</f>
        <v>SO 01.2 - Nový stav</v>
      </c>
      <c r="F89" s="221"/>
      <c r="G89" s="221"/>
      <c r="H89" s="221"/>
      <c r="L89" s="32"/>
    </row>
    <row r="90" spans="2:12" s="1" customFormat="1" ht="6.9" customHeight="1" x14ac:dyDescent="0.2">
      <c r="B90" s="32"/>
      <c r="L90" s="32"/>
    </row>
    <row r="91" spans="2:12" s="1" customFormat="1" ht="12" customHeight="1" x14ac:dyDescent="0.2">
      <c r="B91" s="32"/>
      <c r="C91" s="26" t="s">
        <v>22</v>
      </c>
      <c r="F91" s="24" t="str">
        <f>F14</f>
        <v xml:space="preserve">vodní tok Labe idvt 10100002 </v>
      </c>
      <c r="I91" s="26" t="s">
        <v>24</v>
      </c>
      <c r="J91" s="52" t="str">
        <f>IF(J14="","",J14)</f>
        <v>6. 5. 2025</v>
      </c>
      <c r="L91" s="32"/>
    </row>
    <row r="92" spans="2:12" s="1" customFormat="1" ht="6.9" customHeight="1" x14ac:dyDescent="0.2">
      <c r="B92" s="32"/>
      <c r="L92" s="32"/>
    </row>
    <row r="93" spans="2:12" s="1" customFormat="1" ht="15.15" customHeight="1" x14ac:dyDescent="0.2">
      <c r="B93" s="32"/>
      <c r="C93" s="26" t="s">
        <v>30</v>
      </c>
      <c r="F93" s="24" t="str">
        <f>E17</f>
        <v xml:space="preserve"> </v>
      </c>
      <c r="I93" s="26" t="s">
        <v>36</v>
      </c>
      <c r="J93" s="30" t="str">
        <f>E23</f>
        <v xml:space="preserve">Kucián statika s.r.o. </v>
      </c>
      <c r="L93" s="32"/>
    </row>
    <row r="94" spans="2:12" s="1" customFormat="1" ht="25.65" customHeight="1" x14ac:dyDescent="0.2">
      <c r="B94" s="32"/>
      <c r="C94" s="26" t="s">
        <v>34</v>
      </c>
      <c r="F94" s="24" t="str">
        <f>IF(E20="","",E20)</f>
        <v>Vyplň údaj</v>
      </c>
      <c r="I94" s="26" t="s">
        <v>40</v>
      </c>
      <c r="J94" s="30" t="str">
        <f>E26</f>
        <v>Speciosa International s.r.o.</v>
      </c>
      <c r="L94" s="32"/>
    </row>
    <row r="95" spans="2:12" s="1" customFormat="1" ht="10.35" customHeight="1" x14ac:dyDescent="0.2">
      <c r="B95" s="32"/>
      <c r="L95" s="32"/>
    </row>
    <row r="96" spans="2:12" s="1" customFormat="1" ht="29.25" customHeight="1" x14ac:dyDescent="0.2">
      <c r="B96" s="32"/>
      <c r="C96" s="105" t="s">
        <v>117</v>
      </c>
      <c r="D96" s="97"/>
      <c r="E96" s="97"/>
      <c r="F96" s="97"/>
      <c r="G96" s="97"/>
      <c r="H96" s="97"/>
      <c r="I96" s="97"/>
      <c r="J96" s="106" t="s">
        <v>118</v>
      </c>
      <c r="K96" s="97"/>
      <c r="L96" s="32"/>
    </row>
    <row r="97" spans="2:47" s="1" customFormat="1" ht="10.35" customHeight="1" x14ac:dyDescent="0.2">
      <c r="B97" s="32"/>
      <c r="L97" s="32"/>
    </row>
    <row r="98" spans="2:47" s="1" customFormat="1" ht="22.8" customHeight="1" x14ac:dyDescent="0.2">
      <c r="B98" s="32"/>
      <c r="C98" s="107" t="s">
        <v>119</v>
      </c>
      <c r="J98" s="66">
        <f>J130</f>
        <v>0</v>
      </c>
      <c r="L98" s="32"/>
      <c r="AU98" s="16" t="s">
        <v>120</v>
      </c>
    </row>
    <row r="99" spans="2:47" s="8" customFormat="1" ht="24.9" customHeight="1" x14ac:dyDescent="0.2">
      <c r="B99" s="108"/>
      <c r="D99" s="109" t="s">
        <v>121</v>
      </c>
      <c r="E99" s="110"/>
      <c r="F99" s="110"/>
      <c r="G99" s="110"/>
      <c r="H99" s="110"/>
      <c r="I99" s="110"/>
      <c r="J99" s="111">
        <f>J131</f>
        <v>0</v>
      </c>
      <c r="L99" s="108"/>
    </row>
    <row r="100" spans="2:47" s="9" customFormat="1" ht="19.95" customHeight="1" x14ac:dyDescent="0.2">
      <c r="B100" s="112"/>
      <c r="D100" s="113" t="s">
        <v>213</v>
      </c>
      <c r="E100" s="114"/>
      <c r="F100" s="114"/>
      <c r="G100" s="114"/>
      <c r="H100" s="114"/>
      <c r="I100" s="114"/>
      <c r="J100" s="115">
        <f>J132</f>
        <v>0</v>
      </c>
      <c r="L100" s="112"/>
    </row>
    <row r="101" spans="2:47" s="9" customFormat="1" ht="19.95" customHeight="1" x14ac:dyDescent="0.2">
      <c r="B101" s="112"/>
      <c r="D101" s="113" t="s">
        <v>214</v>
      </c>
      <c r="E101" s="114"/>
      <c r="F101" s="114"/>
      <c r="G101" s="114"/>
      <c r="H101" s="114"/>
      <c r="I101" s="114"/>
      <c r="J101" s="115">
        <f>J352</f>
        <v>0</v>
      </c>
      <c r="L101" s="112"/>
    </row>
    <row r="102" spans="2:47" s="9" customFormat="1" ht="19.95" customHeight="1" x14ac:dyDescent="0.2">
      <c r="B102" s="112"/>
      <c r="D102" s="113" t="s">
        <v>215</v>
      </c>
      <c r="E102" s="114"/>
      <c r="F102" s="114"/>
      <c r="G102" s="114"/>
      <c r="H102" s="114"/>
      <c r="I102" s="114"/>
      <c r="J102" s="115">
        <f>J369</f>
        <v>0</v>
      </c>
      <c r="L102" s="112"/>
    </row>
    <row r="103" spans="2:47" s="9" customFormat="1" ht="19.95" customHeight="1" x14ac:dyDescent="0.2">
      <c r="B103" s="112"/>
      <c r="D103" s="113" t="s">
        <v>216</v>
      </c>
      <c r="E103" s="114"/>
      <c r="F103" s="114"/>
      <c r="G103" s="114"/>
      <c r="H103" s="114"/>
      <c r="I103" s="114"/>
      <c r="J103" s="115">
        <f>J375</f>
        <v>0</v>
      </c>
      <c r="L103" s="112"/>
    </row>
    <row r="104" spans="2:47" s="9" customFormat="1" ht="19.95" customHeight="1" x14ac:dyDescent="0.2">
      <c r="B104" s="112"/>
      <c r="D104" s="113" t="s">
        <v>123</v>
      </c>
      <c r="E104" s="114"/>
      <c r="F104" s="114"/>
      <c r="G104" s="114"/>
      <c r="H104" s="114"/>
      <c r="I104" s="114"/>
      <c r="J104" s="115">
        <f>J389</f>
        <v>0</v>
      </c>
      <c r="L104" s="112"/>
    </row>
    <row r="105" spans="2:47" s="9" customFormat="1" ht="19.95" customHeight="1" x14ac:dyDescent="0.2">
      <c r="B105" s="112"/>
      <c r="D105" s="113" t="s">
        <v>217</v>
      </c>
      <c r="E105" s="114"/>
      <c r="F105" s="114"/>
      <c r="G105" s="114"/>
      <c r="H105" s="114"/>
      <c r="I105" s="114"/>
      <c r="J105" s="115">
        <f>J405</f>
        <v>0</v>
      </c>
      <c r="L105" s="112"/>
    </row>
    <row r="106" spans="2:47" s="8" customFormat="1" ht="24.9" customHeight="1" x14ac:dyDescent="0.2">
      <c r="B106" s="108"/>
      <c r="D106" s="109" t="s">
        <v>218</v>
      </c>
      <c r="E106" s="110"/>
      <c r="F106" s="110"/>
      <c r="G106" s="110"/>
      <c r="H106" s="110"/>
      <c r="I106" s="110"/>
      <c r="J106" s="111">
        <f>J410</f>
        <v>0</v>
      </c>
      <c r="L106" s="108"/>
    </row>
    <row r="107" spans="2:47" s="9" customFormat="1" ht="19.95" customHeight="1" x14ac:dyDescent="0.2">
      <c r="B107" s="112"/>
      <c r="D107" s="113" t="s">
        <v>219</v>
      </c>
      <c r="E107" s="114"/>
      <c r="F107" s="114"/>
      <c r="G107" s="114"/>
      <c r="H107" s="114"/>
      <c r="I107" s="114"/>
      <c r="J107" s="115">
        <f>J411</f>
        <v>0</v>
      </c>
      <c r="L107" s="112"/>
    </row>
    <row r="108" spans="2:47" s="9" customFormat="1" ht="19.95" customHeight="1" x14ac:dyDescent="0.2">
      <c r="B108" s="112"/>
      <c r="D108" s="113" t="s">
        <v>220</v>
      </c>
      <c r="E108" s="114"/>
      <c r="F108" s="114"/>
      <c r="G108" s="114"/>
      <c r="H108" s="114"/>
      <c r="I108" s="114"/>
      <c r="J108" s="115">
        <f>J414</f>
        <v>0</v>
      </c>
      <c r="L108" s="112"/>
    </row>
    <row r="109" spans="2:47" s="1" customFormat="1" ht="21.75" customHeight="1" x14ac:dyDescent="0.2">
      <c r="B109" s="32"/>
      <c r="L109" s="32"/>
    </row>
    <row r="110" spans="2:47" s="1" customFormat="1" ht="6.9" customHeight="1" x14ac:dyDescent="0.2">
      <c r="B110" s="44"/>
      <c r="C110" s="45"/>
      <c r="D110" s="45"/>
      <c r="E110" s="45"/>
      <c r="F110" s="45"/>
      <c r="G110" s="45"/>
      <c r="H110" s="45"/>
      <c r="I110" s="45"/>
      <c r="J110" s="45"/>
      <c r="K110" s="45"/>
      <c r="L110" s="32"/>
    </row>
    <row r="114" spans="2:12" s="1" customFormat="1" ht="6.9" customHeight="1" x14ac:dyDescent="0.2">
      <c r="B114" s="46"/>
      <c r="C114" s="47"/>
      <c r="D114" s="47"/>
      <c r="E114" s="47"/>
      <c r="F114" s="47"/>
      <c r="G114" s="47"/>
      <c r="H114" s="47"/>
      <c r="I114" s="47"/>
      <c r="J114" s="47"/>
      <c r="K114" s="47"/>
      <c r="L114" s="32"/>
    </row>
    <row r="115" spans="2:12" s="1" customFormat="1" ht="24.9" customHeight="1" x14ac:dyDescent="0.2">
      <c r="B115" s="32"/>
      <c r="C115" s="20" t="s">
        <v>125</v>
      </c>
      <c r="L115" s="32"/>
    </row>
    <row r="116" spans="2:12" s="1" customFormat="1" ht="6.9" customHeight="1" x14ac:dyDescent="0.2">
      <c r="B116" s="32"/>
      <c r="L116" s="32"/>
    </row>
    <row r="117" spans="2:12" s="1" customFormat="1" ht="12" customHeight="1" x14ac:dyDescent="0.2">
      <c r="B117" s="32"/>
      <c r="C117" s="26" t="s">
        <v>16</v>
      </c>
      <c r="L117" s="32"/>
    </row>
    <row r="118" spans="2:12" s="1" customFormat="1" ht="16.5" customHeight="1" x14ac:dyDescent="0.2">
      <c r="B118" s="32"/>
      <c r="E118" s="219" t="str">
        <f>E7</f>
        <v>VD Nymburk, zajištění stability betonového zábradlí jezové lávky</v>
      </c>
      <c r="F118" s="220"/>
      <c r="G118" s="220"/>
      <c r="H118" s="220"/>
      <c r="L118" s="32"/>
    </row>
    <row r="119" spans="2:12" ht="12" customHeight="1" x14ac:dyDescent="0.2">
      <c r="B119" s="19"/>
      <c r="C119" s="26" t="s">
        <v>111</v>
      </c>
      <c r="L119" s="19"/>
    </row>
    <row r="120" spans="2:12" s="1" customFormat="1" ht="16.5" customHeight="1" x14ac:dyDescent="0.2">
      <c r="B120" s="32"/>
      <c r="E120" s="219" t="s">
        <v>112</v>
      </c>
      <c r="F120" s="221"/>
      <c r="G120" s="221"/>
      <c r="H120" s="221"/>
      <c r="L120" s="32"/>
    </row>
    <row r="121" spans="2:12" s="1" customFormat="1" ht="12" customHeight="1" x14ac:dyDescent="0.2">
      <c r="B121" s="32"/>
      <c r="C121" s="26" t="s">
        <v>113</v>
      </c>
      <c r="L121" s="32"/>
    </row>
    <row r="122" spans="2:12" s="1" customFormat="1" ht="16.5" customHeight="1" x14ac:dyDescent="0.2">
      <c r="B122" s="32"/>
      <c r="E122" s="177" t="str">
        <f>E11</f>
        <v>SO 01.2 - Nový stav</v>
      </c>
      <c r="F122" s="221"/>
      <c r="G122" s="221"/>
      <c r="H122" s="221"/>
      <c r="L122" s="32"/>
    </row>
    <row r="123" spans="2:12" s="1" customFormat="1" ht="6.9" customHeight="1" x14ac:dyDescent="0.2">
      <c r="B123" s="32"/>
      <c r="L123" s="32"/>
    </row>
    <row r="124" spans="2:12" s="1" customFormat="1" ht="12" customHeight="1" x14ac:dyDescent="0.2">
      <c r="B124" s="32"/>
      <c r="C124" s="26" t="s">
        <v>22</v>
      </c>
      <c r="F124" s="24" t="str">
        <f>F14</f>
        <v xml:space="preserve">vodní tok Labe idvt 10100002 </v>
      </c>
      <c r="I124" s="26" t="s">
        <v>24</v>
      </c>
      <c r="J124" s="52" t="str">
        <f>IF(J14="","",J14)</f>
        <v>6. 5. 2025</v>
      </c>
      <c r="L124" s="32"/>
    </row>
    <row r="125" spans="2:12" s="1" customFormat="1" ht="6.9" customHeight="1" x14ac:dyDescent="0.2">
      <c r="B125" s="32"/>
      <c r="L125" s="32"/>
    </row>
    <row r="126" spans="2:12" s="1" customFormat="1" ht="15.15" customHeight="1" x14ac:dyDescent="0.2">
      <c r="B126" s="32"/>
      <c r="C126" s="26" t="s">
        <v>30</v>
      </c>
      <c r="F126" s="24" t="str">
        <f>E17</f>
        <v xml:space="preserve"> </v>
      </c>
      <c r="I126" s="26" t="s">
        <v>36</v>
      </c>
      <c r="J126" s="30" t="str">
        <f>E23</f>
        <v xml:space="preserve">Kucián statika s.r.o. </v>
      </c>
      <c r="L126" s="32"/>
    </row>
    <row r="127" spans="2:12" s="1" customFormat="1" ht="25.65" customHeight="1" x14ac:dyDescent="0.2">
      <c r="B127" s="32"/>
      <c r="C127" s="26" t="s">
        <v>34</v>
      </c>
      <c r="F127" s="24" t="str">
        <f>IF(E20="","",E20)</f>
        <v>Vyplň údaj</v>
      </c>
      <c r="I127" s="26" t="s">
        <v>40</v>
      </c>
      <c r="J127" s="30" t="str">
        <f>E26</f>
        <v>Speciosa International s.r.o.</v>
      </c>
      <c r="L127" s="32"/>
    </row>
    <row r="128" spans="2:12" s="1" customFormat="1" ht="10.35" customHeight="1" x14ac:dyDescent="0.2">
      <c r="B128" s="32"/>
      <c r="L128" s="32"/>
    </row>
    <row r="129" spans="2:65" s="10" customFormat="1" ht="29.25" customHeight="1" x14ac:dyDescent="0.2">
      <c r="B129" s="116"/>
      <c r="C129" s="117" t="s">
        <v>126</v>
      </c>
      <c r="D129" s="118" t="s">
        <v>70</v>
      </c>
      <c r="E129" s="118" t="s">
        <v>66</v>
      </c>
      <c r="F129" s="118" t="s">
        <v>67</v>
      </c>
      <c r="G129" s="118" t="s">
        <v>127</v>
      </c>
      <c r="H129" s="118" t="s">
        <v>128</v>
      </c>
      <c r="I129" s="118" t="s">
        <v>129</v>
      </c>
      <c r="J129" s="118" t="s">
        <v>118</v>
      </c>
      <c r="K129" s="119" t="s">
        <v>130</v>
      </c>
      <c r="L129" s="116"/>
      <c r="M129" s="59" t="s">
        <v>1</v>
      </c>
      <c r="N129" s="60" t="s">
        <v>49</v>
      </c>
      <c r="O129" s="60" t="s">
        <v>131</v>
      </c>
      <c r="P129" s="60" t="s">
        <v>132</v>
      </c>
      <c r="Q129" s="60" t="s">
        <v>133</v>
      </c>
      <c r="R129" s="60" t="s">
        <v>134</v>
      </c>
      <c r="S129" s="60" t="s">
        <v>135</v>
      </c>
      <c r="T129" s="61" t="s">
        <v>136</v>
      </c>
    </row>
    <row r="130" spans="2:65" s="1" customFormat="1" ht="22.8" customHeight="1" x14ac:dyDescent="0.3">
      <c r="B130" s="32"/>
      <c r="C130" s="64" t="s">
        <v>137</v>
      </c>
      <c r="J130" s="120">
        <f>BK130</f>
        <v>0</v>
      </c>
      <c r="L130" s="32"/>
      <c r="M130" s="62"/>
      <c r="N130" s="53"/>
      <c r="O130" s="53"/>
      <c r="P130" s="121">
        <f>P131+P410</f>
        <v>0</v>
      </c>
      <c r="Q130" s="53"/>
      <c r="R130" s="121">
        <f>R131+R410</f>
        <v>0</v>
      </c>
      <c r="S130" s="53"/>
      <c r="T130" s="122">
        <f>T131+T410</f>
        <v>0</v>
      </c>
      <c r="AT130" s="16" t="s">
        <v>84</v>
      </c>
      <c r="AU130" s="16" t="s">
        <v>120</v>
      </c>
      <c r="BK130" s="123">
        <f>BK131+BK410</f>
        <v>0</v>
      </c>
    </row>
    <row r="131" spans="2:65" s="11" customFormat="1" ht="25.95" customHeight="1" x14ac:dyDescent="0.25">
      <c r="B131" s="124"/>
      <c r="D131" s="125" t="s">
        <v>84</v>
      </c>
      <c r="E131" s="126" t="s">
        <v>138</v>
      </c>
      <c r="F131" s="126" t="s">
        <v>139</v>
      </c>
      <c r="I131" s="127"/>
      <c r="J131" s="128">
        <f>BK131</f>
        <v>0</v>
      </c>
      <c r="L131" s="124"/>
      <c r="M131" s="129"/>
      <c r="P131" s="130">
        <f>P132+P352+P369+P375+P389+P405</f>
        <v>0</v>
      </c>
      <c r="R131" s="130">
        <f>R132+R352+R369+R375+R389+R405</f>
        <v>0</v>
      </c>
      <c r="T131" s="131">
        <f>T132+T352+T369+T375+T389+T405</f>
        <v>0</v>
      </c>
      <c r="AR131" s="125" t="s">
        <v>92</v>
      </c>
      <c r="AT131" s="132" t="s">
        <v>84</v>
      </c>
      <c r="AU131" s="132" t="s">
        <v>85</v>
      </c>
      <c r="AY131" s="125" t="s">
        <v>140</v>
      </c>
      <c r="BK131" s="133">
        <f>BK132+BK352+BK369+BK375+BK389+BK405</f>
        <v>0</v>
      </c>
    </row>
    <row r="132" spans="2:65" s="11" customFormat="1" ht="22.8" customHeight="1" x14ac:dyDescent="0.25">
      <c r="B132" s="124"/>
      <c r="D132" s="125" t="s">
        <v>84</v>
      </c>
      <c r="E132" s="134" t="s">
        <v>156</v>
      </c>
      <c r="F132" s="134" t="s">
        <v>221</v>
      </c>
      <c r="I132" s="127"/>
      <c r="J132" s="135">
        <f>BK132</f>
        <v>0</v>
      </c>
      <c r="L132" s="124"/>
      <c r="M132" s="129"/>
      <c r="P132" s="130">
        <f>SUM(P133:P351)</f>
        <v>0</v>
      </c>
      <c r="R132" s="130">
        <f>SUM(R133:R351)</f>
        <v>0</v>
      </c>
      <c r="T132" s="131">
        <f>SUM(T133:T351)</f>
        <v>0</v>
      </c>
      <c r="AR132" s="125" t="s">
        <v>92</v>
      </c>
      <c r="AT132" s="132" t="s">
        <v>84</v>
      </c>
      <c r="AU132" s="132" t="s">
        <v>92</v>
      </c>
      <c r="AY132" s="125" t="s">
        <v>140</v>
      </c>
      <c r="BK132" s="133">
        <f>SUM(BK133:BK351)</f>
        <v>0</v>
      </c>
    </row>
    <row r="133" spans="2:65" s="1" customFormat="1" ht="24.15" customHeight="1" x14ac:dyDescent="0.2">
      <c r="B133" s="32"/>
      <c r="C133" s="136" t="s">
        <v>92</v>
      </c>
      <c r="D133" s="136" t="s">
        <v>142</v>
      </c>
      <c r="E133" s="137" t="s">
        <v>222</v>
      </c>
      <c r="F133" s="138" t="s">
        <v>223</v>
      </c>
      <c r="G133" s="139" t="s">
        <v>164</v>
      </c>
      <c r="H133" s="140">
        <v>19.494</v>
      </c>
      <c r="I133" s="141"/>
      <c r="J133" s="142">
        <f>ROUND(I133*H133,2)</f>
        <v>0</v>
      </c>
      <c r="K133" s="138" t="s">
        <v>146</v>
      </c>
      <c r="L133" s="32"/>
      <c r="M133" s="143" t="s">
        <v>1</v>
      </c>
      <c r="N133" s="144" t="s">
        <v>50</v>
      </c>
      <c r="P133" s="145">
        <f>O133*H133</f>
        <v>0</v>
      </c>
      <c r="Q133" s="145">
        <v>0</v>
      </c>
      <c r="R133" s="145">
        <f>Q133*H133</f>
        <v>0</v>
      </c>
      <c r="S133" s="145">
        <v>0</v>
      </c>
      <c r="T133" s="146">
        <f>S133*H133</f>
        <v>0</v>
      </c>
      <c r="AR133" s="147" t="s">
        <v>147</v>
      </c>
      <c r="AT133" s="147" t="s">
        <v>142</v>
      </c>
      <c r="AU133" s="147" t="s">
        <v>94</v>
      </c>
      <c r="AY133" s="16" t="s">
        <v>140</v>
      </c>
      <c r="BE133" s="148">
        <f>IF(N133="základní",J133,0)</f>
        <v>0</v>
      </c>
      <c r="BF133" s="148">
        <f>IF(N133="snížená",J133,0)</f>
        <v>0</v>
      </c>
      <c r="BG133" s="148">
        <f>IF(N133="zákl. přenesená",J133,0)</f>
        <v>0</v>
      </c>
      <c r="BH133" s="148">
        <f>IF(N133="sníž. přenesená",J133,0)</f>
        <v>0</v>
      </c>
      <c r="BI133" s="148">
        <f>IF(N133="nulová",J133,0)</f>
        <v>0</v>
      </c>
      <c r="BJ133" s="16" t="s">
        <v>92</v>
      </c>
      <c r="BK133" s="148">
        <f>ROUND(I133*H133,2)</f>
        <v>0</v>
      </c>
      <c r="BL133" s="16" t="s">
        <v>147</v>
      </c>
      <c r="BM133" s="147" t="s">
        <v>94</v>
      </c>
    </row>
    <row r="134" spans="2:65" s="1" customFormat="1" ht="19.2" x14ac:dyDescent="0.2">
      <c r="B134" s="32"/>
      <c r="D134" s="149" t="s">
        <v>148</v>
      </c>
      <c r="F134" s="150" t="s">
        <v>223</v>
      </c>
      <c r="I134" s="151"/>
      <c r="L134" s="32"/>
      <c r="M134" s="152"/>
      <c r="T134" s="56"/>
      <c r="AT134" s="16" t="s">
        <v>148</v>
      </c>
      <c r="AU134" s="16" t="s">
        <v>94</v>
      </c>
    </row>
    <row r="135" spans="2:65" s="1" customFormat="1" ht="105.6" x14ac:dyDescent="0.2">
      <c r="B135" s="32"/>
      <c r="D135" s="149" t="s">
        <v>166</v>
      </c>
      <c r="F135" s="173" t="s">
        <v>224</v>
      </c>
      <c r="I135" s="151"/>
      <c r="L135" s="32"/>
      <c r="M135" s="152"/>
      <c r="T135" s="56"/>
      <c r="AT135" s="16" t="s">
        <v>166</v>
      </c>
      <c r="AU135" s="16" t="s">
        <v>94</v>
      </c>
    </row>
    <row r="136" spans="2:65" s="12" customFormat="1" ht="10.199999999999999" x14ac:dyDescent="0.2">
      <c r="B136" s="153"/>
      <c r="D136" s="149" t="s">
        <v>149</v>
      </c>
      <c r="E136" s="154" t="s">
        <v>1</v>
      </c>
      <c r="F136" s="155" t="s">
        <v>168</v>
      </c>
      <c r="H136" s="154" t="s">
        <v>1</v>
      </c>
      <c r="I136" s="156"/>
      <c r="L136" s="153"/>
      <c r="M136" s="157"/>
      <c r="T136" s="158"/>
      <c r="AT136" s="154" t="s">
        <v>149</v>
      </c>
      <c r="AU136" s="154" t="s">
        <v>94</v>
      </c>
      <c r="AV136" s="12" t="s">
        <v>92</v>
      </c>
      <c r="AW136" s="12" t="s">
        <v>39</v>
      </c>
      <c r="AX136" s="12" t="s">
        <v>85</v>
      </c>
      <c r="AY136" s="154" t="s">
        <v>140</v>
      </c>
    </row>
    <row r="137" spans="2:65" s="13" customFormat="1" ht="10.199999999999999" x14ac:dyDescent="0.2">
      <c r="B137" s="159"/>
      <c r="D137" s="149" t="s">
        <v>149</v>
      </c>
      <c r="E137" s="160" t="s">
        <v>1</v>
      </c>
      <c r="F137" s="161" t="s">
        <v>225</v>
      </c>
      <c r="H137" s="162">
        <v>9.6189999999999998</v>
      </c>
      <c r="I137" s="163"/>
      <c r="L137" s="159"/>
      <c r="M137" s="164"/>
      <c r="T137" s="165"/>
      <c r="AT137" s="160" t="s">
        <v>149</v>
      </c>
      <c r="AU137" s="160" t="s">
        <v>94</v>
      </c>
      <c r="AV137" s="13" t="s">
        <v>94</v>
      </c>
      <c r="AW137" s="13" t="s">
        <v>39</v>
      </c>
      <c r="AX137" s="13" t="s">
        <v>85</v>
      </c>
      <c r="AY137" s="160" t="s">
        <v>140</v>
      </c>
    </row>
    <row r="138" spans="2:65" s="12" customFormat="1" ht="10.199999999999999" x14ac:dyDescent="0.2">
      <c r="B138" s="153"/>
      <c r="D138" s="149" t="s">
        <v>149</v>
      </c>
      <c r="E138" s="154" t="s">
        <v>1</v>
      </c>
      <c r="F138" s="155" t="s">
        <v>170</v>
      </c>
      <c r="H138" s="154" t="s">
        <v>1</v>
      </c>
      <c r="I138" s="156"/>
      <c r="L138" s="153"/>
      <c r="M138" s="157"/>
      <c r="T138" s="158"/>
      <c r="AT138" s="154" t="s">
        <v>149</v>
      </c>
      <c r="AU138" s="154" t="s">
        <v>94</v>
      </c>
      <c r="AV138" s="12" t="s">
        <v>92</v>
      </c>
      <c r="AW138" s="12" t="s">
        <v>39</v>
      </c>
      <c r="AX138" s="12" t="s">
        <v>85</v>
      </c>
      <c r="AY138" s="154" t="s">
        <v>140</v>
      </c>
    </row>
    <row r="139" spans="2:65" s="13" customFormat="1" ht="10.199999999999999" x14ac:dyDescent="0.2">
      <c r="B139" s="159"/>
      <c r="D139" s="149" t="s">
        <v>149</v>
      </c>
      <c r="E139" s="160" t="s">
        <v>1</v>
      </c>
      <c r="F139" s="161" t="s">
        <v>226</v>
      </c>
      <c r="H139" s="162">
        <v>1.3939999999999999</v>
      </c>
      <c r="I139" s="163"/>
      <c r="L139" s="159"/>
      <c r="M139" s="164"/>
      <c r="T139" s="165"/>
      <c r="AT139" s="160" t="s">
        <v>149</v>
      </c>
      <c r="AU139" s="160" t="s">
        <v>94</v>
      </c>
      <c r="AV139" s="13" t="s">
        <v>94</v>
      </c>
      <c r="AW139" s="13" t="s">
        <v>39</v>
      </c>
      <c r="AX139" s="13" t="s">
        <v>85</v>
      </c>
      <c r="AY139" s="160" t="s">
        <v>140</v>
      </c>
    </row>
    <row r="140" spans="2:65" s="12" customFormat="1" ht="10.199999999999999" x14ac:dyDescent="0.2">
      <c r="B140" s="153"/>
      <c r="D140" s="149" t="s">
        <v>149</v>
      </c>
      <c r="E140" s="154" t="s">
        <v>1</v>
      </c>
      <c r="F140" s="155" t="s">
        <v>172</v>
      </c>
      <c r="H140" s="154" t="s">
        <v>1</v>
      </c>
      <c r="I140" s="156"/>
      <c r="L140" s="153"/>
      <c r="M140" s="157"/>
      <c r="T140" s="158"/>
      <c r="AT140" s="154" t="s">
        <v>149</v>
      </c>
      <c r="AU140" s="154" t="s">
        <v>94</v>
      </c>
      <c r="AV140" s="12" t="s">
        <v>92</v>
      </c>
      <c r="AW140" s="12" t="s">
        <v>39</v>
      </c>
      <c r="AX140" s="12" t="s">
        <v>85</v>
      </c>
      <c r="AY140" s="154" t="s">
        <v>140</v>
      </c>
    </row>
    <row r="141" spans="2:65" s="13" customFormat="1" ht="10.199999999999999" x14ac:dyDescent="0.2">
      <c r="B141" s="159"/>
      <c r="D141" s="149" t="s">
        <v>149</v>
      </c>
      <c r="E141" s="160" t="s">
        <v>1</v>
      </c>
      <c r="F141" s="161" t="s">
        <v>227</v>
      </c>
      <c r="H141" s="162">
        <v>3.0249999999999999</v>
      </c>
      <c r="I141" s="163"/>
      <c r="L141" s="159"/>
      <c r="M141" s="164"/>
      <c r="T141" s="165"/>
      <c r="AT141" s="160" t="s">
        <v>149</v>
      </c>
      <c r="AU141" s="160" t="s">
        <v>94</v>
      </c>
      <c r="AV141" s="13" t="s">
        <v>94</v>
      </c>
      <c r="AW141" s="13" t="s">
        <v>39</v>
      </c>
      <c r="AX141" s="13" t="s">
        <v>85</v>
      </c>
      <c r="AY141" s="160" t="s">
        <v>140</v>
      </c>
    </row>
    <row r="142" spans="2:65" s="12" customFormat="1" ht="10.199999999999999" x14ac:dyDescent="0.2">
      <c r="B142" s="153"/>
      <c r="D142" s="149" t="s">
        <v>149</v>
      </c>
      <c r="E142" s="154" t="s">
        <v>1</v>
      </c>
      <c r="F142" s="155" t="s">
        <v>174</v>
      </c>
      <c r="H142" s="154" t="s">
        <v>1</v>
      </c>
      <c r="I142" s="156"/>
      <c r="L142" s="153"/>
      <c r="M142" s="157"/>
      <c r="T142" s="158"/>
      <c r="AT142" s="154" t="s">
        <v>149</v>
      </c>
      <c r="AU142" s="154" t="s">
        <v>94</v>
      </c>
      <c r="AV142" s="12" t="s">
        <v>92</v>
      </c>
      <c r="AW142" s="12" t="s">
        <v>39</v>
      </c>
      <c r="AX142" s="12" t="s">
        <v>85</v>
      </c>
      <c r="AY142" s="154" t="s">
        <v>140</v>
      </c>
    </row>
    <row r="143" spans="2:65" s="13" customFormat="1" ht="10.199999999999999" x14ac:dyDescent="0.2">
      <c r="B143" s="159"/>
      <c r="D143" s="149" t="s">
        <v>149</v>
      </c>
      <c r="E143" s="160" t="s">
        <v>1</v>
      </c>
      <c r="F143" s="161" t="s">
        <v>228</v>
      </c>
      <c r="H143" s="162">
        <v>0.442</v>
      </c>
      <c r="I143" s="163"/>
      <c r="L143" s="159"/>
      <c r="M143" s="164"/>
      <c r="T143" s="165"/>
      <c r="AT143" s="160" t="s">
        <v>149</v>
      </c>
      <c r="AU143" s="160" t="s">
        <v>94</v>
      </c>
      <c r="AV143" s="13" t="s">
        <v>94</v>
      </c>
      <c r="AW143" s="13" t="s">
        <v>39</v>
      </c>
      <c r="AX143" s="13" t="s">
        <v>85</v>
      </c>
      <c r="AY143" s="160" t="s">
        <v>140</v>
      </c>
    </row>
    <row r="144" spans="2:65" s="12" customFormat="1" ht="10.199999999999999" x14ac:dyDescent="0.2">
      <c r="B144" s="153"/>
      <c r="D144" s="149" t="s">
        <v>149</v>
      </c>
      <c r="E144" s="154" t="s">
        <v>1</v>
      </c>
      <c r="F144" s="155" t="s">
        <v>176</v>
      </c>
      <c r="H144" s="154" t="s">
        <v>1</v>
      </c>
      <c r="I144" s="156"/>
      <c r="L144" s="153"/>
      <c r="M144" s="157"/>
      <c r="T144" s="158"/>
      <c r="AT144" s="154" t="s">
        <v>149</v>
      </c>
      <c r="AU144" s="154" t="s">
        <v>94</v>
      </c>
      <c r="AV144" s="12" t="s">
        <v>92</v>
      </c>
      <c r="AW144" s="12" t="s">
        <v>39</v>
      </c>
      <c r="AX144" s="12" t="s">
        <v>85</v>
      </c>
      <c r="AY144" s="154" t="s">
        <v>140</v>
      </c>
    </row>
    <row r="145" spans="2:51" s="13" customFormat="1" ht="10.199999999999999" x14ac:dyDescent="0.2">
      <c r="B145" s="159"/>
      <c r="D145" s="149" t="s">
        <v>149</v>
      </c>
      <c r="E145" s="160" t="s">
        <v>1</v>
      </c>
      <c r="F145" s="161" t="s">
        <v>229</v>
      </c>
      <c r="H145" s="162">
        <v>2.7410000000000001</v>
      </c>
      <c r="I145" s="163"/>
      <c r="L145" s="159"/>
      <c r="M145" s="164"/>
      <c r="T145" s="165"/>
      <c r="AT145" s="160" t="s">
        <v>149</v>
      </c>
      <c r="AU145" s="160" t="s">
        <v>94</v>
      </c>
      <c r="AV145" s="13" t="s">
        <v>94</v>
      </c>
      <c r="AW145" s="13" t="s">
        <v>39</v>
      </c>
      <c r="AX145" s="13" t="s">
        <v>85</v>
      </c>
      <c r="AY145" s="160" t="s">
        <v>140</v>
      </c>
    </row>
    <row r="146" spans="2:51" s="12" customFormat="1" ht="10.199999999999999" x14ac:dyDescent="0.2">
      <c r="B146" s="153"/>
      <c r="D146" s="149" t="s">
        <v>149</v>
      </c>
      <c r="E146" s="154" t="s">
        <v>1</v>
      </c>
      <c r="F146" s="155" t="s">
        <v>178</v>
      </c>
      <c r="H146" s="154" t="s">
        <v>1</v>
      </c>
      <c r="I146" s="156"/>
      <c r="L146" s="153"/>
      <c r="M146" s="157"/>
      <c r="T146" s="158"/>
      <c r="AT146" s="154" t="s">
        <v>149</v>
      </c>
      <c r="AU146" s="154" t="s">
        <v>94</v>
      </c>
      <c r="AV146" s="12" t="s">
        <v>92</v>
      </c>
      <c r="AW146" s="12" t="s">
        <v>39</v>
      </c>
      <c r="AX146" s="12" t="s">
        <v>85</v>
      </c>
      <c r="AY146" s="154" t="s">
        <v>140</v>
      </c>
    </row>
    <row r="147" spans="2:51" s="13" customFormat="1" ht="10.199999999999999" x14ac:dyDescent="0.2">
      <c r="B147" s="159"/>
      <c r="D147" s="149" t="s">
        <v>149</v>
      </c>
      <c r="E147" s="160" t="s">
        <v>1</v>
      </c>
      <c r="F147" s="161" t="s">
        <v>228</v>
      </c>
      <c r="H147" s="162">
        <v>0.442</v>
      </c>
      <c r="I147" s="163"/>
      <c r="L147" s="159"/>
      <c r="M147" s="164"/>
      <c r="T147" s="165"/>
      <c r="AT147" s="160" t="s">
        <v>149</v>
      </c>
      <c r="AU147" s="160" t="s">
        <v>94</v>
      </c>
      <c r="AV147" s="13" t="s">
        <v>94</v>
      </c>
      <c r="AW147" s="13" t="s">
        <v>39</v>
      </c>
      <c r="AX147" s="13" t="s">
        <v>85</v>
      </c>
      <c r="AY147" s="160" t="s">
        <v>140</v>
      </c>
    </row>
    <row r="148" spans="2:51" s="12" customFormat="1" ht="10.199999999999999" x14ac:dyDescent="0.2">
      <c r="B148" s="153"/>
      <c r="D148" s="149" t="s">
        <v>149</v>
      </c>
      <c r="E148" s="154" t="s">
        <v>1</v>
      </c>
      <c r="F148" s="155" t="s">
        <v>179</v>
      </c>
      <c r="H148" s="154" t="s">
        <v>1</v>
      </c>
      <c r="I148" s="156"/>
      <c r="L148" s="153"/>
      <c r="M148" s="157"/>
      <c r="T148" s="158"/>
      <c r="AT148" s="154" t="s">
        <v>149</v>
      </c>
      <c r="AU148" s="154" t="s">
        <v>94</v>
      </c>
      <c r="AV148" s="12" t="s">
        <v>92</v>
      </c>
      <c r="AW148" s="12" t="s">
        <v>39</v>
      </c>
      <c r="AX148" s="12" t="s">
        <v>85</v>
      </c>
      <c r="AY148" s="154" t="s">
        <v>140</v>
      </c>
    </row>
    <row r="149" spans="2:51" s="13" customFormat="1" ht="10.199999999999999" x14ac:dyDescent="0.2">
      <c r="B149" s="159"/>
      <c r="D149" s="149" t="s">
        <v>149</v>
      </c>
      <c r="E149" s="160" t="s">
        <v>1</v>
      </c>
      <c r="F149" s="161" t="s">
        <v>230</v>
      </c>
      <c r="H149" s="162">
        <v>0.20300000000000001</v>
      </c>
      <c r="I149" s="163"/>
      <c r="L149" s="159"/>
      <c r="M149" s="164"/>
      <c r="T149" s="165"/>
      <c r="AT149" s="160" t="s">
        <v>149</v>
      </c>
      <c r="AU149" s="160" t="s">
        <v>94</v>
      </c>
      <c r="AV149" s="13" t="s">
        <v>94</v>
      </c>
      <c r="AW149" s="13" t="s">
        <v>39</v>
      </c>
      <c r="AX149" s="13" t="s">
        <v>85</v>
      </c>
      <c r="AY149" s="160" t="s">
        <v>140</v>
      </c>
    </row>
    <row r="150" spans="2:51" s="12" customFormat="1" ht="10.199999999999999" x14ac:dyDescent="0.2">
      <c r="B150" s="153"/>
      <c r="D150" s="149" t="s">
        <v>149</v>
      </c>
      <c r="E150" s="154" t="s">
        <v>1</v>
      </c>
      <c r="F150" s="155" t="s">
        <v>181</v>
      </c>
      <c r="H150" s="154" t="s">
        <v>1</v>
      </c>
      <c r="I150" s="156"/>
      <c r="L150" s="153"/>
      <c r="M150" s="157"/>
      <c r="T150" s="158"/>
      <c r="AT150" s="154" t="s">
        <v>149</v>
      </c>
      <c r="AU150" s="154" t="s">
        <v>94</v>
      </c>
      <c r="AV150" s="12" t="s">
        <v>92</v>
      </c>
      <c r="AW150" s="12" t="s">
        <v>39</v>
      </c>
      <c r="AX150" s="12" t="s">
        <v>85</v>
      </c>
      <c r="AY150" s="154" t="s">
        <v>140</v>
      </c>
    </row>
    <row r="151" spans="2:51" s="13" customFormat="1" ht="10.199999999999999" x14ac:dyDescent="0.2">
      <c r="B151" s="159"/>
      <c r="D151" s="149" t="s">
        <v>149</v>
      </c>
      <c r="E151" s="160" t="s">
        <v>1</v>
      </c>
      <c r="F151" s="161" t="s">
        <v>231</v>
      </c>
      <c r="H151" s="162">
        <v>2.9000000000000001E-2</v>
      </c>
      <c r="I151" s="163"/>
      <c r="L151" s="159"/>
      <c r="M151" s="164"/>
      <c r="T151" s="165"/>
      <c r="AT151" s="160" t="s">
        <v>149</v>
      </c>
      <c r="AU151" s="160" t="s">
        <v>94</v>
      </c>
      <c r="AV151" s="13" t="s">
        <v>94</v>
      </c>
      <c r="AW151" s="13" t="s">
        <v>39</v>
      </c>
      <c r="AX151" s="13" t="s">
        <v>85</v>
      </c>
      <c r="AY151" s="160" t="s">
        <v>140</v>
      </c>
    </row>
    <row r="152" spans="2:51" s="12" customFormat="1" ht="10.199999999999999" x14ac:dyDescent="0.2">
      <c r="B152" s="153"/>
      <c r="D152" s="149" t="s">
        <v>149</v>
      </c>
      <c r="E152" s="154" t="s">
        <v>1</v>
      </c>
      <c r="F152" s="155" t="s">
        <v>183</v>
      </c>
      <c r="H152" s="154" t="s">
        <v>1</v>
      </c>
      <c r="I152" s="156"/>
      <c r="L152" s="153"/>
      <c r="M152" s="157"/>
      <c r="T152" s="158"/>
      <c r="AT152" s="154" t="s">
        <v>149</v>
      </c>
      <c r="AU152" s="154" t="s">
        <v>94</v>
      </c>
      <c r="AV152" s="12" t="s">
        <v>92</v>
      </c>
      <c r="AW152" s="12" t="s">
        <v>39</v>
      </c>
      <c r="AX152" s="12" t="s">
        <v>85</v>
      </c>
      <c r="AY152" s="154" t="s">
        <v>140</v>
      </c>
    </row>
    <row r="153" spans="2:51" s="13" customFormat="1" ht="10.199999999999999" x14ac:dyDescent="0.2">
      <c r="B153" s="159"/>
      <c r="D153" s="149" t="s">
        <v>149</v>
      </c>
      <c r="E153" s="160" t="s">
        <v>1</v>
      </c>
      <c r="F153" s="161" t="s">
        <v>232</v>
      </c>
      <c r="H153" s="162">
        <v>0.40500000000000003</v>
      </c>
      <c r="I153" s="163"/>
      <c r="L153" s="159"/>
      <c r="M153" s="164"/>
      <c r="T153" s="165"/>
      <c r="AT153" s="160" t="s">
        <v>149</v>
      </c>
      <c r="AU153" s="160" t="s">
        <v>94</v>
      </c>
      <c r="AV153" s="13" t="s">
        <v>94</v>
      </c>
      <c r="AW153" s="13" t="s">
        <v>39</v>
      </c>
      <c r="AX153" s="13" t="s">
        <v>85</v>
      </c>
      <c r="AY153" s="160" t="s">
        <v>140</v>
      </c>
    </row>
    <row r="154" spans="2:51" s="13" customFormat="1" ht="10.199999999999999" x14ac:dyDescent="0.2">
      <c r="B154" s="159"/>
      <c r="D154" s="149" t="s">
        <v>149</v>
      </c>
      <c r="E154" s="160" t="s">
        <v>1</v>
      </c>
      <c r="F154" s="161" t="s">
        <v>233</v>
      </c>
      <c r="H154" s="162">
        <v>1.0999999999999999E-2</v>
      </c>
      <c r="I154" s="163"/>
      <c r="L154" s="159"/>
      <c r="M154" s="164"/>
      <c r="T154" s="165"/>
      <c r="AT154" s="160" t="s">
        <v>149</v>
      </c>
      <c r="AU154" s="160" t="s">
        <v>94</v>
      </c>
      <c r="AV154" s="13" t="s">
        <v>94</v>
      </c>
      <c r="AW154" s="13" t="s">
        <v>39</v>
      </c>
      <c r="AX154" s="13" t="s">
        <v>85</v>
      </c>
      <c r="AY154" s="160" t="s">
        <v>140</v>
      </c>
    </row>
    <row r="155" spans="2:51" s="12" customFormat="1" ht="10.199999999999999" x14ac:dyDescent="0.2">
      <c r="B155" s="153"/>
      <c r="D155" s="149" t="s">
        <v>149</v>
      </c>
      <c r="E155" s="154" t="s">
        <v>1</v>
      </c>
      <c r="F155" s="155" t="s">
        <v>185</v>
      </c>
      <c r="H155" s="154" t="s">
        <v>1</v>
      </c>
      <c r="I155" s="156"/>
      <c r="L155" s="153"/>
      <c r="M155" s="157"/>
      <c r="T155" s="158"/>
      <c r="AT155" s="154" t="s">
        <v>149</v>
      </c>
      <c r="AU155" s="154" t="s">
        <v>94</v>
      </c>
      <c r="AV155" s="12" t="s">
        <v>92</v>
      </c>
      <c r="AW155" s="12" t="s">
        <v>39</v>
      </c>
      <c r="AX155" s="12" t="s">
        <v>85</v>
      </c>
      <c r="AY155" s="154" t="s">
        <v>140</v>
      </c>
    </row>
    <row r="156" spans="2:51" s="13" customFormat="1" ht="10.199999999999999" x14ac:dyDescent="0.2">
      <c r="B156" s="159"/>
      <c r="D156" s="149" t="s">
        <v>149</v>
      </c>
      <c r="E156" s="160" t="s">
        <v>1</v>
      </c>
      <c r="F156" s="161" t="s">
        <v>234</v>
      </c>
      <c r="H156" s="162">
        <v>5.8999999999999997E-2</v>
      </c>
      <c r="I156" s="163"/>
      <c r="L156" s="159"/>
      <c r="M156" s="164"/>
      <c r="T156" s="165"/>
      <c r="AT156" s="160" t="s">
        <v>149</v>
      </c>
      <c r="AU156" s="160" t="s">
        <v>94</v>
      </c>
      <c r="AV156" s="13" t="s">
        <v>94</v>
      </c>
      <c r="AW156" s="13" t="s">
        <v>39</v>
      </c>
      <c r="AX156" s="13" t="s">
        <v>85</v>
      </c>
      <c r="AY156" s="160" t="s">
        <v>140</v>
      </c>
    </row>
    <row r="157" spans="2:51" s="12" customFormat="1" ht="10.199999999999999" x14ac:dyDescent="0.2">
      <c r="B157" s="153"/>
      <c r="D157" s="149" t="s">
        <v>149</v>
      </c>
      <c r="E157" s="154" t="s">
        <v>1</v>
      </c>
      <c r="F157" s="155" t="s">
        <v>187</v>
      </c>
      <c r="H157" s="154" t="s">
        <v>1</v>
      </c>
      <c r="I157" s="156"/>
      <c r="L157" s="153"/>
      <c r="M157" s="157"/>
      <c r="T157" s="158"/>
      <c r="AT157" s="154" t="s">
        <v>149</v>
      </c>
      <c r="AU157" s="154" t="s">
        <v>94</v>
      </c>
      <c r="AV157" s="12" t="s">
        <v>92</v>
      </c>
      <c r="AW157" s="12" t="s">
        <v>39</v>
      </c>
      <c r="AX157" s="12" t="s">
        <v>85</v>
      </c>
      <c r="AY157" s="154" t="s">
        <v>140</v>
      </c>
    </row>
    <row r="158" spans="2:51" s="13" customFormat="1" ht="10.199999999999999" x14ac:dyDescent="0.2">
      <c r="B158" s="159"/>
      <c r="D158" s="149" t="s">
        <v>149</v>
      </c>
      <c r="E158" s="160" t="s">
        <v>1</v>
      </c>
      <c r="F158" s="161" t="s">
        <v>235</v>
      </c>
      <c r="H158" s="162">
        <v>0.41899999999999998</v>
      </c>
      <c r="I158" s="163"/>
      <c r="L158" s="159"/>
      <c r="M158" s="164"/>
      <c r="T158" s="165"/>
      <c r="AT158" s="160" t="s">
        <v>149</v>
      </c>
      <c r="AU158" s="160" t="s">
        <v>94</v>
      </c>
      <c r="AV158" s="13" t="s">
        <v>94</v>
      </c>
      <c r="AW158" s="13" t="s">
        <v>39</v>
      </c>
      <c r="AX158" s="13" t="s">
        <v>85</v>
      </c>
      <c r="AY158" s="160" t="s">
        <v>140</v>
      </c>
    </row>
    <row r="159" spans="2:51" s="13" customFormat="1" ht="10.199999999999999" x14ac:dyDescent="0.2">
      <c r="B159" s="159"/>
      <c r="D159" s="149" t="s">
        <v>149</v>
      </c>
      <c r="E159" s="160" t="s">
        <v>1</v>
      </c>
      <c r="F159" s="161" t="s">
        <v>233</v>
      </c>
      <c r="H159" s="162">
        <v>1.0999999999999999E-2</v>
      </c>
      <c r="I159" s="163"/>
      <c r="L159" s="159"/>
      <c r="M159" s="164"/>
      <c r="T159" s="165"/>
      <c r="AT159" s="160" t="s">
        <v>149</v>
      </c>
      <c r="AU159" s="160" t="s">
        <v>94</v>
      </c>
      <c r="AV159" s="13" t="s">
        <v>94</v>
      </c>
      <c r="AW159" s="13" t="s">
        <v>39</v>
      </c>
      <c r="AX159" s="13" t="s">
        <v>85</v>
      </c>
      <c r="AY159" s="160" t="s">
        <v>140</v>
      </c>
    </row>
    <row r="160" spans="2:51" s="12" customFormat="1" ht="10.199999999999999" x14ac:dyDescent="0.2">
      <c r="B160" s="153"/>
      <c r="D160" s="149" t="s">
        <v>149</v>
      </c>
      <c r="E160" s="154" t="s">
        <v>1</v>
      </c>
      <c r="F160" s="155" t="s">
        <v>189</v>
      </c>
      <c r="H160" s="154" t="s">
        <v>1</v>
      </c>
      <c r="I160" s="156"/>
      <c r="L160" s="153"/>
      <c r="M160" s="157"/>
      <c r="T160" s="158"/>
      <c r="AT160" s="154" t="s">
        <v>149</v>
      </c>
      <c r="AU160" s="154" t="s">
        <v>94</v>
      </c>
      <c r="AV160" s="12" t="s">
        <v>92</v>
      </c>
      <c r="AW160" s="12" t="s">
        <v>39</v>
      </c>
      <c r="AX160" s="12" t="s">
        <v>85</v>
      </c>
      <c r="AY160" s="154" t="s">
        <v>140</v>
      </c>
    </row>
    <row r="161" spans="2:65" s="13" customFormat="1" ht="10.199999999999999" x14ac:dyDescent="0.2">
      <c r="B161" s="159"/>
      <c r="D161" s="149" t="s">
        <v>149</v>
      </c>
      <c r="E161" s="160" t="s">
        <v>1</v>
      </c>
      <c r="F161" s="161" t="s">
        <v>236</v>
      </c>
      <c r="H161" s="162">
        <v>6.0999999999999999E-2</v>
      </c>
      <c r="I161" s="163"/>
      <c r="L161" s="159"/>
      <c r="M161" s="164"/>
      <c r="T161" s="165"/>
      <c r="AT161" s="160" t="s">
        <v>149</v>
      </c>
      <c r="AU161" s="160" t="s">
        <v>94</v>
      </c>
      <c r="AV161" s="13" t="s">
        <v>94</v>
      </c>
      <c r="AW161" s="13" t="s">
        <v>39</v>
      </c>
      <c r="AX161" s="13" t="s">
        <v>85</v>
      </c>
      <c r="AY161" s="160" t="s">
        <v>140</v>
      </c>
    </row>
    <row r="162" spans="2:65" s="12" customFormat="1" ht="10.199999999999999" x14ac:dyDescent="0.2">
      <c r="B162" s="153"/>
      <c r="D162" s="149" t="s">
        <v>149</v>
      </c>
      <c r="E162" s="154" t="s">
        <v>1</v>
      </c>
      <c r="F162" s="155" t="s">
        <v>237</v>
      </c>
      <c r="H162" s="154" t="s">
        <v>1</v>
      </c>
      <c r="I162" s="156"/>
      <c r="L162" s="153"/>
      <c r="M162" s="157"/>
      <c r="T162" s="158"/>
      <c r="AT162" s="154" t="s">
        <v>149</v>
      </c>
      <c r="AU162" s="154" t="s">
        <v>94</v>
      </c>
      <c r="AV162" s="12" t="s">
        <v>92</v>
      </c>
      <c r="AW162" s="12" t="s">
        <v>39</v>
      </c>
      <c r="AX162" s="12" t="s">
        <v>85</v>
      </c>
      <c r="AY162" s="154" t="s">
        <v>140</v>
      </c>
    </row>
    <row r="163" spans="2:65" s="13" customFormat="1" ht="10.199999999999999" x14ac:dyDescent="0.2">
      <c r="B163" s="159"/>
      <c r="D163" s="149" t="s">
        <v>149</v>
      </c>
      <c r="E163" s="160" t="s">
        <v>1</v>
      </c>
      <c r="F163" s="161" t="s">
        <v>238</v>
      </c>
      <c r="H163" s="162">
        <v>6.5000000000000002E-2</v>
      </c>
      <c r="I163" s="163"/>
      <c r="L163" s="159"/>
      <c r="M163" s="164"/>
      <c r="T163" s="165"/>
      <c r="AT163" s="160" t="s">
        <v>149</v>
      </c>
      <c r="AU163" s="160" t="s">
        <v>94</v>
      </c>
      <c r="AV163" s="13" t="s">
        <v>94</v>
      </c>
      <c r="AW163" s="13" t="s">
        <v>39</v>
      </c>
      <c r="AX163" s="13" t="s">
        <v>85</v>
      </c>
      <c r="AY163" s="160" t="s">
        <v>140</v>
      </c>
    </row>
    <row r="164" spans="2:65" s="14" customFormat="1" ht="10.199999999999999" x14ac:dyDescent="0.2">
      <c r="B164" s="166"/>
      <c r="D164" s="149" t="s">
        <v>149</v>
      </c>
      <c r="E164" s="167" t="s">
        <v>1</v>
      </c>
      <c r="F164" s="168" t="s">
        <v>152</v>
      </c>
      <c r="H164" s="169">
        <v>18.926000000000002</v>
      </c>
      <c r="I164" s="170"/>
      <c r="L164" s="166"/>
      <c r="M164" s="171"/>
      <c r="T164" s="172"/>
      <c r="AT164" s="167" t="s">
        <v>149</v>
      </c>
      <c r="AU164" s="167" t="s">
        <v>94</v>
      </c>
      <c r="AV164" s="14" t="s">
        <v>147</v>
      </c>
      <c r="AW164" s="14" t="s">
        <v>39</v>
      </c>
      <c r="AX164" s="14" t="s">
        <v>85</v>
      </c>
      <c r="AY164" s="167" t="s">
        <v>140</v>
      </c>
    </row>
    <row r="165" spans="2:65" s="13" customFormat="1" ht="10.199999999999999" x14ac:dyDescent="0.2">
      <c r="B165" s="159"/>
      <c r="D165" s="149" t="s">
        <v>149</v>
      </c>
      <c r="E165" s="160" t="s">
        <v>1</v>
      </c>
      <c r="F165" s="161" t="s">
        <v>239</v>
      </c>
      <c r="H165" s="162">
        <v>19.494</v>
      </c>
      <c r="I165" s="163"/>
      <c r="L165" s="159"/>
      <c r="M165" s="164"/>
      <c r="T165" s="165"/>
      <c r="AT165" s="160" t="s">
        <v>149</v>
      </c>
      <c r="AU165" s="160" t="s">
        <v>94</v>
      </c>
      <c r="AV165" s="13" t="s">
        <v>94</v>
      </c>
      <c r="AW165" s="13" t="s">
        <v>39</v>
      </c>
      <c r="AX165" s="13" t="s">
        <v>85</v>
      </c>
      <c r="AY165" s="160" t="s">
        <v>140</v>
      </c>
    </row>
    <row r="166" spans="2:65" s="14" customFormat="1" ht="10.199999999999999" x14ac:dyDescent="0.2">
      <c r="B166" s="166"/>
      <c r="D166" s="149" t="s">
        <v>149</v>
      </c>
      <c r="E166" s="167" t="s">
        <v>1</v>
      </c>
      <c r="F166" s="168" t="s">
        <v>152</v>
      </c>
      <c r="H166" s="169">
        <v>19.494</v>
      </c>
      <c r="I166" s="170"/>
      <c r="L166" s="166"/>
      <c r="M166" s="171"/>
      <c r="T166" s="172"/>
      <c r="AT166" s="167" t="s">
        <v>149</v>
      </c>
      <c r="AU166" s="167" t="s">
        <v>94</v>
      </c>
      <c r="AV166" s="14" t="s">
        <v>147</v>
      </c>
      <c r="AW166" s="14" t="s">
        <v>39</v>
      </c>
      <c r="AX166" s="14" t="s">
        <v>92</v>
      </c>
      <c r="AY166" s="167" t="s">
        <v>140</v>
      </c>
    </row>
    <row r="167" spans="2:65" s="1" customFormat="1" ht="37.799999999999997" customHeight="1" x14ac:dyDescent="0.2">
      <c r="B167" s="32"/>
      <c r="C167" s="136" t="s">
        <v>94</v>
      </c>
      <c r="D167" s="136" t="s">
        <v>142</v>
      </c>
      <c r="E167" s="137" t="s">
        <v>240</v>
      </c>
      <c r="F167" s="138" t="s">
        <v>241</v>
      </c>
      <c r="G167" s="139" t="s">
        <v>164</v>
      </c>
      <c r="H167" s="140">
        <v>19.484999999999999</v>
      </c>
      <c r="I167" s="141"/>
      <c r="J167" s="142">
        <f>ROUND(I167*H167,2)</f>
        <v>0</v>
      </c>
      <c r="K167" s="138" t="s">
        <v>146</v>
      </c>
      <c r="L167" s="32"/>
      <c r="M167" s="143" t="s">
        <v>1</v>
      </c>
      <c r="N167" s="144" t="s">
        <v>50</v>
      </c>
      <c r="P167" s="145">
        <f>O167*H167</f>
        <v>0</v>
      </c>
      <c r="Q167" s="145">
        <v>0</v>
      </c>
      <c r="R167" s="145">
        <f>Q167*H167</f>
        <v>0</v>
      </c>
      <c r="S167" s="145">
        <v>0</v>
      </c>
      <c r="T167" s="146">
        <f>S167*H167</f>
        <v>0</v>
      </c>
      <c r="AR167" s="147" t="s">
        <v>147</v>
      </c>
      <c r="AT167" s="147" t="s">
        <v>142</v>
      </c>
      <c r="AU167" s="147" t="s">
        <v>94</v>
      </c>
      <c r="AY167" s="16" t="s">
        <v>140</v>
      </c>
      <c r="BE167" s="148">
        <f>IF(N167="základní",J167,0)</f>
        <v>0</v>
      </c>
      <c r="BF167" s="148">
        <f>IF(N167="snížená",J167,0)</f>
        <v>0</v>
      </c>
      <c r="BG167" s="148">
        <f>IF(N167="zákl. přenesená",J167,0)</f>
        <v>0</v>
      </c>
      <c r="BH167" s="148">
        <f>IF(N167="sníž. přenesená",J167,0)</f>
        <v>0</v>
      </c>
      <c r="BI167" s="148">
        <f>IF(N167="nulová",J167,0)</f>
        <v>0</v>
      </c>
      <c r="BJ167" s="16" t="s">
        <v>92</v>
      </c>
      <c r="BK167" s="148">
        <f>ROUND(I167*H167,2)</f>
        <v>0</v>
      </c>
      <c r="BL167" s="16" t="s">
        <v>147</v>
      </c>
      <c r="BM167" s="147" t="s">
        <v>147</v>
      </c>
    </row>
    <row r="168" spans="2:65" s="1" customFormat="1" ht="19.2" x14ac:dyDescent="0.2">
      <c r="B168" s="32"/>
      <c r="D168" s="149" t="s">
        <v>148</v>
      </c>
      <c r="F168" s="150" t="s">
        <v>241</v>
      </c>
      <c r="I168" s="151"/>
      <c r="L168" s="32"/>
      <c r="M168" s="152"/>
      <c r="T168" s="56"/>
      <c r="AT168" s="16" t="s">
        <v>148</v>
      </c>
      <c r="AU168" s="16" t="s">
        <v>94</v>
      </c>
    </row>
    <row r="169" spans="2:65" s="12" customFormat="1" ht="10.199999999999999" x14ac:dyDescent="0.2">
      <c r="B169" s="153"/>
      <c r="D169" s="149" t="s">
        <v>149</v>
      </c>
      <c r="E169" s="154" t="s">
        <v>1</v>
      </c>
      <c r="F169" s="155" t="s">
        <v>168</v>
      </c>
      <c r="H169" s="154" t="s">
        <v>1</v>
      </c>
      <c r="I169" s="156"/>
      <c r="L169" s="153"/>
      <c r="M169" s="157"/>
      <c r="T169" s="158"/>
      <c r="AT169" s="154" t="s">
        <v>149</v>
      </c>
      <c r="AU169" s="154" t="s">
        <v>94</v>
      </c>
      <c r="AV169" s="12" t="s">
        <v>92</v>
      </c>
      <c r="AW169" s="12" t="s">
        <v>39</v>
      </c>
      <c r="AX169" s="12" t="s">
        <v>85</v>
      </c>
      <c r="AY169" s="154" t="s">
        <v>140</v>
      </c>
    </row>
    <row r="170" spans="2:65" s="13" customFormat="1" ht="10.199999999999999" x14ac:dyDescent="0.2">
      <c r="B170" s="159"/>
      <c r="D170" s="149" t="s">
        <v>149</v>
      </c>
      <c r="E170" s="160" t="s">
        <v>1</v>
      </c>
      <c r="F170" s="161" t="s">
        <v>169</v>
      </c>
      <c r="H170" s="162">
        <v>9.2629999999999999</v>
      </c>
      <c r="I170" s="163"/>
      <c r="L170" s="159"/>
      <c r="M170" s="164"/>
      <c r="T170" s="165"/>
      <c r="AT170" s="160" t="s">
        <v>149</v>
      </c>
      <c r="AU170" s="160" t="s">
        <v>94</v>
      </c>
      <c r="AV170" s="13" t="s">
        <v>94</v>
      </c>
      <c r="AW170" s="13" t="s">
        <v>39</v>
      </c>
      <c r="AX170" s="13" t="s">
        <v>85</v>
      </c>
      <c r="AY170" s="160" t="s">
        <v>140</v>
      </c>
    </row>
    <row r="171" spans="2:65" s="12" customFormat="1" ht="10.199999999999999" x14ac:dyDescent="0.2">
      <c r="B171" s="153"/>
      <c r="D171" s="149" t="s">
        <v>149</v>
      </c>
      <c r="E171" s="154" t="s">
        <v>1</v>
      </c>
      <c r="F171" s="155" t="s">
        <v>170</v>
      </c>
      <c r="H171" s="154" t="s">
        <v>1</v>
      </c>
      <c r="I171" s="156"/>
      <c r="L171" s="153"/>
      <c r="M171" s="157"/>
      <c r="T171" s="158"/>
      <c r="AT171" s="154" t="s">
        <v>149</v>
      </c>
      <c r="AU171" s="154" t="s">
        <v>94</v>
      </c>
      <c r="AV171" s="12" t="s">
        <v>92</v>
      </c>
      <c r="AW171" s="12" t="s">
        <v>39</v>
      </c>
      <c r="AX171" s="12" t="s">
        <v>85</v>
      </c>
      <c r="AY171" s="154" t="s">
        <v>140</v>
      </c>
    </row>
    <row r="172" spans="2:65" s="13" customFormat="1" ht="10.199999999999999" x14ac:dyDescent="0.2">
      <c r="B172" s="159"/>
      <c r="D172" s="149" t="s">
        <v>149</v>
      </c>
      <c r="E172" s="160" t="s">
        <v>1</v>
      </c>
      <c r="F172" s="161" t="s">
        <v>171</v>
      </c>
      <c r="H172" s="162">
        <v>1.758</v>
      </c>
      <c r="I172" s="163"/>
      <c r="L172" s="159"/>
      <c r="M172" s="164"/>
      <c r="T172" s="165"/>
      <c r="AT172" s="160" t="s">
        <v>149</v>
      </c>
      <c r="AU172" s="160" t="s">
        <v>94</v>
      </c>
      <c r="AV172" s="13" t="s">
        <v>94</v>
      </c>
      <c r="AW172" s="13" t="s">
        <v>39</v>
      </c>
      <c r="AX172" s="13" t="s">
        <v>85</v>
      </c>
      <c r="AY172" s="160" t="s">
        <v>140</v>
      </c>
    </row>
    <row r="173" spans="2:65" s="12" customFormat="1" ht="10.199999999999999" x14ac:dyDescent="0.2">
      <c r="B173" s="153"/>
      <c r="D173" s="149" t="s">
        <v>149</v>
      </c>
      <c r="E173" s="154" t="s">
        <v>1</v>
      </c>
      <c r="F173" s="155" t="s">
        <v>172</v>
      </c>
      <c r="H173" s="154" t="s">
        <v>1</v>
      </c>
      <c r="I173" s="156"/>
      <c r="L173" s="153"/>
      <c r="M173" s="157"/>
      <c r="T173" s="158"/>
      <c r="AT173" s="154" t="s">
        <v>149</v>
      </c>
      <c r="AU173" s="154" t="s">
        <v>94</v>
      </c>
      <c r="AV173" s="12" t="s">
        <v>92</v>
      </c>
      <c r="AW173" s="12" t="s">
        <v>39</v>
      </c>
      <c r="AX173" s="12" t="s">
        <v>85</v>
      </c>
      <c r="AY173" s="154" t="s">
        <v>140</v>
      </c>
    </row>
    <row r="174" spans="2:65" s="13" customFormat="1" ht="10.199999999999999" x14ac:dyDescent="0.2">
      <c r="B174" s="159"/>
      <c r="D174" s="149" t="s">
        <v>149</v>
      </c>
      <c r="E174" s="160" t="s">
        <v>1</v>
      </c>
      <c r="F174" s="161" t="s">
        <v>173</v>
      </c>
      <c r="H174" s="162">
        <v>2.9159999999999999</v>
      </c>
      <c r="I174" s="163"/>
      <c r="L174" s="159"/>
      <c r="M174" s="164"/>
      <c r="T174" s="165"/>
      <c r="AT174" s="160" t="s">
        <v>149</v>
      </c>
      <c r="AU174" s="160" t="s">
        <v>94</v>
      </c>
      <c r="AV174" s="13" t="s">
        <v>94</v>
      </c>
      <c r="AW174" s="13" t="s">
        <v>39</v>
      </c>
      <c r="AX174" s="13" t="s">
        <v>85</v>
      </c>
      <c r="AY174" s="160" t="s">
        <v>140</v>
      </c>
    </row>
    <row r="175" spans="2:65" s="12" customFormat="1" ht="10.199999999999999" x14ac:dyDescent="0.2">
      <c r="B175" s="153"/>
      <c r="D175" s="149" t="s">
        <v>149</v>
      </c>
      <c r="E175" s="154" t="s">
        <v>1</v>
      </c>
      <c r="F175" s="155" t="s">
        <v>174</v>
      </c>
      <c r="H175" s="154" t="s">
        <v>1</v>
      </c>
      <c r="I175" s="156"/>
      <c r="L175" s="153"/>
      <c r="M175" s="157"/>
      <c r="T175" s="158"/>
      <c r="AT175" s="154" t="s">
        <v>149</v>
      </c>
      <c r="AU175" s="154" t="s">
        <v>94</v>
      </c>
      <c r="AV175" s="12" t="s">
        <v>92</v>
      </c>
      <c r="AW175" s="12" t="s">
        <v>39</v>
      </c>
      <c r="AX175" s="12" t="s">
        <v>85</v>
      </c>
      <c r="AY175" s="154" t="s">
        <v>140</v>
      </c>
    </row>
    <row r="176" spans="2:65" s="13" customFormat="1" ht="10.199999999999999" x14ac:dyDescent="0.2">
      <c r="B176" s="159"/>
      <c r="D176" s="149" t="s">
        <v>149</v>
      </c>
      <c r="E176" s="160" t="s">
        <v>1</v>
      </c>
      <c r="F176" s="161" t="s">
        <v>175</v>
      </c>
      <c r="H176" s="162">
        <v>0.55500000000000005</v>
      </c>
      <c r="I176" s="163"/>
      <c r="L176" s="159"/>
      <c r="M176" s="164"/>
      <c r="T176" s="165"/>
      <c r="AT176" s="160" t="s">
        <v>149</v>
      </c>
      <c r="AU176" s="160" t="s">
        <v>94</v>
      </c>
      <c r="AV176" s="13" t="s">
        <v>94</v>
      </c>
      <c r="AW176" s="13" t="s">
        <v>39</v>
      </c>
      <c r="AX176" s="13" t="s">
        <v>85</v>
      </c>
      <c r="AY176" s="160" t="s">
        <v>140</v>
      </c>
    </row>
    <row r="177" spans="2:51" s="12" customFormat="1" ht="10.199999999999999" x14ac:dyDescent="0.2">
      <c r="B177" s="153"/>
      <c r="D177" s="149" t="s">
        <v>149</v>
      </c>
      <c r="E177" s="154" t="s">
        <v>1</v>
      </c>
      <c r="F177" s="155" t="s">
        <v>176</v>
      </c>
      <c r="H177" s="154" t="s">
        <v>1</v>
      </c>
      <c r="I177" s="156"/>
      <c r="L177" s="153"/>
      <c r="M177" s="157"/>
      <c r="T177" s="158"/>
      <c r="AT177" s="154" t="s">
        <v>149</v>
      </c>
      <c r="AU177" s="154" t="s">
        <v>94</v>
      </c>
      <c r="AV177" s="12" t="s">
        <v>92</v>
      </c>
      <c r="AW177" s="12" t="s">
        <v>39</v>
      </c>
      <c r="AX177" s="12" t="s">
        <v>85</v>
      </c>
      <c r="AY177" s="154" t="s">
        <v>140</v>
      </c>
    </row>
    <row r="178" spans="2:51" s="13" customFormat="1" ht="10.199999999999999" x14ac:dyDescent="0.2">
      <c r="B178" s="159"/>
      <c r="D178" s="149" t="s">
        <v>149</v>
      </c>
      <c r="E178" s="160" t="s">
        <v>1</v>
      </c>
      <c r="F178" s="161" t="s">
        <v>177</v>
      </c>
      <c r="H178" s="162">
        <v>2.6280000000000001</v>
      </c>
      <c r="I178" s="163"/>
      <c r="L178" s="159"/>
      <c r="M178" s="164"/>
      <c r="T178" s="165"/>
      <c r="AT178" s="160" t="s">
        <v>149</v>
      </c>
      <c r="AU178" s="160" t="s">
        <v>94</v>
      </c>
      <c r="AV178" s="13" t="s">
        <v>94</v>
      </c>
      <c r="AW178" s="13" t="s">
        <v>39</v>
      </c>
      <c r="AX178" s="13" t="s">
        <v>85</v>
      </c>
      <c r="AY178" s="160" t="s">
        <v>140</v>
      </c>
    </row>
    <row r="179" spans="2:51" s="12" customFormat="1" ht="10.199999999999999" x14ac:dyDescent="0.2">
      <c r="B179" s="153"/>
      <c r="D179" s="149" t="s">
        <v>149</v>
      </c>
      <c r="E179" s="154" t="s">
        <v>1</v>
      </c>
      <c r="F179" s="155" t="s">
        <v>178</v>
      </c>
      <c r="H179" s="154" t="s">
        <v>1</v>
      </c>
      <c r="I179" s="156"/>
      <c r="L179" s="153"/>
      <c r="M179" s="157"/>
      <c r="T179" s="158"/>
      <c r="AT179" s="154" t="s">
        <v>149</v>
      </c>
      <c r="AU179" s="154" t="s">
        <v>94</v>
      </c>
      <c r="AV179" s="12" t="s">
        <v>92</v>
      </c>
      <c r="AW179" s="12" t="s">
        <v>39</v>
      </c>
      <c r="AX179" s="12" t="s">
        <v>85</v>
      </c>
      <c r="AY179" s="154" t="s">
        <v>140</v>
      </c>
    </row>
    <row r="180" spans="2:51" s="13" customFormat="1" ht="10.199999999999999" x14ac:dyDescent="0.2">
      <c r="B180" s="159"/>
      <c r="D180" s="149" t="s">
        <v>149</v>
      </c>
      <c r="E180" s="160" t="s">
        <v>1</v>
      </c>
      <c r="F180" s="161" t="s">
        <v>175</v>
      </c>
      <c r="H180" s="162">
        <v>0.55500000000000005</v>
      </c>
      <c r="I180" s="163"/>
      <c r="L180" s="159"/>
      <c r="M180" s="164"/>
      <c r="T180" s="165"/>
      <c r="AT180" s="160" t="s">
        <v>149</v>
      </c>
      <c r="AU180" s="160" t="s">
        <v>94</v>
      </c>
      <c r="AV180" s="13" t="s">
        <v>94</v>
      </c>
      <c r="AW180" s="13" t="s">
        <v>39</v>
      </c>
      <c r="AX180" s="13" t="s">
        <v>85</v>
      </c>
      <c r="AY180" s="160" t="s">
        <v>140</v>
      </c>
    </row>
    <row r="181" spans="2:51" s="12" customFormat="1" ht="10.199999999999999" x14ac:dyDescent="0.2">
      <c r="B181" s="153"/>
      <c r="D181" s="149" t="s">
        <v>149</v>
      </c>
      <c r="E181" s="154" t="s">
        <v>1</v>
      </c>
      <c r="F181" s="155" t="s">
        <v>179</v>
      </c>
      <c r="H181" s="154" t="s">
        <v>1</v>
      </c>
      <c r="I181" s="156"/>
      <c r="L181" s="153"/>
      <c r="M181" s="157"/>
      <c r="T181" s="158"/>
      <c r="AT181" s="154" t="s">
        <v>149</v>
      </c>
      <c r="AU181" s="154" t="s">
        <v>94</v>
      </c>
      <c r="AV181" s="12" t="s">
        <v>92</v>
      </c>
      <c r="AW181" s="12" t="s">
        <v>39</v>
      </c>
      <c r="AX181" s="12" t="s">
        <v>85</v>
      </c>
      <c r="AY181" s="154" t="s">
        <v>140</v>
      </c>
    </row>
    <row r="182" spans="2:51" s="13" customFormat="1" ht="10.199999999999999" x14ac:dyDescent="0.2">
      <c r="B182" s="159"/>
      <c r="D182" s="149" t="s">
        <v>149</v>
      </c>
      <c r="E182" s="160" t="s">
        <v>1</v>
      </c>
      <c r="F182" s="161" t="s">
        <v>180</v>
      </c>
      <c r="H182" s="162">
        <v>0.19500000000000001</v>
      </c>
      <c r="I182" s="163"/>
      <c r="L182" s="159"/>
      <c r="M182" s="164"/>
      <c r="T182" s="165"/>
      <c r="AT182" s="160" t="s">
        <v>149</v>
      </c>
      <c r="AU182" s="160" t="s">
        <v>94</v>
      </c>
      <c r="AV182" s="13" t="s">
        <v>94</v>
      </c>
      <c r="AW182" s="13" t="s">
        <v>39</v>
      </c>
      <c r="AX182" s="13" t="s">
        <v>85</v>
      </c>
      <c r="AY182" s="160" t="s">
        <v>140</v>
      </c>
    </row>
    <row r="183" spans="2:51" s="12" customFormat="1" ht="10.199999999999999" x14ac:dyDescent="0.2">
      <c r="B183" s="153"/>
      <c r="D183" s="149" t="s">
        <v>149</v>
      </c>
      <c r="E183" s="154" t="s">
        <v>1</v>
      </c>
      <c r="F183" s="155" t="s">
        <v>181</v>
      </c>
      <c r="H183" s="154" t="s">
        <v>1</v>
      </c>
      <c r="I183" s="156"/>
      <c r="L183" s="153"/>
      <c r="M183" s="157"/>
      <c r="T183" s="158"/>
      <c r="AT183" s="154" t="s">
        <v>149</v>
      </c>
      <c r="AU183" s="154" t="s">
        <v>94</v>
      </c>
      <c r="AV183" s="12" t="s">
        <v>92</v>
      </c>
      <c r="AW183" s="12" t="s">
        <v>39</v>
      </c>
      <c r="AX183" s="12" t="s">
        <v>85</v>
      </c>
      <c r="AY183" s="154" t="s">
        <v>140</v>
      </c>
    </row>
    <row r="184" spans="2:51" s="13" customFormat="1" ht="10.199999999999999" x14ac:dyDescent="0.2">
      <c r="B184" s="159"/>
      <c r="D184" s="149" t="s">
        <v>149</v>
      </c>
      <c r="E184" s="160" t="s">
        <v>1</v>
      </c>
      <c r="F184" s="161" t="s">
        <v>182</v>
      </c>
      <c r="H184" s="162">
        <v>3.6999999999999998E-2</v>
      </c>
      <c r="I184" s="163"/>
      <c r="L184" s="159"/>
      <c r="M184" s="164"/>
      <c r="T184" s="165"/>
      <c r="AT184" s="160" t="s">
        <v>149</v>
      </c>
      <c r="AU184" s="160" t="s">
        <v>94</v>
      </c>
      <c r="AV184" s="13" t="s">
        <v>94</v>
      </c>
      <c r="AW184" s="13" t="s">
        <v>39</v>
      </c>
      <c r="AX184" s="13" t="s">
        <v>85</v>
      </c>
      <c r="AY184" s="160" t="s">
        <v>140</v>
      </c>
    </row>
    <row r="185" spans="2:51" s="12" customFormat="1" ht="10.199999999999999" x14ac:dyDescent="0.2">
      <c r="B185" s="153"/>
      <c r="D185" s="149" t="s">
        <v>149</v>
      </c>
      <c r="E185" s="154" t="s">
        <v>1</v>
      </c>
      <c r="F185" s="155" t="s">
        <v>183</v>
      </c>
      <c r="H185" s="154" t="s">
        <v>1</v>
      </c>
      <c r="I185" s="156"/>
      <c r="L185" s="153"/>
      <c r="M185" s="157"/>
      <c r="T185" s="158"/>
      <c r="AT185" s="154" t="s">
        <v>149</v>
      </c>
      <c r="AU185" s="154" t="s">
        <v>94</v>
      </c>
      <c r="AV185" s="12" t="s">
        <v>92</v>
      </c>
      <c r="AW185" s="12" t="s">
        <v>39</v>
      </c>
      <c r="AX185" s="12" t="s">
        <v>85</v>
      </c>
      <c r="AY185" s="154" t="s">
        <v>140</v>
      </c>
    </row>
    <row r="186" spans="2:51" s="13" customFormat="1" ht="10.199999999999999" x14ac:dyDescent="0.2">
      <c r="B186" s="159"/>
      <c r="D186" s="149" t="s">
        <v>149</v>
      </c>
      <c r="E186" s="160" t="s">
        <v>1</v>
      </c>
      <c r="F186" s="161" t="s">
        <v>184</v>
      </c>
      <c r="H186" s="162">
        <v>0.39</v>
      </c>
      <c r="I186" s="163"/>
      <c r="L186" s="159"/>
      <c r="M186" s="164"/>
      <c r="T186" s="165"/>
      <c r="AT186" s="160" t="s">
        <v>149</v>
      </c>
      <c r="AU186" s="160" t="s">
        <v>94</v>
      </c>
      <c r="AV186" s="13" t="s">
        <v>94</v>
      </c>
      <c r="AW186" s="13" t="s">
        <v>39</v>
      </c>
      <c r="AX186" s="13" t="s">
        <v>85</v>
      </c>
      <c r="AY186" s="160" t="s">
        <v>140</v>
      </c>
    </row>
    <row r="187" spans="2:51" s="12" customFormat="1" ht="10.199999999999999" x14ac:dyDescent="0.2">
      <c r="B187" s="153"/>
      <c r="D187" s="149" t="s">
        <v>149</v>
      </c>
      <c r="E187" s="154" t="s">
        <v>1</v>
      </c>
      <c r="F187" s="155" t="s">
        <v>185</v>
      </c>
      <c r="H187" s="154" t="s">
        <v>1</v>
      </c>
      <c r="I187" s="156"/>
      <c r="L187" s="153"/>
      <c r="M187" s="157"/>
      <c r="T187" s="158"/>
      <c r="AT187" s="154" t="s">
        <v>149</v>
      </c>
      <c r="AU187" s="154" t="s">
        <v>94</v>
      </c>
      <c r="AV187" s="12" t="s">
        <v>92</v>
      </c>
      <c r="AW187" s="12" t="s">
        <v>39</v>
      </c>
      <c r="AX187" s="12" t="s">
        <v>85</v>
      </c>
      <c r="AY187" s="154" t="s">
        <v>140</v>
      </c>
    </row>
    <row r="188" spans="2:51" s="13" customFormat="1" ht="10.199999999999999" x14ac:dyDescent="0.2">
      <c r="B188" s="159"/>
      <c r="D188" s="149" t="s">
        <v>149</v>
      </c>
      <c r="E188" s="160" t="s">
        <v>1</v>
      </c>
      <c r="F188" s="161" t="s">
        <v>186</v>
      </c>
      <c r="H188" s="162">
        <v>7.3999999999999996E-2</v>
      </c>
      <c r="I188" s="163"/>
      <c r="L188" s="159"/>
      <c r="M188" s="164"/>
      <c r="T188" s="165"/>
      <c r="AT188" s="160" t="s">
        <v>149</v>
      </c>
      <c r="AU188" s="160" t="s">
        <v>94</v>
      </c>
      <c r="AV188" s="13" t="s">
        <v>94</v>
      </c>
      <c r="AW188" s="13" t="s">
        <v>39</v>
      </c>
      <c r="AX188" s="13" t="s">
        <v>85</v>
      </c>
      <c r="AY188" s="160" t="s">
        <v>140</v>
      </c>
    </row>
    <row r="189" spans="2:51" s="12" customFormat="1" ht="10.199999999999999" x14ac:dyDescent="0.2">
      <c r="B189" s="153"/>
      <c r="D189" s="149" t="s">
        <v>149</v>
      </c>
      <c r="E189" s="154" t="s">
        <v>1</v>
      </c>
      <c r="F189" s="155" t="s">
        <v>187</v>
      </c>
      <c r="H189" s="154" t="s">
        <v>1</v>
      </c>
      <c r="I189" s="156"/>
      <c r="L189" s="153"/>
      <c r="M189" s="157"/>
      <c r="T189" s="158"/>
      <c r="AT189" s="154" t="s">
        <v>149</v>
      </c>
      <c r="AU189" s="154" t="s">
        <v>94</v>
      </c>
      <c r="AV189" s="12" t="s">
        <v>92</v>
      </c>
      <c r="AW189" s="12" t="s">
        <v>39</v>
      </c>
      <c r="AX189" s="12" t="s">
        <v>85</v>
      </c>
      <c r="AY189" s="154" t="s">
        <v>140</v>
      </c>
    </row>
    <row r="190" spans="2:51" s="13" customFormat="1" ht="10.199999999999999" x14ac:dyDescent="0.2">
      <c r="B190" s="159"/>
      <c r="D190" s="149" t="s">
        <v>149</v>
      </c>
      <c r="E190" s="160" t="s">
        <v>1</v>
      </c>
      <c r="F190" s="161" t="s">
        <v>188</v>
      </c>
      <c r="H190" s="162">
        <v>0.40400000000000003</v>
      </c>
      <c r="I190" s="163"/>
      <c r="L190" s="159"/>
      <c r="M190" s="164"/>
      <c r="T190" s="165"/>
      <c r="AT190" s="160" t="s">
        <v>149</v>
      </c>
      <c r="AU190" s="160" t="s">
        <v>94</v>
      </c>
      <c r="AV190" s="13" t="s">
        <v>94</v>
      </c>
      <c r="AW190" s="13" t="s">
        <v>39</v>
      </c>
      <c r="AX190" s="13" t="s">
        <v>85</v>
      </c>
      <c r="AY190" s="160" t="s">
        <v>140</v>
      </c>
    </row>
    <row r="191" spans="2:51" s="12" customFormat="1" ht="10.199999999999999" x14ac:dyDescent="0.2">
      <c r="B191" s="153"/>
      <c r="D191" s="149" t="s">
        <v>149</v>
      </c>
      <c r="E191" s="154" t="s">
        <v>1</v>
      </c>
      <c r="F191" s="155" t="s">
        <v>189</v>
      </c>
      <c r="H191" s="154" t="s">
        <v>1</v>
      </c>
      <c r="I191" s="156"/>
      <c r="L191" s="153"/>
      <c r="M191" s="157"/>
      <c r="T191" s="158"/>
      <c r="AT191" s="154" t="s">
        <v>149</v>
      </c>
      <c r="AU191" s="154" t="s">
        <v>94</v>
      </c>
      <c r="AV191" s="12" t="s">
        <v>92</v>
      </c>
      <c r="AW191" s="12" t="s">
        <v>39</v>
      </c>
      <c r="AX191" s="12" t="s">
        <v>85</v>
      </c>
      <c r="AY191" s="154" t="s">
        <v>140</v>
      </c>
    </row>
    <row r="192" spans="2:51" s="13" customFormat="1" ht="10.199999999999999" x14ac:dyDescent="0.2">
      <c r="B192" s="159"/>
      <c r="D192" s="149" t="s">
        <v>149</v>
      </c>
      <c r="E192" s="160" t="s">
        <v>1</v>
      </c>
      <c r="F192" s="161" t="s">
        <v>190</v>
      </c>
      <c r="H192" s="162">
        <v>7.6999999999999999E-2</v>
      </c>
      <c r="I192" s="163"/>
      <c r="L192" s="159"/>
      <c r="M192" s="164"/>
      <c r="T192" s="165"/>
      <c r="AT192" s="160" t="s">
        <v>149</v>
      </c>
      <c r="AU192" s="160" t="s">
        <v>94</v>
      </c>
      <c r="AV192" s="13" t="s">
        <v>94</v>
      </c>
      <c r="AW192" s="13" t="s">
        <v>39</v>
      </c>
      <c r="AX192" s="13" t="s">
        <v>85</v>
      </c>
      <c r="AY192" s="160" t="s">
        <v>140</v>
      </c>
    </row>
    <row r="193" spans="2:65" s="12" customFormat="1" ht="10.199999999999999" x14ac:dyDescent="0.2">
      <c r="B193" s="153"/>
      <c r="D193" s="149" t="s">
        <v>149</v>
      </c>
      <c r="E193" s="154" t="s">
        <v>1</v>
      </c>
      <c r="F193" s="155" t="s">
        <v>237</v>
      </c>
      <c r="H193" s="154" t="s">
        <v>1</v>
      </c>
      <c r="I193" s="156"/>
      <c r="L193" s="153"/>
      <c r="M193" s="157"/>
      <c r="T193" s="158"/>
      <c r="AT193" s="154" t="s">
        <v>149</v>
      </c>
      <c r="AU193" s="154" t="s">
        <v>94</v>
      </c>
      <c r="AV193" s="12" t="s">
        <v>92</v>
      </c>
      <c r="AW193" s="12" t="s">
        <v>39</v>
      </c>
      <c r="AX193" s="12" t="s">
        <v>85</v>
      </c>
      <c r="AY193" s="154" t="s">
        <v>140</v>
      </c>
    </row>
    <row r="194" spans="2:65" s="13" customFormat="1" ht="10.199999999999999" x14ac:dyDescent="0.2">
      <c r="B194" s="159"/>
      <c r="D194" s="149" t="s">
        <v>149</v>
      </c>
      <c r="E194" s="160" t="s">
        <v>1</v>
      </c>
      <c r="F194" s="161" t="s">
        <v>238</v>
      </c>
      <c r="H194" s="162">
        <v>6.5000000000000002E-2</v>
      </c>
      <c r="I194" s="163"/>
      <c r="L194" s="159"/>
      <c r="M194" s="164"/>
      <c r="T194" s="165"/>
      <c r="AT194" s="160" t="s">
        <v>149</v>
      </c>
      <c r="AU194" s="160" t="s">
        <v>94</v>
      </c>
      <c r="AV194" s="13" t="s">
        <v>94</v>
      </c>
      <c r="AW194" s="13" t="s">
        <v>39</v>
      </c>
      <c r="AX194" s="13" t="s">
        <v>85</v>
      </c>
      <c r="AY194" s="160" t="s">
        <v>140</v>
      </c>
    </row>
    <row r="195" spans="2:65" s="14" customFormat="1" ht="10.199999999999999" x14ac:dyDescent="0.2">
      <c r="B195" s="166"/>
      <c r="D195" s="149" t="s">
        <v>149</v>
      </c>
      <c r="E195" s="167" t="s">
        <v>1</v>
      </c>
      <c r="F195" s="168" t="s">
        <v>152</v>
      </c>
      <c r="H195" s="169">
        <v>18.917000000000005</v>
      </c>
      <c r="I195" s="170"/>
      <c r="L195" s="166"/>
      <c r="M195" s="171"/>
      <c r="T195" s="172"/>
      <c r="AT195" s="167" t="s">
        <v>149</v>
      </c>
      <c r="AU195" s="167" t="s">
        <v>94</v>
      </c>
      <c r="AV195" s="14" t="s">
        <v>147</v>
      </c>
      <c r="AW195" s="14" t="s">
        <v>39</v>
      </c>
      <c r="AX195" s="14" t="s">
        <v>85</v>
      </c>
      <c r="AY195" s="167" t="s">
        <v>140</v>
      </c>
    </row>
    <row r="196" spans="2:65" s="13" customFormat="1" ht="10.199999999999999" x14ac:dyDescent="0.2">
      <c r="B196" s="159"/>
      <c r="D196" s="149" t="s">
        <v>149</v>
      </c>
      <c r="E196" s="160" t="s">
        <v>1</v>
      </c>
      <c r="F196" s="161" t="s">
        <v>242</v>
      </c>
      <c r="H196" s="162">
        <v>19.484999999999999</v>
      </c>
      <c r="I196" s="163"/>
      <c r="L196" s="159"/>
      <c r="M196" s="164"/>
      <c r="T196" s="165"/>
      <c r="AT196" s="160" t="s">
        <v>149</v>
      </c>
      <c r="AU196" s="160" t="s">
        <v>94</v>
      </c>
      <c r="AV196" s="13" t="s">
        <v>94</v>
      </c>
      <c r="AW196" s="13" t="s">
        <v>39</v>
      </c>
      <c r="AX196" s="13" t="s">
        <v>85</v>
      </c>
      <c r="AY196" s="160" t="s">
        <v>140</v>
      </c>
    </row>
    <row r="197" spans="2:65" s="14" customFormat="1" ht="10.199999999999999" x14ac:dyDescent="0.2">
      <c r="B197" s="166"/>
      <c r="D197" s="149" t="s">
        <v>149</v>
      </c>
      <c r="E197" s="167" t="s">
        <v>1</v>
      </c>
      <c r="F197" s="168" t="s">
        <v>152</v>
      </c>
      <c r="H197" s="169">
        <v>19.484999999999999</v>
      </c>
      <c r="I197" s="170"/>
      <c r="L197" s="166"/>
      <c r="M197" s="171"/>
      <c r="T197" s="172"/>
      <c r="AT197" s="167" t="s">
        <v>149</v>
      </c>
      <c r="AU197" s="167" t="s">
        <v>94</v>
      </c>
      <c r="AV197" s="14" t="s">
        <v>147</v>
      </c>
      <c r="AW197" s="14" t="s">
        <v>39</v>
      </c>
      <c r="AX197" s="14" t="s">
        <v>92</v>
      </c>
      <c r="AY197" s="167" t="s">
        <v>140</v>
      </c>
    </row>
    <row r="198" spans="2:65" s="1" customFormat="1" ht="24.15" customHeight="1" x14ac:dyDescent="0.2">
      <c r="B198" s="32"/>
      <c r="C198" s="136" t="s">
        <v>156</v>
      </c>
      <c r="D198" s="136" t="s">
        <v>142</v>
      </c>
      <c r="E198" s="137" t="s">
        <v>243</v>
      </c>
      <c r="F198" s="138" t="s">
        <v>244</v>
      </c>
      <c r="G198" s="139" t="s">
        <v>145</v>
      </c>
      <c r="H198" s="140">
        <v>238.29599999999999</v>
      </c>
      <c r="I198" s="141"/>
      <c r="J198" s="142">
        <f>ROUND(I198*H198,2)</f>
        <v>0</v>
      </c>
      <c r="K198" s="138" t="s">
        <v>146</v>
      </c>
      <c r="L198" s="32"/>
      <c r="M198" s="143" t="s">
        <v>1</v>
      </c>
      <c r="N198" s="144" t="s">
        <v>50</v>
      </c>
      <c r="P198" s="145">
        <f>O198*H198</f>
        <v>0</v>
      </c>
      <c r="Q198" s="145">
        <v>0</v>
      </c>
      <c r="R198" s="145">
        <f>Q198*H198</f>
        <v>0</v>
      </c>
      <c r="S198" s="145">
        <v>0</v>
      </c>
      <c r="T198" s="146">
        <f>S198*H198</f>
        <v>0</v>
      </c>
      <c r="AR198" s="147" t="s">
        <v>147</v>
      </c>
      <c r="AT198" s="147" t="s">
        <v>142</v>
      </c>
      <c r="AU198" s="147" t="s">
        <v>94</v>
      </c>
      <c r="AY198" s="16" t="s">
        <v>140</v>
      </c>
      <c r="BE198" s="148">
        <f>IF(N198="základní",J198,0)</f>
        <v>0</v>
      </c>
      <c r="BF198" s="148">
        <f>IF(N198="snížená",J198,0)</f>
        <v>0</v>
      </c>
      <c r="BG198" s="148">
        <f>IF(N198="zákl. přenesená",J198,0)</f>
        <v>0</v>
      </c>
      <c r="BH198" s="148">
        <f>IF(N198="sníž. přenesená",J198,0)</f>
        <v>0</v>
      </c>
      <c r="BI198" s="148">
        <f>IF(N198="nulová",J198,0)</f>
        <v>0</v>
      </c>
      <c r="BJ198" s="16" t="s">
        <v>92</v>
      </c>
      <c r="BK198" s="148">
        <f>ROUND(I198*H198,2)</f>
        <v>0</v>
      </c>
      <c r="BL198" s="16" t="s">
        <v>147</v>
      </c>
      <c r="BM198" s="147" t="s">
        <v>159</v>
      </c>
    </row>
    <row r="199" spans="2:65" s="1" customFormat="1" ht="19.2" x14ac:dyDescent="0.2">
      <c r="B199" s="32"/>
      <c r="D199" s="149" t="s">
        <v>148</v>
      </c>
      <c r="F199" s="150" t="s">
        <v>244</v>
      </c>
      <c r="I199" s="151"/>
      <c r="L199" s="32"/>
      <c r="M199" s="152"/>
      <c r="T199" s="56"/>
      <c r="AT199" s="16" t="s">
        <v>148</v>
      </c>
      <c r="AU199" s="16" t="s">
        <v>94</v>
      </c>
    </row>
    <row r="200" spans="2:65" s="12" customFormat="1" ht="10.199999999999999" x14ac:dyDescent="0.2">
      <c r="B200" s="153"/>
      <c r="D200" s="149" t="s">
        <v>149</v>
      </c>
      <c r="E200" s="154" t="s">
        <v>1</v>
      </c>
      <c r="F200" s="155" t="s">
        <v>168</v>
      </c>
      <c r="H200" s="154" t="s">
        <v>1</v>
      </c>
      <c r="I200" s="156"/>
      <c r="L200" s="153"/>
      <c r="M200" s="157"/>
      <c r="T200" s="158"/>
      <c r="AT200" s="154" t="s">
        <v>149</v>
      </c>
      <c r="AU200" s="154" t="s">
        <v>94</v>
      </c>
      <c r="AV200" s="12" t="s">
        <v>92</v>
      </c>
      <c r="AW200" s="12" t="s">
        <v>39</v>
      </c>
      <c r="AX200" s="12" t="s">
        <v>85</v>
      </c>
      <c r="AY200" s="154" t="s">
        <v>140</v>
      </c>
    </row>
    <row r="201" spans="2:65" s="13" customFormat="1" ht="10.199999999999999" x14ac:dyDescent="0.2">
      <c r="B201" s="159"/>
      <c r="D201" s="149" t="s">
        <v>149</v>
      </c>
      <c r="E201" s="160" t="s">
        <v>1</v>
      </c>
      <c r="F201" s="161" t="s">
        <v>245</v>
      </c>
      <c r="H201" s="162">
        <v>123.5</v>
      </c>
      <c r="I201" s="163"/>
      <c r="L201" s="159"/>
      <c r="M201" s="164"/>
      <c r="T201" s="165"/>
      <c r="AT201" s="160" t="s">
        <v>149</v>
      </c>
      <c r="AU201" s="160" t="s">
        <v>94</v>
      </c>
      <c r="AV201" s="13" t="s">
        <v>94</v>
      </c>
      <c r="AW201" s="13" t="s">
        <v>39</v>
      </c>
      <c r="AX201" s="13" t="s">
        <v>85</v>
      </c>
      <c r="AY201" s="160" t="s">
        <v>140</v>
      </c>
    </row>
    <row r="202" spans="2:65" s="12" customFormat="1" ht="10.199999999999999" x14ac:dyDescent="0.2">
      <c r="B202" s="153"/>
      <c r="D202" s="149" t="s">
        <v>149</v>
      </c>
      <c r="E202" s="154" t="s">
        <v>1</v>
      </c>
      <c r="F202" s="155" t="s">
        <v>170</v>
      </c>
      <c r="H202" s="154" t="s">
        <v>1</v>
      </c>
      <c r="I202" s="156"/>
      <c r="L202" s="153"/>
      <c r="M202" s="157"/>
      <c r="T202" s="158"/>
      <c r="AT202" s="154" t="s">
        <v>149</v>
      </c>
      <c r="AU202" s="154" t="s">
        <v>94</v>
      </c>
      <c r="AV202" s="12" t="s">
        <v>92</v>
      </c>
      <c r="AW202" s="12" t="s">
        <v>39</v>
      </c>
      <c r="AX202" s="12" t="s">
        <v>85</v>
      </c>
      <c r="AY202" s="154" t="s">
        <v>140</v>
      </c>
    </row>
    <row r="203" spans="2:65" s="13" customFormat="1" ht="10.199999999999999" x14ac:dyDescent="0.2">
      <c r="B203" s="159"/>
      <c r="D203" s="149" t="s">
        <v>149</v>
      </c>
      <c r="E203" s="160" t="s">
        <v>1</v>
      </c>
      <c r="F203" s="161" t="s">
        <v>246</v>
      </c>
      <c r="H203" s="162">
        <v>9.9749999999999996</v>
      </c>
      <c r="I203" s="163"/>
      <c r="L203" s="159"/>
      <c r="M203" s="164"/>
      <c r="T203" s="165"/>
      <c r="AT203" s="160" t="s">
        <v>149</v>
      </c>
      <c r="AU203" s="160" t="s">
        <v>94</v>
      </c>
      <c r="AV203" s="13" t="s">
        <v>94</v>
      </c>
      <c r="AW203" s="13" t="s">
        <v>39</v>
      </c>
      <c r="AX203" s="13" t="s">
        <v>85</v>
      </c>
      <c r="AY203" s="160" t="s">
        <v>140</v>
      </c>
    </row>
    <row r="204" spans="2:65" s="12" customFormat="1" ht="10.199999999999999" x14ac:dyDescent="0.2">
      <c r="B204" s="153"/>
      <c r="D204" s="149" t="s">
        <v>149</v>
      </c>
      <c r="E204" s="154" t="s">
        <v>1</v>
      </c>
      <c r="F204" s="155" t="s">
        <v>172</v>
      </c>
      <c r="H204" s="154" t="s">
        <v>1</v>
      </c>
      <c r="I204" s="156"/>
      <c r="L204" s="153"/>
      <c r="M204" s="157"/>
      <c r="T204" s="158"/>
      <c r="AT204" s="154" t="s">
        <v>149</v>
      </c>
      <c r="AU204" s="154" t="s">
        <v>94</v>
      </c>
      <c r="AV204" s="12" t="s">
        <v>92</v>
      </c>
      <c r="AW204" s="12" t="s">
        <v>39</v>
      </c>
      <c r="AX204" s="12" t="s">
        <v>85</v>
      </c>
      <c r="AY204" s="154" t="s">
        <v>140</v>
      </c>
    </row>
    <row r="205" spans="2:65" s="13" customFormat="1" ht="10.199999999999999" x14ac:dyDescent="0.2">
      <c r="B205" s="159"/>
      <c r="D205" s="149" t="s">
        <v>149</v>
      </c>
      <c r="E205" s="160" t="s">
        <v>1</v>
      </c>
      <c r="F205" s="161" t="s">
        <v>247</v>
      </c>
      <c r="H205" s="162">
        <v>38.880000000000003</v>
      </c>
      <c r="I205" s="163"/>
      <c r="L205" s="159"/>
      <c r="M205" s="164"/>
      <c r="T205" s="165"/>
      <c r="AT205" s="160" t="s">
        <v>149</v>
      </c>
      <c r="AU205" s="160" t="s">
        <v>94</v>
      </c>
      <c r="AV205" s="13" t="s">
        <v>94</v>
      </c>
      <c r="AW205" s="13" t="s">
        <v>39</v>
      </c>
      <c r="AX205" s="13" t="s">
        <v>85</v>
      </c>
      <c r="AY205" s="160" t="s">
        <v>140</v>
      </c>
    </row>
    <row r="206" spans="2:65" s="12" customFormat="1" ht="10.199999999999999" x14ac:dyDescent="0.2">
      <c r="B206" s="153"/>
      <c r="D206" s="149" t="s">
        <v>149</v>
      </c>
      <c r="E206" s="154" t="s">
        <v>1</v>
      </c>
      <c r="F206" s="155" t="s">
        <v>174</v>
      </c>
      <c r="H206" s="154" t="s">
        <v>1</v>
      </c>
      <c r="I206" s="156"/>
      <c r="L206" s="153"/>
      <c r="M206" s="157"/>
      <c r="T206" s="158"/>
      <c r="AT206" s="154" t="s">
        <v>149</v>
      </c>
      <c r="AU206" s="154" t="s">
        <v>94</v>
      </c>
      <c r="AV206" s="12" t="s">
        <v>92</v>
      </c>
      <c r="AW206" s="12" t="s">
        <v>39</v>
      </c>
      <c r="AX206" s="12" t="s">
        <v>85</v>
      </c>
      <c r="AY206" s="154" t="s">
        <v>140</v>
      </c>
    </row>
    <row r="207" spans="2:65" s="13" customFormat="1" ht="10.199999999999999" x14ac:dyDescent="0.2">
      <c r="B207" s="159"/>
      <c r="D207" s="149" t="s">
        <v>149</v>
      </c>
      <c r="E207" s="160" t="s">
        <v>1</v>
      </c>
      <c r="F207" s="161" t="s">
        <v>248</v>
      </c>
      <c r="H207" s="162">
        <v>3.15</v>
      </c>
      <c r="I207" s="163"/>
      <c r="L207" s="159"/>
      <c r="M207" s="164"/>
      <c r="T207" s="165"/>
      <c r="AT207" s="160" t="s">
        <v>149</v>
      </c>
      <c r="AU207" s="160" t="s">
        <v>94</v>
      </c>
      <c r="AV207" s="13" t="s">
        <v>94</v>
      </c>
      <c r="AW207" s="13" t="s">
        <v>39</v>
      </c>
      <c r="AX207" s="13" t="s">
        <v>85</v>
      </c>
      <c r="AY207" s="160" t="s">
        <v>140</v>
      </c>
    </row>
    <row r="208" spans="2:65" s="12" customFormat="1" ht="10.199999999999999" x14ac:dyDescent="0.2">
      <c r="B208" s="153"/>
      <c r="D208" s="149" t="s">
        <v>149</v>
      </c>
      <c r="E208" s="154" t="s">
        <v>1</v>
      </c>
      <c r="F208" s="155" t="s">
        <v>176</v>
      </c>
      <c r="H208" s="154" t="s">
        <v>1</v>
      </c>
      <c r="I208" s="156"/>
      <c r="L208" s="153"/>
      <c r="M208" s="157"/>
      <c r="T208" s="158"/>
      <c r="AT208" s="154" t="s">
        <v>149</v>
      </c>
      <c r="AU208" s="154" t="s">
        <v>94</v>
      </c>
      <c r="AV208" s="12" t="s">
        <v>92</v>
      </c>
      <c r="AW208" s="12" t="s">
        <v>39</v>
      </c>
      <c r="AX208" s="12" t="s">
        <v>85</v>
      </c>
      <c r="AY208" s="154" t="s">
        <v>140</v>
      </c>
    </row>
    <row r="209" spans="2:51" s="13" customFormat="1" ht="10.199999999999999" x14ac:dyDescent="0.2">
      <c r="B209" s="159"/>
      <c r="D209" s="149" t="s">
        <v>149</v>
      </c>
      <c r="E209" s="160" t="s">
        <v>1</v>
      </c>
      <c r="F209" s="161" t="s">
        <v>249</v>
      </c>
      <c r="H209" s="162">
        <v>35.04</v>
      </c>
      <c r="I209" s="163"/>
      <c r="L209" s="159"/>
      <c r="M209" s="164"/>
      <c r="T209" s="165"/>
      <c r="AT209" s="160" t="s">
        <v>149</v>
      </c>
      <c r="AU209" s="160" t="s">
        <v>94</v>
      </c>
      <c r="AV209" s="13" t="s">
        <v>94</v>
      </c>
      <c r="AW209" s="13" t="s">
        <v>39</v>
      </c>
      <c r="AX209" s="13" t="s">
        <v>85</v>
      </c>
      <c r="AY209" s="160" t="s">
        <v>140</v>
      </c>
    </row>
    <row r="210" spans="2:51" s="12" customFormat="1" ht="10.199999999999999" x14ac:dyDescent="0.2">
      <c r="B210" s="153"/>
      <c r="D210" s="149" t="s">
        <v>149</v>
      </c>
      <c r="E210" s="154" t="s">
        <v>1</v>
      </c>
      <c r="F210" s="155" t="s">
        <v>178</v>
      </c>
      <c r="H210" s="154" t="s">
        <v>1</v>
      </c>
      <c r="I210" s="156"/>
      <c r="L210" s="153"/>
      <c r="M210" s="157"/>
      <c r="T210" s="158"/>
      <c r="AT210" s="154" t="s">
        <v>149</v>
      </c>
      <c r="AU210" s="154" t="s">
        <v>94</v>
      </c>
      <c r="AV210" s="12" t="s">
        <v>92</v>
      </c>
      <c r="AW210" s="12" t="s">
        <v>39</v>
      </c>
      <c r="AX210" s="12" t="s">
        <v>85</v>
      </c>
      <c r="AY210" s="154" t="s">
        <v>140</v>
      </c>
    </row>
    <row r="211" spans="2:51" s="13" customFormat="1" ht="10.199999999999999" x14ac:dyDescent="0.2">
      <c r="B211" s="159"/>
      <c r="D211" s="149" t="s">
        <v>149</v>
      </c>
      <c r="E211" s="160" t="s">
        <v>1</v>
      </c>
      <c r="F211" s="161" t="s">
        <v>248</v>
      </c>
      <c r="H211" s="162">
        <v>3.15</v>
      </c>
      <c r="I211" s="163"/>
      <c r="L211" s="159"/>
      <c r="M211" s="164"/>
      <c r="T211" s="165"/>
      <c r="AT211" s="160" t="s">
        <v>149</v>
      </c>
      <c r="AU211" s="160" t="s">
        <v>94</v>
      </c>
      <c r="AV211" s="13" t="s">
        <v>94</v>
      </c>
      <c r="AW211" s="13" t="s">
        <v>39</v>
      </c>
      <c r="AX211" s="13" t="s">
        <v>85</v>
      </c>
      <c r="AY211" s="160" t="s">
        <v>140</v>
      </c>
    </row>
    <row r="212" spans="2:51" s="12" customFormat="1" ht="10.199999999999999" x14ac:dyDescent="0.2">
      <c r="B212" s="153"/>
      <c r="D212" s="149" t="s">
        <v>149</v>
      </c>
      <c r="E212" s="154" t="s">
        <v>1</v>
      </c>
      <c r="F212" s="155" t="s">
        <v>179</v>
      </c>
      <c r="H212" s="154" t="s">
        <v>1</v>
      </c>
      <c r="I212" s="156"/>
      <c r="L212" s="153"/>
      <c r="M212" s="157"/>
      <c r="T212" s="158"/>
      <c r="AT212" s="154" t="s">
        <v>149</v>
      </c>
      <c r="AU212" s="154" t="s">
        <v>94</v>
      </c>
      <c r="AV212" s="12" t="s">
        <v>92</v>
      </c>
      <c r="AW212" s="12" t="s">
        <v>39</v>
      </c>
      <c r="AX212" s="12" t="s">
        <v>85</v>
      </c>
      <c r="AY212" s="154" t="s">
        <v>140</v>
      </c>
    </row>
    <row r="213" spans="2:51" s="13" customFormat="1" ht="10.199999999999999" x14ac:dyDescent="0.2">
      <c r="B213" s="159"/>
      <c r="D213" s="149" t="s">
        <v>149</v>
      </c>
      <c r="E213" s="160" t="s">
        <v>1</v>
      </c>
      <c r="F213" s="161" t="s">
        <v>250</v>
      </c>
      <c r="H213" s="162">
        <v>2.6</v>
      </c>
      <c r="I213" s="163"/>
      <c r="L213" s="159"/>
      <c r="M213" s="164"/>
      <c r="T213" s="165"/>
      <c r="AT213" s="160" t="s">
        <v>149</v>
      </c>
      <c r="AU213" s="160" t="s">
        <v>94</v>
      </c>
      <c r="AV213" s="13" t="s">
        <v>94</v>
      </c>
      <c r="AW213" s="13" t="s">
        <v>39</v>
      </c>
      <c r="AX213" s="13" t="s">
        <v>85</v>
      </c>
      <c r="AY213" s="160" t="s">
        <v>140</v>
      </c>
    </row>
    <row r="214" spans="2:51" s="12" customFormat="1" ht="10.199999999999999" x14ac:dyDescent="0.2">
      <c r="B214" s="153"/>
      <c r="D214" s="149" t="s">
        <v>149</v>
      </c>
      <c r="E214" s="154" t="s">
        <v>1</v>
      </c>
      <c r="F214" s="155" t="s">
        <v>181</v>
      </c>
      <c r="H214" s="154" t="s">
        <v>1</v>
      </c>
      <c r="I214" s="156"/>
      <c r="L214" s="153"/>
      <c r="M214" s="157"/>
      <c r="T214" s="158"/>
      <c r="AT214" s="154" t="s">
        <v>149</v>
      </c>
      <c r="AU214" s="154" t="s">
        <v>94</v>
      </c>
      <c r="AV214" s="12" t="s">
        <v>92</v>
      </c>
      <c r="AW214" s="12" t="s">
        <v>39</v>
      </c>
      <c r="AX214" s="12" t="s">
        <v>85</v>
      </c>
      <c r="AY214" s="154" t="s">
        <v>140</v>
      </c>
    </row>
    <row r="215" spans="2:51" s="13" customFormat="1" ht="10.199999999999999" x14ac:dyDescent="0.2">
      <c r="B215" s="159"/>
      <c r="D215" s="149" t="s">
        <v>149</v>
      </c>
      <c r="E215" s="160" t="s">
        <v>1</v>
      </c>
      <c r="F215" s="161" t="s">
        <v>251</v>
      </c>
      <c r="H215" s="162">
        <v>0.85</v>
      </c>
      <c r="I215" s="163"/>
      <c r="L215" s="159"/>
      <c r="M215" s="164"/>
      <c r="T215" s="165"/>
      <c r="AT215" s="160" t="s">
        <v>149</v>
      </c>
      <c r="AU215" s="160" t="s">
        <v>94</v>
      </c>
      <c r="AV215" s="13" t="s">
        <v>94</v>
      </c>
      <c r="AW215" s="13" t="s">
        <v>39</v>
      </c>
      <c r="AX215" s="13" t="s">
        <v>85</v>
      </c>
      <c r="AY215" s="160" t="s">
        <v>140</v>
      </c>
    </row>
    <row r="216" spans="2:51" s="12" customFormat="1" ht="10.199999999999999" x14ac:dyDescent="0.2">
      <c r="B216" s="153"/>
      <c r="D216" s="149" t="s">
        <v>149</v>
      </c>
      <c r="E216" s="154" t="s">
        <v>1</v>
      </c>
      <c r="F216" s="155" t="s">
        <v>183</v>
      </c>
      <c r="H216" s="154" t="s">
        <v>1</v>
      </c>
      <c r="I216" s="156"/>
      <c r="L216" s="153"/>
      <c r="M216" s="157"/>
      <c r="T216" s="158"/>
      <c r="AT216" s="154" t="s">
        <v>149</v>
      </c>
      <c r="AU216" s="154" t="s">
        <v>94</v>
      </c>
      <c r="AV216" s="12" t="s">
        <v>92</v>
      </c>
      <c r="AW216" s="12" t="s">
        <v>39</v>
      </c>
      <c r="AX216" s="12" t="s">
        <v>85</v>
      </c>
      <c r="AY216" s="154" t="s">
        <v>140</v>
      </c>
    </row>
    <row r="217" spans="2:51" s="13" customFormat="1" ht="10.199999999999999" x14ac:dyDescent="0.2">
      <c r="B217" s="159"/>
      <c r="D217" s="149" t="s">
        <v>149</v>
      </c>
      <c r="E217" s="160" t="s">
        <v>1</v>
      </c>
      <c r="F217" s="161" t="s">
        <v>252</v>
      </c>
      <c r="H217" s="162">
        <v>5.2</v>
      </c>
      <c r="I217" s="163"/>
      <c r="L217" s="159"/>
      <c r="M217" s="164"/>
      <c r="T217" s="165"/>
      <c r="AT217" s="160" t="s">
        <v>149</v>
      </c>
      <c r="AU217" s="160" t="s">
        <v>94</v>
      </c>
      <c r="AV217" s="13" t="s">
        <v>94</v>
      </c>
      <c r="AW217" s="13" t="s">
        <v>39</v>
      </c>
      <c r="AX217" s="13" t="s">
        <v>85</v>
      </c>
      <c r="AY217" s="160" t="s">
        <v>140</v>
      </c>
    </row>
    <row r="218" spans="2:51" s="12" customFormat="1" ht="10.199999999999999" x14ac:dyDescent="0.2">
      <c r="B218" s="153"/>
      <c r="D218" s="149" t="s">
        <v>149</v>
      </c>
      <c r="E218" s="154" t="s">
        <v>1</v>
      </c>
      <c r="F218" s="155" t="s">
        <v>185</v>
      </c>
      <c r="H218" s="154" t="s">
        <v>1</v>
      </c>
      <c r="I218" s="156"/>
      <c r="L218" s="153"/>
      <c r="M218" s="157"/>
      <c r="T218" s="158"/>
      <c r="AT218" s="154" t="s">
        <v>149</v>
      </c>
      <c r="AU218" s="154" t="s">
        <v>94</v>
      </c>
      <c r="AV218" s="12" t="s">
        <v>92</v>
      </c>
      <c r="AW218" s="12" t="s">
        <v>39</v>
      </c>
      <c r="AX218" s="12" t="s">
        <v>85</v>
      </c>
      <c r="AY218" s="154" t="s">
        <v>140</v>
      </c>
    </row>
    <row r="219" spans="2:51" s="13" customFormat="1" ht="10.199999999999999" x14ac:dyDescent="0.2">
      <c r="B219" s="159"/>
      <c r="D219" s="149" t="s">
        <v>149</v>
      </c>
      <c r="E219" s="160" t="s">
        <v>1</v>
      </c>
      <c r="F219" s="161" t="s">
        <v>253</v>
      </c>
      <c r="H219" s="162">
        <v>0.5</v>
      </c>
      <c r="I219" s="163"/>
      <c r="L219" s="159"/>
      <c r="M219" s="164"/>
      <c r="T219" s="165"/>
      <c r="AT219" s="160" t="s">
        <v>149</v>
      </c>
      <c r="AU219" s="160" t="s">
        <v>94</v>
      </c>
      <c r="AV219" s="13" t="s">
        <v>94</v>
      </c>
      <c r="AW219" s="13" t="s">
        <v>39</v>
      </c>
      <c r="AX219" s="13" t="s">
        <v>85</v>
      </c>
      <c r="AY219" s="160" t="s">
        <v>140</v>
      </c>
    </row>
    <row r="220" spans="2:51" s="12" customFormat="1" ht="10.199999999999999" x14ac:dyDescent="0.2">
      <c r="B220" s="153"/>
      <c r="D220" s="149" t="s">
        <v>149</v>
      </c>
      <c r="E220" s="154" t="s">
        <v>1</v>
      </c>
      <c r="F220" s="155" t="s">
        <v>187</v>
      </c>
      <c r="H220" s="154" t="s">
        <v>1</v>
      </c>
      <c r="I220" s="156"/>
      <c r="L220" s="153"/>
      <c r="M220" s="157"/>
      <c r="T220" s="158"/>
      <c r="AT220" s="154" t="s">
        <v>149</v>
      </c>
      <c r="AU220" s="154" t="s">
        <v>94</v>
      </c>
      <c r="AV220" s="12" t="s">
        <v>92</v>
      </c>
      <c r="AW220" s="12" t="s">
        <v>39</v>
      </c>
      <c r="AX220" s="12" t="s">
        <v>85</v>
      </c>
      <c r="AY220" s="154" t="s">
        <v>140</v>
      </c>
    </row>
    <row r="221" spans="2:51" s="13" customFormat="1" ht="10.199999999999999" x14ac:dyDescent="0.2">
      <c r="B221" s="159"/>
      <c r="D221" s="149" t="s">
        <v>149</v>
      </c>
      <c r="E221" s="160" t="s">
        <v>1</v>
      </c>
      <c r="F221" s="161" t="s">
        <v>254</v>
      </c>
      <c r="H221" s="162">
        <v>5.3819999999999997</v>
      </c>
      <c r="I221" s="163"/>
      <c r="L221" s="159"/>
      <c r="M221" s="164"/>
      <c r="T221" s="165"/>
      <c r="AT221" s="160" t="s">
        <v>149</v>
      </c>
      <c r="AU221" s="160" t="s">
        <v>94</v>
      </c>
      <c r="AV221" s="13" t="s">
        <v>94</v>
      </c>
      <c r="AW221" s="13" t="s">
        <v>39</v>
      </c>
      <c r="AX221" s="13" t="s">
        <v>85</v>
      </c>
      <c r="AY221" s="160" t="s">
        <v>140</v>
      </c>
    </row>
    <row r="222" spans="2:51" s="12" customFormat="1" ht="10.199999999999999" x14ac:dyDescent="0.2">
      <c r="B222" s="153"/>
      <c r="D222" s="149" t="s">
        <v>149</v>
      </c>
      <c r="E222" s="154" t="s">
        <v>1</v>
      </c>
      <c r="F222" s="155" t="s">
        <v>189</v>
      </c>
      <c r="H222" s="154" t="s">
        <v>1</v>
      </c>
      <c r="I222" s="156"/>
      <c r="L222" s="153"/>
      <c r="M222" s="157"/>
      <c r="T222" s="158"/>
      <c r="AT222" s="154" t="s">
        <v>149</v>
      </c>
      <c r="AU222" s="154" t="s">
        <v>94</v>
      </c>
      <c r="AV222" s="12" t="s">
        <v>92</v>
      </c>
      <c r="AW222" s="12" t="s">
        <v>39</v>
      </c>
      <c r="AX222" s="12" t="s">
        <v>85</v>
      </c>
      <c r="AY222" s="154" t="s">
        <v>140</v>
      </c>
    </row>
    <row r="223" spans="2:51" s="13" customFormat="1" ht="10.199999999999999" x14ac:dyDescent="0.2">
      <c r="B223" s="159"/>
      <c r="D223" s="149" t="s">
        <v>149</v>
      </c>
      <c r="E223" s="160" t="s">
        <v>1</v>
      </c>
      <c r="F223" s="161" t="s">
        <v>255</v>
      </c>
      <c r="H223" s="162">
        <v>0.504</v>
      </c>
      <c r="I223" s="163"/>
      <c r="L223" s="159"/>
      <c r="M223" s="164"/>
      <c r="T223" s="165"/>
      <c r="AT223" s="160" t="s">
        <v>149</v>
      </c>
      <c r="AU223" s="160" t="s">
        <v>94</v>
      </c>
      <c r="AV223" s="13" t="s">
        <v>94</v>
      </c>
      <c r="AW223" s="13" t="s">
        <v>39</v>
      </c>
      <c r="AX223" s="13" t="s">
        <v>85</v>
      </c>
      <c r="AY223" s="160" t="s">
        <v>140</v>
      </c>
    </row>
    <row r="224" spans="2:51" s="12" customFormat="1" ht="10.199999999999999" x14ac:dyDescent="0.2">
      <c r="B224" s="153"/>
      <c r="D224" s="149" t="s">
        <v>149</v>
      </c>
      <c r="E224" s="154" t="s">
        <v>1</v>
      </c>
      <c r="F224" s="155" t="s">
        <v>256</v>
      </c>
      <c r="H224" s="154" t="s">
        <v>1</v>
      </c>
      <c r="I224" s="156"/>
      <c r="L224" s="153"/>
      <c r="M224" s="157"/>
      <c r="T224" s="158"/>
      <c r="AT224" s="154" t="s">
        <v>149</v>
      </c>
      <c r="AU224" s="154" t="s">
        <v>94</v>
      </c>
      <c r="AV224" s="12" t="s">
        <v>92</v>
      </c>
      <c r="AW224" s="12" t="s">
        <v>39</v>
      </c>
      <c r="AX224" s="12" t="s">
        <v>85</v>
      </c>
      <c r="AY224" s="154" t="s">
        <v>140</v>
      </c>
    </row>
    <row r="225" spans="2:65" s="13" customFormat="1" ht="10.199999999999999" x14ac:dyDescent="0.2">
      <c r="B225" s="159"/>
      <c r="D225" s="149" t="s">
        <v>149</v>
      </c>
      <c r="E225" s="160" t="s">
        <v>1</v>
      </c>
      <c r="F225" s="161" t="s">
        <v>257</v>
      </c>
      <c r="H225" s="162">
        <v>8.6950000000000003</v>
      </c>
      <c r="I225" s="163"/>
      <c r="L225" s="159"/>
      <c r="M225" s="164"/>
      <c r="T225" s="165"/>
      <c r="AT225" s="160" t="s">
        <v>149</v>
      </c>
      <c r="AU225" s="160" t="s">
        <v>94</v>
      </c>
      <c r="AV225" s="13" t="s">
        <v>94</v>
      </c>
      <c r="AW225" s="13" t="s">
        <v>39</v>
      </c>
      <c r="AX225" s="13" t="s">
        <v>85</v>
      </c>
      <c r="AY225" s="160" t="s">
        <v>140</v>
      </c>
    </row>
    <row r="226" spans="2:65" s="12" customFormat="1" ht="10.199999999999999" x14ac:dyDescent="0.2">
      <c r="B226" s="153"/>
      <c r="D226" s="149" t="s">
        <v>149</v>
      </c>
      <c r="E226" s="154" t="s">
        <v>1</v>
      </c>
      <c r="F226" s="155" t="s">
        <v>237</v>
      </c>
      <c r="H226" s="154" t="s">
        <v>1</v>
      </c>
      <c r="I226" s="156"/>
      <c r="L226" s="153"/>
      <c r="M226" s="157"/>
      <c r="T226" s="158"/>
      <c r="AT226" s="154" t="s">
        <v>149</v>
      </c>
      <c r="AU226" s="154" t="s">
        <v>94</v>
      </c>
      <c r="AV226" s="12" t="s">
        <v>92</v>
      </c>
      <c r="AW226" s="12" t="s">
        <v>39</v>
      </c>
      <c r="AX226" s="12" t="s">
        <v>85</v>
      </c>
      <c r="AY226" s="154" t="s">
        <v>140</v>
      </c>
    </row>
    <row r="227" spans="2:65" s="13" customFormat="1" ht="10.199999999999999" x14ac:dyDescent="0.2">
      <c r="B227" s="159"/>
      <c r="D227" s="149" t="s">
        <v>149</v>
      </c>
      <c r="E227" s="160" t="s">
        <v>1</v>
      </c>
      <c r="F227" s="161" t="s">
        <v>258</v>
      </c>
      <c r="H227" s="162">
        <v>0.87</v>
      </c>
      <c r="I227" s="163"/>
      <c r="L227" s="159"/>
      <c r="M227" s="164"/>
      <c r="T227" s="165"/>
      <c r="AT227" s="160" t="s">
        <v>149</v>
      </c>
      <c r="AU227" s="160" t="s">
        <v>94</v>
      </c>
      <c r="AV227" s="13" t="s">
        <v>94</v>
      </c>
      <c r="AW227" s="13" t="s">
        <v>39</v>
      </c>
      <c r="AX227" s="13" t="s">
        <v>85</v>
      </c>
      <c r="AY227" s="160" t="s">
        <v>140</v>
      </c>
    </row>
    <row r="228" spans="2:65" s="14" customFormat="1" ht="10.199999999999999" x14ac:dyDescent="0.2">
      <c r="B228" s="166"/>
      <c r="D228" s="149" t="s">
        <v>149</v>
      </c>
      <c r="E228" s="167" t="s">
        <v>1</v>
      </c>
      <c r="F228" s="168" t="s">
        <v>152</v>
      </c>
      <c r="H228" s="169">
        <v>238.29599999999996</v>
      </c>
      <c r="I228" s="170"/>
      <c r="L228" s="166"/>
      <c r="M228" s="171"/>
      <c r="T228" s="172"/>
      <c r="AT228" s="167" t="s">
        <v>149</v>
      </c>
      <c r="AU228" s="167" t="s">
        <v>94</v>
      </c>
      <c r="AV228" s="14" t="s">
        <v>147</v>
      </c>
      <c r="AW228" s="14" t="s">
        <v>39</v>
      </c>
      <c r="AX228" s="14" t="s">
        <v>92</v>
      </c>
      <c r="AY228" s="167" t="s">
        <v>140</v>
      </c>
    </row>
    <row r="229" spans="2:65" s="1" customFormat="1" ht="16.5" customHeight="1" x14ac:dyDescent="0.2">
      <c r="B229" s="32"/>
      <c r="C229" s="136" t="s">
        <v>147</v>
      </c>
      <c r="D229" s="136" t="s">
        <v>142</v>
      </c>
      <c r="E229" s="137" t="s">
        <v>259</v>
      </c>
      <c r="F229" s="138" t="s">
        <v>260</v>
      </c>
      <c r="G229" s="139" t="s">
        <v>145</v>
      </c>
      <c r="H229" s="140">
        <v>229.601</v>
      </c>
      <c r="I229" s="141"/>
      <c r="J229" s="142">
        <f>ROUND(I229*H229,2)</f>
        <v>0</v>
      </c>
      <c r="K229" s="138" t="s">
        <v>1</v>
      </c>
      <c r="L229" s="32"/>
      <c r="M229" s="143" t="s">
        <v>1</v>
      </c>
      <c r="N229" s="144" t="s">
        <v>50</v>
      </c>
      <c r="P229" s="145">
        <f>O229*H229</f>
        <v>0</v>
      </c>
      <c r="Q229" s="145">
        <v>0</v>
      </c>
      <c r="R229" s="145">
        <f>Q229*H229</f>
        <v>0</v>
      </c>
      <c r="S229" s="145">
        <v>0</v>
      </c>
      <c r="T229" s="146">
        <f>S229*H229</f>
        <v>0</v>
      </c>
      <c r="AR229" s="147" t="s">
        <v>147</v>
      </c>
      <c r="AT229" s="147" t="s">
        <v>142</v>
      </c>
      <c r="AU229" s="147" t="s">
        <v>94</v>
      </c>
      <c r="AY229" s="16" t="s">
        <v>140</v>
      </c>
      <c r="BE229" s="148">
        <f>IF(N229="základní",J229,0)</f>
        <v>0</v>
      </c>
      <c r="BF229" s="148">
        <f>IF(N229="snížená",J229,0)</f>
        <v>0</v>
      </c>
      <c r="BG229" s="148">
        <f>IF(N229="zákl. přenesená",J229,0)</f>
        <v>0</v>
      </c>
      <c r="BH229" s="148">
        <f>IF(N229="sníž. přenesená",J229,0)</f>
        <v>0</v>
      </c>
      <c r="BI229" s="148">
        <f>IF(N229="nulová",J229,0)</f>
        <v>0</v>
      </c>
      <c r="BJ229" s="16" t="s">
        <v>92</v>
      </c>
      <c r="BK229" s="148">
        <f>ROUND(I229*H229,2)</f>
        <v>0</v>
      </c>
      <c r="BL229" s="16" t="s">
        <v>147</v>
      </c>
      <c r="BM229" s="147" t="s">
        <v>165</v>
      </c>
    </row>
    <row r="230" spans="2:65" s="1" customFormat="1" ht="10.199999999999999" x14ac:dyDescent="0.2">
      <c r="B230" s="32"/>
      <c r="D230" s="149" t="s">
        <v>148</v>
      </c>
      <c r="F230" s="150" t="s">
        <v>260</v>
      </c>
      <c r="I230" s="151"/>
      <c r="L230" s="32"/>
      <c r="M230" s="152"/>
      <c r="T230" s="56"/>
      <c r="AT230" s="16" t="s">
        <v>148</v>
      </c>
      <c r="AU230" s="16" t="s">
        <v>94</v>
      </c>
    </row>
    <row r="231" spans="2:65" s="12" customFormat="1" ht="10.199999999999999" x14ac:dyDescent="0.2">
      <c r="B231" s="153"/>
      <c r="D231" s="149" t="s">
        <v>149</v>
      </c>
      <c r="E231" s="154" t="s">
        <v>1</v>
      </c>
      <c r="F231" s="155" t="s">
        <v>168</v>
      </c>
      <c r="H231" s="154" t="s">
        <v>1</v>
      </c>
      <c r="I231" s="156"/>
      <c r="L231" s="153"/>
      <c r="M231" s="157"/>
      <c r="T231" s="158"/>
      <c r="AT231" s="154" t="s">
        <v>149</v>
      </c>
      <c r="AU231" s="154" t="s">
        <v>94</v>
      </c>
      <c r="AV231" s="12" t="s">
        <v>92</v>
      </c>
      <c r="AW231" s="12" t="s">
        <v>39</v>
      </c>
      <c r="AX231" s="12" t="s">
        <v>85</v>
      </c>
      <c r="AY231" s="154" t="s">
        <v>140</v>
      </c>
    </row>
    <row r="232" spans="2:65" s="13" customFormat="1" ht="10.199999999999999" x14ac:dyDescent="0.2">
      <c r="B232" s="159"/>
      <c r="D232" s="149" t="s">
        <v>149</v>
      </c>
      <c r="E232" s="160" t="s">
        <v>1</v>
      </c>
      <c r="F232" s="161" t="s">
        <v>245</v>
      </c>
      <c r="H232" s="162">
        <v>123.5</v>
      </c>
      <c r="I232" s="163"/>
      <c r="L232" s="159"/>
      <c r="M232" s="164"/>
      <c r="T232" s="165"/>
      <c r="AT232" s="160" t="s">
        <v>149</v>
      </c>
      <c r="AU232" s="160" t="s">
        <v>94</v>
      </c>
      <c r="AV232" s="13" t="s">
        <v>94</v>
      </c>
      <c r="AW232" s="13" t="s">
        <v>39</v>
      </c>
      <c r="AX232" s="13" t="s">
        <v>85</v>
      </c>
      <c r="AY232" s="160" t="s">
        <v>140</v>
      </c>
    </row>
    <row r="233" spans="2:65" s="12" customFormat="1" ht="10.199999999999999" x14ac:dyDescent="0.2">
      <c r="B233" s="153"/>
      <c r="D233" s="149" t="s">
        <v>149</v>
      </c>
      <c r="E233" s="154" t="s">
        <v>1</v>
      </c>
      <c r="F233" s="155" t="s">
        <v>170</v>
      </c>
      <c r="H233" s="154" t="s">
        <v>1</v>
      </c>
      <c r="I233" s="156"/>
      <c r="L233" s="153"/>
      <c r="M233" s="157"/>
      <c r="T233" s="158"/>
      <c r="AT233" s="154" t="s">
        <v>149</v>
      </c>
      <c r="AU233" s="154" t="s">
        <v>94</v>
      </c>
      <c r="AV233" s="12" t="s">
        <v>92</v>
      </c>
      <c r="AW233" s="12" t="s">
        <v>39</v>
      </c>
      <c r="AX233" s="12" t="s">
        <v>85</v>
      </c>
      <c r="AY233" s="154" t="s">
        <v>140</v>
      </c>
    </row>
    <row r="234" spans="2:65" s="13" customFormat="1" ht="10.199999999999999" x14ac:dyDescent="0.2">
      <c r="B234" s="159"/>
      <c r="D234" s="149" t="s">
        <v>149</v>
      </c>
      <c r="E234" s="160" t="s">
        <v>1</v>
      </c>
      <c r="F234" s="161" t="s">
        <v>246</v>
      </c>
      <c r="H234" s="162">
        <v>9.9749999999999996</v>
      </c>
      <c r="I234" s="163"/>
      <c r="L234" s="159"/>
      <c r="M234" s="164"/>
      <c r="T234" s="165"/>
      <c r="AT234" s="160" t="s">
        <v>149</v>
      </c>
      <c r="AU234" s="160" t="s">
        <v>94</v>
      </c>
      <c r="AV234" s="13" t="s">
        <v>94</v>
      </c>
      <c r="AW234" s="13" t="s">
        <v>39</v>
      </c>
      <c r="AX234" s="13" t="s">
        <v>85</v>
      </c>
      <c r="AY234" s="160" t="s">
        <v>140</v>
      </c>
    </row>
    <row r="235" spans="2:65" s="12" customFormat="1" ht="10.199999999999999" x14ac:dyDescent="0.2">
      <c r="B235" s="153"/>
      <c r="D235" s="149" t="s">
        <v>149</v>
      </c>
      <c r="E235" s="154" t="s">
        <v>1</v>
      </c>
      <c r="F235" s="155" t="s">
        <v>172</v>
      </c>
      <c r="H235" s="154" t="s">
        <v>1</v>
      </c>
      <c r="I235" s="156"/>
      <c r="L235" s="153"/>
      <c r="M235" s="157"/>
      <c r="T235" s="158"/>
      <c r="AT235" s="154" t="s">
        <v>149</v>
      </c>
      <c r="AU235" s="154" t="s">
        <v>94</v>
      </c>
      <c r="AV235" s="12" t="s">
        <v>92</v>
      </c>
      <c r="AW235" s="12" t="s">
        <v>39</v>
      </c>
      <c r="AX235" s="12" t="s">
        <v>85</v>
      </c>
      <c r="AY235" s="154" t="s">
        <v>140</v>
      </c>
    </row>
    <row r="236" spans="2:65" s="13" customFormat="1" ht="10.199999999999999" x14ac:dyDescent="0.2">
      <c r="B236" s="159"/>
      <c r="D236" s="149" t="s">
        <v>149</v>
      </c>
      <c r="E236" s="160" t="s">
        <v>1</v>
      </c>
      <c r="F236" s="161" t="s">
        <v>247</v>
      </c>
      <c r="H236" s="162">
        <v>38.880000000000003</v>
      </c>
      <c r="I236" s="163"/>
      <c r="L236" s="159"/>
      <c r="M236" s="164"/>
      <c r="T236" s="165"/>
      <c r="AT236" s="160" t="s">
        <v>149</v>
      </c>
      <c r="AU236" s="160" t="s">
        <v>94</v>
      </c>
      <c r="AV236" s="13" t="s">
        <v>94</v>
      </c>
      <c r="AW236" s="13" t="s">
        <v>39</v>
      </c>
      <c r="AX236" s="13" t="s">
        <v>85</v>
      </c>
      <c r="AY236" s="160" t="s">
        <v>140</v>
      </c>
    </row>
    <row r="237" spans="2:65" s="12" customFormat="1" ht="10.199999999999999" x14ac:dyDescent="0.2">
      <c r="B237" s="153"/>
      <c r="D237" s="149" t="s">
        <v>149</v>
      </c>
      <c r="E237" s="154" t="s">
        <v>1</v>
      </c>
      <c r="F237" s="155" t="s">
        <v>174</v>
      </c>
      <c r="H237" s="154" t="s">
        <v>1</v>
      </c>
      <c r="I237" s="156"/>
      <c r="L237" s="153"/>
      <c r="M237" s="157"/>
      <c r="T237" s="158"/>
      <c r="AT237" s="154" t="s">
        <v>149</v>
      </c>
      <c r="AU237" s="154" t="s">
        <v>94</v>
      </c>
      <c r="AV237" s="12" t="s">
        <v>92</v>
      </c>
      <c r="AW237" s="12" t="s">
        <v>39</v>
      </c>
      <c r="AX237" s="12" t="s">
        <v>85</v>
      </c>
      <c r="AY237" s="154" t="s">
        <v>140</v>
      </c>
    </row>
    <row r="238" spans="2:65" s="13" customFormat="1" ht="10.199999999999999" x14ac:dyDescent="0.2">
      <c r="B238" s="159"/>
      <c r="D238" s="149" t="s">
        <v>149</v>
      </c>
      <c r="E238" s="160" t="s">
        <v>1</v>
      </c>
      <c r="F238" s="161" t="s">
        <v>248</v>
      </c>
      <c r="H238" s="162">
        <v>3.15</v>
      </c>
      <c r="I238" s="163"/>
      <c r="L238" s="159"/>
      <c r="M238" s="164"/>
      <c r="T238" s="165"/>
      <c r="AT238" s="160" t="s">
        <v>149</v>
      </c>
      <c r="AU238" s="160" t="s">
        <v>94</v>
      </c>
      <c r="AV238" s="13" t="s">
        <v>94</v>
      </c>
      <c r="AW238" s="13" t="s">
        <v>39</v>
      </c>
      <c r="AX238" s="13" t="s">
        <v>85</v>
      </c>
      <c r="AY238" s="160" t="s">
        <v>140</v>
      </c>
    </row>
    <row r="239" spans="2:65" s="12" customFormat="1" ht="10.199999999999999" x14ac:dyDescent="0.2">
      <c r="B239" s="153"/>
      <c r="D239" s="149" t="s">
        <v>149</v>
      </c>
      <c r="E239" s="154" t="s">
        <v>1</v>
      </c>
      <c r="F239" s="155" t="s">
        <v>176</v>
      </c>
      <c r="H239" s="154" t="s">
        <v>1</v>
      </c>
      <c r="I239" s="156"/>
      <c r="L239" s="153"/>
      <c r="M239" s="157"/>
      <c r="T239" s="158"/>
      <c r="AT239" s="154" t="s">
        <v>149</v>
      </c>
      <c r="AU239" s="154" t="s">
        <v>94</v>
      </c>
      <c r="AV239" s="12" t="s">
        <v>92</v>
      </c>
      <c r="AW239" s="12" t="s">
        <v>39</v>
      </c>
      <c r="AX239" s="12" t="s">
        <v>85</v>
      </c>
      <c r="AY239" s="154" t="s">
        <v>140</v>
      </c>
    </row>
    <row r="240" spans="2:65" s="13" customFormat="1" ht="10.199999999999999" x14ac:dyDescent="0.2">
      <c r="B240" s="159"/>
      <c r="D240" s="149" t="s">
        <v>149</v>
      </c>
      <c r="E240" s="160" t="s">
        <v>1</v>
      </c>
      <c r="F240" s="161" t="s">
        <v>249</v>
      </c>
      <c r="H240" s="162">
        <v>35.04</v>
      </c>
      <c r="I240" s="163"/>
      <c r="L240" s="159"/>
      <c r="M240" s="164"/>
      <c r="T240" s="165"/>
      <c r="AT240" s="160" t="s">
        <v>149</v>
      </c>
      <c r="AU240" s="160" t="s">
        <v>94</v>
      </c>
      <c r="AV240" s="13" t="s">
        <v>94</v>
      </c>
      <c r="AW240" s="13" t="s">
        <v>39</v>
      </c>
      <c r="AX240" s="13" t="s">
        <v>85</v>
      </c>
      <c r="AY240" s="160" t="s">
        <v>140</v>
      </c>
    </row>
    <row r="241" spans="2:51" s="12" customFormat="1" ht="10.199999999999999" x14ac:dyDescent="0.2">
      <c r="B241" s="153"/>
      <c r="D241" s="149" t="s">
        <v>149</v>
      </c>
      <c r="E241" s="154" t="s">
        <v>1</v>
      </c>
      <c r="F241" s="155" t="s">
        <v>178</v>
      </c>
      <c r="H241" s="154" t="s">
        <v>1</v>
      </c>
      <c r="I241" s="156"/>
      <c r="L241" s="153"/>
      <c r="M241" s="157"/>
      <c r="T241" s="158"/>
      <c r="AT241" s="154" t="s">
        <v>149</v>
      </c>
      <c r="AU241" s="154" t="s">
        <v>94</v>
      </c>
      <c r="AV241" s="12" t="s">
        <v>92</v>
      </c>
      <c r="AW241" s="12" t="s">
        <v>39</v>
      </c>
      <c r="AX241" s="12" t="s">
        <v>85</v>
      </c>
      <c r="AY241" s="154" t="s">
        <v>140</v>
      </c>
    </row>
    <row r="242" spans="2:51" s="13" customFormat="1" ht="10.199999999999999" x14ac:dyDescent="0.2">
      <c r="B242" s="159"/>
      <c r="D242" s="149" t="s">
        <v>149</v>
      </c>
      <c r="E242" s="160" t="s">
        <v>1</v>
      </c>
      <c r="F242" s="161" t="s">
        <v>248</v>
      </c>
      <c r="H242" s="162">
        <v>3.15</v>
      </c>
      <c r="I242" s="163"/>
      <c r="L242" s="159"/>
      <c r="M242" s="164"/>
      <c r="T242" s="165"/>
      <c r="AT242" s="160" t="s">
        <v>149</v>
      </c>
      <c r="AU242" s="160" t="s">
        <v>94</v>
      </c>
      <c r="AV242" s="13" t="s">
        <v>94</v>
      </c>
      <c r="AW242" s="13" t="s">
        <v>39</v>
      </c>
      <c r="AX242" s="13" t="s">
        <v>85</v>
      </c>
      <c r="AY242" s="160" t="s">
        <v>140</v>
      </c>
    </row>
    <row r="243" spans="2:51" s="12" customFormat="1" ht="10.199999999999999" x14ac:dyDescent="0.2">
      <c r="B243" s="153"/>
      <c r="D243" s="149" t="s">
        <v>149</v>
      </c>
      <c r="E243" s="154" t="s">
        <v>1</v>
      </c>
      <c r="F243" s="155" t="s">
        <v>179</v>
      </c>
      <c r="H243" s="154" t="s">
        <v>1</v>
      </c>
      <c r="I243" s="156"/>
      <c r="L243" s="153"/>
      <c r="M243" s="157"/>
      <c r="T243" s="158"/>
      <c r="AT243" s="154" t="s">
        <v>149</v>
      </c>
      <c r="AU243" s="154" t="s">
        <v>94</v>
      </c>
      <c r="AV243" s="12" t="s">
        <v>92</v>
      </c>
      <c r="AW243" s="12" t="s">
        <v>39</v>
      </c>
      <c r="AX243" s="12" t="s">
        <v>85</v>
      </c>
      <c r="AY243" s="154" t="s">
        <v>140</v>
      </c>
    </row>
    <row r="244" spans="2:51" s="13" customFormat="1" ht="10.199999999999999" x14ac:dyDescent="0.2">
      <c r="B244" s="159"/>
      <c r="D244" s="149" t="s">
        <v>149</v>
      </c>
      <c r="E244" s="160" t="s">
        <v>1</v>
      </c>
      <c r="F244" s="161" t="s">
        <v>250</v>
      </c>
      <c r="H244" s="162">
        <v>2.6</v>
      </c>
      <c r="I244" s="163"/>
      <c r="L244" s="159"/>
      <c r="M244" s="164"/>
      <c r="T244" s="165"/>
      <c r="AT244" s="160" t="s">
        <v>149</v>
      </c>
      <c r="AU244" s="160" t="s">
        <v>94</v>
      </c>
      <c r="AV244" s="13" t="s">
        <v>94</v>
      </c>
      <c r="AW244" s="13" t="s">
        <v>39</v>
      </c>
      <c r="AX244" s="13" t="s">
        <v>85</v>
      </c>
      <c r="AY244" s="160" t="s">
        <v>140</v>
      </c>
    </row>
    <row r="245" spans="2:51" s="12" customFormat="1" ht="10.199999999999999" x14ac:dyDescent="0.2">
      <c r="B245" s="153"/>
      <c r="D245" s="149" t="s">
        <v>149</v>
      </c>
      <c r="E245" s="154" t="s">
        <v>1</v>
      </c>
      <c r="F245" s="155" t="s">
        <v>181</v>
      </c>
      <c r="H245" s="154" t="s">
        <v>1</v>
      </c>
      <c r="I245" s="156"/>
      <c r="L245" s="153"/>
      <c r="M245" s="157"/>
      <c r="T245" s="158"/>
      <c r="AT245" s="154" t="s">
        <v>149</v>
      </c>
      <c r="AU245" s="154" t="s">
        <v>94</v>
      </c>
      <c r="AV245" s="12" t="s">
        <v>92</v>
      </c>
      <c r="AW245" s="12" t="s">
        <v>39</v>
      </c>
      <c r="AX245" s="12" t="s">
        <v>85</v>
      </c>
      <c r="AY245" s="154" t="s">
        <v>140</v>
      </c>
    </row>
    <row r="246" spans="2:51" s="13" customFormat="1" ht="10.199999999999999" x14ac:dyDescent="0.2">
      <c r="B246" s="159"/>
      <c r="D246" s="149" t="s">
        <v>149</v>
      </c>
      <c r="E246" s="160" t="s">
        <v>1</v>
      </c>
      <c r="F246" s="161" t="s">
        <v>251</v>
      </c>
      <c r="H246" s="162">
        <v>0.85</v>
      </c>
      <c r="I246" s="163"/>
      <c r="L246" s="159"/>
      <c r="M246" s="164"/>
      <c r="T246" s="165"/>
      <c r="AT246" s="160" t="s">
        <v>149</v>
      </c>
      <c r="AU246" s="160" t="s">
        <v>94</v>
      </c>
      <c r="AV246" s="13" t="s">
        <v>94</v>
      </c>
      <c r="AW246" s="13" t="s">
        <v>39</v>
      </c>
      <c r="AX246" s="13" t="s">
        <v>85</v>
      </c>
      <c r="AY246" s="160" t="s">
        <v>140</v>
      </c>
    </row>
    <row r="247" spans="2:51" s="12" customFormat="1" ht="10.199999999999999" x14ac:dyDescent="0.2">
      <c r="B247" s="153"/>
      <c r="D247" s="149" t="s">
        <v>149</v>
      </c>
      <c r="E247" s="154" t="s">
        <v>1</v>
      </c>
      <c r="F247" s="155" t="s">
        <v>183</v>
      </c>
      <c r="H247" s="154" t="s">
        <v>1</v>
      </c>
      <c r="I247" s="156"/>
      <c r="L247" s="153"/>
      <c r="M247" s="157"/>
      <c r="T247" s="158"/>
      <c r="AT247" s="154" t="s">
        <v>149</v>
      </c>
      <c r="AU247" s="154" t="s">
        <v>94</v>
      </c>
      <c r="AV247" s="12" t="s">
        <v>92</v>
      </c>
      <c r="AW247" s="12" t="s">
        <v>39</v>
      </c>
      <c r="AX247" s="12" t="s">
        <v>85</v>
      </c>
      <c r="AY247" s="154" t="s">
        <v>140</v>
      </c>
    </row>
    <row r="248" spans="2:51" s="13" customFormat="1" ht="10.199999999999999" x14ac:dyDescent="0.2">
      <c r="B248" s="159"/>
      <c r="D248" s="149" t="s">
        <v>149</v>
      </c>
      <c r="E248" s="160" t="s">
        <v>1</v>
      </c>
      <c r="F248" s="161" t="s">
        <v>252</v>
      </c>
      <c r="H248" s="162">
        <v>5.2</v>
      </c>
      <c r="I248" s="163"/>
      <c r="L248" s="159"/>
      <c r="M248" s="164"/>
      <c r="T248" s="165"/>
      <c r="AT248" s="160" t="s">
        <v>149</v>
      </c>
      <c r="AU248" s="160" t="s">
        <v>94</v>
      </c>
      <c r="AV248" s="13" t="s">
        <v>94</v>
      </c>
      <c r="AW248" s="13" t="s">
        <v>39</v>
      </c>
      <c r="AX248" s="13" t="s">
        <v>85</v>
      </c>
      <c r="AY248" s="160" t="s">
        <v>140</v>
      </c>
    </row>
    <row r="249" spans="2:51" s="12" customFormat="1" ht="10.199999999999999" x14ac:dyDescent="0.2">
      <c r="B249" s="153"/>
      <c r="D249" s="149" t="s">
        <v>149</v>
      </c>
      <c r="E249" s="154" t="s">
        <v>1</v>
      </c>
      <c r="F249" s="155" t="s">
        <v>185</v>
      </c>
      <c r="H249" s="154" t="s">
        <v>1</v>
      </c>
      <c r="I249" s="156"/>
      <c r="L249" s="153"/>
      <c r="M249" s="157"/>
      <c r="T249" s="158"/>
      <c r="AT249" s="154" t="s">
        <v>149</v>
      </c>
      <c r="AU249" s="154" t="s">
        <v>94</v>
      </c>
      <c r="AV249" s="12" t="s">
        <v>92</v>
      </c>
      <c r="AW249" s="12" t="s">
        <v>39</v>
      </c>
      <c r="AX249" s="12" t="s">
        <v>85</v>
      </c>
      <c r="AY249" s="154" t="s">
        <v>140</v>
      </c>
    </row>
    <row r="250" spans="2:51" s="13" customFormat="1" ht="10.199999999999999" x14ac:dyDescent="0.2">
      <c r="B250" s="159"/>
      <c r="D250" s="149" t="s">
        <v>149</v>
      </c>
      <c r="E250" s="160" t="s">
        <v>1</v>
      </c>
      <c r="F250" s="161" t="s">
        <v>253</v>
      </c>
      <c r="H250" s="162">
        <v>0.5</v>
      </c>
      <c r="I250" s="163"/>
      <c r="L250" s="159"/>
      <c r="M250" s="164"/>
      <c r="T250" s="165"/>
      <c r="AT250" s="160" t="s">
        <v>149</v>
      </c>
      <c r="AU250" s="160" t="s">
        <v>94</v>
      </c>
      <c r="AV250" s="13" t="s">
        <v>94</v>
      </c>
      <c r="AW250" s="13" t="s">
        <v>39</v>
      </c>
      <c r="AX250" s="13" t="s">
        <v>85</v>
      </c>
      <c r="AY250" s="160" t="s">
        <v>140</v>
      </c>
    </row>
    <row r="251" spans="2:51" s="12" customFormat="1" ht="10.199999999999999" x14ac:dyDescent="0.2">
      <c r="B251" s="153"/>
      <c r="D251" s="149" t="s">
        <v>149</v>
      </c>
      <c r="E251" s="154" t="s">
        <v>1</v>
      </c>
      <c r="F251" s="155" t="s">
        <v>187</v>
      </c>
      <c r="H251" s="154" t="s">
        <v>1</v>
      </c>
      <c r="I251" s="156"/>
      <c r="L251" s="153"/>
      <c r="M251" s="157"/>
      <c r="T251" s="158"/>
      <c r="AT251" s="154" t="s">
        <v>149</v>
      </c>
      <c r="AU251" s="154" t="s">
        <v>94</v>
      </c>
      <c r="AV251" s="12" t="s">
        <v>92</v>
      </c>
      <c r="AW251" s="12" t="s">
        <v>39</v>
      </c>
      <c r="AX251" s="12" t="s">
        <v>85</v>
      </c>
      <c r="AY251" s="154" t="s">
        <v>140</v>
      </c>
    </row>
    <row r="252" spans="2:51" s="13" customFormat="1" ht="10.199999999999999" x14ac:dyDescent="0.2">
      <c r="B252" s="159"/>
      <c r="D252" s="149" t="s">
        <v>149</v>
      </c>
      <c r="E252" s="160" t="s">
        <v>1</v>
      </c>
      <c r="F252" s="161" t="s">
        <v>254</v>
      </c>
      <c r="H252" s="162">
        <v>5.3819999999999997</v>
      </c>
      <c r="I252" s="163"/>
      <c r="L252" s="159"/>
      <c r="M252" s="164"/>
      <c r="T252" s="165"/>
      <c r="AT252" s="160" t="s">
        <v>149</v>
      </c>
      <c r="AU252" s="160" t="s">
        <v>94</v>
      </c>
      <c r="AV252" s="13" t="s">
        <v>94</v>
      </c>
      <c r="AW252" s="13" t="s">
        <v>39</v>
      </c>
      <c r="AX252" s="13" t="s">
        <v>85</v>
      </c>
      <c r="AY252" s="160" t="s">
        <v>140</v>
      </c>
    </row>
    <row r="253" spans="2:51" s="12" customFormat="1" ht="10.199999999999999" x14ac:dyDescent="0.2">
      <c r="B253" s="153"/>
      <c r="D253" s="149" t="s">
        <v>149</v>
      </c>
      <c r="E253" s="154" t="s">
        <v>1</v>
      </c>
      <c r="F253" s="155" t="s">
        <v>189</v>
      </c>
      <c r="H253" s="154" t="s">
        <v>1</v>
      </c>
      <c r="I253" s="156"/>
      <c r="L253" s="153"/>
      <c r="M253" s="157"/>
      <c r="T253" s="158"/>
      <c r="AT253" s="154" t="s">
        <v>149</v>
      </c>
      <c r="AU253" s="154" t="s">
        <v>94</v>
      </c>
      <c r="AV253" s="12" t="s">
        <v>92</v>
      </c>
      <c r="AW253" s="12" t="s">
        <v>39</v>
      </c>
      <c r="AX253" s="12" t="s">
        <v>85</v>
      </c>
      <c r="AY253" s="154" t="s">
        <v>140</v>
      </c>
    </row>
    <row r="254" spans="2:51" s="13" customFormat="1" ht="10.199999999999999" x14ac:dyDescent="0.2">
      <c r="B254" s="159"/>
      <c r="D254" s="149" t="s">
        <v>149</v>
      </c>
      <c r="E254" s="160" t="s">
        <v>1</v>
      </c>
      <c r="F254" s="161" t="s">
        <v>255</v>
      </c>
      <c r="H254" s="162">
        <v>0.504</v>
      </c>
      <c r="I254" s="163"/>
      <c r="L254" s="159"/>
      <c r="M254" s="164"/>
      <c r="T254" s="165"/>
      <c r="AT254" s="160" t="s">
        <v>149</v>
      </c>
      <c r="AU254" s="160" t="s">
        <v>94</v>
      </c>
      <c r="AV254" s="13" t="s">
        <v>94</v>
      </c>
      <c r="AW254" s="13" t="s">
        <v>39</v>
      </c>
      <c r="AX254" s="13" t="s">
        <v>85</v>
      </c>
      <c r="AY254" s="160" t="s">
        <v>140</v>
      </c>
    </row>
    <row r="255" spans="2:51" s="12" customFormat="1" ht="10.199999999999999" x14ac:dyDescent="0.2">
      <c r="B255" s="153"/>
      <c r="D255" s="149" t="s">
        <v>149</v>
      </c>
      <c r="E255" s="154" t="s">
        <v>1</v>
      </c>
      <c r="F255" s="155" t="s">
        <v>237</v>
      </c>
      <c r="H255" s="154" t="s">
        <v>1</v>
      </c>
      <c r="I255" s="156"/>
      <c r="L255" s="153"/>
      <c r="M255" s="157"/>
      <c r="T255" s="158"/>
      <c r="AT255" s="154" t="s">
        <v>149</v>
      </c>
      <c r="AU255" s="154" t="s">
        <v>94</v>
      </c>
      <c r="AV255" s="12" t="s">
        <v>92</v>
      </c>
      <c r="AW255" s="12" t="s">
        <v>39</v>
      </c>
      <c r="AX255" s="12" t="s">
        <v>85</v>
      </c>
      <c r="AY255" s="154" t="s">
        <v>140</v>
      </c>
    </row>
    <row r="256" spans="2:51" s="13" customFormat="1" ht="10.199999999999999" x14ac:dyDescent="0.2">
      <c r="B256" s="159"/>
      <c r="D256" s="149" t="s">
        <v>149</v>
      </c>
      <c r="E256" s="160" t="s">
        <v>1</v>
      </c>
      <c r="F256" s="161" t="s">
        <v>258</v>
      </c>
      <c r="H256" s="162">
        <v>0.87</v>
      </c>
      <c r="I256" s="163"/>
      <c r="L256" s="159"/>
      <c r="M256" s="164"/>
      <c r="T256" s="165"/>
      <c r="AT256" s="160" t="s">
        <v>149</v>
      </c>
      <c r="AU256" s="160" t="s">
        <v>94</v>
      </c>
      <c r="AV256" s="13" t="s">
        <v>94</v>
      </c>
      <c r="AW256" s="13" t="s">
        <v>39</v>
      </c>
      <c r="AX256" s="13" t="s">
        <v>85</v>
      </c>
      <c r="AY256" s="160" t="s">
        <v>140</v>
      </c>
    </row>
    <row r="257" spans="2:65" s="14" customFormat="1" ht="10.199999999999999" x14ac:dyDescent="0.2">
      <c r="B257" s="166"/>
      <c r="D257" s="149" t="s">
        <v>149</v>
      </c>
      <c r="E257" s="167" t="s">
        <v>1</v>
      </c>
      <c r="F257" s="168" t="s">
        <v>152</v>
      </c>
      <c r="H257" s="169">
        <v>229.60099999999997</v>
      </c>
      <c r="I257" s="170"/>
      <c r="L257" s="166"/>
      <c r="M257" s="171"/>
      <c r="T257" s="172"/>
      <c r="AT257" s="167" t="s">
        <v>149</v>
      </c>
      <c r="AU257" s="167" t="s">
        <v>94</v>
      </c>
      <c r="AV257" s="14" t="s">
        <v>147</v>
      </c>
      <c r="AW257" s="14" t="s">
        <v>39</v>
      </c>
      <c r="AX257" s="14" t="s">
        <v>92</v>
      </c>
      <c r="AY257" s="167" t="s">
        <v>140</v>
      </c>
    </row>
    <row r="258" spans="2:65" s="1" customFormat="1" ht="24.15" customHeight="1" x14ac:dyDescent="0.2">
      <c r="B258" s="32"/>
      <c r="C258" s="136" t="s">
        <v>193</v>
      </c>
      <c r="D258" s="136" t="s">
        <v>142</v>
      </c>
      <c r="E258" s="137" t="s">
        <v>261</v>
      </c>
      <c r="F258" s="138" t="s">
        <v>262</v>
      </c>
      <c r="G258" s="139" t="s">
        <v>263</v>
      </c>
      <c r="H258" s="140">
        <v>476.31</v>
      </c>
      <c r="I258" s="141"/>
      <c r="J258" s="142">
        <f>ROUND(I258*H258,2)</f>
        <v>0</v>
      </c>
      <c r="K258" s="138" t="s">
        <v>1</v>
      </c>
      <c r="L258" s="32"/>
      <c r="M258" s="143" t="s">
        <v>1</v>
      </c>
      <c r="N258" s="144" t="s">
        <v>50</v>
      </c>
      <c r="P258" s="145">
        <f>O258*H258</f>
        <v>0</v>
      </c>
      <c r="Q258" s="145">
        <v>0</v>
      </c>
      <c r="R258" s="145">
        <f>Q258*H258</f>
        <v>0</v>
      </c>
      <c r="S258" s="145">
        <v>0</v>
      </c>
      <c r="T258" s="146">
        <f>S258*H258</f>
        <v>0</v>
      </c>
      <c r="AR258" s="147" t="s">
        <v>147</v>
      </c>
      <c r="AT258" s="147" t="s">
        <v>142</v>
      </c>
      <c r="AU258" s="147" t="s">
        <v>94</v>
      </c>
      <c r="AY258" s="16" t="s">
        <v>140</v>
      </c>
      <c r="BE258" s="148">
        <f>IF(N258="základní",J258,0)</f>
        <v>0</v>
      </c>
      <c r="BF258" s="148">
        <f>IF(N258="snížená",J258,0)</f>
        <v>0</v>
      </c>
      <c r="BG258" s="148">
        <f>IF(N258="zákl. přenesená",J258,0)</f>
        <v>0</v>
      </c>
      <c r="BH258" s="148">
        <f>IF(N258="sníž. přenesená",J258,0)</f>
        <v>0</v>
      </c>
      <c r="BI258" s="148">
        <f>IF(N258="nulová",J258,0)</f>
        <v>0</v>
      </c>
      <c r="BJ258" s="16" t="s">
        <v>92</v>
      </c>
      <c r="BK258" s="148">
        <f>ROUND(I258*H258,2)</f>
        <v>0</v>
      </c>
      <c r="BL258" s="16" t="s">
        <v>147</v>
      </c>
      <c r="BM258" s="147" t="s">
        <v>197</v>
      </c>
    </row>
    <row r="259" spans="2:65" s="1" customFormat="1" ht="10.199999999999999" x14ac:dyDescent="0.2">
      <c r="B259" s="32"/>
      <c r="D259" s="149" t="s">
        <v>148</v>
      </c>
      <c r="F259" s="150" t="s">
        <v>262</v>
      </c>
      <c r="I259" s="151"/>
      <c r="L259" s="32"/>
      <c r="M259" s="152"/>
      <c r="T259" s="56"/>
      <c r="AT259" s="16" t="s">
        <v>148</v>
      </c>
      <c r="AU259" s="16" t="s">
        <v>94</v>
      </c>
    </row>
    <row r="260" spans="2:65" s="12" customFormat="1" ht="10.199999999999999" x14ac:dyDescent="0.2">
      <c r="B260" s="153"/>
      <c r="D260" s="149" t="s">
        <v>149</v>
      </c>
      <c r="E260" s="154" t="s">
        <v>1</v>
      </c>
      <c r="F260" s="155" t="s">
        <v>170</v>
      </c>
      <c r="H260" s="154" t="s">
        <v>1</v>
      </c>
      <c r="I260" s="156"/>
      <c r="L260" s="153"/>
      <c r="M260" s="157"/>
      <c r="T260" s="158"/>
      <c r="AT260" s="154" t="s">
        <v>149</v>
      </c>
      <c r="AU260" s="154" t="s">
        <v>94</v>
      </c>
      <c r="AV260" s="12" t="s">
        <v>92</v>
      </c>
      <c r="AW260" s="12" t="s">
        <v>39</v>
      </c>
      <c r="AX260" s="12" t="s">
        <v>85</v>
      </c>
      <c r="AY260" s="154" t="s">
        <v>140</v>
      </c>
    </row>
    <row r="261" spans="2:65" s="13" customFormat="1" ht="10.199999999999999" x14ac:dyDescent="0.2">
      <c r="B261" s="159"/>
      <c r="D261" s="149" t="s">
        <v>149</v>
      </c>
      <c r="E261" s="160" t="s">
        <v>1</v>
      </c>
      <c r="F261" s="161" t="s">
        <v>264</v>
      </c>
      <c r="H261" s="162">
        <v>142.5</v>
      </c>
      <c r="I261" s="163"/>
      <c r="L261" s="159"/>
      <c r="M261" s="164"/>
      <c r="T261" s="165"/>
      <c r="AT261" s="160" t="s">
        <v>149</v>
      </c>
      <c r="AU261" s="160" t="s">
        <v>94</v>
      </c>
      <c r="AV261" s="13" t="s">
        <v>94</v>
      </c>
      <c r="AW261" s="13" t="s">
        <v>39</v>
      </c>
      <c r="AX261" s="13" t="s">
        <v>85</v>
      </c>
      <c r="AY261" s="160" t="s">
        <v>140</v>
      </c>
    </row>
    <row r="262" spans="2:65" s="12" customFormat="1" ht="10.199999999999999" x14ac:dyDescent="0.2">
      <c r="B262" s="153"/>
      <c r="D262" s="149" t="s">
        <v>149</v>
      </c>
      <c r="E262" s="154" t="s">
        <v>1</v>
      </c>
      <c r="F262" s="155" t="s">
        <v>174</v>
      </c>
      <c r="H262" s="154" t="s">
        <v>1</v>
      </c>
      <c r="I262" s="156"/>
      <c r="L262" s="153"/>
      <c r="M262" s="157"/>
      <c r="T262" s="158"/>
      <c r="AT262" s="154" t="s">
        <v>149</v>
      </c>
      <c r="AU262" s="154" t="s">
        <v>94</v>
      </c>
      <c r="AV262" s="12" t="s">
        <v>92</v>
      </c>
      <c r="AW262" s="12" t="s">
        <v>39</v>
      </c>
      <c r="AX262" s="12" t="s">
        <v>85</v>
      </c>
      <c r="AY262" s="154" t="s">
        <v>140</v>
      </c>
    </row>
    <row r="263" spans="2:65" s="13" customFormat="1" ht="10.199999999999999" x14ac:dyDescent="0.2">
      <c r="B263" s="159"/>
      <c r="D263" s="149" t="s">
        <v>149</v>
      </c>
      <c r="E263" s="160" t="s">
        <v>1</v>
      </c>
      <c r="F263" s="161" t="s">
        <v>265</v>
      </c>
      <c r="H263" s="162">
        <v>45</v>
      </c>
      <c r="I263" s="163"/>
      <c r="L263" s="159"/>
      <c r="M263" s="164"/>
      <c r="T263" s="165"/>
      <c r="AT263" s="160" t="s">
        <v>149</v>
      </c>
      <c r="AU263" s="160" t="s">
        <v>94</v>
      </c>
      <c r="AV263" s="13" t="s">
        <v>94</v>
      </c>
      <c r="AW263" s="13" t="s">
        <v>39</v>
      </c>
      <c r="AX263" s="13" t="s">
        <v>85</v>
      </c>
      <c r="AY263" s="160" t="s">
        <v>140</v>
      </c>
    </row>
    <row r="264" spans="2:65" s="12" customFormat="1" ht="10.199999999999999" x14ac:dyDescent="0.2">
      <c r="B264" s="153"/>
      <c r="D264" s="149" t="s">
        <v>149</v>
      </c>
      <c r="E264" s="154" t="s">
        <v>1</v>
      </c>
      <c r="F264" s="155" t="s">
        <v>178</v>
      </c>
      <c r="H264" s="154" t="s">
        <v>1</v>
      </c>
      <c r="I264" s="156"/>
      <c r="L264" s="153"/>
      <c r="M264" s="157"/>
      <c r="T264" s="158"/>
      <c r="AT264" s="154" t="s">
        <v>149</v>
      </c>
      <c r="AU264" s="154" t="s">
        <v>94</v>
      </c>
      <c r="AV264" s="12" t="s">
        <v>92</v>
      </c>
      <c r="AW264" s="12" t="s">
        <v>39</v>
      </c>
      <c r="AX264" s="12" t="s">
        <v>85</v>
      </c>
      <c r="AY264" s="154" t="s">
        <v>140</v>
      </c>
    </row>
    <row r="265" spans="2:65" s="13" customFormat="1" ht="10.199999999999999" x14ac:dyDescent="0.2">
      <c r="B265" s="159"/>
      <c r="D265" s="149" t="s">
        <v>149</v>
      </c>
      <c r="E265" s="160" t="s">
        <v>1</v>
      </c>
      <c r="F265" s="161" t="s">
        <v>265</v>
      </c>
      <c r="H265" s="162">
        <v>45</v>
      </c>
      <c r="I265" s="163"/>
      <c r="L265" s="159"/>
      <c r="M265" s="164"/>
      <c r="T265" s="165"/>
      <c r="AT265" s="160" t="s">
        <v>149</v>
      </c>
      <c r="AU265" s="160" t="s">
        <v>94</v>
      </c>
      <c r="AV265" s="13" t="s">
        <v>94</v>
      </c>
      <c r="AW265" s="13" t="s">
        <v>39</v>
      </c>
      <c r="AX265" s="13" t="s">
        <v>85</v>
      </c>
      <c r="AY265" s="160" t="s">
        <v>140</v>
      </c>
    </row>
    <row r="266" spans="2:65" s="12" customFormat="1" ht="10.199999999999999" x14ac:dyDescent="0.2">
      <c r="B266" s="153"/>
      <c r="D266" s="149" t="s">
        <v>149</v>
      </c>
      <c r="E266" s="154" t="s">
        <v>1</v>
      </c>
      <c r="F266" s="155" t="s">
        <v>181</v>
      </c>
      <c r="H266" s="154" t="s">
        <v>1</v>
      </c>
      <c r="I266" s="156"/>
      <c r="L266" s="153"/>
      <c r="M266" s="157"/>
      <c r="T266" s="158"/>
      <c r="AT266" s="154" t="s">
        <v>149</v>
      </c>
      <c r="AU266" s="154" t="s">
        <v>94</v>
      </c>
      <c r="AV266" s="12" t="s">
        <v>92</v>
      </c>
      <c r="AW266" s="12" t="s">
        <v>39</v>
      </c>
      <c r="AX266" s="12" t="s">
        <v>85</v>
      </c>
      <c r="AY266" s="154" t="s">
        <v>140</v>
      </c>
    </row>
    <row r="267" spans="2:65" s="13" customFormat="1" ht="10.199999999999999" x14ac:dyDescent="0.2">
      <c r="B267" s="159"/>
      <c r="D267" s="149" t="s">
        <v>149</v>
      </c>
      <c r="E267" s="160" t="s">
        <v>1</v>
      </c>
      <c r="F267" s="161" t="s">
        <v>266</v>
      </c>
      <c r="H267" s="162">
        <v>3</v>
      </c>
      <c r="I267" s="163"/>
      <c r="L267" s="159"/>
      <c r="M267" s="164"/>
      <c r="T267" s="165"/>
      <c r="AT267" s="160" t="s">
        <v>149</v>
      </c>
      <c r="AU267" s="160" t="s">
        <v>94</v>
      </c>
      <c r="AV267" s="13" t="s">
        <v>94</v>
      </c>
      <c r="AW267" s="13" t="s">
        <v>39</v>
      </c>
      <c r="AX267" s="13" t="s">
        <v>85</v>
      </c>
      <c r="AY267" s="160" t="s">
        <v>140</v>
      </c>
    </row>
    <row r="268" spans="2:65" s="12" customFormat="1" ht="10.199999999999999" x14ac:dyDescent="0.2">
      <c r="B268" s="153"/>
      <c r="D268" s="149" t="s">
        <v>149</v>
      </c>
      <c r="E268" s="154" t="s">
        <v>1</v>
      </c>
      <c r="F268" s="155" t="s">
        <v>185</v>
      </c>
      <c r="H268" s="154" t="s">
        <v>1</v>
      </c>
      <c r="I268" s="156"/>
      <c r="L268" s="153"/>
      <c r="M268" s="157"/>
      <c r="T268" s="158"/>
      <c r="AT268" s="154" t="s">
        <v>149</v>
      </c>
      <c r="AU268" s="154" t="s">
        <v>94</v>
      </c>
      <c r="AV268" s="12" t="s">
        <v>92</v>
      </c>
      <c r="AW268" s="12" t="s">
        <v>39</v>
      </c>
      <c r="AX268" s="12" t="s">
        <v>85</v>
      </c>
      <c r="AY268" s="154" t="s">
        <v>140</v>
      </c>
    </row>
    <row r="269" spans="2:65" s="13" customFormat="1" ht="10.199999999999999" x14ac:dyDescent="0.2">
      <c r="B269" s="159"/>
      <c r="D269" s="149" t="s">
        <v>149</v>
      </c>
      <c r="E269" s="160" t="s">
        <v>1</v>
      </c>
      <c r="F269" s="161" t="s">
        <v>267</v>
      </c>
      <c r="H269" s="162">
        <v>6</v>
      </c>
      <c r="I269" s="163"/>
      <c r="L269" s="159"/>
      <c r="M269" s="164"/>
      <c r="T269" s="165"/>
      <c r="AT269" s="160" t="s">
        <v>149</v>
      </c>
      <c r="AU269" s="160" t="s">
        <v>94</v>
      </c>
      <c r="AV269" s="13" t="s">
        <v>94</v>
      </c>
      <c r="AW269" s="13" t="s">
        <v>39</v>
      </c>
      <c r="AX269" s="13" t="s">
        <v>85</v>
      </c>
      <c r="AY269" s="160" t="s">
        <v>140</v>
      </c>
    </row>
    <row r="270" spans="2:65" s="12" customFormat="1" ht="10.199999999999999" x14ac:dyDescent="0.2">
      <c r="B270" s="153"/>
      <c r="D270" s="149" t="s">
        <v>149</v>
      </c>
      <c r="E270" s="154" t="s">
        <v>1</v>
      </c>
      <c r="F270" s="155" t="s">
        <v>189</v>
      </c>
      <c r="H270" s="154" t="s">
        <v>1</v>
      </c>
      <c r="I270" s="156"/>
      <c r="L270" s="153"/>
      <c r="M270" s="157"/>
      <c r="T270" s="158"/>
      <c r="AT270" s="154" t="s">
        <v>149</v>
      </c>
      <c r="AU270" s="154" t="s">
        <v>94</v>
      </c>
      <c r="AV270" s="12" t="s">
        <v>92</v>
      </c>
      <c r="AW270" s="12" t="s">
        <v>39</v>
      </c>
      <c r="AX270" s="12" t="s">
        <v>85</v>
      </c>
      <c r="AY270" s="154" t="s">
        <v>140</v>
      </c>
    </row>
    <row r="271" spans="2:65" s="13" customFormat="1" ht="10.199999999999999" x14ac:dyDescent="0.2">
      <c r="B271" s="159"/>
      <c r="D271" s="149" t="s">
        <v>149</v>
      </c>
      <c r="E271" s="160" t="s">
        <v>1</v>
      </c>
      <c r="F271" s="161" t="s">
        <v>268</v>
      </c>
      <c r="H271" s="162">
        <v>6.21</v>
      </c>
      <c r="I271" s="163"/>
      <c r="L271" s="159"/>
      <c r="M271" s="164"/>
      <c r="T271" s="165"/>
      <c r="AT271" s="160" t="s">
        <v>149</v>
      </c>
      <c r="AU271" s="160" t="s">
        <v>94</v>
      </c>
      <c r="AV271" s="13" t="s">
        <v>94</v>
      </c>
      <c r="AW271" s="13" t="s">
        <v>39</v>
      </c>
      <c r="AX271" s="13" t="s">
        <v>85</v>
      </c>
      <c r="AY271" s="160" t="s">
        <v>140</v>
      </c>
    </row>
    <row r="272" spans="2:65" s="12" customFormat="1" ht="10.199999999999999" x14ac:dyDescent="0.2">
      <c r="B272" s="153"/>
      <c r="D272" s="149" t="s">
        <v>149</v>
      </c>
      <c r="E272" s="154" t="s">
        <v>1</v>
      </c>
      <c r="F272" s="155" t="s">
        <v>237</v>
      </c>
      <c r="H272" s="154" t="s">
        <v>1</v>
      </c>
      <c r="I272" s="156"/>
      <c r="L272" s="153"/>
      <c r="M272" s="157"/>
      <c r="T272" s="158"/>
      <c r="AT272" s="154" t="s">
        <v>149</v>
      </c>
      <c r="AU272" s="154" t="s">
        <v>94</v>
      </c>
      <c r="AV272" s="12" t="s">
        <v>92</v>
      </c>
      <c r="AW272" s="12" t="s">
        <v>39</v>
      </c>
      <c r="AX272" s="12" t="s">
        <v>85</v>
      </c>
      <c r="AY272" s="154" t="s">
        <v>140</v>
      </c>
    </row>
    <row r="273" spans="2:65" s="13" customFormat="1" ht="10.199999999999999" x14ac:dyDescent="0.2">
      <c r="B273" s="159"/>
      <c r="D273" s="149" t="s">
        <v>149</v>
      </c>
      <c r="E273" s="160" t="s">
        <v>1</v>
      </c>
      <c r="F273" s="161" t="s">
        <v>269</v>
      </c>
      <c r="H273" s="162">
        <v>0.6</v>
      </c>
      <c r="I273" s="163"/>
      <c r="L273" s="159"/>
      <c r="M273" s="164"/>
      <c r="T273" s="165"/>
      <c r="AT273" s="160" t="s">
        <v>149</v>
      </c>
      <c r="AU273" s="160" t="s">
        <v>94</v>
      </c>
      <c r="AV273" s="13" t="s">
        <v>94</v>
      </c>
      <c r="AW273" s="13" t="s">
        <v>39</v>
      </c>
      <c r="AX273" s="13" t="s">
        <v>85</v>
      </c>
      <c r="AY273" s="160" t="s">
        <v>140</v>
      </c>
    </row>
    <row r="274" spans="2:65" s="12" customFormat="1" ht="10.199999999999999" x14ac:dyDescent="0.2">
      <c r="B274" s="153"/>
      <c r="D274" s="149" t="s">
        <v>149</v>
      </c>
      <c r="E274" s="154" t="s">
        <v>1</v>
      </c>
      <c r="F274" s="155" t="s">
        <v>270</v>
      </c>
      <c r="H274" s="154" t="s">
        <v>1</v>
      </c>
      <c r="I274" s="156"/>
      <c r="L274" s="153"/>
      <c r="M274" s="157"/>
      <c r="T274" s="158"/>
      <c r="AT274" s="154" t="s">
        <v>149</v>
      </c>
      <c r="AU274" s="154" t="s">
        <v>94</v>
      </c>
      <c r="AV274" s="12" t="s">
        <v>92</v>
      </c>
      <c r="AW274" s="12" t="s">
        <v>39</v>
      </c>
      <c r="AX274" s="12" t="s">
        <v>85</v>
      </c>
      <c r="AY274" s="154" t="s">
        <v>140</v>
      </c>
    </row>
    <row r="275" spans="2:65" s="13" customFormat="1" ht="10.199999999999999" x14ac:dyDescent="0.2">
      <c r="B275" s="159"/>
      <c r="D275" s="149" t="s">
        <v>149</v>
      </c>
      <c r="E275" s="160" t="s">
        <v>1</v>
      </c>
      <c r="F275" s="161" t="s">
        <v>271</v>
      </c>
      <c r="H275" s="162">
        <v>228</v>
      </c>
      <c r="I275" s="163"/>
      <c r="L275" s="159"/>
      <c r="M275" s="164"/>
      <c r="T275" s="165"/>
      <c r="AT275" s="160" t="s">
        <v>149</v>
      </c>
      <c r="AU275" s="160" t="s">
        <v>94</v>
      </c>
      <c r="AV275" s="13" t="s">
        <v>94</v>
      </c>
      <c r="AW275" s="13" t="s">
        <v>39</v>
      </c>
      <c r="AX275" s="13" t="s">
        <v>85</v>
      </c>
      <c r="AY275" s="160" t="s">
        <v>140</v>
      </c>
    </row>
    <row r="276" spans="2:65" s="14" customFormat="1" ht="10.199999999999999" x14ac:dyDescent="0.2">
      <c r="B276" s="166"/>
      <c r="D276" s="149" t="s">
        <v>149</v>
      </c>
      <c r="E276" s="167" t="s">
        <v>1</v>
      </c>
      <c r="F276" s="168" t="s">
        <v>152</v>
      </c>
      <c r="H276" s="169">
        <v>476.31</v>
      </c>
      <c r="I276" s="170"/>
      <c r="L276" s="166"/>
      <c r="M276" s="171"/>
      <c r="T276" s="172"/>
      <c r="AT276" s="167" t="s">
        <v>149</v>
      </c>
      <c r="AU276" s="167" t="s">
        <v>94</v>
      </c>
      <c r="AV276" s="14" t="s">
        <v>147</v>
      </c>
      <c r="AW276" s="14" t="s">
        <v>39</v>
      </c>
      <c r="AX276" s="14" t="s">
        <v>92</v>
      </c>
      <c r="AY276" s="167" t="s">
        <v>140</v>
      </c>
    </row>
    <row r="277" spans="2:65" s="1" customFormat="1" ht="24.15" customHeight="1" x14ac:dyDescent="0.2">
      <c r="B277" s="32"/>
      <c r="C277" s="136" t="s">
        <v>159</v>
      </c>
      <c r="D277" s="136" t="s">
        <v>142</v>
      </c>
      <c r="E277" s="137" t="s">
        <v>272</v>
      </c>
      <c r="F277" s="138" t="s">
        <v>273</v>
      </c>
      <c r="G277" s="139" t="s">
        <v>263</v>
      </c>
      <c r="H277" s="140">
        <v>228</v>
      </c>
      <c r="I277" s="141"/>
      <c r="J277" s="142">
        <f>ROUND(I277*H277,2)</f>
        <v>0</v>
      </c>
      <c r="K277" s="138" t="s">
        <v>1</v>
      </c>
      <c r="L277" s="32"/>
      <c r="M277" s="143" t="s">
        <v>1</v>
      </c>
      <c r="N277" s="144" t="s">
        <v>50</v>
      </c>
      <c r="P277" s="145">
        <f>O277*H277</f>
        <v>0</v>
      </c>
      <c r="Q277" s="145">
        <v>0</v>
      </c>
      <c r="R277" s="145">
        <f>Q277*H277</f>
        <v>0</v>
      </c>
      <c r="S277" s="145">
        <v>0</v>
      </c>
      <c r="T277" s="146">
        <f>S277*H277</f>
        <v>0</v>
      </c>
      <c r="AR277" s="147" t="s">
        <v>147</v>
      </c>
      <c r="AT277" s="147" t="s">
        <v>142</v>
      </c>
      <c r="AU277" s="147" t="s">
        <v>94</v>
      </c>
      <c r="AY277" s="16" t="s">
        <v>140</v>
      </c>
      <c r="BE277" s="148">
        <f>IF(N277="základní",J277,0)</f>
        <v>0</v>
      </c>
      <c r="BF277" s="148">
        <f>IF(N277="snížená",J277,0)</f>
        <v>0</v>
      </c>
      <c r="BG277" s="148">
        <f>IF(N277="zákl. přenesená",J277,0)</f>
        <v>0</v>
      </c>
      <c r="BH277" s="148">
        <f>IF(N277="sníž. přenesená",J277,0)</f>
        <v>0</v>
      </c>
      <c r="BI277" s="148">
        <f>IF(N277="nulová",J277,0)</f>
        <v>0</v>
      </c>
      <c r="BJ277" s="16" t="s">
        <v>92</v>
      </c>
      <c r="BK277" s="148">
        <f>ROUND(I277*H277,2)</f>
        <v>0</v>
      </c>
      <c r="BL277" s="16" t="s">
        <v>147</v>
      </c>
      <c r="BM277" s="147" t="s">
        <v>8</v>
      </c>
    </row>
    <row r="278" spans="2:65" s="1" customFormat="1" ht="19.2" x14ac:dyDescent="0.2">
      <c r="B278" s="32"/>
      <c r="D278" s="149" t="s">
        <v>148</v>
      </c>
      <c r="F278" s="150" t="s">
        <v>273</v>
      </c>
      <c r="I278" s="151"/>
      <c r="L278" s="32"/>
      <c r="M278" s="152"/>
      <c r="T278" s="56"/>
      <c r="AT278" s="16" t="s">
        <v>148</v>
      </c>
      <c r="AU278" s="16" t="s">
        <v>94</v>
      </c>
    </row>
    <row r="279" spans="2:65" s="12" customFormat="1" ht="10.199999999999999" x14ac:dyDescent="0.2">
      <c r="B279" s="153"/>
      <c r="D279" s="149" t="s">
        <v>149</v>
      </c>
      <c r="E279" s="154" t="s">
        <v>1</v>
      </c>
      <c r="F279" s="155" t="s">
        <v>270</v>
      </c>
      <c r="H279" s="154" t="s">
        <v>1</v>
      </c>
      <c r="I279" s="156"/>
      <c r="L279" s="153"/>
      <c r="M279" s="157"/>
      <c r="T279" s="158"/>
      <c r="AT279" s="154" t="s">
        <v>149</v>
      </c>
      <c r="AU279" s="154" t="s">
        <v>94</v>
      </c>
      <c r="AV279" s="12" t="s">
        <v>92</v>
      </c>
      <c r="AW279" s="12" t="s">
        <v>39</v>
      </c>
      <c r="AX279" s="12" t="s">
        <v>85</v>
      </c>
      <c r="AY279" s="154" t="s">
        <v>140</v>
      </c>
    </row>
    <row r="280" spans="2:65" s="13" customFormat="1" ht="10.199999999999999" x14ac:dyDescent="0.2">
      <c r="B280" s="159"/>
      <c r="D280" s="149" t="s">
        <v>149</v>
      </c>
      <c r="E280" s="160" t="s">
        <v>1</v>
      </c>
      <c r="F280" s="161" t="s">
        <v>271</v>
      </c>
      <c r="H280" s="162">
        <v>228</v>
      </c>
      <c r="I280" s="163"/>
      <c r="L280" s="159"/>
      <c r="M280" s="164"/>
      <c r="T280" s="165"/>
      <c r="AT280" s="160" t="s">
        <v>149</v>
      </c>
      <c r="AU280" s="160" t="s">
        <v>94</v>
      </c>
      <c r="AV280" s="13" t="s">
        <v>94</v>
      </c>
      <c r="AW280" s="13" t="s">
        <v>39</v>
      </c>
      <c r="AX280" s="13" t="s">
        <v>85</v>
      </c>
      <c r="AY280" s="160" t="s">
        <v>140</v>
      </c>
    </row>
    <row r="281" spans="2:65" s="14" customFormat="1" ht="10.199999999999999" x14ac:dyDescent="0.2">
      <c r="B281" s="166"/>
      <c r="D281" s="149" t="s">
        <v>149</v>
      </c>
      <c r="E281" s="167" t="s">
        <v>1</v>
      </c>
      <c r="F281" s="168" t="s">
        <v>152</v>
      </c>
      <c r="H281" s="169">
        <v>228</v>
      </c>
      <c r="I281" s="170"/>
      <c r="L281" s="166"/>
      <c r="M281" s="171"/>
      <c r="T281" s="172"/>
      <c r="AT281" s="167" t="s">
        <v>149</v>
      </c>
      <c r="AU281" s="167" t="s">
        <v>94</v>
      </c>
      <c r="AV281" s="14" t="s">
        <v>147</v>
      </c>
      <c r="AW281" s="14" t="s">
        <v>39</v>
      </c>
      <c r="AX281" s="14" t="s">
        <v>92</v>
      </c>
      <c r="AY281" s="167" t="s">
        <v>140</v>
      </c>
    </row>
    <row r="282" spans="2:65" s="1" customFormat="1" ht="24.15" customHeight="1" x14ac:dyDescent="0.2">
      <c r="B282" s="32"/>
      <c r="C282" s="136" t="s">
        <v>200</v>
      </c>
      <c r="D282" s="136" t="s">
        <v>142</v>
      </c>
      <c r="E282" s="137" t="s">
        <v>274</v>
      </c>
      <c r="F282" s="138" t="s">
        <v>275</v>
      </c>
      <c r="G282" s="139" t="s">
        <v>145</v>
      </c>
      <c r="H282" s="140">
        <v>238.29599999999999</v>
      </c>
      <c r="I282" s="141"/>
      <c r="J282" s="142">
        <f>ROUND(I282*H282,2)</f>
        <v>0</v>
      </c>
      <c r="K282" s="138" t="s">
        <v>146</v>
      </c>
      <c r="L282" s="32"/>
      <c r="M282" s="143" t="s">
        <v>1</v>
      </c>
      <c r="N282" s="144" t="s">
        <v>50</v>
      </c>
      <c r="P282" s="145">
        <f>O282*H282</f>
        <v>0</v>
      </c>
      <c r="Q282" s="145">
        <v>0</v>
      </c>
      <c r="R282" s="145">
        <f>Q282*H282</f>
        <v>0</v>
      </c>
      <c r="S282" s="145">
        <v>0</v>
      </c>
      <c r="T282" s="146">
        <f>S282*H282</f>
        <v>0</v>
      </c>
      <c r="AR282" s="147" t="s">
        <v>147</v>
      </c>
      <c r="AT282" s="147" t="s">
        <v>142</v>
      </c>
      <c r="AU282" s="147" t="s">
        <v>94</v>
      </c>
      <c r="AY282" s="16" t="s">
        <v>140</v>
      </c>
      <c r="BE282" s="148">
        <f>IF(N282="základní",J282,0)</f>
        <v>0</v>
      </c>
      <c r="BF282" s="148">
        <f>IF(N282="snížená",J282,0)</f>
        <v>0</v>
      </c>
      <c r="BG282" s="148">
        <f>IF(N282="zákl. přenesená",J282,0)</f>
        <v>0</v>
      </c>
      <c r="BH282" s="148">
        <f>IF(N282="sníž. přenesená",J282,0)</f>
        <v>0</v>
      </c>
      <c r="BI282" s="148">
        <f>IF(N282="nulová",J282,0)</f>
        <v>0</v>
      </c>
      <c r="BJ282" s="16" t="s">
        <v>92</v>
      </c>
      <c r="BK282" s="148">
        <f>ROUND(I282*H282,2)</f>
        <v>0</v>
      </c>
      <c r="BL282" s="16" t="s">
        <v>147</v>
      </c>
      <c r="BM282" s="147" t="s">
        <v>203</v>
      </c>
    </row>
    <row r="283" spans="2:65" s="1" customFormat="1" ht="19.2" x14ac:dyDescent="0.2">
      <c r="B283" s="32"/>
      <c r="D283" s="149" t="s">
        <v>148</v>
      </c>
      <c r="F283" s="150" t="s">
        <v>275</v>
      </c>
      <c r="I283" s="151"/>
      <c r="L283" s="32"/>
      <c r="M283" s="152"/>
      <c r="T283" s="56"/>
      <c r="AT283" s="16" t="s">
        <v>148</v>
      </c>
      <c r="AU283" s="16" t="s">
        <v>94</v>
      </c>
    </row>
    <row r="284" spans="2:65" s="12" customFormat="1" ht="10.199999999999999" x14ac:dyDescent="0.2">
      <c r="B284" s="153"/>
      <c r="D284" s="149" t="s">
        <v>149</v>
      </c>
      <c r="E284" s="154" t="s">
        <v>1</v>
      </c>
      <c r="F284" s="155" t="s">
        <v>168</v>
      </c>
      <c r="H284" s="154" t="s">
        <v>1</v>
      </c>
      <c r="I284" s="156"/>
      <c r="L284" s="153"/>
      <c r="M284" s="157"/>
      <c r="T284" s="158"/>
      <c r="AT284" s="154" t="s">
        <v>149</v>
      </c>
      <c r="AU284" s="154" t="s">
        <v>94</v>
      </c>
      <c r="AV284" s="12" t="s">
        <v>92</v>
      </c>
      <c r="AW284" s="12" t="s">
        <v>39</v>
      </c>
      <c r="AX284" s="12" t="s">
        <v>85</v>
      </c>
      <c r="AY284" s="154" t="s">
        <v>140</v>
      </c>
    </row>
    <row r="285" spans="2:65" s="13" customFormat="1" ht="10.199999999999999" x14ac:dyDescent="0.2">
      <c r="B285" s="159"/>
      <c r="D285" s="149" t="s">
        <v>149</v>
      </c>
      <c r="E285" s="160" t="s">
        <v>1</v>
      </c>
      <c r="F285" s="161" t="s">
        <v>245</v>
      </c>
      <c r="H285" s="162">
        <v>123.5</v>
      </c>
      <c r="I285" s="163"/>
      <c r="L285" s="159"/>
      <c r="M285" s="164"/>
      <c r="T285" s="165"/>
      <c r="AT285" s="160" t="s">
        <v>149</v>
      </c>
      <c r="AU285" s="160" t="s">
        <v>94</v>
      </c>
      <c r="AV285" s="13" t="s">
        <v>94</v>
      </c>
      <c r="AW285" s="13" t="s">
        <v>39</v>
      </c>
      <c r="AX285" s="13" t="s">
        <v>85</v>
      </c>
      <c r="AY285" s="160" t="s">
        <v>140</v>
      </c>
    </row>
    <row r="286" spans="2:65" s="12" customFormat="1" ht="10.199999999999999" x14ac:dyDescent="0.2">
      <c r="B286" s="153"/>
      <c r="D286" s="149" t="s">
        <v>149</v>
      </c>
      <c r="E286" s="154" t="s">
        <v>1</v>
      </c>
      <c r="F286" s="155" t="s">
        <v>170</v>
      </c>
      <c r="H286" s="154" t="s">
        <v>1</v>
      </c>
      <c r="I286" s="156"/>
      <c r="L286" s="153"/>
      <c r="M286" s="157"/>
      <c r="T286" s="158"/>
      <c r="AT286" s="154" t="s">
        <v>149</v>
      </c>
      <c r="AU286" s="154" t="s">
        <v>94</v>
      </c>
      <c r="AV286" s="12" t="s">
        <v>92</v>
      </c>
      <c r="AW286" s="12" t="s">
        <v>39</v>
      </c>
      <c r="AX286" s="12" t="s">
        <v>85</v>
      </c>
      <c r="AY286" s="154" t="s">
        <v>140</v>
      </c>
    </row>
    <row r="287" spans="2:65" s="13" customFormat="1" ht="10.199999999999999" x14ac:dyDescent="0.2">
      <c r="B287" s="159"/>
      <c r="D287" s="149" t="s">
        <v>149</v>
      </c>
      <c r="E287" s="160" t="s">
        <v>1</v>
      </c>
      <c r="F287" s="161" t="s">
        <v>246</v>
      </c>
      <c r="H287" s="162">
        <v>9.9749999999999996</v>
      </c>
      <c r="I287" s="163"/>
      <c r="L287" s="159"/>
      <c r="M287" s="164"/>
      <c r="T287" s="165"/>
      <c r="AT287" s="160" t="s">
        <v>149</v>
      </c>
      <c r="AU287" s="160" t="s">
        <v>94</v>
      </c>
      <c r="AV287" s="13" t="s">
        <v>94</v>
      </c>
      <c r="AW287" s="13" t="s">
        <v>39</v>
      </c>
      <c r="AX287" s="13" t="s">
        <v>85</v>
      </c>
      <c r="AY287" s="160" t="s">
        <v>140</v>
      </c>
    </row>
    <row r="288" spans="2:65" s="12" customFormat="1" ht="10.199999999999999" x14ac:dyDescent="0.2">
      <c r="B288" s="153"/>
      <c r="D288" s="149" t="s">
        <v>149</v>
      </c>
      <c r="E288" s="154" t="s">
        <v>1</v>
      </c>
      <c r="F288" s="155" t="s">
        <v>172</v>
      </c>
      <c r="H288" s="154" t="s">
        <v>1</v>
      </c>
      <c r="I288" s="156"/>
      <c r="L288" s="153"/>
      <c r="M288" s="157"/>
      <c r="T288" s="158"/>
      <c r="AT288" s="154" t="s">
        <v>149</v>
      </c>
      <c r="AU288" s="154" t="s">
        <v>94</v>
      </c>
      <c r="AV288" s="12" t="s">
        <v>92</v>
      </c>
      <c r="AW288" s="12" t="s">
        <v>39</v>
      </c>
      <c r="AX288" s="12" t="s">
        <v>85</v>
      </c>
      <c r="AY288" s="154" t="s">
        <v>140</v>
      </c>
    </row>
    <row r="289" spans="2:51" s="13" customFormat="1" ht="10.199999999999999" x14ac:dyDescent="0.2">
      <c r="B289" s="159"/>
      <c r="D289" s="149" t="s">
        <v>149</v>
      </c>
      <c r="E289" s="160" t="s">
        <v>1</v>
      </c>
      <c r="F289" s="161" t="s">
        <v>247</v>
      </c>
      <c r="H289" s="162">
        <v>38.880000000000003</v>
      </c>
      <c r="I289" s="163"/>
      <c r="L289" s="159"/>
      <c r="M289" s="164"/>
      <c r="T289" s="165"/>
      <c r="AT289" s="160" t="s">
        <v>149</v>
      </c>
      <c r="AU289" s="160" t="s">
        <v>94</v>
      </c>
      <c r="AV289" s="13" t="s">
        <v>94</v>
      </c>
      <c r="AW289" s="13" t="s">
        <v>39</v>
      </c>
      <c r="AX289" s="13" t="s">
        <v>85</v>
      </c>
      <c r="AY289" s="160" t="s">
        <v>140</v>
      </c>
    </row>
    <row r="290" spans="2:51" s="12" customFormat="1" ht="10.199999999999999" x14ac:dyDescent="0.2">
      <c r="B290" s="153"/>
      <c r="D290" s="149" t="s">
        <v>149</v>
      </c>
      <c r="E290" s="154" t="s">
        <v>1</v>
      </c>
      <c r="F290" s="155" t="s">
        <v>174</v>
      </c>
      <c r="H290" s="154" t="s">
        <v>1</v>
      </c>
      <c r="I290" s="156"/>
      <c r="L290" s="153"/>
      <c r="M290" s="157"/>
      <c r="T290" s="158"/>
      <c r="AT290" s="154" t="s">
        <v>149</v>
      </c>
      <c r="AU290" s="154" t="s">
        <v>94</v>
      </c>
      <c r="AV290" s="12" t="s">
        <v>92</v>
      </c>
      <c r="AW290" s="12" t="s">
        <v>39</v>
      </c>
      <c r="AX290" s="12" t="s">
        <v>85</v>
      </c>
      <c r="AY290" s="154" t="s">
        <v>140</v>
      </c>
    </row>
    <row r="291" spans="2:51" s="13" customFormat="1" ht="10.199999999999999" x14ac:dyDescent="0.2">
      <c r="B291" s="159"/>
      <c r="D291" s="149" t="s">
        <v>149</v>
      </c>
      <c r="E291" s="160" t="s">
        <v>1</v>
      </c>
      <c r="F291" s="161" t="s">
        <v>248</v>
      </c>
      <c r="H291" s="162">
        <v>3.15</v>
      </c>
      <c r="I291" s="163"/>
      <c r="L291" s="159"/>
      <c r="M291" s="164"/>
      <c r="T291" s="165"/>
      <c r="AT291" s="160" t="s">
        <v>149</v>
      </c>
      <c r="AU291" s="160" t="s">
        <v>94</v>
      </c>
      <c r="AV291" s="13" t="s">
        <v>94</v>
      </c>
      <c r="AW291" s="13" t="s">
        <v>39</v>
      </c>
      <c r="AX291" s="13" t="s">
        <v>85</v>
      </c>
      <c r="AY291" s="160" t="s">
        <v>140</v>
      </c>
    </row>
    <row r="292" spans="2:51" s="12" customFormat="1" ht="10.199999999999999" x14ac:dyDescent="0.2">
      <c r="B292" s="153"/>
      <c r="D292" s="149" t="s">
        <v>149</v>
      </c>
      <c r="E292" s="154" t="s">
        <v>1</v>
      </c>
      <c r="F292" s="155" t="s">
        <v>176</v>
      </c>
      <c r="H292" s="154" t="s">
        <v>1</v>
      </c>
      <c r="I292" s="156"/>
      <c r="L292" s="153"/>
      <c r="M292" s="157"/>
      <c r="T292" s="158"/>
      <c r="AT292" s="154" t="s">
        <v>149</v>
      </c>
      <c r="AU292" s="154" t="s">
        <v>94</v>
      </c>
      <c r="AV292" s="12" t="s">
        <v>92</v>
      </c>
      <c r="AW292" s="12" t="s">
        <v>39</v>
      </c>
      <c r="AX292" s="12" t="s">
        <v>85</v>
      </c>
      <c r="AY292" s="154" t="s">
        <v>140</v>
      </c>
    </row>
    <row r="293" spans="2:51" s="13" customFormat="1" ht="10.199999999999999" x14ac:dyDescent="0.2">
      <c r="B293" s="159"/>
      <c r="D293" s="149" t="s">
        <v>149</v>
      </c>
      <c r="E293" s="160" t="s">
        <v>1</v>
      </c>
      <c r="F293" s="161" t="s">
        <v>249</v>
      </c>
      <c r="H293" s="162">
        <v>35.04</v>
      </c>
      <c r="I293" s="163"/>
      <c r="L293" s="159"/>
      <c r="M293" s="164"/>
      <c r="T293" s="165"/>
      <c r="AT293" s="160" t="s">
        <v>149</v>
      </c>
      <c r="AU293" s="160" t="s">
        <v>94</v>
      </c>
      <c r="AV293" s="13" t="s">
        <v>94</v>
      </c>
      <c r="AW293" s="13" t="s">
        <v>39</v>
      </c>
      <c r="AX293" s="13" t="s">
        <v>85</v>
      </c>
      <c r="AY293" s="160" t="s">
        <v>140</v>
      </c>
    </row>
    <row r="294" spans="2:51" s="12" customFormat="1" ht="10.199999999999999" x14ac:dyDescent="0.2">
      <c r="B294" s="153"/>
      <c r="D294" s="149" t="s">
        <v>149</v>
      </c>
      <c r="E294" s="154" t="s">
        <v>1</v>
      </c>
      <c r="F294" s="155" t="s">
        <v>178</v>
      </c>
      <c r="H294" s="154" t="s">
        <v>1</v>
      </c>
      <c r="I294" s="156"/>
      <c r="L294" s="153"/>
      <c r="M294" s="157"/>
      <c r="T294" s="158"/>
      <c r="AT294" s="154" t="s">
        <v>149</v>
      </c>
      <c r="AU294" s="154" t="s">
        <v>94</v>
      </c>
      <c r="AV294" s="12" t="s">
        <v>92</v>
      </c>
      <c r="AW294" s="12" t="s">
        <v>39</v>
      </c>
      <c r="AX294" s="12" t="s">
        <v>85</v>
      </c>
      <c r="AY294" s="154" t="s">
        <v>140</v>
      </c>
    </row>
    <row r="295" spans="2:51" s="13" customFormat="1" ht="10.199999999999999" x14ac:dyDescent="0.2">
      <c r="B295" s="159"/>
      <c r="D295" s="149" t="s">
        <v>149</v>
      </c>
      <c r="E295" s="160" t="s">
        <v>1</v>
      </c>
      <c r="F295" s="161" t="s">
        <v>248</v>
      </c>
      <c r="H295" s="162">
        <v>3.15</v>
      </c>
      <c r="I295" s="163"/>
      <c r="L295" s="159"/>
      <c r="M295" s="164"/>
      <c r="T295" s="165"/>
      <c r="AT295" s="160" t="s">
        <v>149</v>
      </c>
      <c r="AU295" s="160" t="s">
        <v>94</v>
      </c>
      <c r="AV295" s="13" t="s">
        <v>94</v>
      </c>
      <c r="AW295" s="13" t="s">
        <v>39</v>
      </c>
      <c r="AX295" s="13" t="s">
        <v>85</v>
      </c>
      <c r="AY295" s="160" t="s">
        <v>140</v>
      </c>
    </row>
    <row r="296" spans="2:51" s="12" customFormat="1" ht="10.199999999999999" x14ac:dyDescent="0.2">
      <c r="B296" s="153"/>
      <c r="D296" s="149" t="s">
        <v>149</v>
      </c>
      <c r="E296" s="154" t="s">
        <v>1</v>
      </c>
      <c r="F296" s="155" t="s">
        <v>179</v>
      </c>
      <c r="H296" s="154" t="s">
        <v>1</v>
      </c>
      <c r="I296" s="156"/>
      <c r="L296" s="153"/>
      <c r="M296" s="157"/>
      <c r="T296" s="158"/>
      <c r="AT296" s="154" t="s">
        <v>149</v>
      </c>
      <c r="AU296" s="154" t="s">
        <v>94</v>
      </c>
      <c r="AV296" s="12" t="s">
        <v>92</v>
      </c>
      <c r="AW296" s="12" t="s">
        <v>39</v>
      </c>
      <c r="AX296" s="12" t="s">
        <v>85</v>
      </c>
      <c r="AY296" s="154" t="s">
        <v>140</v>
      </c>
    </row>
    <row r="297" spans="2:51" s="13" customFormat="1" ht="10.199999999999999" x14ac:dyDescent="0.2">
      <c r="B297" s="159"/>
      <c r="D297" s="149" t="s">
        <v>149</v>
      </c>
      <c r="E297" s="160" t="s">
        <v>1</v>
      </c>
      <c r="F297" s="161" t="s">
        <v>250</v>
      </c>
      <c r="H297" s="162">
        <v>2.6</v>
      </c>
      <c r="I297" s="163"/>
      <c r="L297" s="159"/>
      <c r="M297" s="164"/>
      <c r="T297" s="165"/>
      <c r="AT297" s="160" t="s">
        <v>149</v>
      </c>
      <c r="AU297" s="160" t="s">
        <v>94</v>
      </c>
      <c r="AV297" s="13" t="s">
        <v>94</v>
      </c>
      <c r="AW297" s="13" t="s">
        <v>39</v>
      </c>
      <c r="AX297" s="13" t="s">
        <v>85</v>
      </c>
      <c r="AY297" s="160" t="s">
        <v>140</v>
      </c>
    </row>
    <row r="298" spans="2:51" s="12" customFormat="1" ht="10.199999999999999" x14ac:dyDescent="0.2">
      <c r="B298" s="153"/>
      <c r="D298" s="149" t="s">
        <v>149</v>
      </c>
      <c r="E298" s="154" t="s">
        <v>1</v>
      </c>
      <c r="F298" s="155" t="s">
        <v>181</v>
      </c>
      <c r="H298" s="154" t="s">
        <v>1</v>
      </c>
      <c r="I298" s="156"/>
      <c r="L298" s="153"/>
      <c r="M298" s="157"/>
      <c r="T298" s="158"/>
      <c r="AT298" s="154" t="s">
        <v>149</v>
      </c>
      <c r="AU298" s="154" t="s">
        <v>94</v>
      </c>
      <c r="AV298" s="12" t="s">
        <v>92</v>
      </c>
      <c r="AW298" s="12" t="s">
        <v>39</v>
      </c>
      <c r="AX298" s="12" t="s">
        <v>85</v>
      </c>
      <c r="AY298" s="154" t="s">
        <v>140</v>
      </c>
    </row>
    <row r="299" spans="2:51" s="13" customFormat="1" ht="10.199999999999999" x14ac:dyDescent="0.2">
      <c r="B299" s="159"/>
      <c r="D299" s="149" t="s">
        <v>149</v>
      </c>
      <c r="E299" s="160" t="s">
        <v>1</v>
      </c>
      <c r="F299" s="161" t="s">
        <v>251</v>
      </c>
      <c r="H299" s="162">
        <v>0.85</v>
      </c>
      <c r="I299" s="163"/>
      <c r="L299" s="159"/>
      <c r="M299" s="164"/>
      <c r="T299" s="165"/>
      <c r="AT299" s="160" t="s">
        <v>149</v>
      </c>
      <c r="AU299" s="160" t="s">
        <v>94</v>
      </c>
      <c r="AV299" s="13" t="s">
        <v>94</v>
      </c>
      <c r="AW299" s="13" t="s">
        <v>39</v>
      </c>
      <c r="AX299" s="13" t="s">
        <v>85</v>
      </c>
      <c r="AY299" s="160" t="s">
        <v>140</v>
      </c>
    </row>
    <row r="300" spans="2:51" s="12" customFormat="1" ht="10.199999999999999" x14ac:dyDescent="0.2">
      <c r="B300" s="153"/>
      <c r="D300" s="149" t="s">
        <v>149</v>
      </c>
      <c r="E300" s="154" t="s">
        <v>1</v>
      </c>
      <c r="F300" s="155" t="s">
        <v>183</v>
      </c>
      <c r="H300" s="154" t="s">
        <v>1</v>
      </c>
      <c r="I300" s="156"/>
      <c r="L300" s="153"/>
      <c r="M300" s="157"/>
      <c r="T300" s="158"/>
      <c r="AT300" s="154" t="s">
        <v>149</v>
      </c>
      <c r="AU300" s="154" t="s">
        <v>94</v>
      </c>
      <c r="AV300" s="12" t="s">
        <v>92</v>
      </c>
      <c r="AW300" s="12" t="s">
        <v>39</v>
      </c>
      <c r="AX300" s="12" t="s">
        <v>85</v>
      </c>
      <c r="AY300" s="154" t="s">
        <v>140</v>
      </c>
    </row>
    <row r="301" spans="2:51" s="13" customFormat="1" ht="10.199999999999999" x14ac:dyDescent="0.2">
      <c r="B301" s="159"/>
      <c r="D301" s="149" t="s">
        <v>149</v>
      </c>
      <c r="E301" s="160" t="s">
        <v>1</v>
      </c>
      <c r="F301" s="161" t="s">
        <v>252</v>
      </c>
      <c r="H301" s="162">
        <v>5.2</v>
      </c>
      <c r="I301" s="163"/>
      <c r="L301" s="159"/>
      <c r="M301" s="164"/>
      <c r="T301" s="165"/>
      <c r="AT301" s="160" t="s">
        <v>149</v>
      </c>
      <c r="AU301" s="160" t="s">
        <v>94</v>
      </c>
      <c r="AV301" s="13" t="s">
        <v>94</v>
      </c>
      <c r="AW301" s="13" t="s">
        <v>39</v>
      </c>
      <c r="AX301" s="13" t="s">
        <v>85</v>
      </c>
      <c r="AY301" s="160" t="s">
        <v>140</v>
      </c>
    </row>
    <row r="302" spans="2:51" s="12" customFormat="1" ht="10.199999999999999" x14ac:dyDescent="0.2">
      <c r="B302" s="153"/>
      <c r="D302" s="149" t="s">
        <v>149</v>
      </c>
      <c r="E302" s="154" t="s">
        <v>1</v>
      </c>
      <c r="F302" s="155" t="s">
        <v>185</v>
      </c>
      <c r="H302" s="154" t="s">
        <v>1</v>
      </c>
      <c r="I302" s="156"/>
      <c r="L302" s="153"/>
      <c r="M302" s="157"/>
      <c r="T302" s="158"/>
      <c r="AT302" s="154" t="s">
        <v>149</v>
      </c>
      <c r="AU302" s="154" t="s">
        <v>94</v>
      </c>
      <c r="AV302" s="12" t="s">
        <v>92</v>
      </c>
      <c r="AW302" s="12" t="s">
        <v>39</v>
      </c>
      <c r="AX302" s="12" t="s">
        <v>85</v>
      </c>
      <c r="AY302" s="154" t="s">
        <v>140</v>
      </c>
    </row>
    <row r="303" spans="2:51" s="13" customFormat="1" ht="10.199999999999999" x14ac:dyDescent="0.2">
      <c r="B303" s="159"/>
      <c r="D303" s="149" t="s">
        <v>149</v>
      </c>
      <c r="E303" s="160" t="s">
        <v>1</v>
      </c>
      <c r="F303" s="161" t="s">
        <v>253</v>
      </c>
      <c r="H303" s="162">
        <v>0.5</v>
      </c>
      <c r="I303" s="163"/>
      <c r="L303" s="159"/>
      <c r="M303" s="164"/>
      <c r="T303" s="165"/>
      <c r="AT303" s="160" t="s">
        <v>149</v>
      </c>
      <c r="AU303" s="160" t="s">
        <v>94</v>
      </c>
      <c r="AV303" s="13" t="s">
        <v>94</v>
      </c>
      <c r="AW303" s="13" t="s">
        <v>39</v>
      </c>
      <c r="AX303" s="13" t="s">
        <v>85</v>
      </c>
      <c r="AY303" s="160" t="s">
        <v>140</v>
      </c>
    </row>
    <row r="304" spans="2:51" s="12" customFormat="1" ht="10.199999999999999" x14ac:dyDescent="0.2">
      <c r="B304" s="153"/>
      <c r="D304" s="149" t="s">
        <v>149</v>
      </c>
      <c r="E304" s="154" t="s">
        <v>1</v>
      </c>
      <c r="F304" s="155" t="s">
        <v>187</v>
      </c>
      <c r="H304" s="154" t="s">
        <v>1</v>
      </c>
      <c r="I304" s="156"/>
      <c r="L304" s="153"/>
      <c r="M304" s="157"/>
      <c r="T304" s="158"/>
      <c r="AT304" s="154" t="s">
        <v>149</v>
      </c>
      <c r="AU304" s="154" t="s">
        <v>94</v>
      </c>
      <c r="AV304" s="12" t="s">
        <v>92</v>
      </c>
      <c r="AW304" s="12" t="s">
        <v>39</v>
      </c>
      <c r="AX304" s="12" t="s">
        <v>85</v>
      </c>
      <c r="AY304" s="154" t="s">
        <v>140</v>
      </c>
    </row>
    <row r="305" spans="2:65" s="13" customFormat="1" ht="10.199999999999999" x14ac:dyDescent="0.2">
      <c r="B305" s="159"/>
      <c r="D305" s="149" t="s">
        <v>149</v>
      </c>
      <c r="E305" s="160" t="s">
        <v>1</v>
      </c>
      <c r="F305" s="161" t="s">
        <v>254</v>
      </c>
      <c r="H305" s="162">
        <v>5.3819999999999997</v>
      </c>
      <c r="I305" s="163"/>
      <c r="L305" s="159"/>
      <c r="M305" s="164"/>
      <c r="T305" s="165"/>
      <c r="AT305" s="160" t="s">
        <v>149</v>
      </c>
      <c r="AU305" s="160" t="s">
        <v>94</v>
      </c>
      <c r="AV305" s="13" t="s">
        <v>94</v>
      </c>
      <c r="AW305" s="13" t="s">
        <v>39</v>
      </c>
      <c r="AX305" s="13" t="s">
        <v>85</v>
      </c>
      <c r="AY305" s="160" t="s">
        <v>140</v>
      </c>
    </row>
    <row r="306" spans="2:65" s="12" customFormat="1" ht="10.199999999999999" x14ac:dyDescent="0.2">
      <c r="B306" s="153"/>
      <c r="D306" s="149" t="s">
        <v>149</v>
      </c>
      <c r="E306" s="154" t="s">
        <v>1</v>
      </c>
      <c r="F306" s="155" t="s">
        <v>189</v>
      </c>
      <c r="H306" s="154" t="s">
        <v>1</v>
      </c>
      <c r="I306" s="156"/>
      <c r="L306" s="153"/>
      <c r="M306" s="157"/>
      <c r="T306" s="158"/>
      <c r="AT306" s="154" t="s">
        <v>149</v>
      </c>
      <c r="AU306" s="154" t="s">
        <v>94</v>
      </c>
      <c r="AV306" s="12" t="s">
        <v>92</v>
      </c>
      <c r="AW306" s="12" t="s">
        <v>39</v>
      </c>
      <c r="AX306" s="12" t="s">
        <v>85</v>
      </c>
      <c r="AY306" s="154" t="s">
        <v>140</v>
      </c>
    </row>
    <row r="307" spans="2:65" s="13" customFormat="1" ht="10.199999999999999" x14ac:dyDescent="0.2">
      <c r="B307" s="159"/>
      <c r="D307" s="149" t="s">
        <v>149</v>
      </c>
      <c r="E307" s="160" t="s">
        <v>1</v>
      </c>
      <c r="F307" s="161" t="s">
        <v>255</v>
      </c>
      <c r="H307" s="162">
        <v>0.504</v>
      </c>
      <c r="I307" s="163"/>
      <c r="L307" s="159"/>
      <c r="M307" s="164"/>
      <c r="T307" s="165"/>
      <c r="AT307" s="160" t="s">
        <v>149</v>
      </c>
      <c r="AU307" s="160" t="s">
        <v>94</v>
      </c>
      <c r="AV307" s="13" t="s">
        <v>94</v>
      </c>
      <c r="AW307" s="13" t="s">
        <v>39</v>
      </c>
      <c r="AX307" s="13" t="s">
        <v>85</v>
      </c>
      <c r="AY307" s="160" t="s">
        <v>140</v>
      </c>
    </row>
    <row r="308" spans="2:65" s="12" customFormat="1" ht="10.199999999999999" x14ac:dyDescent="0.2">
      <c r="B308" s="153"/>
      <c r="D308" s="149" t="s">
        <v>149</v>
      </c>
      <c r="E308" s="154" t="s">
        <v>1</v>
      </c>
      <c r="F308" s="155" t="s">
        <v>256</v>
      </c>
      <c r="H308" s="154" t="s">
        <v>1</v>
      </c>
      <c r="I308" s="156"/>
      <c r="L308" s="153"/>
      <c r="M308" s="157"/>
      <c r="T308" s="158"/>
      <c r="AT308" s="154" t="s">
        <v>149</v>
      </c>
      <c r="AU308" s="154" t="s">
        <v>94</v>
      </c>
      <c r="AV308" s="12" t="s">
        <v>92</v>
      </c>
      <c r="AW308" s="12" t="s">
        <v>39</v>
      </c>
      <c r="AX308" s="12" t="s">
        <v>85</v>
      </c>
      <c r="AY308" s="154" t="s">
        <v>140</v>
      </c>
    </row>
    <row r="309" spans="2:65" s="13" customFormat="1" ht="10.199999999999999" x14ac:dyDescent="0.2">
      <c r="B309" s="159"/>
      <c r="D309" s="149" t="s">
        <v>149</v>
      </c>
      <c r="E309" s="160" t="s">
        <v>1</v>
      </c>
      <c r="F309" s="161" t="s">
        <v>257</v>
      </c>
      <c r="H309" s="162">
        <v>8.6950000000000003</v>
      </c>
      <c r="I309" s="163"/>
      <c r="L309" s="159"/>
      <c r="M309" s="164"/>
      <c r="T309" s="165"/>
      <c r="AT309" s="160" t="s">
        <v>149</v>
      </c>
      <c r="AU309" s="160" t="s">
        <v>94</v>
      </c>
      <c r="AV309" s="13" t="s">
        <v>94</v>
      </c>
      <c r="AW309" s="13" t="s">
        <v>39</v>
      </c>
      <c r="AX309" s="13" t="s">
        <v>85</v>
      </c>
      <c r="AY309" s="160" t="s">
        <v>140</v>
      </c>
    </row>
    <row r="310" spans="2:65" s="12" customFormat="1" ht="10.199999999999999" x14ac:dyDescent="0.2">
      <c r="B310" s="153"/>
      <c r="D310" s="149" t="s">
        <v>149</v>
      </c>
      <c r="E310" s="154" t="s">
        <v>1</v>
      </c>
      <c r="F310" s="155" t="s">
        <v>237</v>
      </c>
      <c r="H310" s="154" t="s">
        <v>1</v>
      </c>
      <c r="I310" s="156"/>
      <c r="L310" s="153"/>
      <c r="M310" s="157"/>
      <c r="T310" s="158"/>
      <c r="AT310" s="154" t="s">
        <v>149</v>
      </c>
      <c r="AU310" s="154" t="s">
        <v>94</v>
      </c>
      <c r="AV310" s="12" t="s">
        <v>92</v>
      </c>
      <c r="AW310" s="12" t="s">
        <v>39</v>
      </c>
      <c r="AX310" s="12" t="s">
        <v>85</v>
      </c>
      <c r="AY310" s="154" t="s">
        <v>140</v>
      </c>
    </row>
    <row r="311" spans="2:65" s="13" customFormat="1" ht="10.199999999999999" x14ac:dyDescent="0.2">
      <c r="B311" s="159"/>
      <c r="D311" s="149" t="s">
        <v>149</v>
      </c>
      <c r="E311" s="160" t="s">
        <v>1</v>
      </c>
      <c r="F311" s="161" t="s">
        <v>258</v>
      </c>
      <c r="H311" s="162">
        <v>0.87</v>
      </c>
      <c r="I311" s="163"/>
      <c r="L311" s="159"/>
      <c r="M311" s="164"/>
      <c r="T311" s="165"/>
      <c r="AT311" s="160" t="s">
        <v>149</v>
      </c>
      <c r="AU311" s="160" t="s">
        <v>94</v>
      </c>
      <c r="AV311" s="13" t="s">
        <v>94</v>
      </c>
      <c r="AW311" s="13" t="s">
        <v>39</v>
      </c>
      <c r="AX311" s="13" t="s">
        <v>85</v>
      </c>
      <c r="AY311" s="160" t="s">
        <v>140</v>
      </c>
    </row>
    <row r="312" spans="2:65" s="14" customFormat="1" ht="10.199999999999999" x14ac:dyDescent="0.2">
      <c r="B312" s="166"/>
      <c r="D312" s="149" t="s">
        <v>149</v>
      </c>
      <c r="E312" s="167" t="s">
        <v>1</v>
      </c>
      <c r="F312" s="168" t="s">
        <v>152</v>
      </c>
      <c r="H312" s="169">
        <v>238.29599999999996</v>
      </c>
      <c r="I312" s="170"/>
      <c r="L312" s="166"/>
      <c r="M312" s="171"/>
      <c r="T312" s="172"/>
      <c r="AT312" s="167" t="s">
        <v>149</v>
      </c>
      <c r="AU312" s="167" t="s">
        <v>94</v>
      </c>
      <c r="AV312" s="14" t="s">
        <v>147</v>
      </c>
      <c r="AW312" s="14" t="s">
        <v>39</v>
      </c>
      <c r="AX312" s="14" t="s">
        <v>92</v>
      </c>
      <c r="AY312" s="167" t="s">
        <v>140</v>
      </c>
    </row>
    <row r="313" spans="2:65" s="1" customFormat="1" ht="24.15" customHeight="1" x14ac:dyDescent="0.2">
      <c r="B313" s="32"/>
      <c r="C313" s="136" t="s">
        <v>165</v>
      </c>
      <c r="D313" s="136" t="s">
        <v>142</v>
      </c>
      <c r="E313" s="137" t="s">
        <v>276</v>
      </c>
      <c r="F313" s="138" t="s">
        <v>277</v>
      </c>
      <c r="G313" s="139" t="s">
        <v>196</v>
      </c>
      <c r="H313" s="140">
        <v>3.7240000000000002</v>
      </c>
      <c r="I313" s="141"/>
      <c r="J313" s="142">
        <f>ROUND(I313*H313,2)</f>
        <v>0</v>
      </c>
      <c r="K313" s="138" t="s">
        <v>146</v>
      </c>
      <c r="L313" s="32"/>
      <c r="M313" s="143" t="s">
        <v>1</v>
      </c>
      <c r="N313" s="144" t="s">
        <v>50</v>
      </c>
      <c r="P313" s="145">
        <f>O313*H313</f>
        <v>0</v>
      </c>
      <c r="Q313" s="145">
        <v>0</v>
      </c>
      <c r="R313" s="145">
        <f>Q313*H313</f>
        <v>0</v>
      </c>
      <c r="S313" s="145">
        <v>0</v>
      </c>
      <c r="T313" s="146">
        <f>S313*H313</f>
        <v>0</v>
      </c>
      <c r="AR313" s="147" t="s">
        <v>147</v>
      </c>
      <c r="AT313" s="147" t="s">
        <v>142</v>
      </c>
      <c r="AU313" s="147" t="s">
        <v>94</v>
      </c>
      <c r="AY313" s="16" t="s">
        <v>140</v>
      </c>
      <c r="BE313" s="148">
        <f>IF(N313="základní",J313,0)</f>
        <v>0</v>
      </c>
      <c r="BF313" s="148">
        <f>IF(N313="snížená",J313,0)</f>
        <v>0</v>
      </c>
      <c r="BG313" s="148">
        <f>IF(N313="zákl. přenesená",J313,0)</f>
        <v>0</v>
      </c>
      <c r="BH313" s="148">
        <f>IF(N313="sníž. přenesená",J313,0)</f>
        <v>0</v>
      </c>
      <c r="BI313" s="148">
        <f>IF(N313="nulová",J313,0)</f>
        <v>0</v>
      </c>
      <c r="BJ313" s="16" t="s">
        <v>92</v>
      </c>
      <c r="BK313" s="148">
        <f>ROUND(I313*H313,2)</f>
        <v>0</v>
      </c>
      <c r="BL313" s="16" t="s">
        <v>147</v>
      </c>
      <c r="BM313" s="147" t="s">
        <v>208</v>
      </c>
    </row>
    <row r="314" spans="2:65" s="1" customFormat="1" ht="19.2" x14ac:dyDescent="0.2">
      <c r="B314" s="32"/>
      <c r="D314" s="149" t="s">
        <v>148</v>
      </c>
      <c r="F314" s="150" t="s">
        <v>277</v>
      </c>
      <c r="I314" s="151"/>
      <c r="L314" s="32"/>
      <c r="M314" s="152"/>
      <c r="T314" s="56"/>
      <c r="AT314" s="16" t="s">
        <v>148</v>
      </c>
      <c r="AU314" s="16" t="s">
        <v>94</v>
      </c>
    </row>
    <row r="315" spans="2:65" s="13" customFormat="1" ht="10.199999999999999" x14ac:dyDescent="0.2">
      <c r="B315" s="159"/>
      <c r="D315" s="149" t="s">
        <v>149</v>
      </c>
      <c r="E315" s="160" t="s">
        <v>1</v>
      </c>
      <c r="F315" s="161" t="s">
        <v>278</v>
      </c>
      <c r="H315" s="162">
        <v>3.5470000000000002</v>
      </c>
      <c r="I315" s="163"/>
      <c r="L315" s="159"/>
      <c r="M315" s="164"/>
      <c r="T315" s="165"/>
      <c r="AT315" s="160" t="s">
        <v>149</v>
      </c>
      <c r="AU315" s="160" t="s">
        <v>94</v>
      </c>
      <c r="AV315" s="13" t="s">
        <v>94</v>
      </c>
      <c r="AW315" s="13" t="s">
        <v>39</v>
      </c>
      <c r="AX315" s="13" t="s">
        <v>85</v>
      </c>
      <c r="AY315" s="160" t="s">
        <v>140</v>
      </c>
    </row>
    <row r="316" spans="2:65" s="14" customFormat="1" ht="10.199999999999999" x14ac:dyDescent="0.2">
      <c r="B316" s="166"/>
      <c r="D316" s="149" t="s">
        <v>149</v>
      </c>
      <c r="E316" s="167" t="s">
        <v>1</v>
      </c>
      <c r="F316" s="168" t="s">
        <v>152</v>
      </c>
      <c r="H316" s="169">
        <v>3.5470000000000002</v>
      </c>
      <c r="I316" s="170"/>
      <c r="L316" s="166"/>
      <c r="M316" s="171"/>
      <c r="T316" s="172"/>
      <c r="AT316" s="167" t="s">
        <v>149</v>
      </c>
      <c r="AU316" s="167" t="s">
        <v>94</v>
      </c>
      <c r="AV316" s="14" t="s">
        <v>147</v>
      </c>
      <c r="AW316" s="14" t="s">
        <v>39</v>
      </c>
      <c r="AX316" s="14" t="s">
        <v>85</v>
      </c>
      <c r="AY316" s="167" t="s">
        <v>140</v>
      </c>
    </row>
    <row r="317" spans="2:65" s="13" customFormat="1" ht="10.199999999999999" x14ac:dyDescent="0.2">
      <c r="B317" s="159"/>
      <c r="D317" s="149" t="s">
        <v>149</v>
      </c>
      <c r="E317" s="160" t="s">
        <v>1</v>
      </c>
      <c r="F317" s="161" t="s">
        <v>279</v>
      </c>
      <c r="H317" s="162">
        <v>3.7240000000000002</v>
      </c>
      <c r="I317" s="163"/>
      <c r="L317" s="159"/>
      <c r="M317" s="164"/>
      <c r="T317" s="165"/>
      <c r="AT317" s="160" t="s">
        <v>149</v>
      </c>
      <c r="AU317" s="160" t="s">
        <v>94</v>
      </c>
      <c r="AV317" s="13" t="s">
        <v>94</v>
      </c>
      <c r="AW317" s="13" t="s">
        <v>39</v>
      </c>
      <c r="AX317" s="13" t="s">
        <v>85</v>
      </c>
      <c r="AY317" s="160" t="s">
        <v>140</v>
      </c>
    </row>
    <row r="318" spans="2:65" s="14" customFormat="1" ht="10.199999999999999" x14ac:dyDescent="0.2">
      <c r="B318" s="166"/>
      <c r="D318" s="149" t="s">
        <v>149</v>
      </c>
      <c r="E318" s="167" t="s">
        <v>1</v>
      </c>
      <c r="F318" s="168" t="s">
        <v>152</v>
      </c>
      <c r="H318" s="169">
        <v>3.7240000000000002</v>
      </c>
      <c r="I318" s="170"/>
      <c r="L318" s="166"/>
      <c r="M318" s="171"/>
      <c r="T318" s="172"/>
      <c r="AT318" s="167" t="s">
        <v>149</v>
      </c>
      <c r="AU318" s="167" t="s">
        <v>94</v>
      </c>
      <c r="AV318" s="14" t="s">
        <v>147</v>
      </c>
      <c r="AW318" s="14" t="s">
        <v>39</v>
      </c>
      <c r="AX318" s="14" t="s">
        <v>92</v>
      </c>
      <c r="AY318" s="167" t="s">
        <v>140</v>
      </c>
    </row>
    <row r="319" spans="2:65" s="1" customFormat="1" ht="33" customHeight="1" x14ac:dyDescent="0.2">
      <c r="B319" s="32"/>
      <c r="C319" s="136" t="s">
        <v>160</v>
      </c>
      <c r="D319" s="136" t="s">
        <v>142</v>
      </c>
      <c r="E319" s="137" t="s">
        <v>280</v>
      </c>
      <c r="F319" s="138" t="s">
        <v>281</v>
      </c>
      <c r="G319" s="139" t="s">
        <v>282</v>
      </c>
      <c r="H319" s="140">
        <v>78</v>
      </c>
      <c r="I319" s="141"/>
      <c r="J319" s="142">
        <f>ROUND(I319*H319,2)</f>
        <v>0</v>
      </c>
      <c r="K319" s="138" t="s">
        <v>146</v>
      </c>
      <c r="L319" s="32"/>
      <c r="M319" s="143" t="s">
        <v>1</v>
      </c>
      <c r="N319" s="144" t="s">
        <v>50</v>
      </c>
      <c r="P319" s="145">
        <f>O319*H319</f>
        <v>0</v>
      </c>
      <c r="Q319" s="145">
        <v>0</v>
      </c>
      <c r="R319" s="145">
        <f>Q319*H319</f>
        <v>0</v>
      </c>
      <c r="S319" s="145">
        <v>0</v>
      </c>
      <c r="T319" s="146">
        <f>S319*H319</f>
        <v>0</v>
      </c>
      <c r="AR319" s="147" t="s">
        <v>147</v>
      </c>
      <c r="AT319" s="147" t="s">
        <v>142</v>
      </c>
      <c r="AU319" s="147" t="s">
        <v>94</v>
      </c>
      <c r="AY319" s="16" t="s">
        <v>140</v>
      </c>
      <c r="BE319" s="148">
        <f>IF(N319="základní",J319,0)</f>
        <v>0</v>
      </c>
      <c r="BF319" s="148">
        <f>IF(N319="snížená",J319,0)</f>
        <v>0</v>
      </c>
      <c r="BG319" s="148">
        <f>IF(N319="zákl. přenesená",J319,0)</f>
        <v>0</v>
      </c>
      <c r="BH319" s="148">
        <f>IF(N319="sníž. přenesená",J319,0)</f>
        <v>0</v>
      </c>
      <c r="BI319" s="148">
        <f>IF(N319="nulová",J319,0)</f>
        <v>0</v>
      </c>
      <c r="BJ319" s="16" t="s">
        <v>92</v>
      </c>
      <c r="BK319" s="148">
        <f>ROUND(I319*H319,2)</f>
        <v>0</v>
      </c>
      <c r="BL319" s="16" t="s">
        <v>147</v>
      </c>
      <c r="BM319" s="147" t="s">
        <v>211</v>
      </c>
    </row>
    <row r="320" spans="2:65" s="1" customFormat="1" ht="19.2" x14ac:dyDescent="0.2">
      <c r="B320" s="32"/>
      <c r="D320" s="149" t="s">
        <v>148</v>
      </c>
      <c r="F320" s="150" t="s">
        <v>281</v>
      </c>
      <c r="I320" s="151"/>
      <c r="L320" s="32"/>
      <c r="M320" s="152"/>
      <c r="T320" s="56"/>
      <c r="AT320" s="16" t="s">
        <v>148</v>
      </c>
      <c r="AU320" s="16" t="s">
        <v>94</v>
      </c>
    </row>
    <row r="321" spans="2:65" s="1" customFormat="1" ht="38.4" x14ac:dyDescent="0.2">
      <c r="B321" s="32"/>
      <c r="D321" s="149" t="s">
        <v>166</v>
      </c>
      <c r="F321" s="173" t="s">
        <v>283</v>
      </c>
      <c r="I321" s="151"/>
      <c r="L321" s="32"/>
      <c r="M321" s="152"/>
      <c r="T321" s="56"/>
      <c r="AT321" s="16" t="s">
        <v>166</v>
      </c>
      <c r="AU321" s="16" t="s">
        <v>94</v>
      </c>
    </row>
    <row r="322" spans="2:65" s="12" customFormat="1" ht="10.199999999999999" x14ac:dyDescent="0.2">
      <c r="B322" s="153"/>
      <c r="D322" s="149" t="s">
        <v>149</v>
      </c>
      <c r="E322" s="154" t="s">
        <v>1</v>
      </c>
      <c r="F322" s="155" t="s">
        <v>284</v>
      </c>
      <c r="H322" s="154" t="s">
        <v>1</v>
      </c>
      <c r="I322" s="156"/>
      <c r="L322" s="153"/>
      <c r="M322" s="157"/>
      <c r="T322" s="158"/>
      <c r="AT322" s="154" t="s">
        <v>149</v>
      </c>
      <c r="AU322" s="154" t="s">
        <v>94</v>
      </c>
      <c r="AV322" s="12" t="s">
        <v>92</v>
      </c>
      <c r="AW322" s="12" t="s">
        <v>39</v>
      </c>
      <c r="AX322" s="12" t="s">
        <v>85</v>
      </c>
      <c r="AY322" s="154" t="s">
        <v>140</v>
      </c>
    </row>
    <row r="323" spans="2:65" s="12" customFormat="1" ht="10.199999999999999" x14ac:dyDescent="0.2">
      <c r="B323" s="153"/>
      <c r="D323" s="149" t="s">
        <v>149</v>
      </c>
      <c r="E323" s="154" t="s">
        <v>1</v>
      </c>
      <c r="F323" s="155" t="s">
        <v>168</v>
      </c>
      <c r="H323" s="154" t="s">
        <v>1</v>
      </c>
      <c r="I323" s="156"/>
      <c r="L323" s="153"/>
      <c r="M323" s="157"/>
      <c r="T323" s="158"/>
      <c r="AT323" s="154" t="s">
        <v>149</v>
      </c>
      <c r="AU323" s="154" t="s">
        <v>94</v>
      </c>
      <c r="AV323" s="12" t="s">
        <v>92</v>
      </c>
      <c r="AW323" s="12" t="s">
        <v>39</v>
      </c>
      <c r="AX323" s="12" t="s">
        <v>85</v>
      </c>
      <c r="AY323" s="154" t="s">
        <v>140</v>
      </c>
    </row>
    <row r="324" spans="2:65" s="13" customFormat="1" ht="10.199999999999999" x14ac:dyDescent="0.2">
      <c r="B324" s="159"/>
      <c r="D324" s="149" t="s">
        <v>149</v>
      </c>
      <c r="E324" s="160" t="s">
        <v>1</v>
      </c>
      <c r="F324" s="161" t="s">
        <v>285</v>
      </c>
      <c r="H324" s="162">
        <v>38</v>
      </c>
      <c r="I324" s="163"/>
      <c r="L324" s="159"/>
      <c r="M324" s="164"/>
      <c r="T324" s="165"/>
      <c r="AT324" s="160" t="s">
        <v>149</v>
      </c>
      <c r="AU324" s="160" t="s">
        <v>94</v>
      </c>
      <c r="AV324" s="13" t="s">
        <v>94</v>
      </c>
      <c r="AW324" s="13" t="s">
        <v>39</v>
      </c>
      <c r="AX324" s="13" t="s">
        <v>85</v>
      </c>
      <c r="AY324" s="160" t="s">
        <v>140</v>
      </c>
    </row>
    <row r="325" spans="2:65" s="12" customFormat="1" ht="10.199999999999999" x14ac:dyDescent="0.2">
      <c r="B325" s="153"/>
      <c r="D325" s="149" t="s">
        <v>149</v>
      </c>
      <c r="E325" s="154" t="s">
        <v>1</v>
      </c>
      <c r="F325" s="155" t="s">
        <v>172</v>
      </c>
      <c r="H325" s="154" t="s">
        <v>1</v>
      </c>
      <c r="I325" s="156"/>
      <c r="L325" s="153"/>
      <c r="M325" s="157"/>
      <c r="T325" s="158"/>
      <c r="AT325" s="154" t="s">
        <v>149</v>
      </c>
      <c r="AU325" s="154" t="s">
        <v>94</v>
      </c>
      <c r="AV325" s="12" t="s">
        <v>92</v>
      </c>
      <c r="AW325" s="12" t="s">
        <v>39</v>
      </c>
      <c r="AX325" s="12" t="s">
        <v>85</v>
      </c>
      <c r="AY325" s="154" t="s">
        <v>140</v>
      </c>
    </row>
    <row r="326" spans="2:65" s="13" customFormat="1" ht="10.199999999999999" x14ac:dyDescent="0.2">
      <c r="B326" s="159"/>
      <c r="D326" s="149" t="s">
        <v>149</v>
      </c>
      <c r="E326" s="160" t="s">
        <v>1</v>
      </c>
      <c r="F326" s="161" t="s">
        <v>286</v>
      </c>
      <c r="H326" s="162">
        <v>12</v>
      </c>
      <c r="I326" s="163"/>
      <c r="L326" s="159"/>
      <c r="M326" s="164"/>
      <c r="T326" s="165"/>
      <c r="AT326" s="160" t="s">
        <v>149</v>
      </c>
      <c r="AU326" s="160" t="s">
        <v>94</v>
      </c>
      <c r="AV326" s="13" t="s">
        <v>94</v>
      </c>
      <c r="AW326" s="13" t="s">
        <v>39</v>
      </c>
      <c r="AX326" s="13" t="s">
        <v>85</v>
      </c>
      <c r="AY326" s="160" t="s">
        <v>140</v>
      </c>
    </row>
    <row r="327" spans="2:65" s="12" customFormat="1" ht="10.199999999999999" x14ac:dyDescent="0.2">
      <c r="B327" s="153"/>
      <c r="D327" s="149" t="s">
        <v>149</v>
      </c>
      <c r="E327" s="154" t="s">
        <v>1</v>
      </c>
      <c r="F327" s="155" t="s">
        <v>176</v>
      </c>
      <c r="H327" s="154" t="s">
        <v>1</v>
      </c>
      <c r="I327" s="156"/>
      <c r="L327" s="153"/>
      <c r="M327" s="157"/>
      <c r="T327" s="158"/>
      <c r="AT327" s="154" t="s">
        <v>149</v>
      </c>
      <c r="AU327" s="154" t="s">
        <v>94</v>
      </c>
      <c r="AV327" s="12" t="s">
        <v>92</v>
      </c>
      <c r="AW327" s="12" t="s">
        <v>39</v>
      </c>
      <c r="AX327" s="12" t="s">
        <v>85</v>
      </c>
      <c r="AY327" s="154" t="s">
        <v>140</v>
      </c>
    </row>
    <row r="328" spans="2:65" s="13" customFormat="1" ht="10.199999999999999" x14ac:dyDescent="0.2">
      <c r="B328" s="159"/>
      <c r="D328" s="149" t="s">
        <v>149</v>
      </c>
      <c r="E328" s="160" t="s">
        <v>1</v>
      </c>
      <c r="F328" s="161" t="s">
        <v>286</v>
      </c>
      <c r="H328" s="162">
        <v>12</v>
      </c>
      <c r="I328" s="163"/>
      <c r="L328" s="159"/>
      <c r="M328" s="164"/>
      <c r="T328" s="165"/>
      <c r="AT328" s="160" t="s">
        <v>149</v>
      </c>
      <c r="AU328" s="160" t="s">
        <v>94</v>
      </c>
      <c r="AV328" s="13" t="s">
        <v>94</v>
      </c>
      <c r="AW328" s="13" t="s">
        <v>39</v>
      </c>
      <c r="AX328" s="13" t="s">
        <v>85</v>
      </c>
      <c r="AY328" s="160" t="s">
        <v>140</v>
      </c>
    </row>
    <row r="329" spans="2:65" s="12" customFormat="1" ht="10.199999999999999" x14ac:dyDescent="0.2">
      <c r="B329" s="153"/>
      <c r="D329" s="149" t="s">
        <v>149</v>
      </c>
      <c r="E329" s="154" t="s">
        <v>1</v>
      </c>
      <c r="F329" s="155" t="s">
        <v>179</v>
      </c>
      <c r="H329" s="154" t="s">
        <v>1</v>
      </c>
      <c r="I329" s="156"/>
      <c r="L329" s="153"/>
      <c r="M329" s="157"/>
      <c r="T329" s="158"/>
      <c r="AT329" s="154" t="s">
        <v>149</v>
      </c>
      <c r="AU329" s="154" t="s">
        <v>94</v>
      </c>
      <c r="AV329" s="12" t="s">
        <v>92</v>
      </c>
      <c r="AW329" s="12" t="s">
        <v>39</v>
      </c>
      <c r="AX329" s="12" t="s">
        <v>85</v>
      </c>
      <c r="AY329" s="154" t="s">
        <v>140</v>
      </c>
    </row>
    <row r="330" spans="2:65" s="13" customFormat="1" ht="10.199999999999999" x14ac:dyDescent="0.2">
      <c r="B330" s="159"/>
      <c r="D330" s="149" t="s">
        <v>149</v>
      </c>
      <c r="E330" s="160" t="s">
        <v>1</v>
      </c>
      <c r="F330" s="161" t="s">
        <v>287</v>
      </c>
      <c r="H330" s="162">
        <v>12</v>
      </c>
      <c r="I330" s="163"/>
      <c r="L330" s="159"/>
      <c r="M330" s="164"/>
      <c r="T330" s="165"/>
      <c r="AT330" s="160" t="s">
        <v>149</v>
      </c>
      <c r="AU330" s="160" t="s">
        <v>94</v>
      </c>
      <c r="AV330" s="13" t="s">
        <v>94</v>
      </c>
      <c r="AW330" s="13" t="s">
        <v>39</v>
      </c>
      <c r="AX330" s="13" t="s">
        <v>85</v>
      </c>
      <c r="AY330" s="160" t="s">
        <v>140</v>
      </c>
    </row>
    <row r="331" spans="2:65" s="12" customFormat="1" ht="10.199999999999999" x14ac:dyDescent="0.2">
      <c r="B331" s="153"/>
      <c r="D331" s="149" t="s">
        <v>149</v>
      </c>
      <c r="E331" s="154" t="s">
        <v>1</v>
      </c>
      <c r="F331" s="155" t="s">
        <v>183</v>
      </c>
      <c r="H331" s="154" t="s">
        <v>1</v>
      </c>
      <c r="I331" s="156"/>
      <c r="L331" s="153"/>
      <c r="M331" s="157"/>
      <c r="T331" s="158"/>
      <c r="AT331" s="154" t="s">
        <v>149</v>
      </c>
      <c r="AU331" s="154" t="s">
        <v>94</v>
      </c>
      <c r="AV331" s="12" t="s">
        <v>92</v>
      </c>
      <c r="AW331" s="12" t="s">
        <v>39</v>
      </c>
      <c r="AX331" s="12" t="s">
        <v>85</v>
      </c>
      <c r="AY331" s="154" t="s">
        <v>140</v>
      </c>
    </row>
    <row r="332" spans="2:65" s="13" customFormat="1" ht="10.199999999999999" x14ac:dyDescent="0.2">
      <c r="B332" s="159"/>
      <c r="D332" s="149" t="s">
        <v>149</v>
      </c>
      <c r="E332" s="160" t="s">
        <v>1</v>
      </c>
      <c r="F332" s="161" t="s">
        <v>288</v>
      </c>
      <c r="H332" s="162">
        <v>2</v>
      </c>
      <c r="I332" s="163"/>
      <c r="L332" s="159"/>
      <c r="M332" s="164"/>
      <c r="T332" s="165"/>
      <c r="AT332" s="160" t="s">
        <v>149</v>
      </c>
      <c r="AU332" s="160" t="s">
        <v>94</v>
      </c>
      <c r="AV332" s="13" t="s">
        <v>94</v>
      </c>
      <c r="AW332" s="13" t="s">
        <v>39</v>
      </c>
      <c r="AX332" s="13" t="s">
        <v>85</v>
      </c>
      <c r="AY332" s="160" t="s">
        <v>140</v>
      </c>
    </row>
    <row r="333" spans="2:65" s="12" customFormat="1" ht="10.199999999999999" x14ac:dyDescent="0.2">
      <c r="B333" s="153"/>
      <c r="D333" s="149" t="s">
        <v>149</v>
      </c>
      <c r="E333" s="154" t="s">
        <v>1</v>
      </c>
      <c r="F333" s="155" t="s">
        <v>187</v>
      </c>
      <c r="H333" s="154" t="s">
        <v>1</v>
      </c>
      <c r="I333" s="156"/>
      <c r="L333" s="153"/>
      <c r="M333" s="157"/>
      <c r="T333" s="158"/>
      <c r="AT333" s="154" t="s">
        <v>149</v>
      </c>
      <c r="AU333" s="154" t="s">
        <v>94</v>
      </c>
      <c r="AV333" s="12" t="s">
        <v>92</v>
      </c>
      <c r="AW333" s="12" t="s">
        <v>39</v>
      </c>
      <c r="AX333" s="12" t="s">
        <v>85</v>
      </c>
      <c r="AY333" s="154" t="s">
        <v>140</v>
      </c>
    </row>
    <row r="334" spans="2:65" s="13" customFormat="1" ht="10.199999999999999" x14ac:dyDescent="0.2">
      <c r="B334" s="159"/>
      <c r="D334" s="149" t="s">
        <v>149</v>
      </c>
      <c r="E334" s="160" t="s">
        <v>1</v>
      </c>
      <c r="F334" s="161" t="s">
        <v>288</v>
      </c>
      <c r="H334" s="162">
        <v>2</v>
      </c>
      <c r="I334" s="163"/>
      <c r="L334" s="159"/>
      <c r="M334" s="164"/>
      <c r="T334" s="165"/>
      <c r="AT334" s="160" t="s">
        <v>149</v>
      </c>
      <c r="AU334" s="160" t="s">
        <v>94</v>
      </c>
      <c r="AV334" s="13" t="s">
        <v>94</v>
      </c>
      <c r="AW334" s="13" t="s">
        <v>39</v>
      </c>
      <c r="AX334" s="13" t="s">
        <v>85</v>
      </c>
      <c r="AY334" s="160" t="s">
        <v>140</v>
      </c>
    </row>
    <row r="335" spans="2:65" s="14" customFormat="1" ht="10.199999999999999" x14ac:dyDescent="0.2">
      <c r="B335" s="166"/>
      <c r="D335" s="149" t="s">
        <v>149</v>
      </c>
      <c r="E335" s="167" t="s">
        <v>1</v>
      </c>
      <c r="F335" s="168" t="s">
        <v>152</v>
      </c>
      <c r="H335" s="169">
        <v>78</v>
      </c>
      <c r="I335" s="170"/>
      <c r="L335" s="166"/>
      <c r="M335" s="171"/>
      <c r="T335" s="172"/>
      <c r="AT335" s="167" t="s">
        <v>149</v>
      </c>
      <c r="AU335" s="167" t="s">
        <v>94</v>
      </c>
      <c r="AV335" s="14" t="s">
        <v>147</v>
      </c>
      <c r="AW335" s="14" t="s">
        <v>39</v>
      </c>
      <c r="AX335" s="14" t="s">
        <v>92</v>
      </c>
      <c r="AY335" s="167" t="s">
        <v>140</v>
      </c>
    </row>
    <row r="336" spans="2:65" s="1" customFormat="1" ht="21.75" customHeight="1" x14ac:dyDescent="0.2">
      <c r="B336" s="32"/>
      <c r="C336" s="136" t="s">
        <v>197</v>
      </c>
      <c r="D336" s="136" t="s">
        <v>142</v>
      </c>
      <c r="E336" s="137" t="s">
        <v>289</v>
      </c>
      <c r="F336" s="138" t="s">
        <v>290</v>
      </c>
      <c r="G336" s="139" t="s">
        <v>282</v>
      </c>
      <c r="H336" s="140">
        <v>78</v>
      </c>
      <c r="I336" s="141"/>
      <c r="J336" s="142">
        <f>ROUND(I336*H336,2)</f>
        <v>0</v>
      </c>
      <c r="K336" s="138" t="s">
        <v>1</v>
      </c>
      <c r="L336" s="32"/>
      <c r="M336" s="143" t="s">
        <v>1</v>
      </c>
      <c r="N336" s="144" t="s">
        <v>50</v>
      </c>
      <c r="P336" s="145">
        <f>O336*H336</f>
        <v>0</v>
      </c>
      <c r="Q336" s="145">
        <v>0</v>
      </c>
      <c r="R336" s="145">
        <f>Q336*H336</f>
        <v>0</v>
      </c>
      <c r="S336" s="145">
        <v>0</v>
      </c>
      <c r="T336" s="146">
        <f>S336*H336</f>
        <v>0</v>
      </c>
      <c r="AR336" s="147" t="s">
        <v>147</v>
      </c>
      <c r="AT336" s="147" t="s">
        <v>142</v>
      </c>
      <c r="AU336" s="147" t="s">
        <v>94</v>
      </c>
      <c r="AY336" s="16" t="s">
        <v>140</v>
      </c>
      <c r="BE336" s="148">
        <f>IF(N336="základní",J336,0)</f>
        <v>0</v>
      </c>
      <c r="BF336" s="148">
        <f>IF(N336="snížená",J336,0)</f>
        <v>0</v>
      </c>
      <c r="BG336" s="148">
        <f>IF(N336="zákl. přenesená",J336,0)</f>
        <v>0</v>
      </c>
      <c r="BH336" s="148">
        <f>IF(N336="sníž. přenesená",J336,0)</f>
        <v>0</v>
      </c>
      <c r="BI336" s="148">
        <f>IF(N336="nulová",J336,0)</f>
        <v>0</v>
      </c>
      <c r="BJ336" s="16" t="s">
        <v>92</v>
      </c>
      <c r="BK336" s="148">
        <f>ROUND(I336*H336,2)</f>
        <v>0</v>
      </c>
      <c r="BL336" s="16" t="s">
        <v>147</v>
      </c>
      <c r="BM336" s="147" t="s">
        <v>291</v>
      </c>
    </row>
    <row r="337" spans="2:63" s="1" customFormat="1" ht="10.199999999999999" x14ac:dyDescent="0.2">
      <c r="B337" s="32"/>
      <c r="D337" s="149" t="s">
        <v>148</v>
      </c>
      <c r="F337" s="150" t="s">
        <v>290</v>
      </c>
      <c r="I337" s="151"/>
      <c r="L337" s="32"/>
      <c r="M337" s="152"/>
      <c r="T337" s="56"/>
      <c r="AT337" s="16" t="s">
        <v>148</v>
      </c>
      <c r="AU337" s="16" t="s">
        <v>94</v>
      </c>
    </row>
    <row r="338" spans="2:63" s="12" customFormat="1" ht="10.199999999999999" x14ac:dyDescent="0.2">
      <c r="B338" s="153"/>
      <c r="D338" s="149" t="s">
        <v>149</v>
      </c>
      <c r="E338" s="154" t="s">
        <v>1</v>
      </c>
      <c r="F338" s="155" t="s">
        <v>284</v>
      </c>
      <c r="H338" s="154" t="s">
        <v>1</v>
      </c>
      <c r="I338" s="156"/>
      <c r="L338" s="153"/>
      <c r="M338" s="157"/>
      <c r="T338" s="158"/>
      <c r="AT338" s="154" t="s">
        <v>149</v>
      </c>
      <c r="AU338" s="154" t="s">
        <v>94</v>
      </c>
      <c r="AV338" s="12" t="s">
        <v>92</v>
      </c>
      <c r="AW338" s="12" t="s">
        <v>39</v>
      </c>
      <c r="AX338" s="12" t="s">
        <v>85</v>
      </c>
      <c r="AY338" s="154" t="s">
        <v>140</v>
      </c>
    </row>
    <row r="339" spans="2:63" s="12" customFormat="1" ht="10.199999999999999" x14ac:dyDescent="0.2">
      <c r="B339" s="153"/>
      <c r="D339" s="149" t="s">
        <v>149</v>
      </c>
      <c r="E339" s="154" t="s">
        <v>1</v>
      </c>
      <c r="F339" s="155" t="s">
        <v>168</v>
      </c>
      <c r="H339" s="154" t="s">
        <v>1</v>
      </c>
      <c r="I339" s="156"/>
      <c r="L339" s="153"/>
      <c r="M339" s="157"/>
      <c r="T339" s="158"/>
      <c r="AT339" s="154" t="s">
        <v>149</v>
      </c>
      <c r="AU339" s="154" t="s">
        <v>94</v>
      </c>
      <c r="AV339" s="12" t="s">
        <v>92</v>
      </c>
      <c r="AW339" s="12" t="s">
        <v>39</v>
      </c>
      <c r="AX339" s="12" t="s">
        <v>85</v>
      </c>
      <c r="AY339" s="154" t="s">
        <v>140</v>
      </c>
    </row>
    <row r="340" spans="2:63" s="13" customFormat="1" ht="10.199999999999999" x14ac:dyDescent="0.2">
      <c r="B340" s="159"/>
      <c r="D340" s="149" t="s">
        <v>149</v>
      </c>
      <c r="E340" s="160" t="s">
        <v>1</v>
      </c>
      <c r="F340" s="161" t="s">
        <v>285</v>
      </c>
      <c r="H340" s="162">
        <v>38</v>
      </c>
      <c r="I340" s="163"/>
      <c r="L340" s="159"/>
      <c r="M340" s="164"/>
      <c r="T340" s="165"/>
      <c r="AT340" s="160" t="s">
        <v>149</v>
      </c>
      <c r="AU340" s="160" t="s">
        <v>94</v>
      </c>
      <c r="AV340" s="13" t="s">
        <v>94</v>
      </c>
      <c r="AW340" s="13" t="s">
        <v>39</v>
      </c>
      <c r="AX340" s="13" t="s">
        <v>85</v>
      </c>
      <c r="AY340" s="160" t="s">
        <v>140</v>
      </c>
    </row>
    <row r="341" spans="2:63" s="12" customFormat="1" ht="10.199999999999999" x14ac:dyDescent="0.2">
      <c r="B341" s="153"/>
      <c r="D341" s="149" t="s">
        <v>149</v>
      </c>
      <c r="E341" s="154" t="s">
        <v>1</v>
      </c>
      <c r="F341" s="155" t="s">
        <v>172</v>
      </c>
      <c r="H341" s="154" t="s">
        <v>1</v>
      </c>
      <c r="I341" s="156"/>
      <c r="L341" s="153"/>
      <c r="M341" s="157"/>
      <c r="T341" s="158"/>
      <c r="AT341" s="154" t="s">
        <v>149</v>
      </c>
      <c r="AU341" s="154" t="s">
        <v>94</v>
      </c>
      <c r="AV341" s="12" t="s">
        <v>92</v>
      </c>
      <c r="AW341" s="12" t="s">
        <v>39</v>
      </c>
      <c r="AX341" s="12" t="s">
        <v>85</v>
      </c>
      <c r="AY341" s="154" t="s">
        <v>140</v>
      </c>
    </row>
    <row r="342" spans="2:63" s="13" customFormat="1" ht="10.199999999999999" x14ac:dyDescent="0.2">
      <c r="B342" s="159"/>
      <c r="D342" s="149" t="s">
        <v>149</v>
      </c>
      <c r="E342" s="160" t="s">
        <v>1</v>
      </c>
      <c r="F342" s="161" t="s">
        <v>286</v>
      </c>
      <c r="H342" s="162">
        <v>12</v>
      </c>
      <c r="I342" s="163"/>
      <c r="L342" s="159"/>
      <c r="M342" s="164"/>
      <c r="T342" s="165"/>
      <c r="AT342" s="160" t="s">
        <v>149</v>
      </c>
      <c r="AU342" s="160" t="s">
        <v>94</v>
      </c>
      <c r="AV342" s="13" t="s">
        <v>94</v>
      </c>
      <c r="AW342" s="13" t="s">
        <v>39</v>
      </c>
      <c r="AX342" s="13" t="s">
        <v>85</v>
      </c>
      <c r="AY342" s="160" t="s">
        <v>140</v>
      </c>
    </row>
    <row r="343" spans="2:63" s="12" customFormat="1" ht="10.199999999999999" x14ac:dyDescent="0.2">
      <c r="B343" s="153"/>
      <c r="D343" s="149" t="s">
        <v>149</v>
      </c>
      <c r="E343" s="154" t="s">
        <v>1</v>
      </c>
      <c r="F343" s="155" t="s">
        <v>176</v>
      </c>
      <c r="H343" s="154" t="s">
        <v>1</v>
      </c>
      <c r="I343" s="156"/>
      <c r="L343" s="153"/>
      <c r="M343" s="157"/>
      <c r="T343" s="158"/>
      <c r="AT343" s="154" t="s">
        <v>149</v>
      </c>
      <c r="AU343" s="154" t="s">
        <v>94</v>
      </c>
      <c r="AV343" s="12" t="s">
        <v>92</v>
      </c>
      <c r="AW343" s="12" t="s">
        <v>39</v>
      </c>
      <c r="AX343" s="12" t="s">
        <v>85</v>
      </c>
      <c r="AY343" s="154" t="s">
        <v>140</v>
      </c>
    </row>
    <row r="344" spans="2:63" s="13" customFormat="1" ht="10.199999999999999" x14ac:dyDescent="0.2">
      <c r="B344" s="159"/>
      <c r="D344" s="149" t="s">
        <v>149</v>
      </c>
      <c r="E344" s="160" t="s">
        <v>1</v>
      </c>
      <c r="F344" s="161" t="s">
        <v>286</v>
      </c>
      <c r="H344" s="162">
        <v>12</v>
      </c>
      <c r="I344" s="163"/>
      <c r="L344" s="159"/>
      <c r="M344" s="164"/>
      <c r="T344" s="165"/>
      <c r="AT344" s="160" t="s">
        <v>149</v>
      </c>
      <c r="AU344" s="160" t="s">
        <v>94</v>
      </c>
      <c r="AV344" s="13" t="s">
        <v>94</v>
      </c>
      <c r="AW344" s="13" t="s">
        <v>39</v>
      </c>
      <c r="AX344" s="13" t="s">
        <v>85</v>
      </c>
      <c r="AY344" s="160" t="s">
        <v>140</v>
      </c>
    </row>
    <row r="345" spans="2:63" s="12" customFormat="1" ht="10.199999999999999" x14ac:dyDescent="0.2">
      <c r="B345" s="153"/>
      <c r="D345" s="149" t="s">
        <v>149</v>
      </c>
      <c r="E345" s="154" t="s">
        <v>1</v>
      </c>
      <c r="F345" s="155" t="s">
        <v>179</v>
      </c>
      <c r="H345" s="154" t="s">
        <v>1</v>
      </c>
      <c r="I345" s="156"/>
      <c r="L345" s="153"/>
      <c r="M345" s="157"/>
      <c r="T345" s="158"/>
      <c r="AT345" s="154" t="s">
        <v>149</v>
      </c>
      <c r="AU345" s="154" t="s">
        <v>94</v>
      </c>
      <c r="AV345" s="12" t="s">
        <v>92</v>
      </c>
      <c r="AW345" s="12" t="s">
        <v>39</v>
      </c>
      <c r="AX345" s="12" t="s">
        <v>85</v>
      </c>
      <c r="AY345" s="154" t="s">
        <v>140</v>
      </c>
    </row>
    <row r="346" spans="2:63" s="13" customFormat="1" ht="10.199999999999999" x14ac:dyDescent="0.2">
      <c r="B346" s="159"/>
      <c r="D346" s="149" t="s">
        <v>149</v>
      </c>
      <c r="E346" s="160" t="s">
        <v>1</v>
      </c>
      <c r="F346" s="161" t="s">
        <v>287</v>
      </c>
      <c r="H346" s="162">
        <v>12</v>
      </c>
      <c r="I346" s="163"/>
      <c r="L346" s="159"/>
      <c r="M346" s="164"/>
      <c r="T346" s="165"/>
      <c r="AT346" s="160" t="s">
        <v>149</v>
      </c>
      <c r="AU346" s="160" t="s">
        <v>94</v>
      </c>
      <c r="AV346" s="13" t="s">
        <v>94</v>
      </c>
      <c r="AW346" s="13" t="s">
        <v>39</v>
      </c>
      <c r="AX346" s="13" t="s">
        <v>85</v>
      </c>
      <c r="AY346" s="160" t="s">
        <v>140</v>
      </c>
    </row>
    <row r="347" spans="2:63" s="12" customFormat="1" ht="10.199999999999999" x14ac:dyDescent="0.2">
      <c r="B347" s="153"/>
      <c r="D347" s="149" t="s">
        <v>149</v>
      </c>
      <c r="E347" s="154" t="s">
        <v>1</v>
      </c>
      <c r="F347" s="155" t="s">
        <v>183</v>
      </c>
      <c r="H347" s="154" t="s">
        <v>1</v>
      </c>
      <c r="I347" s="156"/>
      <c r="L347" s="153"/>
      <c r="M347" s="157"/>
      <c r="T347" s="158"/>
      <c r="AT347" s="154" t="s">
        <v>149</v>
      </c>
      <c r="AU347" s="154" t="s">
        <v>94</v>
      </c>
      <c r="AV347" s="12" t="s">
        <v>92</v>
      </c>
      <c r="AW347" s="12" t="s">
        <v>39</v>
      </c>
      <c r="AX347" s="12" t="s">
        <v>85</v>
      </c>
      <c r="AY347" s="154" t="s">
        <v>140</v>
      </c>
    </row>
    <row r="348" spans="2:63" s="13" customFormat="1" ht="10.199999999999999" x14ac:dyDescent="0.2">
      <c r="B348" s="159"/>
      <c r="D348" s="149" t="s">
        <v>149</v>
      </c>
      <c r="E348" s="160" t="s">
        <v>1</v>
      </c>
      <c r="F348" s="161" t="s">
        <v>288</v>
      </c>
      <c r="H348" s="162">
        <v>2</v>
      </c>
      <c r="I348" s="163"/>
      <c r="L348" s="159"/>
      <c r="M348" s="164"/>
      <c r="T348" s="165"/>
      <c r="AT348" s="160" t="s">
        <v>149</v>
      </c>
      <c r="AU348" s="160" t="s">
        <v>94</v>
      </c>
      <c r="AV348" s="13" t="s">
        <v>94</v>
      </c>
      <c r="AW348" s="13" t="s">
        <v>39</v>
      </c>
      <c r="AX348" s="13" t="s">
        <v>85</v>
      </c>
      <c r="AY348" s="160" t="s">
        <v>140</v>
      </c>
    </row>
    <row r="349" spans="2:63" s="12" customFormat="1" ht="10.199999999999999" x14ac:dyDescent="0.2">
      <c r="B349" s="153"/>
      <c r="D349" s="149" t="s">
        <v>149</v>
      </c>
      <c r="E349" s="154" t="s">
        <v>1</v>
      </c>
      <c r="F349" s="155" t="s">
        <v>187</v>
      </c>
      <c r="H349" s="154" t="s">
        <v>1</v>
      </c>
      <c r="I349" s="156"/>
      <c r="L349" s="153"/>
      <c r="M349" s="157"/>
      <c r="T349" s="158"/>
      <c r="AT349" s="154" t="s">
        <v>149</v>
      </c>
      <c r="AU349" s="154" t="s">
        <v>94</v>
      </c>
      <c r="AV349" s="12" t="s">
        <v>92</v>
      </c>
      <c r="AW349" s="12" t="s">
        <v>39</v>
      </c>
      <c r="AX349" s="12" t="s">
        <v>85</v>
      </c>
      <c r="AY349" s="154" t="s">
        <v>140</v>
      </c>
    </row>
    <row r="350" spans="2:63" s="13" customFormat="1" ht="10.199999999999999" x14ac:dyDescent="0.2">
      <c r="B350" s="159"/>
      <c r="D350" s="149" t="s">
        <v>149</v>
      </c>
      <c r="E350" s="160" t="s">
        <v>1</v>
      </c>
      <c r="F350" s="161" t="s">
        <v>288</v>
      </c>
      <c r="H350" s="162">
        <v>2</v>
      </c>
      <c r="I350" s="163"/>
      <c r="L350" s="159"/>
      <c r="M350" s="164"/>
      <c r="T350" s="165"/>
      <c r="AT350" s="160" t="s">
        <v>149</v>
      </c>
      <c r="AU350" s="160" t="s">
        <v>94</v>
      </c>
      <c r="AV350" s="13" t="s">
        <v>94</v>
      </c>
      <c r="AW350" s="13" t="s">
        <v>39</v>
      </c>
      <c r="AX350" s="13" t="s">
        <v>85</v>
      </c>
      <c r="AY350" s="160" t="s">
        <v>140</v>
      </c>
    </row>
    <row r="351" spans="2:63" s="14" customFormat="1" ht="10.199999999999999" x14ac:dyDescent="0.2">
      <c r="B351" s="166"/>
      <c r="D351" s="149" t="s">
        <v>149</v>
      </c>
      <c r="E351" s="167" t="s">
        <v>1</v>
      </c>
      <c r="F351" s="168" t="s">
        <v>152</v>
      </c>
      <c r="H351" s="169">
        <v>78</v>
      </c>
      <c r="I351" s="170"/>
      <c r="L351" s="166"/>
      <c r="M351" s="171"/>
      <c r="T351" s="172"/>
      <c r="AT351" s="167" t="s">
        <v>149</v>
      </c>
      <c r="AU351" s="167" t="s">
        <v>94</v>
      </c>
      <c r="AV351" s="14" t="s">
        <v>147</v>
      </c>
      <c r="AW351" s="14" t="s">
        <v>39</v>
      </c>
      <c r="AX351" s="14" t="s">
        <v>92</v>
      </c>
      <c r="AY351" s="167" t="s">
        <v>140</v>
      </c>
    </row>
    <row r="352" spans="2:63" s="11" customFormat="1" ht="22.8" customHeight="1" x14ac:dyDescent="0.25">
      <c r="B352" s="124"/>
      <c r="D352" s="125" t="s">
        <v>84</v>
      </c>
      <c r="E352" s="134" t="s">
        <v>292</v>
      </c>
      <c r="F352" s="134" t="s">
        <v>293</v>
      </c>
      <c r="I352" s="127"/>
      <c r="J352" s="135">
        <f>BK352</f>
        <v>0</v>
      </c>
      <c r="L352" s="124"/>
      <c r="M352" s="129"/>
      <c r="P352" s="130">
        <f>SUM(P353:P368)</f>
        <v>0</v>
      </c>
      <c r="R352" s="130">
        <f>SUM(R353:R368)</f>
        <v>0</v>
      </c>
      <c r="T352" s="131">
        <f>SUM(T353:T368)</f>
        <v>0</v>
      </c>
      <c r="AR352" s="125" t="s">
        <v>92</v>
      </c>
      <c r="AT352" s="132" t="s">
        <v>84</v>
      </c>
      <c r="AU352" s="132" t="s">
        <v>92</v>
      </c>
      <c r="AY352" s="125" t="s">
        <v>140</v>
      </c>
      <c r="BK352" s="133">
        <f>SUM(BK353:BK368)</f>
        <v>0</v>
      </c>
    </row>
    <row r="353" spans="2:65" s="1" customFormat="1" ht="24.15" customHeight="1" x14ac:dyDescent="0.2">
      <c r="B353" s="32"/>
      <c r="C353" s="136" t="s">
        <v>294</v>
      </c>
      <c r="D353" s="136" t="s">
        <v>142</v>
      </c>
      <c r="E353" s="137" t="s">
        <v>295</v>
      </c>
      <c r="F353" s="138" t="s">
        <v>296</v>
      </c>
      <c r="G353" s="139" t="s">
        <v>145</v>
      </c>
      <c r="H353" s="140">
        <v>1.35</v>
      </c>
      <c r="I353" s="141"/>
      <c r="J353" s="142">
        <f>ROUND(I353*H353,2)</f>
        <v>0</v>
      </c>
      <c r="K353" s="138" t="s">
        <v>146</v>
      </c>
      <c r="L353" s="32"/>
      <c r="M353" s="143" t="s">
        <v>1</v>
      </c>
      <c r="N353" s="144" t="s">
        <v>50</v>
      </c>
      <c r="P353" s="145">
        <f>O353*H353</f>
        <v>0</v>
      </c>
      <c r="Q353" s="145">
        <v>0</v>
      </c>
      <c r="R353" s="145">
        <f>Q353*H353</f>
        <v>0</v>
      </c>
      <c r="S353" s="145">
        <v>0</v>
      </c>
      <c r="T353" s="146">
        <f>S353*H353</f>
        <v>0</v>
      </c>
      <c r="AR353" s="147" t="s">
        <v>147</v>
      </c>
      <c r="AT353" s="147" t="s">
        <v>142</v>
      </c>
      <c r="AU353" s="147" t="s">
        <v>94</v>
      </c>
      <c r="AY353" s="16" t="s">
        <v>140</v>
      </c>
      <c r="BE353" s="148">
        <f>IF(N353="základní",J353,0)</f>
        <v>0</v>
      </c>
      <c r="BF353" s="148">
        <f>IF(N353="snížená",J353,0)</f>
        <v>0</v>
      </c>
      <c r="BG353" s="148">
        <f>IF(N353="zákl. přenesená",J353,0)</f>
        <v>0</v>
      </c>
      <c r="BH353" s="148">
        <f>IF(N353="sníž. přenesená",J353,0)</f>
        <v>0</v>
      </c>
      <c r="BI353" s="148">
        <f>IF(N353="nulová",J353,0)</f>
        <v>0</v>
      </c>
      <c r="BJ353" s="16" t="s">
        <v>92</v>
      </c>
      <c r="BK353" s="148">
        <f>ROUND(I353*H353,2)</f>
        <v>0</v>
      </c>
      <c r="BL353" s="16" t="s">
        <v>147</v>
      </c>
      <c r="BM353" s="147" t="s">
        <v>297</v>
      </c>
    </row>
    <row r="354" spans="2:65" s="1" customFormat="1" ht="19.2" x14ac:dyDescent="0.2">
      <c r="B354" s="32"/>
      <c r="D354" s="149" t="s">
        <v>148</v>
      </c>
      <c r="F354" s="150" t="s">
        <v>296</v>
      </c>
      <c r="I354" s="151"/>
      <c r="L354" s="32"/>
      <c r="M354" s="152"/>
      <c r="T354" s="56"/>
      <c r="AT354" s="16" t="s">
        <v>148</v>
      </c>
      <c r="AU354" s="16" t="s">
        <v>94</v>
      </c>
    </row>
    <row r="355" spans="2:65" s="13" customFormat="1" ht="10.199999999999999" x14ac:dyDescent="0.2">
      <c r="B355" s="159"/>
      <c r="D355" s="149" t="s">
        <v>149</v>
      </c>
      <c r="E355" s="160" t="s">
        <v>1</v>
      </c>
      <c r="F355" s="161" t="s">
        <v>298</v>
      </c>
      <c r="H355" s="162">
        <v>1.35</v>
      </c>
      <c r="I355" s="163"/>
      <c r="L355" s="159"/>
      <c r="M355" s="164"/>
      <c r="T355" s="165"/>
      <c r="AT355" s="160" t="s">
        <v>149</v>
      </c>
      <c r="AU355" s="160" t="s">
        <v>94</v>
      </c>
      <c r="AV355" s="13" t="s">
        <v>94</v>
      </c>
      <c r="AW355" s="13" t="s">
        <v>39</v>
      </c>
      <c r="AX355" s="13" t="s">
        <v>85</v>
      </c>
      <c r="AY355" s="160" t="s">
        <v>140</v>
      </c>
    </row>
    <row r="356" spans="2:65" s="14" customFormat="1" ht="10.199999999999999" x14ac:dyDescent="0.2">
      <c r="B356" s="166"/>
      <c r="D356" s="149" t="s">
        <v>149</v>
      </c>
      <c r="E356" s="167" t="s">
        <v>1</v>
      </c>
      <c r="F356" s="168" t="s">
        <v>152</v>
      </c>
      <c r="H356" s="169">
        <v>1.35</v>
      </c>
      <c r="I356" s="170"/>
      <c r="L356" s="166"/>
      <c r="M356" s="171"/>
      <c r="T356" s="172"/>
      <c r="AT356" s="167" t="s">
        <v>149</v>
      </c>
      <c r="AU356" s="167" t="s">
        <v>94</v>
      </c>
      <c r="AV356" s="14" t="s">
        <v>147</v>
      </c>
      <c r="AW356" s="14" t="s">
        <v>39</v>
      </c>
      <c r="AX356" s="14" t="s">
        <v>92</v>
      </c>
      <c r="AY356" s="167" t="s">
        <v>140</v>
      </c>
    </row>
    <row r="357" spans="2:65" s="1" customFormat="1" ht="33" customHeight="1" x14ac:dyDescent="0.2">
      <c r="B357" s="32"/>
      <c r="C357" s="136" t="s">
        <v>8</v>
      </c>
      <c r="D357" s="136" t="s">
        <v>142</v>
      </c>
      <c r="E357" s="137" t="s">
        <v>299</v>
      </c>
      <c r="F357" s="138" t="s">
        <v>300</v>
      </c>
      <c r="G357" s="139" t="s">
        <v>263</v>
      </c>
      <c r="H357" s="140">
        <v>18</v>
      </c>
      <c r="I357" s="141"/>
      <c r="J357" s="142">
        <f>ROUND(I357*H357,2)</f>
        <v>0</v>
      </c>
      <c r="K357" s="138" t="s">
        <v>146</v>
      </c>
      <c r="L357" s="32"/>
      <c r="M357" s="143" t="s">
        <v>1</v>
      </c>
      <c r="N357" s="144" t="s">
        <v>50</v>
      </c>
      <c r="P357" s="145">
        <f>O357*H357</f>
        <v>0</v>
      </c>
      <c r="Q357" s="145">
        <v>0</v>
      </c>
      <c r="R357" s="145">
        <f>Q357*H357</f>
        <v>0</v>
      </c>
      <c r="S357" s="145">
        <v>0</v>
      </c>
      <c r="T357" s="146">
        <f>S357*H357</f>
        <v>0</v>
      </c>
      <c r="AR357" s="147" t="s">
        <v>147</v>
      </c>
      <c r="AT357" s="147" t="s">
        <v>142</v>
      </c>
      <c r="AU357" s="147" t="s">
        <v>94</v>
      </c>
      <c r="AY357" s="16" t="s">
        <v>140</v>
      </c>
      <c r="BE357" s="148">
        <f>IF(N357="základní",J357,0)</f>
        <v>0</v>
      </c>
      <c r="BF357" s="148">
        <f>IF(N357="snížená",J357,0)</f>
        <v>0</v>
      </c>
      <c r="BG357" s="148">
        <f>IF(N357="zákl. přenesená",J357,0)</f>
        <v>0</v>
      </c>
      <c r="BH357" s="148">
        <f>IF(N357="sníž. přenesená",J357,0)</f>
        <v>0</v>
      </c>
      <c r="BI357" s="148">
        <f>IF(N357="nulová",J357,0)</f>
        <v>0</v>
      </c>
      <c r="BJ357" s="16" t="s">
        <v>92</v>
      </c>
      <c r="BK357" s="148">
        <f>ROUND(I357*H357,2)</f>
        <v>0</v>
      </c>
      <c r="BL357" s="16" t="s">
        <v>147</v>
      </c>
      <c r="BM357" s="147" t="s">
        <v>301</v>
      </c>
    </row>
    <row r="358" spans="2:65" s="1" customFormat="1" ht="19.2" x14ac:dyDescent="0.2">
      <c r="B358" s="32"/>
      <c r="D358" s="149" t="s">
        <v>148</v>
      </c>
      <c r="F358" s="150" t="s">
        <v>300</v>
      </c>
      <c r="I358" s="151"/>
      <c r="L358" s="32"/>
      <c r="M358" s="152"/>
      <c r="T358" s="56"/>
      <c r="AT358" s="16" t="s">
        <v>148</v>
      </c>
      <c r="AU358" s="16" t="s">
        <v>94</v>
      </c>
    </row>
    <row r="359" spans="2:65" s="13" customFormat="1" ht="10.199999999999999" x14ac:dyDescent="0.2">
      <c r="B359" s="159"/>
      <c r="D359" s="149" t="s">
        <v>149</v>
      </c>
      <c r="E359" s="160" t="s">
        <v>1</v>
      </c>
      <c r="F359" s="161" t="s">
        <v>302</v>
      </c>
      <c r="H359" s="162">
        <v>18</v>
      </c>
      <c r="I359" s="163"/>
      <c r="L359" s="159"/>
      <c r="M359" s="164"/>
      <c r="T359" s="165"/>
      <c r="AT359" s="160" t="s">
        <v>149</v>
      </c>
      <c r="AU359" s="160" t="s">
        <v>94</v>
      </c>
      <c r="AV359" s="13" t="s">
        <v>94</v>
      </c>
      <c r="AW359" s="13" t="s">
        <v>39</v>
      </c>
      <c r="AX359" s="13" t="s">
        <v>85</v>
      </c>
      <c r="AY359" s="160" t="s">
        <v>140</v>
      </c>
    </row>
    <row r="360" spans="2:65" s="14" customFormat="1" ht="10.199999999999999" x14ac:dyDescent="0.2">
      <c r="B360" s="166"/>
      <c r="D360" s="149" t="s">
        <v>149</v>
      </c>
      <c r="E360" s="167" t="s">
        <v>1</v>
      </c>
      <c r="F360" s="168" t="s">
        <v>152</v>
      </c>
      <c r="H360" s="169">
        <v>18</v>
      </c>
      <c r="I360" s="170"/>
      <c r="L360" s="166"/>
      <c r="M360" s="171"/>
      <c r="T360" s="172"/>
      <c r="AT360" s="167" t="s">
        <v>149</v>
      </c>
      <c r="AU360" s="167" t="s">
        <v>94</v>
      </c>
      <c r="AV360" s="14" t="s">
        <v>147</v>
      </c>
      <c r="AW360" s="14" t="s">
        <v>39</v>
      </c>
      <c r="AX360" s="14" t="s">
        <v>92</v>
      </c>
      <c r="AY360" s="167" t="s">
        <v>140</v>
      </c>
    </row>
    <row r="361" spans="2:65" s="1" customFormat="1" ht="16.5" customHeight="1" x14ac:dyDescent="0.2">
      <c r="B361" s="32"/>
      <c r="C361" s="136" t="s">
        <v>303</v>
      </c>
      <c r="D361" s="136" t="s">
        <v>142</v>
      </c>
      <c r="E361" s="137" t="s">
        <v>304</v>
      </c>
      <c r="F361" s="138" t="s">
        <v>305</v>
      </c>
      <c r="G361" s="139" t="s">
        <v>263</v>
      </c>
      <c r="H361" s="140">
        <v>18</v>
      </c>
      <c r="I361" s="141"/>
      <c r="J361" s="142">
        <f>ROUND(I361*H361,2)</f>
        <v>0</v>
      </c>
      <c r="K361" s="138" t="s">
        <v>1</v>
      </c>
      <c r="L361" s="32"/>
      <c r="M361" s="143" t="s">
        <v>1</v>
      </c>
      <c r="N361" s="144" t="s">
        <v>50</v>
      </c>
      <c r="P361" s="145">
        <f>O361*H361</f>
        <v>0</v>
      </c>
      <c r="Q361" s="145">
        <v>0</v>
      </c>
      <c r="R361" s="145">
        <f>Q361*H361</f>
        <v>0</v>
      </c>
      <c r="S361" s="145">
        <v>0</v>
      </c>
      <c r="T361" s="146">
        <f>S361*H361</f>
        <v>0</v>
      </c>
      <c r="AR361" s="147" t="s">
        <v>147</v>
      </c>
      <c r="AT361" s="147" t="s">
        <v>142</v>
      </c>
      <c r="AU361" s="147" t="s">
        <v>94</v>
      </c>
      <c r="AY361" s="16" t="s">
        <v>140</v>
      </c>
      <c r="BE361" s="148">
        <f>IF(N361="základní",J361,0)</f>
        <v>0</v>
      </c>
      <c r="BF361" s="148">
        <f>IF(N361="snížená",J361,0)</f>
        <v>0</v>
      </c>
      <c r="BG361" s="148">
        <f>IF(N361="zákl. přenesená",J361,0)</f>
        <v>0</v>
      </c>
      <c r="BH361" s="148">
        <f>IF(N361="sníž. přenesená",J361,0)</f>
        <v>0</v>
      </c>
      <c r="BI361" s="148">
        <f>IF(N361="nulová",J361,0)</f>
        <v>0</v>
      </c>
      <c r="BJ361" s="16" t="s">
        <v>92</v>
      </c>
      <c r="BK361" s="148">
        <f>ROUND(I361*H361,2)</f>
        <v>0</v>
      </c>
      <c r="BL361" s="16" t="s">
        <v>147</v>
      </c>
      <c r="BM361" s="147" t="s">
        <v>306</v>
      </c>
    </row>
    <row r="362" spans="2:65" s="1" customFormat="1" ht="10.199999999999999" x14ac:dyDescent="0.2">
      <c r="B362" s="32"/>
      <c r="D362" s="149" t="s">
        <v>148</v>
      </c>
      <c r="F362" s="150" t="s">
        <v>305</v>
      </c>
      <c r="I362" s="151"/>
      <c r="L362" s="32"/>
      <c r="M362" s="152"/>
      <c r="T362" s="56"/>
      <c r="AT362" s="16" t="s">
        <v>148</v>
      </c>
      <c r="AU362" s="16" t="s">
        <v>94</v>
      </c>
    </row>
    <row r="363" spans="2:65" s="13" customFormat="1" ht="10.199999999999999" x14ac:dyDescent="0.2">
      <c r="B363" s="159"/>
      <c r="D363" s="149" t="s">
        <v>149</v>
      </c>
      <c r="E363" s="160" t="s">
        <v>1</v>
      </c>
      <c r="F363" s="161" t="s">
        <v>302</v>
      </c>
      <c r="H363" s="162">
        <v>18</v>
      </c>
      <c r="I363" s="163"/>
      <c r="L363" s="159"/>
      <c r="M363" s="164"/>
      <c r="T363" s="165"/>
      <c r="AT363" s="160" t="s">
        <v>149</v>
      </c>
      <c r="AU363" s="160" t="s">
        <v>94</v>
      </c>
      <c r="AV363" s="13" t="s">
        <v>94</v>
      </c>
      <c r="AW363" s="13" t="s">
        <v>39</v>
      </c>
      <c r="AX363" s="13" t="s">
        <v>85</v>
      </c>
      <c r="AY363" s="160" t="s">
        <v>140</v>
      </c>
    </row>
    <row r="364" spans="2:65" s="14" customFormat="1" ht="10.199999999999999" x14ac:dyDescent="0.2">
      <c r="B364" s="166"/>
      <c r="D364" s="149" t="s">
        <v>149</v>
      </c>
      <c r="E364" s="167" t="s">
        <v>1</v>
      </c>
      <c r="F364" s="168" t="s">
        <v>152</v>
      </c>
      <c r="H364" s="169">
        <v>18</v>
      </c>
      <c r="I364" s="170"/>
      <c r="L364" s="166"/>
      <c r="M364" s="171"/>
      <c r="T364" s="172"/>
      <c r="AT364" s="167" t="s">
        <v>149</v>
      </c>
      <c r="AU364" s="167" t="s">
        <v>94</v>
      </c>
      <c r="AV364" s="14" t="s">
        <v>147</v>
      </c>
      <c r="AW364" s="14" t="s">
        <v>39</v>
      </c>
      <c r="AX364" s="14" t="s">
        <v>92</v>
      </c>
      <c r="AY364" s="167" t="s">
        <v>140</v>
      </c>
    </row>
    <row r="365" spans="2:65" s="1" customFormat="1" ht="16.5" customHeight="1" x14ac:dyDescent="0.2">
      <c r="B365" s="32"/>
      <c r="C365" s="136" t="s">
        <v>203</v>
      </c>
      <c r="D365" s="136" t="s">
        <v>142</v>
      </c>
      <c r="E365" s="137" t="s">
        <v>307</v>
      </c>
      <c r="F365" s="138" t="s">
        <v>308</v>
      </c>
      <c r="G365" s="139" t="s">
        <v>282</v>
      </c>
      <c r="H365" s="140">
        <v>6</v>
      </c>
      <c r="I365" s="141"/>
      <c r="J365" s="142">
        <f>ROUND(I365*H365,2)</f>
        <v>0</v>
      </c>
      <c r="K365" s="138" t="s">
        <v>1</v>
      </c>
      <c r="L365" s="32"/>
      <c r="M365" s="143" t="s">
        <v>1</v>
      </c>
      <c r="N365" s="144" t="s">
        <v>50</v>
      </c>
      <c r="P365" s="145">
        <f>O365*H365</f>
        <v>0</v>
      </c>
      <c r="Q365" s="145">
        <v>0</v>
      </c>
      <c r="R365" s="145">
        <f>Q365*H365</f>
        <v>0</v>
      </c>
      <c r="S365" s="145">
        <v>0</v>
      </c>
      <c r="T365" s="146">
        <f>S365*H365</f>
        <v>0</v>
      </c>
      <c r="AR365" s="147" t="s">
        <v>147</v>
      </c>
      <c r="AT365" s="147" t="s">
        <v>142</v>
      </c>
      <c r="AU365" s="147" t="s">
        <v>94</v>
      </c>
      <c r="AY365" s="16" t="s">
        <v>140</v>
      </c>
      <c r="BE365" s="148">
        <f>IF(N365="základní",J365,0)</f>
        <v>0</v>
      </c>
      <c r="BF365" s="148">
        <f>IF(N365="snížená",J365,0)</f>
        <v>0</v>
      </c>
      <c r="BG365" s="148">
        <f>IF(N365="zákl. přenesená",J365,0)</f>
        <v>0</v>
      </c>
      <c r="BH365" s="148">
        <f>IF(N365="sníž. přenesená",J365,0)</f>
        <v>0</v>
      </c>
      <c r="BI365" s="148">
        <f>IF(N365="nulová",J365,0)</f>
        <v>0</v>
      </c>
      <c r="BJ365" s="16" t="s">
        <v>92</v>
      </c>
      <c r="BK365" s="148">
        <f>ROUND(I365*H365,2)</f>
        <v>0</v>
      </c>
      <c r="BL365" s="16" t="s">
        <v>147</v>
      </c>
      <c r="BM365" s="147" t="s">
        <v>309</v>
      </c>
    </row>
    <row r="366" spans="2:65" s="1" customFormat="1" ht="10.199999999999999" x14ac:dyDescent="0.2">
      <c r="B366" s="32"/>
      <c r="D366" s="149" t="s">
        <v>148</v>
      </c>
      <c r="F366" s="150" t="s">
        <v>308</v>
      </c>
      <c r="I366" s="151"/>
      <c r="L366" s="32"/>
      <c r="M366" s="152"/>
      <c r="T366" s="56"/>
      <c r="AT366" s="16" t="s">
        <v>148</v>
      </c>
      <c r="AU366" s="16" t="s">
        <v>94</v>
      </c>
    </row>
    <row r="367" spans="2:65" s="13" customFormat="1" ht="10.199999999999999" x14ac:dyDescent="0.2">
      <c r="B367" s="159"/>
      <c r="D367" s="149" t="s">
        <v>149</v>
      </c>
      <c r="E367" s="160" t="s">
        <v>1</v>
      </c>
      <c r="F367" s="161" t="s">
        <v>159</v>
      </c>
      <c r="H367" s="162">
        <v>6</v>
      </c>
      <c r="I367" s="163"/>
      <c r="L367" s="159"/>
      <c r="M367" s="164"/>
      <c r="T367" s="165"/>
      <c r="AT367" s="160" t="s">
        <v>149</v>
      </c>
      <c r="AU367" s="160" t="s">
        <v>94</v>
      </c>
      <c r="AV367" s="13" t="s">
        <v>94</v>
      </c>
      <c r="AW367" s="13" t="s">
        <v>39</v>
      </c>
      <c r="AX367" s="13" t="s">
        <v>85</v>
      </c>
      <c r="AY367" s="160" t="s">
        <v>140</v>
      </c>
    </row>
    <row r="368" spans="2:65" s="14" customFormat="1" ht="10.199999999999999" x14ac:dyDescent="0.2">
      <c r="B368" s="166"/>
      <c r="D368" s="149" t="s">
        <v>149</v>
      </c>
      <c r="E368" s="167" t="s">
        <v>1</v>
      </c>
      <c r="F368" s="168" t="s">
        <v>152</v>
      </c>
      <c r="H368" s="169">
        <v>6</v>
      </c>
      <c r="I368" s="170"/>
      <c r="L368" s="166"/>
      <c r="M368" s="171"/>
      <c r="T368" s="172"/>
      <c r="AT368" s="167" t="s">
        <v>149</v>
      </c>
      <c r="AU368" s="167" t="s">
        <v>94</v>
      </c>
      <c r="AV368" s="14" t="s">
        <v>147</v>
      </c>
      <c r="AW368" s="14" t="s">
        <v>39</v>
      </c>
      <c r="AX368" s="14" t="s">
        <v>92</v>
      </c>
      <c r="AY368" s="167" t="s">
        <v>140</v>
      </c>
    </row>
    <row r="369" spans="2:65" s="11" customFormat="1" ht="22.8" customHeight="1" x14ac:dyDescent="0.25">
      <c r="B369" s="124"/>
      <c r="D369" s="125" t="s">
        <v>84</v>
      </c>
      <c r="E369" s="134" t="s">
        <v>193</v>
      </c>
      <c r="F369" s="134" t="s">
        <v>310</v>
      </c>
      <c r="I369" s="127"/>
      <c r="J369" s="135">
        <f>BK369</f>
        <v>0</v>
      </c>
      <c r="L369" s="124"/>
      <c r="M369" s="129"/>
      <c r="P369" s="130">
        <f>SUM(P370:P374)</f>
        <v>0</v>
      </c>
      <c r="R369" s="130">
        <f>SUM(R370:R374)</f>
        <v>0</v>
      </c>
      <c r="T369" s="131">
        <f>SUM(T370:T374)</f>
        <v>0</v>
      </c>
      <c r="AR369" s="125" t="s">
        <v>92</v>
      </c>
      <c r="AT369" s="132" t="s">
        <v>84</v>
      </c>
      <c r="AU369" s="132" t="s">
        <v>92</v>
      </c>
      <c r="AY369" s="125" t="s">
        <v>140</v>
      </c>
      <c r="BK369" s="133">
        <f>SUM(BK370:BK374)</f>
        <v>0</v>
      </c>
    </row>
    <row r="370" spans="2:65" s="1" customFormat="1" ht="55.5" customHeight="1" x14ac:dyDescent="0.2">
      <c r="B370" s="32"/>
      <c r="C370" s="136" t="s">
        <v>311</v>
      </c>
      <c r="D370" s="136" t="s">
        <v>142</v>
      </c>
      <c r="E370" s="137" t="s">
        <v>312</v>
      </c>
      <c r="F370" s="138" t="s">
        <v>313</v>
      </c>
      <c r="G370" s="139" t="s">
        <v>145</v>
      </c>
      <c r="H370" s="140">
        <v>82.57</v>
      </c>
      <c r="I370" s="141"/>
      <c r="J370" s="142">
        <f>ROUND(I370*H370,2)</f>
        <v>0</v>
      </c>
      <c r="K370" s="138" t="s">
        <v>146</v>
      </c>
      <c r="L370" s="32"/>
      <c r="M370" s="143" t="s">
        <v>1</v>
      </c>
      <c r="N370" s="144" t="s">
        <v>50</v>
      </c>
      <c r="P370" s="145">
        <f>O370*H370</f>
        <v>0</v>
      </c>
      <c r="Q370" s="145">
        <v>0</v>
      </c>
      <c r="R370" s="145">
        <f>Q370*H370</f>
        <v>0</v>
      </c>
      <c r="S370" s="145">
        <v>0</v>
      </c>
      <c r="T370" s="146">
        <f>S370*H370</f>
        <v>0</v>
      </c>
      <c r="AR370" s="147" t="s">
        <v>147</v>
      </c>
      <c r="AT370" s="147" t="s">
        <v>142</v>
      </c>
      <c r="AU370" s="147" t="s">
        <v>94</v>
      </c>
      <c r="AY370" s="16" t="s">
        <v>140</v>
      </c>
      <c r="BE370" s="148">
        <f>IF(N370="základní",J370,0)</f>
        <v>0</v>
      </c>
      <c r="BF370" s="148">
        <f>IF(N370="snížená",J370,0)</f>
        <v>0</v>
      </c>
      <c r="BG370" s="148">
        <f>IF(N370="zákl. přenesená",J370,0)</f>
        <v>0</v>
      </c>
      <c r="BH370" s="148">
        <f>IF(N370="sníž. přenesená",J370,0)</f>
        <v>0</v>
      </c>
      <c r="BI370" s="148">
        <f>IF(N370="nulová",J370,0)</f>
        <v>0</v>
      </c>
      <c r="BJ370" s="16" t="s">
        <v>92</v>
      </c>
      <c r="BK370" s="148">
        <f>ROUND(I370*H370,2)</f>
        <v>0</v>
      </c>
      <c r="BL370" s="16" t="s">
        <v>147</v>
      </c>
      <c r="BM370" s="147" t="s">
        <v>314</v>
      </c>
    </row>
    <row r="371" spans="2:65" s="1" customFormat="1" ht="38.4" x14ac:dyDescent="0.2">
      <c r="B371" s="32"/>
      <c r="D371" s="149" t="s">
        <v>148</v>
      </c>
      <c r="F371" s="150" t="s">
        <v>313</v>
      </c>
      <c r="I371" s="151"/>
      <c r="L371" s="32"/>
      <c r="M371" s="152"/>
      <c r="T371" s="56"/>
      <c r="AT371" s="16" t="s">
        <v>148</v>
      </c>
      <c r="AU371" s="16" t="s">
        <v>94</v>
      </c>
    </row>
    <row r="372" spans="2:65" s="1" customFormat="1" ht="28.8" x14ac:dyDescent="0.2">
      <c r="B372" s="32"/>
      <c r="D372" s="149" t="s">
        <v>166</v>
      </c>
      <c r="F372" s="173" t="s">
        <v>315</v>
      </c>
      <c r="I372" s="151"/>
      <c r="L372" s="32"/>
      <c r="M372" s="152"/>
      <c r="T372" s="56"/>
      <c r="AT372" s="16" t="s">
        <v>166</v>
      </c>
      <c r="AU372" s="16" t="s">
        <v>94</v>
      </c>
    </row>
    <row r="373" spans="2:65" s="13" customFormat="1" ht="10.199999999999999" x14ac:dyDescent="0.2">
      <c r="B373" s="159"/>
      <c r="D373" s="149" t="s">
        <v>149</v>
      </c>
      <c r="E373" s="160" t="s">
        <v>1</v>
      </c>
      <c r="F373" s="161" t="s">
        <v>151</v>
      </c>
      <c r="H373" s="162">
        <v>82.57</v>
      </c>
      <c r="I373" s="163"/>
      <c r="L373" s="159"/>
      <c r="M373" s="164"/>
      <c r="T373" s="165"/>
      <c r="AT373" s="160" t="s">
        <v>149</v>
      </c>
      <c r="AU373" s="160" t="s">
        <v>94</v>
      </c>
      <c r="AV373" s="13" t="s">
        <v>94</v>
      </c>
      <c r="AW373" s="13" t="s">
        <v>39</v>
      </c>
      <c r="AX373" s="13" t="s">
        <v>85</v>
      </c>
      <c r="AY373" s="160" t="s">
        <v>140</v>
      </c>
    </row>
    <row r="374" spans="2:65" s="14" customFormat="1" ht="10.199999999999999" x14ac:dyDescent="0.2">
      <c r="B374" s="166"/>
      <c r="D374" s="149" t="s">
        <v>149</v>
      </c>
      <c r="E374" s="167" t="s">
        <v>1</v>
      </c>
      <c r="F374" s="168" t="s">
        <v>152</v>
      </c>
      <c r="H374" s="169">
        <v>82.57</v>
      </c>
      <c r="I374" s="170"/>
      <c r="L374" s="166"/>
      <c r="M374" s="171"/>
      <c r="T374" s="172"/>
      <c r="AT374" s="167" t="s">
        <v>149</v>
      </c>
      <c r="AU374" s="167" t="s">
        <v>94</v>
      </c>
      <c r="AV374" s="14" t="s">
        <v>147</v>
      </c>
      <c r="AW374" s="14" t="s">
        <v>39</v>
      </c>
      <c r="AX374" s="14" t="s">
        <v>92</v>
      </c>
      <c r="AY374" s="167" t="s">
        <v>140</v>
      </c>
    </row>
    <row r="375" spans="2:65" s="11" customFormat="1" ht="22.8" customHeight="1" x14ac:dyDescent="0.25">
      <c r="B375" s="124"/>
      <c r="D375" s="125" t="s">
        <v>84</v>
      </c>
      <c r="E375" s="134" t="s">
        <v>159</v>
      </c>
      <c r="F375" s="134" t="s">
        <v>316</v>
      </c>
      <c r="I375" s="127"/>
      <c r="J375" s="135">
        <f>BK375</f>
        <v>0</v>
      </c>
      <c r="L375" s="124"/>
      <c r="M375" s="129"/>
      <c r="P375" s="130">
        <f>SUM(P376:P388)</f>
        <v>0</v>
      </c>
      <c r="R375" s="130">
        <f>SUM(R376:R388)</f>
        <v>0</v>
      </c>
      <c r="T375" s="131">
        <f>SUM(T376:T388)</f>
        <v>0</v>
      </c>
      <c r="AR375" s="125" t="s">
        <v>92</v>
      </c>
      <c r="AT375" s="132" t="s">
        <v>84</v>
      </c>
      <c r="AU375" s="132" t="s">
        <v>92</v>
      </c>
      <c r="AY375" s="125" t="s">
        <v>140</v>
      </c>
      <c r="BK375" s="133">
        <f>SUM(BK376:BK388)</f>
        <v>0</v>
      </c>
    </row>
    <row r="376" spans="2:65" s="1" customFormat="1" ht="24.15" customHeight="1" x14ac:dyDescent="0.2">
      <c r="B376" s="32"/>
      <c r="C376" s="136" t="s">
        <v>208</v>
      </c>
      <c r="D376" s="136" t="s">
        <v>142</v>
      </c>
      <c r="E376" s="137" t="s">
        <v>317</v>
      </c>
      <c r="F376" s="138" t="s">
        <v>318</v>
      </c>
      <c r="G376" s="139" t="s">
        <v>145</v>
      </c>
      <c r="H376" s="140">
        <v>20.399999999999999</v>
      </c>
      <c r="I376" s="141"/>
      <c r="J376" s="142">
        <f>ROUND(I376*H376,2)</f>
        <v>0</v>
      </c>
      <c r="K376" s="138" t="s">
        <v>1</v>
      </c>
      <c r="L376" s="32"/>
      <c r="M376" s="143" t="s">
        <v>1</v>
      </c>
      <c r="N376" s="144" t="s">
        <v>50</v>
      </c>
      <c r="P376" s="145">
        <f>O376*H376</f>
        <v>0</v>
      </c>
      <c r="Q376" s="145">
        <v>0</v>
      </c>
      <c r="R376" s="145">
        <f>Q376*H376</f>
        <v>0</v>
      </c>
      <c r="S376" s="145">
        <v>0</v>
      </c>
      <c r="T376" s="146">
        <f>S376*H376</f>
        <v>0</v>
      </c>
      <c r="AR376" s="147" t="s">
        <v>147</v>
      </c>
      <c r="AT376" s="147" t="s">
        <v>142</v>
      </c>
      <c r="AU376" s="147" t="s">
        <v>94</v>
      </c>
      <c r="AY376" s="16" t="s">
        <v>140</v>
      </c>
      <c r="BE376" s="148">
        <f>IF(N376="základní",J376,0)</f>
        <v>0</v>
      </c>
      <c r="BF376" s="148">
        <f>IF(N376="snížená",J376,0)</f>
        <v>0</v>
      </c>
      <c r="BG376" s="148">
        <f>IF(N376="zákl. přenesená",J376,0)</f>
        <v>0</v>
      </c>
      <c r="BH376" s="148">
        <f>IF(N376="sníž. přenesená",J376,0)</f>
        <v>0</v>
      </c>
      <c r="BI376" s="148">
        <f>IF(N376="nulová",J376,0)</f>
        <v>0</v>
      </c>
      <c r="BJ376" s="16" t="s">
        <v>92</v>
      </c>
      <c r="BK376" s="148">
        <f>ROUND(I376*H376,2)</f>
        <v>0</v>
      </c>
      <c r="BL376" s="16" t="s">
        <v>147</v>
      </c>
      <c r="BM376" s="147" t="s">
        <v>319</v>
      </c>
    </row>
    <row r="377" spans="2:65" s="1" customFormat="1" ht="19.2" x14ac:dyDescent="0.2">
      <c r="B377" s="32"/>
      <c r="D377" s="149" t="s">
        <v>148</v>
      </c>
      <c r="F377" s="150" t="s">
        <v>318</v>
      </c>
      <c r="I377" s="151"/>
      <c r="L377" s="32"/>
      <c r="M377" s="152"/>
      <c r="T377" s="56"/>
      <c r="AT377" s="16" t="s">
        <v>148</v>
      </c>
      <c r="AU377" s="16" t="s">
        <v>94</v>
      </c>
    </row>
    <row r="378" spans="2:65" s="1" customFormat="1" ht="38.4" x14ac:dyDescent="0.2">
      <c r="B378" s="32"/>
      <c r="D378" s="149" t="s">
        <v>166</v>
      </c>
      <c r="F378" s="173" t="s">
        <v>320</v>
      </c>
      <c r="I378" s="151"/>
      <c r="L378" s="32"/>
      <c r="M378" s="152"/>
      <c r="T378" s="56"/>
      <c r="AT378" s="16" t="s">
        <v>166</v>
      </c>
      <c r="AU378" s="16" t="s">
        <v>94</v>
      </c>
    </row>
    <row r="379" spans="2:65" s="13" customFormat="1" ht="10.199999999999999" x14ac:dyDescent="0.2">
      <c r="B379" s="159"/>
      <c r="D379" s="149" t="s">
        <v>149</v>
      </c>
      <c r="E379" s="160" t="s">
        <v>1</v>
      </c>
      <c r="F379" s="161" t="s">
        <v>321</v>
      </c>
      <c r="H379" s="162">
        <v>20.399999999999999</v>
      </c>
      <c r="I379" s="163"/>
      <c r="L379" s="159"/>
      <c r="M379" s="164"/>
      <c r="T379" s="165"/>
      <c r="AT379" s="160" t="s">
        <v>149</v>
      </c>
      <c r="AU379" s="160" t="s">
        <v>94</v>
      </c>
      <c r="AV379" s="13" t="s">
        <v>94</v>
      </c>
      <c r="AW379" s="13" t="s">
        <v>39</v>
      </c>
      <c r="AX379" s="13" t="s">
        <v>85</v>
      </c>
      <c r="AY379" s="160" t="s">
        <v>140</v>
      </c>
    </row>
    <row r="380" spans="2:65" s="14" customFormat="1" ht="10.199999999999999" x14ac:dyDescent="0.2">
      <c r="B380" s="166"/>
      <c r="D380" s="149" t="s">
        <v>149</v>
      </c>
      <c r="E380" s="167" t="s">
        <v>1</v>
      </c>
      <c r="F380" s="168" t="s">
        <v>152</v>
      </c>
      <c r="H380" s="169">
        <v>20.399999999999999</v>
      </c>
      <c r="I380" s="170"/>
      <c r="L380" s="166"/>
      <c r="M380" s="171"/>
      <c r="T380" s="172"/>
      <c r="AT380" s="167" t="s">
        <v>149</v>
      </c>
      <c r="AU380" s="167" t="s">
        <v>94</v>
      </c>
      <c r="AV380" s="14" t="s">
        <v>147</v>
      </c>
      <c r="AW380" s="14" t="s">
        <v>39</v>
      </c>
      <c r="AX380" s="14" t="s">
        <v>92</v>
      </c>
      <c r="AY380" s="167" t="s">
        <v>140</v>
      </c>
    </row>
    <row r="381" spans="2:65" s="1" customFormat="1" ht="16.5" customHeight="1" x14ac:dyDescent="0.2">
      <c r="B381" s="32"/>
      <c r="C381" s="136" t="s">
        <v>322</v>
      </c>
      <c r="D381" s="136" t="s">
        <v>142</v>
      </c>
      <c r="E381" s="137" t="s">
        <v>323</v>
      </c>
      <c r="F381" s="138" t="s">
        <v>324</v>
      </c>
      <c r="G381" s="139" t="s">
        <v>145</v>
      </c>
      <c r="H381" s="140">
        <v>239.453</v>
      </c>
      <c r="I381" s="141"/>
      <c r="J381" s="142">
        <f>ROUND(I381*H381,2)</f>
        <v>0</v>
      </c>
      <c r="K381" s="138" t="s">
        <v>146</v>
      </c>
      <c r="L381" s="32"/>
      <c r="M381" s="143" t="s">
        <v>1</v>
      </c>
      <c r="N381" s="144" t="s">
        <v>50</v>
      </c>
      <c r="P381" s="145">
        <f>O381*H381</f>
        <v>0</v>
      </c>
      <c r="Q381" s="145">
        <v>0</v>
      </c>
      <c r="R381" s="145">
        <f>Q381*H381</f>
        <v>0</v>
      </c>
      <c r="S381" s="145">
        <v>0</v>
      </c>
      <c r="T381" s="146">
        <f>S381*H381</f>
        <v>0</v>
      </c>
      <c r="AR381" s="147" t="s">
        <v>147</v>
      </c>
      <c r="AT381" s="147" t="s">
        <v>142</v>
      </c>
      <c r="AU381" s="147" t="s">
        <v>94</v>
      </c>
      <c r="AY381" s="16" t="s">
        <v>140</v>
      </c>
      <c r="BE381" s="148">
        <f>IF(N381="základní",J381,0)</f>
        <v>0</v>
      </c>
      <c r="BF381" s="148">
        <f>IF(N381="snížená",J381,0)</f>
        <v>0</v>
      </c>
      <c r="BG381" s="148">
        <f>IF(N381="zákl. přenesená",J381,0)</f>
        <v>0</v>
      </c>
      <c r="BH381" s="148">
        <f>IF(N381="sníž. přenesená",J381,0)</f>
        <v>0</v>
      </c>
      <c r="BI381" s="148">
        <f>IF(N381="nulová",J381,0)</f>
        <v>0</v>
      </c>
      <c r="BJ381" s="16" t="s">
        <v>92</v>
      </c>
      <c r="BK381" s="148">
        <f>ROUND(I381*H381,2)</f>
        <v>0</v>
      </c>
      <c r="BL381" s="16" t="s">
        <v>147</v>
      </c>
      <c r="BM381" s="147" t="s">
        <v>325</v>
      </c>
    </row>
    <row r="382" spans="2:65" s="1" customFormat="1" ht="10.199999999999999" x14ac:dyDescent="0.2">
      <c r="B382" s="32"/>
      <c r="D382" s="149" t="s">
        <v>148</v>
      </c>
      <c r="F382" s="150" t="s">
        <v>324</v>
      </c>
      <c r="I382" s="151"/>
      <c r="L382" s="32"/>
      <c r="M382" s="152"/>
      <c r="T382" s="56"/>
      <c r="AT382" s="16" t="s">
        <v>148</v>
      </c>
      <c r="AU382" s="16" t="s">
        <v>94</v>
      </c>
    </row>
    <row r="383" spans="2:65" s="13" customFormat="1" ht="10.199999999999999" x14ac:dyDescent="0.2">
      <c r="B383" s="159"/>
      <c r="D383" s="149" t="s">
        <v>149</v>
      </c>
      <c r="E383" s="160" t="s">
        <v>1</v>
      </c>
      <c r="F383" s="161" t="s">
        <v>326</v>
      </c>
      <c r="H383" s="162">
        <v>239.453</v>
      </c>
      <c r="I383" s="163"/>
      <c r="L383" s="159"/>
      <c r="M383" s="164"/>
      <c r="T383" s="165"/>
      <c r="AT383" s="160" t="s">
        <v>149</v>
      </c>
      <c r="AU383" s="160" t="s">
        <v>94</v>
      </c>
      <c r="AV383" s="13" t="s">
        <v>94</v>
      </c>
      <c r="AW383" s="13" t="s">
        <v>39</v>
      </c>
      <c r="AX383" s="13" t="s">
        <v>85</v>
      </c>
      <c r="AY383" s="160" t="s">
        <v>140</v>
      </c>
    </row>
    <row r="384" spans="2:65" s="14" customFormat="1" ht="10.199999999999999" x14ac:dyDescent="0.2">
      <c r="B384" s="166"/>
      <c r="D384" s="149" t="s">
        <v>149</v>
      </c>
      <c r="E384" s="167" t="s">
        <v>1</v>
      </c>
      <c r="F384" s="168" t="s">
        <v>152</v>
      </c>
      <c r="H384" s="169">
        <v>239.453</v>
      </c>
      <c r="I384" s="170"/>
      <c r="L384" s="166"/>
      <c r="M384" s="171"/>
      <c r="T384" s="172"/>
      <c r="AT384" s="167" t="s">
        <v>149</v>
      </c>
      <c r="AU384" s="167" t="s">
        <v>94</v>
      </c>
      <c r="AV384" s="14" t="s">
        <v>147</v>
      </c>
      <c r="AW384" s="14" t="s">
        <v>39</v>
      </c>
      <c r="AX384" s="14" t="s">
        <v>92</v>
      </c>
      <c r="AY384" s="167" t="s">
        <v>140</v>
      </c>
    </row>
    <row r="385" spans="2:65" s="1" customFormat="1" ht="24.15" customHeight="1" x14ac:dyDescent="0.2">
      <c r="B385" s="32"/>
      <c r="C385" s="136" t="s">
        <v>211</v>
      </c>
      <c r="D385" s="136" t="s">
        <v>142</v>
      </c>
      <c r="E385" s="137" t="s">
        <v>327</v>
      </c>
      <c r="F385" s="138" t="s">
        <v>328</v>
      </c>
      <c r="G385" s="139" t="s">
        <v>145</v>
      </c>
      <c r="H385" s="140">
        <v>16.513999999999999</v>
      </c>
      <c r="I385" s="141"/>
      <c r="J385" s="142">
        <f>ROUND(I385*H385,2)</f>
        <v>0</v>
      </c>
      <c r="K385" s="138" t="s">
        <v>1</v>
      </c>
      <c r="L385" s="32"/>
      <c r="M385" s="143" t="s">
        <v>1</v>
      </c>
      <c r="N385" s="144" t="s">
        <v>50</v>
      </c>
      <c r="P385" s="145">
        <f>O385*H385</f>
        <v>0</v>
      </c>
      <c r="Q385" s="145">
        <v>0</v>
      </c>
      <c r="R385" s="145">
        <f>Q385*H385</f>
        <v>0</v>
      </c>
      <c r="S385" s="145">
        <v>0</v>
      </c>
      <c r="T385" s="146">
        <f>S385*H385</f>
        <v>0</v>
      </c>
      <c r="AR385" s="147" t="s">
        <v>147</v>
      </c>
      <c r="AT385" s="147" t="s">
        <v>142</v>
      </c>
      <c r="AU385" s="147" t="s">
        <v>94</v>
      </c>
      <c r="AY385" s="16" t="s">
        <v>140</v>
      </c>
      <c r="BE385" s="148">
        <f>IF(N385="základní",J385,0)</f>
        <v>0</v>
      </c>
      <c r="BF385" s="148">
        <f>IF(N385="snížená",J385,0)</f>
        <v>0</v>
      </c>
      <c r="BG385" s="148">
        <f>IF(N385="zákl. přenesená",J385,0)</f>
        <v>0</v>
      </c>
      <c r="BH385" s="148">
        <f>IF(N385="sníž. přenesená",J385,0)</f>
        <v>0</v>
      </c>
      <c r="BI385" s="148">
        <f>IF(N385="nulová",J385,0)</f>
        <v>0</v>
      </c>
      <c r="BJ385" s="16" t="s">
        <v>92</v>
      </c>
      <c r="BK385" s="148">
        <f>ROUND(I385*H385,2)</f>
        <v>0</v>
      </c>
      <c r="BL385" s="16" t="s">
        <v>147</v>
      </c>
      <c r="BM385" s="147" t="s">
        <v>329</v>
      </c>
    </row>
    <row r="386" spans="2:65" s="1" customFormat="1" ht="19.2" x14ac:dyDescent="0.2">
      <c r="B386" s="32"/>
      <c r="D386" s="149" t="s">
        <v>148</v>
      </c>
      <c r="F386" s="150" t="s">
        <v>328</v>
      </c>
      <c r="I386" s="151"/>
      <c r="L386" s="32"/>
      <c r="M386" s="152"/>
      <c r="T386" s="56"/>
      <c r="AT386" s="16" t="s">
        <v>148</v>
      </c>
      <c r="AU386" s="16" t="s">
        <v>94</v>
      </c>
    </row>
    <row r="387" spans="2:65" s="13" customFormat="1" ht="10.199999999999999" x14ac:dyDescent="0.2">
      <c r="B387" s="159"/>
      <c r="D387" s="149" t="s">
        <v>149</v>
      </c>
      <c r="E387" s="160" t="s">
        <v>1</v>
      </c>
      <c r="F387" s="161" t="s">
        <v>330</v>
      </c>
      <c r="H387" s="162">
        <v>16.513999999999999</v>
      </c>
      <c r="I387" s="163"/>
      <c r="L387" s="159"/>
      <c r="M387" s="164"/>
      <c r="T387" s="165"/>
      <c r="AT387" s="160" t="s">
        <v>149</v>
      </c>
      <c r="AU387" s="160" t="s">
        <v>94</v>
      </c>
      <c r="AV387" s="13" t="s">
        <v>94</v>
      </c>
      <c r="AW387" s="13" t="s">
        <v>39</v>
      </c>
      <c r="AX387" s="13" t="s">
        <v>85</v>
      </c>
      <c r="AY387" s="160" t="s">
        <v>140</v>
      </c>
    </row>
    <row r="388" spans="2:65" s="14" customFormat="1" ht="10.199999999999999" x14ac:dyDescent="0.2">
      <c r="B388" s="166"/>
      <c r="D388" s="149" t="s">
        <v>149</v>
      </c>
      <c r="E388" s="167" t="s">
        <v>1</v>
      </c>
      <c r="F388" s="168" t="s">
        <v>152</v>
      </c>
      <c r="H388" s="169">
        <v>16.513999999999999</v>
      </c>
      <c r="I388" s="170"/>
      <c r="L388" s="166"/>
      <c r="M388" s="171"/>
      <c r="T388" s="172"/>
      <c r="AT388" s="167" t="s">
        <v>149</v>
      </c>
      <c r="AU388" s="167" t="s">
        <v>94</v>
      </c>
      <c r="AV388" s="14" t="s">
        <v>147</v>
      </c>
      <c r="AW388" s="14" t="s">
        <v>39</v>
      </c>
      <c r="AX388" s="14" t="s">
        <v>92</v>
      </c>
      <c r="AY388" s="167" t="s">
        <v>140</v>
      </c>
    </row>
    <row r="389" spans="2:65" s="11" customFormat="1" ht="22.8" customHeight="1" x14ac:dyDescent="0.25">
      <c r="B389" s="124"/>
      <c r="D389" s="125" t="s">
        <v>84</v>
      </c>
      <c r="E389" s="134" t="s">
        <v>160</v>
      </c>
      <c r="F389" s="134" t="s">
        <v>161</v>
      </c>
      <c r="I389" s="127"/>
      <c r="J389" s="135">
        <f>BK389</f>
        <v>0</v>
      </c>
      <c r="L389" s="124"/>
      <c r="M389" s="129"/>
      <c r="P389" s="130">
        <f>SUM(P390:P404)</f>
        <v>0</v>
      </c>
      <c r="R389" s="130">
        <f>SUM(R390:R404)</f>
        <v>0</v>
      </c>
      <c r="T389" s="131">
        <f>SUM(T390:T404)</f>
        <v>0</v>
      </c>
      <c r="AR389" s="125" t="s">
        <v>92</v>
      </c>
      <c r="AT389" s="132" t="s">
        <v>84</v>
      </c>
      <c r="AU389" s="132" t="s">
        <v>92</v>
      </c>
      <c r="AY389" s="125" t="s">
        <v>140</v>
      </c>
      <c r="BK389" s="133">
        <f>SUM(BK390:BK404)</f>
        <v>0</v>
      </c>
    </row>
    <row r="390" spans="2:65" s="1" customFormat="1" ht="16.5" customHeight="1" x14ac:dyDescent="0.2">
      <c r="B390" s="32"/>
      <c r="C390" s="136" t="s">
        <v>331</v>
      </c>
      <c r="D390" s="136" t="s">
        <v>142</v>
      </c>
      <c r="E390" s="137" t="s">
        <v>332</v>
      </c>
      <c r="F390" s="138" t="s">
        <v>333</v>
      </c>
      <c r="G390" s="139" t="s">
        <v>263</v>
      </c>
      <c r="H390" s="140">
        <v>82.57</v>
      </c>
      <c r="I390" s="141"/>
      <c r="J390" s="142">
        <f>ROUND(I390*H390,2)</f>
        <v>0</v>
      </c>
      <c r="K390" s="138" t="s">
        <v>1</v>
      </c>
      <c r="L390" s="32"/>
      <c r="M390" s="143" t="s">
        <v>1</v>
      </c>
      <c r="N390" s="144" t="s">
        <v>50</v>
      </c>
      <c r="P390" s="145">
        <f>O390*H390</f>
        <v>0</v>
      </c>
      <c r="Q390" s="145">
        <v>0</v>
      </c>
      <c r="R390" s="145">
        <f>Q390*H390</f>
        <v>0</v>
      </c>
      <c r="S390" s="145">
        <v>0</v>
      </c>
      <c r="T390" s="146">
        <f>S390*H390</f>
        <v>0</v>
      </c>
      <c r="AR390" s="147" t="s">
        <v>147</v>
      </c>
      <c r="AT390" s="147" t="s">
        <v>142</v>
      </c>
      <c r="AU390" s="147" t="s">
        <v>94</v>
      </c>
      <c r="AY390" s="16" t="s">
        <v>140</v>
      </c>
      <c r="BE390" s="148">
        <f>IF(N390="základní",J390,0)</f>
        <v>0</v>
      </c>
      <c r="BF390" s="148">
        <f>IF(N390="snížená",J390,0)</f>
        <v>0</v>
      </c>
      <c r="BG390" s="148">
        <f>IF(N390="zákl. přenesená",J390,0)</f>
        <v>0</v>
      </c>
      <c r="BH390" s="148">
        <f>IF(N390="sníž. přenesená",J390,0)</f>
        <v>0</v>
      </c>
      <c r="BI390" s="148">
        <f>IF(N390="nulová",J390,0)</f>
        <v>0</v>
      </c>
      <c r="BJ390" s="16" t="s">
        <v>92</v>
      </c>
      <c r="BK390" s="148">
        <f>ROUND(I390*H390,2)</f>
        <v>0</v>
      </c>
      <c r="BL390" s="16" t="s">
        <v>147</v>
      </c>
      <c r="BM390" s="147" t="s">
        <v>334</v>
      </c>
    </row>
    <row r="391" spans="2:65" s="1" customFormat="1" ht="10.199999999999999" x14ac:dyDescent="0.2">
      <c r="B391" s="32"/>
      <c r="D391" s="149" t="s">
        <v>148</v>
      </c>
      <c r="F391" s="150" t="s">
        <v>333</v>
      </c>
      <c r="I391" s="151"/>
      <c r="L391" s="32"/>
      <c r="M391" s="152"/>
      <c r="T391" s="56"/>
      <c r="AT391" s="16" t="s">
        <v>148</v>
      </c>
      <c r="AU391" s="16" t="s">
        <v>94</v>
      </c>
    </row>
    <row r="392" spans="2:65" s="13" customFormat="1" ht="10.199999999999999" x14ac:dyDescent="0.2">
      <c r="B392" s="159"/>
      <c r="D392" s="149" t="s">
        <v>149</v>
      </c>
      <c r="E392" s="160" t="s">
        <v>1</v>
      </c>
      <c r="F392" s="161" t="s">
        <v>335</v>
      </c>
      <c r="H392" s="162">
        <v>82.57</v>
      </c>
      <c r="I392" s="163"/>
      <c r="L392" s="159"/>
      <c r="M392" s="164"/>
      <c r="T392" s="165"/>
      <c r="AT392" s="160" t="s">
        <v>149</v>
      </c>
      <c r="AU392" s="160" t="s">
        <v>94</v>
      </c>
      <c r="AV392" s="13" t="s">
        <v>94</v>
      </c>
      <c r="AW392" s="13" t="s">
        <v>39</v>
      </c>
      <c r="AX392" s="13" t="s">
        <v>85</v>
      </c>
      <c r="AY392" s="160" t="s">
        <v>140</v>
      </c>
    </row>
    <row r="393" spans="2:65" s="14" customFormat="1" ht="10.199999999999999" x14ac:dyDescent="0.2">
      <c r="B393" s="166"/>
      <c r="D393" s="149" t="s">
        <v>149</v>
      </c>
      <c r="E393" s="167" t="s">
        <v>1</v>
      </c>
      <c r="F393" s="168" t="s">
        <v>152</v>
      </c>
      <c r="H393" s="169">
        <v>82.57</v>
      </c>
      <c r="I393" s="170"/>
      <c r="L393" s="166"/>
      <c r="M393" s="171"/>
      <c r="T393" s="172"/>
      <c r="AT393" s="167" t="s">
        <v>149</v>
      </c>
      <c r="AU393" s="167" t="s">
        <v>94</v>
      </c>
      <c r="AV393" s="14" t="s">
        <v>147</v>
      </c>
      <c r="AW393" s="14" t="s">
        <v>39</v>
      </c>
      <c r="AX393" s="14" t="s">
        <v>92</v>
      </c>
      <c r="AY393" s="167" t="s">
        <v>140</v>
      </c>
    </row>
    <row r="394" spans="2:65" s="1" customFormat="1" ht="16.5" customHeight="1" x14ac:dyDescent="0.2">
      <c r="B394" s="32"/>
      <c r="C394" s="136" t="s">
        <v>291</v>
      </c>
      <c r="D394" s="136" t="s">
        <v>142</v>
      </c>
      <c r="E394" s="137" t="s">
        <v>336</v>
      </c>
      <c r="F394" s="138" t="s">
        <v>337</v>
      </c>
      <c r="G394" s="139" t="s">
        <v>263</v>
      </c>
      <c r="H394" s="140">
        <v>7431.3</v>
      </c>
      <c r="I394" s="141"/>
      <c r="J394" s="142">
        <f>ROUND(I394*H394,2)</f>
        <v>0</v>
      </c>
      <c r="K394" s="138" t="s">
        <v>1</v>
      </c>
      <c r="L394" s="32"/>
      <c r="M394" s="143" t="s">
        <v>1</v>
      </c>
      <c r="N394" s="144" t="s">
        <v>50</v>
      </c>
      <c r="P394" s="145">
        <f>O394*H394</f>
        <v>0</v>
      </c>
      <c r="Q394" s="145">
        <v>0</v>
      </c>
      <c r="R394" s="145">
        <f>Q394*H394</f>
        <v>0</v>
      </c>
      <c r="S394" s="145">
        <v>0</v>
      </c>
      <c r="T394" s="146">
        <f>S394*H394</f>
        <v>0</v>
      </c>
      <c r="AR394" s="147" t="s">
        <v>147</v>
      </c>
      <c r="AT394" s="147" t="s">
        <v>142</v>
      </c>
      <c r="AU394" s="147" t="s">
        <v>94</v>
      </c>
      <c r="AY394" s="16" t="s">
        <v>140</v>
      </c>
      <c r="BE394" s="148">
        <f>IF(N394="základní",J394,0)</f>
        <v>0</v>
      </c>
      <c r="BF394" s="148">
        <f>IF(N394="snížená",J394,0)</f>
        <v>0</v>
      </c>
      <c r="BG394" s="148">
        <f>IF(N394="zákl. přenesená",J394,0)</f>
        <v>0</v>
      </c>
      <c r="BH394" s="148">
        <f>IF(N394="sníž. přenesená",J394,0)</f>
        <v>0</v>
      </c>
      <c r="BI394" s="148">
        <f>IF(N394="nulová",J394,0)</f>
        <v>0</v>
      </c>
      <c r="BJ394" s="16" t="s">
        <v>92</v>
      </c>
      <c r="BK394" s="148">
        <f>ROUND(I394*H394,2)</f>
        <v>0</v>
      </c>
      <c r="BL394" s="16" t="s">
        <v>147</v>
      </c>
      <c r="BM394" s="147" t="s">
        <v>338</v>
      </c>
    </row>
    <row r="395" spans="2:65" s="1" customFormat="1" ht="10.199999999999999" x14ac:dyDescent="0.2">
      <c r="B395" s="32"/>
      <c r="D395" s="149" t="s">
        <v>148</v>
      </c>
      <c r="F395" s="150" t="s">
        <v>337</v>
      </c>
      <c r="I395" s="151"/>
      <c r="L395" s="32"/>
      <c r="M395" s="152"/>
      <c r="T395" s="56"/>
      <c r="AT395" s="16" t="s">
        <v>148</v>
      </c>
      <c r="AU395" s="16" t="s">
        <v>94</v>
      </c>
    </row>
    <row r="396" spans="2:65" s="12" customFormat="1" ht="10.199999999999999" x14ac:dyDescent="0.2">
      <c r="B396" s="153"/>
      <c r="D396" s="149" t="s">
        <v>149</v>
      </c>
      <c r="E396" s="154" t="s">
        <v>1</v>
      </c>
      <c r="F396" s="155" t="s">
        <v>339</v>
      </c>
      <c r="H396" s="154" t="s">
        <v>1</v>
      </c>
      <c r="I396" s="156"/>
      <c r="L396" s="153"/>
      <c r="M396" s="157"/>
      <c r="T396" s="158"/>
      <c r="AT396" s="154" t="s">
        <v>149</v>
      </c>
      <c r="AU396" s="154" t="s">
        <v>94</v>
      </c>
      <c r="AV396" s="12" t="s">
        <v>92</v>
      </c>
      <c r="AW396" s="12" t="s">
        <v>39</v>
      </c>
      <c r="AX396" s="12" t="s">
        <v>85</v>
      </c>
      <c r="AY396" s="154" t="s">
        <v>140</v>
      </c>
    </row>
    <row r="397" spans="2:65" s="13" customFormat="1" ht="10.199999999999999" x14ac:dyDescent="0.2">
      <c r="B397" s="159"/>
      <c r="D397" s="149" t="s">
        <v>149</v>
      </c>
      <c r="E397" s="160" t="s">
        <v>1</v>
      </c>
      <c r="F397" s="161" t="s">
        <v>340</v>
      </c>
      <c r="H397" s="162">
        <v>7431.3</v>
      </c>
      <c r="I397" s="163"/>
      <c r="L397" s="159"/>
      <c r="M397" s="164"/>
      <c r="T397" s="165"/>
      <c r="AT397" s="160" t="s">
        <v>149</v>
      </c>
      <c r="AU397" s="160" t="s">
        <v>94</v>
      </c>
      <c r="AV397" s="13" t="s">
        <v>94</v>
      </c>
      <c r="AW397" s="13" t="s">
        <v>39</v>
      </c>
      <c r="AX397" s="13" t="s">
        <v>85</v>
      </c>
      <c r="AY397" s="160" t="s">
        <v>140</v>
      </c>
    </row>
    <row r="398" spans="2:65" s="14" customFormat="1" ht="10.199999999999999" x14ac:dyDescent="0.2">
      <c r="B398" s="166"/>
      <c r="D398" s="149" t="s">
        <v>149</v>
      </c>
      <c r="E398" s="167" t="s">
        <v>1</v>
      </c>
      <c r="F398" s="168" t="s">
        <v>152</v>
      </c>
      <c r="H398" s="169">
        <v>7431.3</v>
      </c>
      <c r="I398" s="170"/>
      <c r="L398" s="166"/>
      <c r="M398" s="171"/>
      <c r="T398" s="172"/>
      <c r="AT398" s="167" t="s">
        <v>149</v>
      </c>
      <c r="AU398" s="167" t="s">
        <v>94</v>
      </c>
      <c r="AV398" s="14" t="s">
        <v>147</v>
      </c>
      <c r="AW398" s="14" t="s">
        <v>39</v>
      </c>
      <c r="AX398" s="14" t="s">
        <v>92</v>
      </c>
      <c r="AY398" s="167" t="s">
        <v>140</v>
      </c>
    </row>
    <row r="399" spans="2:65" s="1" customFormat="1" ht="16.5" customHeight="1" x14ac:dyDescent="0.2">
      <c r="B399" s="32"/>
      <c r="C399" s="136" t="s">
        <v>7</v>
      </c>
      <c r="D399" s="136" t="s">
        <v>142</v>
      </c>
      <c r="E399" s="137" t="s">
        <v>341</v>
      </c>
      <c r="F399" s="138" t="s">
        <v>342</v>
      </c>
      <c r="G399" s="139" t="s">
        <v>263</v>
      </c>
      <c r="H399" s="140">
        <v>82.57</v>
      </c>
      <c r="I399" s="141"/>
      <c r="J399" s="142">
        <f>ROUND(I399*H399,2)</f>
        <v>0</v>
      </c>
      <c r="K399" s="138" t="s">
        <v>1</v>
      </c>
      <c r="L399" s="32"/>
      <c r="M399" s="143" t="s">
        <v>1</v>
      </c>
      <c r="N399" s="144" t="s">
        <v>50</v>
      </c>
      <c r="P399" s="145">
        <f>O399*H399</f>
        <v>0</v>
      </c>
      <c r="Q399" s="145">
        <v>0</v>
      </c>
      <c r="R399" s="145">
        <f>Q399*H399</f>
        <v>0</v>
      </c>
      <c r="S399" s="145">
        <v>0</v>
      </c>
      <c r="T399" s="146">
        <f>S399*H399</f>
        <v>0</v>
      </c>
      <c r="AR399" s="147" t="s">
        <v>147</v>
      </c>
      <c r="AT399" s="147" t="s">
        <v>142</v>
      </c>
      <c r="AU399" s="147" t="s">
        <v>94</v>
      </c>
      <c r="AY399" s="16" t="s">
        <v>140</v>
      </c>
      <c r="BE399" s="148">
        <f>IF(N399="základní",J399,0)</f>
        <v>0</v>
      </c>
      <c r="BF399" s="148">
        <f>IF(N399="snížená",J399,0)</f>
        <v>0</v>
      </c>
      <c r="BG399" s="148">
        <f>IF(N399="zákl. přenesená",J399,0)</f>
        <v>0</v>
      </c>
      <c r="BH399" s="148">
        <f>IF(N399="sníž. přenesená",J399,0)</f>
        <v>0</v>
      </c>
      <c r="BI399" s="148">
        <f>IF(N399="nulová",J399,0)</f>
        <v>0</v>
      </c>
      <c r="BJ399" s="16" t="s">
        <v>92</v>
      </c>
      <c r="BK399" s="148">
        <f>ROUND(I399*H399,2)</f>
        <v>0</v>
      </c>
      <c r="BL399" s="16" t="s">
        <v>147</v>
      </c>
      <c r="BM399" s="147" t="s">
        <v>343</v>
      </c>
    </row>
    <row r="400" spans="2:65" s="1" customFormat="1" ht="10.199999999999999" x14ac:dyDescent="0.2">
      <c r="B400" s="32"/>
      <c r="D400" s="149" t="s">
        <v>148</v>
      </c>
      <c r="F400" s="150" t="s">
        <v>342</v>
      </c>
      <c r="I400" s="151"/>
      <c r="L400" s="32"/>
      <c r="M400" s="152"/>
      <c r="T400" s="56"/>
      <c r="AT400" s="16" t="s">
        <v>148</v>
      </c>
      <c r="AU400" s="16" t="s">
        <v>94</v>
      </c>
    </row>
    <row r="401" spans="2:65" s="13" customFormat="1" ht="10.199999999999999" x14ac:dyDescent="0.2">
      <c r="B401" s="159"/>
      <c r="D401" s="149" t="s">
        <v>149</v>
      </c>
      <c r="E401" s="160" t="s">
        <v>1</v>
      </c>
      <c r="F401" s="161" t="s">
        <v>335</v>
      </c>
      <c r="H401" s="162">
        <v>82.57</v>
      </c>
      <c r="I401" s="163"/>
      <c r="L401" s="159"/>
      <c r="M401" s="164"/>
      <c r="T401" s="165"/>
      <c r="AT401" s="160" t="s">
        <v>149</v>
      </c>
      <c r="AU401" s="160" t="s">
        <v>94</v>
      </c>
      <c r="AV401" s="13" t="s">
        <v>94</v>
      </c>
      <c r="AW401" s="13" t="s">
        <v>39</v>
      </c>
      <c r="AX401" s="13" t="s">
        <v>85</v>
      </c>
      <c r="AY401" s="160" t="s">
        <v>140</v>
      </c>
    </row>
    <row r="402" spans="2:65" s="14" customFormat="1" ht="10.199999999999999" x14ac:dyDescent="0.2">
      <c r="B402" s="166"/>
      <c r="D402" s="149" t="s">
        <v>149</v>
      </c>
      <c r="E402" s="167" t="s">
        <v>1</v>
      </c>
      <c r="F402" s="168" t="s">
        <v>152</v>
      </c>
      <c r="H402" s="169">
        <v>82.57</v>
      </c>
      <c r="I402" s="170"/>
      <c r="L402" s="166"/>
      <c r="M402" s="171"/>
      <c r="T402" s="172"/>
      <c r="AT402" s="167" t="s">
        <v>149</v>
      </c>
      <c r="AU402" s="167" t="s">
        <v>94</v>
      </c>
      <c r="AV402" s="14" t="s">
        <v>147</v>
      </c>
      <c r="AW402" s="14" t="s">
        <v>39</v>
      </c>
      <c r="AX402" s="14" t="s">
        <v>92</v>
      </c>
      <c r="AY402" s="167" t="s">
        <v>140</v>
      </c>
    </row>
    <row r="403" spans="2:65" s="1" customFormat="1" ht="24.15" customHeight="1" x14ac:dyDescent="0.2">
      <c r="B403" s="32"/>
      <c r="C403" s="136" t="s">
        <v>297</v>
      </c>
      <c r="D403" s="136" t="s">
        <v>142</v>
      </c>
      <c r="E403" s="137" t="s">
        <v>344</v>
      </c>
      <c r="F403" s="138" t="s">
        <v>345</v>
      </c>
      <c r="G403" s="139" t="s">
        <v>346</v>
      </c>
      <c r="H403" s="140">
        <v>1</v>
      </c>
      <c r="I403" s="141"/>
      <c r="J403" s="142">
        <f>ROUND(I403*H403,2)</f>
        <v>0</v>
      </c>
      <c r="K403" s="138" t="s">
        <v>1</v>
      </c>
      <c r="L403" s="32"/>
      <c r="M403" s="143" t="s">
        <v>1</v>
      </c>
      <c r="N403" s="144" t="s">
        <v>50</v>
      </c>
      <c r="P403" s="145">
        <f>O403*H403</f>
        <v>0</v>
      </c>
      <c r="Q403" s="145">
        <v>0</v>
      </c>
      <c r="R403" s="145">
        <f>Q403*H403</f>
        <v>0</v>
      </c>
      <c r="S403" s="145">
        <v>0</v>
      </c>
      <c r="T403" s="146">
        <f>S403*H403</f>
        <v>0</v>
      </c>
      <c r="AR403" s="147" t="s">
        <v>147</v>
      </c>
      <c r="AT403" s="147" t="s">
        <v>142</v>
      </c>
      <c r="AU403" s="147" t="s">
        <v>94</v>
      </c>
      <c r="AY403" s="16" t="s">
        <v>140</v>
      </c>
      <c r="BE403" s="148">
        <f>IF(N403="základní",J403,0)</f>
        <v>0</v>
      </c>
      <c r="BF403" s="148">
        <f>IF(N403="snížená",J403,0)</f>
        <v>0</v>
      </c>
      <c r="BG403" s="148">
        <f>IF(N403="zákl. přenesená",J403,0)</f>
        <v>0</v>
      </c>
      <c r="BH403" s="148">
        <f>IF(N403="sníž. přenesená",J403,0)</f>
        <v>0</v>
      </c>
      <c r="BI403" s="148">
        <f>IF(N403="nulová",J403,0)</f>
        <v>0</v>
      </c>
      <c r="BJ403" s="16" t="s">
        <v>92</v>
      </c>
      <c r="BK403" s="148">
        <f>ROUND(I403*H403,2)</f>
        <v>0</v>
      </c>
      <c r="BL403" s="16" t="s">
        <v>147</v>
      </c>
      <c r="BM403" s="147" t="s">
        <v>347</v>
      </c>
    </row>
    <row r="404" spans="2:65" s="1" customFormat="1" ht="19.2" x14ac:dyDescent="0.2">
      <c r="B404" s="32"/>
      <c r="D404" s="149" t="s">
        <v>148</v>
      </c>
      <c r="F404" s="150" t="s">
        <v>345</v>
      </c>
      <c r="I404" s="151"/>
      <c r="L404" s="32"/>
      <c r="M404" s="152"/>
      <c r="T404" s="56"/>
      <c r="AT404" s="16" t="s">
        <v>148</v>
      </c>
      <c r="AU404" s="16" t="s">
        <v>94</v>
      </c>
    </row>
    <row r="405" spans="2:65" s="11" customFormat="1" ht="22.8" customHeight="1" x14ac:dyDescent="0.25">
      <c r="B405" s="124"/>
      <c r="D405" s="125" t="s">
        <v>84</v>
      </c>
      <c r="E405" s="134" t="s">
        <v>348</v>
      </c>
      <c r="F405" s="134" t="s">
        <v>349</v>
      </c>
      <c r="I405" s="127"/>
      <c r="J405" s="135">
        <f>BK405</f>
        <v>0</v>
      </c>
      <c r="L405" s="124"/>
      <c r="M405" s="129"/>
      <c r="P405" s="130">
        <f>SUM(P406:P409)</f>
        <v>0</v>
      </c>
      <c r="R405" s="130">
        <f>SUM(R406:R409)</f>
        <v>0</v>
      </c>
      <c r="T405" s="131">
        <f>SUM(T406:T409)</f>
        <v>0</v>
      </c>
      <c r="AR405" s="125" t="s">
        <v>92</v>
      </c>
      <c r="AT405" s="132" t="s">
        <v>84</v>
      </c>
      <c r="AU405" s="132" t="s">
        <v>92</v>
      </c>
      <c r="AY405" s="125" t="s">
        <v>140</v>
      </c>
      <c r="BK405" s="133">
        <f>SUM(BK406:BK409)</f>
        <v>0</v>
      </c>
    </row>
    <row r="406" spans="2:65" s="1" customFormat="1" ht="44.25" customHeight="1" x14ac:dyDescent="0.2">
      <c r="B406" s="32"/>
      <c r="C406" s="136" t="s">
        <v>350</v>
      </c>
      <c r="D406" s="136" t="s">
        <v>142</v>
      </c>
      <c r="E406" s="137" t="s">
        <v>351</v>
      </c>
      <c r="F406" s="138" t="s">
        <v>352</v>
      </c>
      <c r="G406" s="139" t="s">
        <v>196</v>
      </c>
      <c r="H406" s="140">
        <v>81.728999999999999</v>
      </c>
      <c r="I406" s="141"/>
      <c r="J406" s="142">
        <f>ROUND(I406*H406,2)</f>
        <v>0</v>
      </c>
      <c r="K406" s="138" t="s">
        <v>146</v>
      </c>
      <c r="L406" s="32"/>
      <c r="M406" s="143" t="s">
        <v>1</v>
      </c>
      <c r="N406" s="144" t="s">
        <v>50</v>
      </c>
      <c r="P406" s="145">
        <f>O406*H406</f>
        <v>0</v>
      </c>
      <c r="Q406" s="145">
        <v>0</v>
      </c>
      <c r="R406" s="145">
        <f>Q406*H406</f>
        <v>0</v>
      </c>
      <c r="S406" s="145">
        <v>0</v>
      </c>
      <c r="T406" s="146">
        <f>S406*H406</f>
        <v>0</v>
      </c>
      <c r="AR406" s="147" t="s">
        <v>147</v>
      </c>
      <c r="AT406" s="147" t="s">
        <v>142</v>
      </c>
      <c r="AU406" s="147" t="s">
        <v>94</v>
      </c>
      <c r="AY406" s="16" t="s">
        <v>140</v>
      </c>
      <c r="BE406" s="148">
        <f>IF(N406="základní",J406,0)</f>
        <v>0</v>
      </c>
      <c r="BF406" s="148">
        <f>IF(N406="snížená",J406,0)</f>
        <v>0</v>
      </c>
      <c r="BG406" s="148">
        <f>IF(N406="zákl. přenesená",J406,0)</f>
        <v>0</v>
      </c>
      <c r="BH406" s="148">
        <f>IF(N406="sníž. přenesená",J406,0)</f>
        <v>0</v>
      </c>
      <c r="BI406" s="148">
        <f>IF(N406="nulová",J406,0)</f>
        <v>0</v>
      </c>
      <c r="BJ406" s="16" t="s">
        <v>92</v>
      </c>
      <c r="BK406" s="148">
        <f>ROUND(I406*H406,2)</f>
        <v>0</v>
      </c>
      <c r="BL406" s="16" t="s">
        <v>147</v>
      </c>
      <c r="BM406" s="147" t="s">
        <v>353</v>
      </c>
    </row>
    <row r="407" spans="2:65" s="1" customFormat="1" ht="28.8" x14ac:dyDescent="0.2">
      <c r="B407" s="32"/>
      <c r="D407" s="149" t="s">
        <v>148</v>
      </c>
      <c r="F407" s="150" t="s">
        <v>352</v>
      </c>
      <c r="I407" s="151"/>
      <c r="L407" s="32"/>
      <c r="M407" s="152"/>
      <c r="T407" s="56"/>
      <c r="AT407" s="16" t="s">
        <v>148</v>
      </c>
      <c r="AU407" s="16" t="s">
        <v>94</v>
      </c>
    </row>
    <row r="408" spans="2:65" s="1" customFormat="1" ht="62.7" customHeight="1" x14ac:dyDescent="0.2">
      <c r="B408" s="32"/>
      <c r="C408" s="136" t="s">
        <v>301</v>
      </c>
      <c r="D408" s="136" t="s">
        <v>142</v>
      </c>
      <c r="E408" s="137" t="s">
        <v>354</v>
      </c>
      <c r="F408" s="138" t="s">
        <v>355</v>
      </c>
      <c r="G408" s="139" t="s">
        <v>196</v>
      </c>
      <c r="H408" s="140">
        <v>81.728999999999999</v>
      </c>
      <c r="I408" s="141"/>
      <c r="J408" s="142">
        <f>ROUND(I408*H408,2)</f>
        <v>0</v>
      </c>
      <c r="K408" s="138" t="s">
        <v>146</v>
      </c>
      <c r="L408" s="32"/>
      <c r="M408" s="143" t="s">
        <v>1</v>
      </c>
      <c r="N408" s="144" t="s">
        <v>50</v>
      </c>
      <c r="P408" s="145">
        <f>O408*H408</f>
        <v>0</v>
      </c>
      <c r="Q408" s="145">
        <v>0</v>
      </c>
      <c r="R408" s="145">
        <f>Q408*H408</f>
        <v>0</v>
      </c>
      <c r="S408" s="145">
        <v>0</v>
      </c>
      <c r="T408" s="146">
        <f>S408*H408</f>
        <v>0</v>
      </c>
      <c r="AR408" s="147" t="s">
        <v>147</v>
      </c>
      <c r="AT408" s="147" t="s">
        <v>142</v>
      </c>
      <c r="AU408" s="147" t="s">
        <v>94</v>
      </c>
      <c r="AY408" s="16" t="s">
        <v>140</v>
      </c>
      <c r="BE408" s="148">
        <f>IF(N408="základní",J408,0)</f>
        <v>0</v>
      </c>
      <c r="BF408" s="148">
        <f>IF(N408="snížená",J408,0)</f>
        <v>0</v>
      </c>
      <c r="BG408" s="148">
        <f>IF(N408="zákl. přenesená",J408,0)</f>
        <v>0</v>
      </c>
      <c r="BH408" s="148">
        <f>IF(N408="sníž. přenesená",J408,0)</f>
        <v>0</v>
      </c>
      <c r="BI408" s="148">
        <f>IF(N408="nulová",J408,0)</f>
        <v>0</v>
      </c>
      <c r="BJ408" s="16" t="s">
        <v>92</v>
      </c>
      <c r="BK408" s="148">
        <f>ROUND(I408*H408,2)</f>
        <v>0</v>
      </c>
      <c r="BL408" s="16" t="s">
        <v>147</v>
      </c>
      <c r="BM408" s="147" t="s">
        <v>356</v>
      </c>
    </row>
    <row r="409" spans="2:65" s="1" customFormat="1" ht="38.4" x14ac:dyDescent="0.2">
      <c r="B409" s="32"/>
      <c r="D409" s="149" t="s">
        <v>148</v>
      </c>
      <c r="F409" s="150" t="s">
        <v>355</v>
      </c>
      <c r="I409" s="151"/>
      <c r="L409" s="32"/>
      <c r="M409" s="152"/>
      <c r="T409" s="56"/>
      <c r="AT409" s="16" t="s">
        <v>148</v>
      </c>
      <c r="AU409" s="16" t="s">
        <v>94</v>
      </c>
    </row>
    <row r="410" spans="2:65" s="11" customFormat="1" ht="25.95" customHeight="1" x14ac:dyDescent="0.25">
      <c r="B410" s="124"/>
      <c r="D410" s="125" t="s">
        <v>84</v>
      </c>
      <c r="E410" s="126" t="s">
        <v>357</v>
      </c>
      <c r="F410" s="126" t="s">
        <v>358</v>
      </c>
      <c r="I410" s="127"/>
      <c r="J410" s="128">
        <f>BK410</f>
        <v>0</v>
      </c>
      <c r="L410" s="124"/>
      <c r="M410" s="129"/>
      <c r="P410" s="130">
        <f>P411+P414</f>
        <v>0</v>
      </c>
      <c r="R410" s="130">
        <f>R411+R414</f>
        <v>0</v>
      </c>
      <c r="T410" s="131">
        <f>T411+T414</f>
        <v>0</v>
      </c>
      <c r="AR410" s="125" t="s">
        <v>94</v>
      </c>
      <c r="AT410" s="132" t="s">
        <v>84</v>
      </c>
      <c r="AU410" s="132" t="s">
        <v>85</v>
      </c>
      <c r="AY410" s="125" t="s">
        <v>140</v>
      </c>
      <c r="BK410" s="133">
        <f>BK411+BK414</f>
        <v>0</v>
      </c>
    </row>
    <row r="411" spans="2:65" s="11" customFormat="1" ht="22.8" customHeight="1" x14ac:dyDescent="0.25">
      <c r="B411" s="124"/>
      <c r="D411" s="125" t="s">
        <v>84</v>
      </c>
      <c r="E411" s="134" t="s">
        <v>359</v>
      </c>
      <c r="F411" s="134" t="s">
        <v>360</v>
      </c>
      <c r="I411" s="127"/>
      <c r="J411" s="135">
        <f>BK411</f>
        <v>0</v>
      </c>
      <c r="L411" s="124"/>
      <c r="M411" s="129"/>
      <c r="P411" s="130">
        <f>SUM(P412:P413)</f>
        <v>0</v>
      </c>
      <c r="R411" s="130">
        <f>SUM(R412:R413)</f>
        <v>0</v>
      </c>
      <c r="T411" s="131">
        <f>SUM(T412:T413)</f>
        <v>0</v>
      </c>
      <c r="AR411" s="125" t="s">
        <v>94</v>
      </c>
      <c r="AT411" s="132" t="s">
        <v>84</v>
      </c>
      <c r="AU411" s="132" t="s">
        <v>92</v>
      </c>
      <c r="AY411" s="125" t="s">
        <v>140</v>
      </c>
      <c r="BK411" s="133">
        <f>SUM(BK412:BK413)</f>
        <v>0</v>
      </c>
    </row>
    <row r="412" spans="2:65" s="1" customFormat="1" ht="24.15" customHeight="1" x14ac:dyDescent="0.2">
      <c r="B412" s="32"/>
      <c r="C412" s="136" t="s">
        <v>361</v>
      </c>
      <c r="D412" s="136" t="s">
        <v>142</v>
      </c>
      <c r="E412" s="137" t="s">
        <v>362</v>
      </c>
      <c r="F412" s="138" t="s">
        <v>363</v>
      </c>
      <c r="G412" s="139" t="s">
        <v>364</v>
      </c>
      <c r="H412" s="140">
        <v>2</v>
      </c>
      <c r="I412" s="141"/>
      <c r="J412" s="142">
        <f>ROUND(I412*H412,2)</f>
        <v>0</v>
      </c>
      <c r="K412" s="138" t="s">
        <v>1</v>
      </c>
      <c r="L412" s="32"/>
      <c r="M412" s="143" t="s">
        <v>1</v>
      </c>
      <c r="N412" s="144" t="s">
        <v>50</v>
      </c>
      <c r="P412" s="145">
        <f>O412*H412</f>
        <v>0</v>
      </c>
      <c r="Q412" s="145">
        <v>0</v>
      </c>
      <c r="R412" s="145">
        <f>Q412*H412</f>
        <v>0</v>
      </c>
      <c r="S412" s="145">
        <v>0</v>
      </c>
      <c r="T412" s="146">
        <f>S412*H412</f>
        <v>0</v>
      </c>
      <c r="AR412" s="147" t="s">
        <v>208</v>
      </c>
      <c r="AT412" s="147" t="s">
        <v>142</v>
      </c>
      <c r="AU412" s="147" t="s">
        <v>94</v>
      </c>
      <c r="AY412" s="16" t="s">
        <v>140</v>
      </c>
      <c r="BE412" s="148">
        <f>IF(N412="základní",J412,0)</f>
        <v>0</v>
      </c>
      <c r="BF412" s="148">
        <f>IF(N412="snížená",J412,0)</f>
        <v>0</v>
      </c>
      <c r="BG412" s="148">
        <f>IF(N412="zákl. přenesená",J412,0)</f>
        <v>0</v>
      </c>
      <c r="BH412" s="148">
        <f>IF(N412="sníž. přenesená",J412,0)</f>
        <v>0</v>
      </c>
      <c r="BI412" s="148">
        <f>IF(N412="nulová",J412,0)</f>
        <v>0</v>
      </c>
      <c r="BJ412" s="16" t="s">
        <v>92</v>
      </c>
      <c r="BK412" s="148">
        <f>ROUND(I412*H412,2)</f>
        <v>0</v>
      </c>
      <c r="BL412" s="16" t="s">
        <v>208</v>
      </c>
      <c r="BM412" s="147" t="s">
        <v>365</v>
      </c>
    </row>
    <row r="413" spans="2:65" s="1" customFormat="1" ht="19.2" x14ac:dyDescent="0.2">
      <c r="B413" s="32"/>
      <c r="D413" s="149" t="s">
        <v>148</v>
      </c>
      <c r="F413" s="150" t="s">
        <v>363</v>
      </c>
      <c r="I413" s="151"/>
      <c r="L413" s="32"/>
      <c r="M413" s="152"/>
      <c r="T413" s="56"/>
      <c r="AT413" s="16" t="s">
        <v>148</v>
      </c>
      <c r="AU413" s="16" t="s">
        <v>94</v>
      </c>
    </row>
    <row r="414" spans="2:65" s="11" customFormat="1" ht="22.8" customHeight="1" x14ac:dyDescent="0.25">
      <c r="B414" s="124"/>
      <c r="D414" s="125" t="s">
        <v>84</v>
      </c>
      <c r="E414" s="134" t="s">
        <v>366</v>
      </c>
      <c r="F414" s="134" t="s">
        <v>367</v>
      </c>
      <c r="I414" s="127"/>
      <c r="J414" s="135">
        <f>BK414</f>
        <v>0</v>
      </c>
      <c r="L414" s="124"/>
      <c r="M414" s="129"/>
      <c r="P414" s="130">
        <f>SUM(P415:P417)</f>
        <v>0</v>
      </c>
      <c r="R414" s="130">
        <f>SUM(R415:R417)</f>
        <v>0</v>
      </c>
      <c r="T414" s="131">
        <f>SUM(T415:T417)</f>
        <v>0</v>
      </c>
      <c r="AR414" s="125" t="s">
        <v>94</v>
      </c>
      <c r="AT414" s="132" t="s">
        <v>84</v>
      </c>
      <c r="AU414" s="132" t="s">
        <v>92</v>
      </c>
      <c r="AY414" s="125" t="s">
        <v>140</v>
      </c>
      <c r="BK414" s="133">
        <f>SUM(BK415:BK417)</f>
        <v>0</v>
      </c>
    </row>
    <row r="415" spans="2:65" s="1" customFormat="1" ht="24.15" customHeight="1" x14ac:dyDescent="0.2">
      <c r="B415" s="32"/>
      <c r="C415" s="136" t="s">
        <v>306</v>
      </c>
      <c r="D415" s="136" t="s">
        <v>142</v>
      </c>
      <c r="E415" s="137" t="s">
        <v>368</v>
      </c>
      <c r="F415" s="138" t="s">
        <v>369</v>
      </c>
      <c r="G415" s="139" t="s">
        <v>364</v>
      </c>
      <c r="H415" s="140">
        <v>2</v>
      </c>
      <c r="I415" s="141"/>
      <c r="J415" s="142">
        <f>ROUND(I415*H415,2)</f>
        <v>0</v>
      </c>
      <c r="K415" s="138" t="s">
        <v>1</v>
      </c>
      <c r="L415" s="32"/>
      <c r="M415" s="143" t="s">
        <v>1</v>
      </c>
      <c r="N415" s="144" t="s">
        <v>50</v>
      </c>
      <c r="P415" s="145">
        <f>O415*H415</f>
        <v>0</v>
      </c>
      <c r="Q415" s="145">
        <v>0</v>
      </c>
      <c r="R415" s="145">
        <f>Q415*H415</f>
        <v>0</v>
      </c>
      <c r="S415" s="145">
        <v>0</v>
      </c>
      <c r="T415" s="146">
        <f>S415*H415</f>
        <v>0</v>
      </c>
      <c r="AR415" s="147" t="s">
        <v>208</v>
      </c>
      <c r="AT415" s="147" t="s">
        <v>142</v>
      </c>
      <c r="AU415" s="147" t="s">
        <v>94</v>
      </c>
      <c r="AY415" s="16" t="s">
        <v>140</v>
      </c>
      <c r="BE415" s="148">
        <f>IF(N415="základní",J415,0)</f>
        <v>0</v>
      </c>
      <c r="BF415" s="148">
        <f>IF(N415="snížená",J415,0)</f>
        <v>0</v>
      </c>
      <c r="BG415" s="148">
        <f>IF(N415="zákl. přenesená",J415,0)</f>
        <v>0</v>
      </c>
      <c r="BH415" s="148">
        <f>IF(N415="sníž. přenesená",J415,0)</f>
        <v>0</v>
      </c>
      <c r="BI415" s="148">
        <f>IF(N415="nulová",J415,0)</f>
        <v>0</v>
      </c>
      <c r="BJ415" s="16" t="s">
        <v>92</v>
      </c>
      <c r="BK415" s="148">
        <f>ROUND(I415*H415,2)</f>
        <v>0</v>
      </c>
      <c r="BL415" s="16" t="s">
        <v>208</v>
      </c>
      <c r="BM415" s="147" t="s">
        <v>370</v>
      </c>
    </row>
    <row r="416" spans="2:65" s="1" customFormat="1" ht="19.2" x14ac:dyDescent="0.2">
      <c r="B416" s="32"/>
      <c r="D416" s="149" t="s">
        <v>148</v>
      </c>
      <c r="F416" s="150" t="s">
        <v>369</v>
      </c>
      <c r="I416" s="151"/>
      <c r="L416" s="32"/>
      <c r="M416" s="152"/>
      <c r="T416" s="56"/>
      <c r="AT416" s="16" t="s">
        <v>148</v>
      </c>
      <c r="AU416" s="16" t="s">
        <v>94</v>
      </c>
    </row>
    <row r="417" spans="2:47" s="1" customFormat="1" ht="28.8" x14ac:dyDescent="0.2">
      <c r="B417" s="32"/>
      <c r="D417" s="149" t="s">
        <v>166</v>
      </c>
      <c r="F417" s="173" t="s">
        <v>371</v>
      </c>
      <c r="I417" s="151"/>
      <c r="L417" s="32"/>
      <c r="M417" s="174"/>
      <c r="N417" s="175"/>
      <c r="O417" s="175"/>
      <c r="P417" s="175"/>
      <c r="Q417" s="175"/>
      <c r="R417" s="175"/>
      <c r="S417" s="175"/>
      <c r="T417" s="176"/>
      <c r="AT417" s="16" t="s">
        <v>166</v>
      </c>
      <c r="AU417" s="16" t="s">
        <v>94</v>
      </c>
    </row>
    <row r="418" spans="2:47" s="1" customFormat="1" ht="6.9" customHeight="1" x14ac:dyDescent="0.2">
      <c r="B418" s="44"/>
      <c r="C418" s="45"/>
      <c r="D418" s="45"/>
      <c r="E418" s="45"/>
      <c r="F418" s="45"/>
      <c r="G418" s="45"/>
      <c r="H418" s="45"/>
      <c r="I418" s="45"/>
      <c r="J418" s="45"/>
      <c r="K418" s="45"/>
      <c r="L418" s="32"/>
    </row>
  </sheetData>
  <sheetProtection algorithmName="SHA-512" hashValue="xe0NXMyxwn0iof4O+ciXKH3tvhcK2b7oYC+WdzVEZlFsYtbJwxUOT6VosavL5T3gwZbu8iNEMm+kzPwcYallaw==" saltValue="2Xadt39wxckEe/G5hgaVgFtpUeW7JSfrPwKHlh49Pj6PVUe+Q0yDHeAXfBhdmM6p/5GNdBy8i/5FRb4E9ddBkA==" spinCount="100000" sheet="1" objects="1" scenarios="1" formatColumns="0" formatRows="0" autoFilter="0"/>
  <autoFilter ref="C129:K417" xr:uid="{00000000-0009-0000-0000-000002000000}"/>
  <mergeCells count="12">
    <mergeCell ref="E122:H122"/>
    <mergeCell ref="L2:V2"/>
    <mergeCell ref="E85:H85"/>
    <mergeCell ref="E87:H87"/>
    <mergeCell ref="E89:H89"/>
    <mergeCell ref="E118:H118"/>
    <mergeCell ref="E120:H12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82"/>
  <sheetViews>
    <sheetView showGridLines="0" workbookViewId="0"/>
  </sheetViews>
  <sheetFormatPr defaultRowHeight="14.4" x14ac:dyDescent="0.2"/>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x14ac:dyDescent="0.2">
      <c r="L2" s="204"/>
      <c r="M2" s="204"/>
      <c r="N2" s="204"/>
      <c r="O2" s="204"/>
      <c r="P2" s="204"/>
      <c r="Q2" s="204"/>
      <c r="R2" s="204"/>
      <c r="S2" s="204"/>
      <c r="T2" s="204"/>
      <c r="U2" s="204"/>
      <c r="V2" s="204"/>
      <c r="AT2" s="16" t="s">
        <v>106</v>
      </c>
    </row>
    <row r="3" spans="2:46" ht="6.9" customHeight="1" x14ac:dyDescent="0.2">
      <c r="B3" s="17"/>
      <c r="C3" s="18"/>
      <c r="D3" s="18"/>
      <c r="E3" s="18"/>
      <c r="F3" s="18"/>
      <c r="G3" s="18"/>
      <c r="H3" s="18"/>
      <c r="I3" s="18"/>
      <c r="J3" s="18"/>
      <c r="K3" s="18"/>
      <c r="L3" s="19"/>
      <c r="AT3" s="16" t="s">
        <v>94</v>
      </c>
    </row>
    <row r="4" spans="2:46" ht="24.9" customHeight="1" x14ac:dyDescent="0.2">
      <c r="B4" s="19"/>
      <c r="D4" s="20" t="s">
        <v>110</v>
      </c>
      <c r="L4" s="19"/>
      <c r="M4" s="93" t="s">
        <v>10</v>
      </c>
      <c r="AT4" s="16" t="s">
        <v>4</v>
      </c>
    </row>
    <row r="5" spans="2:46" ht="6.9" customHeight="1" x14ac:dyDescent="0.2">
      <c r="B5" s="19"/>
      <c r="L5" s="19"/>
    </row>
    <row r="6" spans="2:46" ht="12" customHeight="1" x14ac:dyDescent="0.2">
      <c r="B6" s="19"/>
      <c r="D6" s="26" t="s">
        <v>16</v>
      </c>
      <c r="L6" s="19"/>
    </row>
    <row r="7" spans="2:46" ht="16.5" customHeight="1" x14ac:dyDescent="0.2">
      <c r="B7" s="19"/>
      <c r="E7" s="219" t="str">
        <f>'Rekapitulace stavby'!K6</f>
        <v>VD Nymburk, zajištění stability betonového zábradlí jezové lávky</v>
      </c>
      <c r="F7" s="220"/>
      <c r="G7" s="220"/>
      <c r="H7" s="220"/>
      <c r="L7" s="19"/>
    </row>
    <row r="8" spans="2:46" ht="12" customHeight="1" x14ac:dyDescent="0.2">
      <c r="B8" s="19"/>
      <c r="D8" s="26" t="s">
        <v>111</v>
      </c>
      <c r="L8" s="19"/>
    </row>
    <row r="9" spans="2:46" s="1" customFormat="1" ht="16.5" customHeight="1" x14ac:dyDescent="0.2">
      <c r="B9" s="32"/>
      <c r="E9" s="219" t="s">
        <v>112</v>
      </c>
      <c r="F9" s="221"/>
      <c r="G9" s="221"/>
      <c r="H9" s="221"/>
      <c r="L9" s="32"/>
    </row>
    <row r="10" spans="2:46" s="1" customFormat="1" ht="12" customHeight="1" x14ac:dyDescent="0.2">
      <c r="B10" s="32"/>
      <c r="D10" s="26" t="s">
        <v>113</v>
      </c>
      <c r="L10" s="32"/>
    </row>
    <row r="11" spans="2:46" s="1" customFormat="1" ht="16.5" customHeight="1" x14ac:dyDescent="0.2">
      <c r="B11" s="32"/>
      <c r="E11" s="177" t="s">
        <v>372</v>
      </c>
      <c r="F11" s="221"/>
      <c r="G11" s="221"/>
      <c r="H11" s="221"/>
      <c r="L11" s="32"/>
    </row>
    <row r="12" spans="2:46" s="1" customFormat="1" ht="10.199999999999999" x14ac:dyDescent="0.2">
      <c r="B12" s="32"/>
      <c r="L12" s="32"/>
    </row>
    <row r="13" spans="2:46" s="1" customFormat="1" ht="12" customHeight="1" x14ac:dyDescent="0.2">
      <c r="B13" s="32"/>
      <c r="D13" s="26" t="s">
        <v>18</v>
      </c>
      <c r="F13" s="24" t="s">
        <v>103</v>
      </c>
      <c r="I13" s="26" t="s">
        <v>20</v>
      </c>
      <c r="J13" s="24" t="s">
        <v>1</v>
      </c>
      <c r="L13" s="32"/>
    </row>
    <row r="14" spans="2:46" s="1" customFormat="1" ht="12" customHeight="1" x14ac:dyDescent="0.2">
      <c r="B14" s="32"/>
      <c r="D14" s="26" t="s">
        <v>22</v>
      </c>
      <c r="F14" s="24" t="s">
        <v>23</v>
      </c>
      <c r="I14" s="26" t="s">
        <v>24</v>
      </c>
      <c r="J14" s="52" t="str">
        <f>'Rekapitulace stavby'!AN8</f>
        <v>6. 5. 2025</v>
      </c>
      <c r="L14" s="32"/>
    </row>
    <row r="15" spans="2:46" s="1" customFormat="1" ht="10.8" customHeight="1" x14ac:dyDescent="0.2">
      <c r="B15" s="32"/>
      <c r="L15" s="32"/>
    </row>
    <row r="16" spans="2:46" s="1" customFormat="1" ht="12" customHeight="1" x14ac:dyDescent="0.2">
      <c r="B16" s="32"/>
      <c r="D16" s="26" t="s">
        <v>30</v>
      </c>
      <c r="I16" s="26" t="s">
        <v>31</v>
      </c>
      <c r="J16" s="24" t="str">
        <f>IF('Rekapitulace stavby'!AN10="","",'Rekapitulace stavby'!AN10)</f>
        <v/>
      </c>
      <c r="L16" s="32"/>
    </row>
    <row r="17" spans="2:12" s="1" customFormat="1" ht="18" customHeight="1" x14ac:dyDescent="0.2">
      <c r="B17" s="32"/>
      <c r="E17" s="24" t="str">
        <f>IF('Rekapitulace stavby'!E11="","",'Rekapitulace stavby'!E11)</f>
        <v xml:space="preserve"> </v>
      </c>
      <c r="I17" s="26" t="s">
        <v>33</v>
      </c>
      <c r="J17" s="24" t="str">
        <f>IF('Rekapitulace stavby'!AN11="","",'Rekapitulace stavby'!AN11)</f>
        <v/>
      </c>
      <c r="L17" s="32"/>
    </row>
    <row r="18" spans="2:12" s="1" customFormat="1" ht="6.9" customHeight="1" x14ac:dyDescent="0.2">
      <c r="B18" s="32"/>
      <c r="L18" s="32"/>
    </row>
    <row r="19" spans="2:12" s="1" customFormat="1" ht="12" customHeight="1" x14ac:dyDescent="0.2">
      <c r="B19" s="32"/>
      <c r="D19" s="26" t="s">
        <v>34</v>
      </c>
      <c r="I19" s="26" t="s">
        <v>31</v>
      </c>
      <c r="J19" s="27" t="str">
        <f>'Rekapitulace stavby'!AN13</f>
        <v>Vyplň údaj</v>
      </c>
      <c r="L19" s="32"/>
    </row>
    <row r="20" spans="2:12" s="1" customFormat="1" ht="18" customHeight="1" x14ac:dyDescent="0.2">
      <c r="B20" s="32"/>
      <c r="E20" s="222" t="str">
        <f>'Rekapitulace stavby'!E14</f>
        <v>Vyplň údaj</v>
      </c>
      <c r="F20" s="203"/>
      <c r="G20" s="203"/>
      <c r="H20" s="203"/>
      <c r="I20" s="26" t="s">
        <v>33</v>
      </c>
      <c r="J20" s="27" t="str">
        <f>'Rekapitulace stavby'!AN14</f>
        <v>Vyplň údaj</v>
      </c>
      <c r="L20" s="32"/>
    </row>
    <row r="21" spans="2:12" s="1" customFormat="1" ht="6.9" customHeight="1" x14ac:dyDescent="0.2">
      <c r="B21" s="32"/>
      <c r="L21" s="32"/>
    </row>
    <row r="22" spans="2:12" s="1" customFormat="1" ht="12" customHeight="1" x14ac:dyDescent="0.2">
      <c r="B22" s="32"/>
      <c r="D22" s="26" t="s">
        <v>36</v>
      </c>
      <c r="I22" s="26" t="s">
        <v>31</v>
      </c>
      <c r="J22" s="24" t="s">
        <v>37</v>
      </c>
      <c r="L22" s="32"/>
    </row>
    <row r="23" spans="2:12" s="1" customFormat="1" ht="18" customHeight="1" x14ac:dyDescent="0.2">
      <c r="B23" s="32"/>
      <c r="E23" s="24" t="s">
        <v>38</v>
      </c>
      <c r="I23" s="26" t="s">
        <v>33</v>
      </c>
      <c r="J23" s="24" t="s">
        <v>1</v>
      </c>
      <c r="L23" s="32"/>
    </row>
    <row r="24" spans="2:12" s="1" customFormat="1" ht="6.9" customHeight="1" x14ac:dyDescent="0.2">
      <c r="B24" s="32"/>
      <c r="L24" s="32"/>
    </row>
    <row r="25" spans="2:12" s="1" customFormat="1" ht="12" customHeight="1" x14ac:dyDescent="0.2">
      <c r="B25" s="32"/>
      <c r="D25" s="26" t="s">
        <v>40</v>
      </c>
      <c r="I25" s="26" t="s">
        <v>31</v>
      </c>
      <c r="J25" s="24" t="s">
        <v>41</v>
      </c>
      <c r="L25" s="32"/>
    </row>
    <row r="26" spans="2:12" s="1" customFormat="1" ht="18" customHeight="1" x14ac:dyDescent="0.2">
      <c r="B26" s="32"/>
      <c r="E26" s="24" t="s">
        <v>42</v>
      </c>
      <c r="I26" s="26" t="s">
        <v>33</v>
      </c>
      <c r="J26" s="24" t="s">
        <v>1</v>
      </c>
      <c r="L26" s="32"/>
    </row>
    <row r="27" spans="2:12" s="1" customFormat="1" ht="6.9" customHeight="1" x14ac:dyDescent="0.2">
      <c r="B27" s="32"/>
      <c r="L27" s="32"/>
    </row>
    <row r="28" spans="2:12" s="1" customFormat="1" ht="12" customHeight="1" x14ac:dyDescent="0.2">
      <c r="B28" s="32"/>
      <c r="D28" s="26" t="s">
        <v>43</v>
      </c>
      <c r="L28" s="32"/>
    </row>
    <row r="29" spans="2:12" s="7" customFormat="1" ht="191.25" customHeight="1" x14ac:dyDescent="0.2">
      <c r="B29" s="94"/>
      <c r="E29" s="208" t="s">
        <v>115</v>
      </c>
      <c r="F29" s="208"/>
      <c r="G29" s="208"/>
      <c r="H29" s="208"/>
      <c r="L29" s="94"/>
    </row>
    <row r="30" spans="2:12" s="1" customFormat="1" ht="6.9" customHeight="1" x14ac:dyDescent="0.2">
      <c r="B30" s="32"/>
      <c r="L30" s="32"/>
    </row>
    <row r="31" spans="2:12" s="1" customFormat="1" ht="6.9" customHeight="1" x14ac:dyDescent="0.2">
      <c r="B31" s="32"/>
      <c r="D31" s="53"/>
      <c r="E31" s="53"/>
      <c r="F31" s="53"/>
      <c r="G31" s="53"/>
      <c r="H31" s="53"/>
      <c r="I31" s="53"/>
      <c r="J31" s="53"/>
      <c r="K31" s="53"/>
      <c r="L31" s="32"/>
    </row>
    <row r="32" spans="2:12" s="1" customFormat="1" ht="25.35" customHeight="1" x14ac:dyDescent="0.2">
      <c r="B32" s="32"/>
      <c r="D32" s="95" t="s">
        <v>45</v>
      </c>
      <c r="J32" s="66">
        <f>ROUND(J125, 2)</f>
        <v>0</v>
      </c>
      <c r="L32" s="32"/>
    </row>
    <row r="33" spans="2:12" s="1" customFormat="1" ht="6.9" customHeight="1" x14ac:dyDescent="0.2">
      <c r="B33" s="32"/>
      <c r="D33" s="53"/>
      <c r="E33" s="53"/>
      <c r="F33" s="53"/>
      <c r="G33" s="53"/>
      <c r="H33" s="53"/>
      <c r="I33" s="53"/>
      <c r="J33" s="53"/>
      <c r="K33" s="53"/>
      <c r="L33" s="32"/>
    </row>
    <row r="34" spans="2:12" s="1" customFormat="1" ht="14.4" customHeight="1" x14ac:dyDescent="0.2">
      <c r="B34" s="32"/>
      <c r="F34" s="35" t="s">
        <v>47</v>
      </c>
      <c r="I34" s="35" t="s">
        <v>46</v>
      </c>
      <c r="J34" s="35" t="s">
        <v>48</v>
      </c>
      <c r="L34" s="32"/>
    </row>
    <row r="35" spans="2:12" s="1" customFormat="1" ht="14.4" customHeight="1" x14ac:dyDescent="0.2">
      <c r="B35" s="32"/>
      <c r="D35" s="55" t="s">
        <v>49</v>
      </c>
      <c r="E35" s="26" t="s">
        <v>50</v>
      </c>
      <c r="F35" s="86">
        <f>ROUND((SUM(BE125:BE181)),  2)</f>
        <v>0</v>
      </c>
      <c r="I35" s="96">
        <v>0.21</v>
      </c>
      <c r="J35" s="86">
        <f>ROUND(((SUM(BE125:BE181))*I35),  2)</f>
        <v>0</v>
      </c>
      <c r="L35" s="32"/>
    </row>
    <row r="36" spans="2:12" s="1" customFormat="1" ht="14.4" customHeight="1" x14ac:dyDescent="0.2">
      <c r="B36" s="32"/>
      <c r="E36" s="26" t="s">
        <v>51</v>
      </c>
      <c r="F36" s="86">
        <f>ROUND((SUM(BF125:BF181)),  2)</f>
        <v>0</v>
      </c>
      <c r="I36" s="96">
        <v>0.12</v>
      </c>
      <c r="J36" s="86">
        <f>ROUND(((SUM(BF125:BF181))*I36),  2)</f>
        <v>0</v>
      </c>
      <c r="L36" s="32"/>
    </row>
    <row r="37" spans="2:12" s="1" customFormat="1" ht="14.4" hidden="1" customHeight="1" x14ac:dyDescent="0.2">
      <c r="B37" s="32"/>
      <c r="E37" s="26" t="s">
        <v>52</v>
      </c>
      <c r="F37" s="86">
        <f>ROUND((SUM(BG125:BG181)),  2)</f>
        <v>0</v>
      </c>
      <c r="I37" s="96">
        <v>0.21</v>
      </c>
      <c r="J37" s="86">
        <f>0</f>
        <v>0</v>
      </c>
      <c r="L37" s="32"/>
    </row>
    <row r="38" spans="2:12" s="1" customFormat="1" ht="14.4" hidden="1" customHeight="1" x14ac:dyDescent="0.2">
      <c r="B38" s="32"/>
      <c r="E38" s="26" t="s">
        <v>53</v>
      </c>
      <c r="F38" s="86">
        <f>ROUND((SUM(BH125:BH181)),  2)</f>
        <v>0</v>
      </c>
      <c r="I38" s="96">
        <v>0.12</v>
      </c>
      <c r="J38" s="86">
        <f>0</f>
        <v>0</v>
      </c>
      <c r="L38" s="32"/>
    </row>
    <row r="39" spans="2:12" s="1" customFormat="1" ht="14.4" hidden="1" customHeight="1" x14ac:dyDescent="0.2">
      <c r="B39" s="32"/>
      <c r="E39" s="26" t="s">
        <v>54</v>
      </c>
      <c r="F39" s="86">
        <f>ROUND((SUM(BI125:BI181)),  2)</f>
        <v>0</v>
      </c>
      <c r="I39" s="96">
        <v>0</v>
      </c>
      <c r="J39" s="86">
        <f>0</f>
        <v>0</v>
      </c>
      <c r="L39" s="32"/>
    </row>
    <row r="40" spans="2:12" s="1" customFormat="1" ht="6.9" customHeight="1" x14ac:dyDescent="0.2">
      <c r="B40" s="32"/>
      <c r="L40" s="32"/>
    </row>
    <row r="41" spans="2:12" s="1" customFormat="1" ht="25.35" customHeight="1" x14ac:dyDescent="0.2">
      <c r="B41" s="32"/>
      <c r="C41" s="97"/>
      <c r="D41" s="98" t="s">
        <v>55</v>
      </c>
      <c r="E41" s="57"/>
      <c r="F41" s="57"/>
      <c r="G41" s="99" t="s">
        <v>56</v>
      </c>
      <c r="H41" s="100" t="s">
        <v>57</v>
      </c>
      <c r="I41" s="57"/>
      <c r="J41" s="101">
        <f>SUM(J32:J39)</f>
        <v>0</v>
      </c>
      <c r="K41" s="102"/>
      <c r="L41" s="32"/>
    </row>
    <row r="42" spans="2:12" s="1" customFormat="1" ht="14.4" customHeight="1" x14ac:dyDescent="0.2">
      <c r="B42" s="32"/>
      <c r="L42" s="32"/>
    </row>
    <row r="43" spans="2:12" ht="14.4" customHeight="1" x14ac:dyDescent="0.2">
      <c r="B43" s="19"/>
      <c r="L43" s="19"/>
    </row>
    <row r="44" spans="2:12" ht="14.4" customHeight="1" x14ac:dyDescent="0.2">
      <c r="B44" s="19"/>
      <c r="L44" s="19"/>
    </row>
    <row r="45" spans="2:12" ht="14.4" customHeight="1" x14ac:dyDescent="0.2">
      <c r="B45" s="19"/>
      <c r="L45" s="19"/>
    </row>
    <row r="46" spans="2:12" ht="14.4" customHeight="1" x14ac:dyDescent="0.2">
      <c r="B46" s="19"/>
      <c r="L46" s="19"/>
    </row>
    <row r="47" spans="2:12" ht="14.4" customHeight="1" x14ac:dyDescent="0.2">
      <c r="B47" s="19"/>
      <c r="L47" s="19"/>
    </row>
    <row r="48" spans="2:12" ht="14.4" customHeight="1" x14ac:dyDescent="0.2">
      <c r="B48" s="19"/>
      <c r="L48" s="19"/>
    </row>
    <row r="49" spans="2:12" ht="14.4" customHeight="1" x14ac:dyDescent="0.2">
      <c r="B49" s="19"/>
      <c r="L49" s="19"/>
    </row>
    <row r="50" spans="2:12" s="1" customFormat="1" ht="14.4" customHeight="1" x14ac:dyDescent="0.2">
      <c r="B50" s="32"/>
      <c r="D50" s="41" t="s">
        <v>58</v>
      </c>
      <c r="E50" s="42"/>
      <c r="F50" s="42"/>
      <c r="G50" s="41" t="s">
        <v>59</v>
      </c>
      <c r="H50" s="42"/>
      <c r="I50" s="42"/>
      <c r="J50" s="42"/>
      <c r="K50" s="42"/>
      <c r="L50" s="32"/>
    </row>
    <row r="51" spans="2:12" ht="10.199999999999999" x14ac:dyDescent="0.2">
      <c r="B51" s="19"/>
      <c r="L51" s="19"/>
    </row>
    <row r="52" spans="2:12" ht="10.199999999999999" x14ac:dyDescent="0.2">
      <c r="B52" s="19"/>
      <c r="L52" s="19"/>
    </row>
    <row r="53" spans="2:12" ht="10.199999999999999" x14ac:dyDescent="0.2">
      <c r="B53" s="19"/>
      <c r="L53" s="19"/>
    </row>
    <row r="54" spans="2:12" ht="10.199999999999999" x14ac:dyDescent="0.2">
      <c r="B54" s="19"/>
      <c r="L54" s="19"/>
    </row>
    <row r="55" spans="2:12" ht="10.199999999999999" x14ac:dyDescent="0.2">
      <c r="B55" s="19"/>
      <c r="L55" s="19"/>
    </row>
    <row r="56" spans="2:12" ht="10.199999999999999" x14ac:dyDescent="0.2">
      <c r="B56" s="19"/>
      <c r="L56" s="19"/>
    </row>
    <row r="57" spans="2:12" ht="10.199999999999999" x14ac:dyDescent="0.2">
      <c r="B57" s="19"/>
      <c r="L57" s="19"/>
    </row>
    <row r="58" spans="2:12" ht="10.199999999999999" x14ac:dyDescent="0.2">
      <c r="B58" s="19"/>
      <c r="L58" s="19"/>
    </row>
    <row r="59" spans="2:12" ht="10.199999999999999" x14ac:dyDescent="0.2">
      <c r="B59" s="19"/>
      <c r="L59" s="19"/>
    </row>
    <row r="60" spans="2:12" ht="10.199999999999999" x14ac:dyDescent="0.2">
      <c r="B60" s="19"/>
      <c r="L60" s="19"/>
    </row>
    <row r="61" spans="2:12" s="1" customFormat="1" ht="13.2" x14ac:dyDescent="0.2">
      <c r="B61" s="32"/>
      <c r="D61" s="43" t="s">
        <v>60</v>
      </c>
      <c r="E61" s="34"/>
      <c r="F61" s="103" t="s">
        <v>61</v>
      </c>
      <c r="G61" s="43" t="s">
        <v>60</v>
      </c>
      <c r="H61" s="34"/>
      <c r="I61" s="34"/>
      <c r="J61" s="104" t="s">
        <v>61</v>
      </c>
      <c r="K61" s="34"/>
      <c r="L61" s="32"/>
    </row>
    <row r="62" spans="2:12" ht="10.199999999999999" x14ac:dyDescent="0.2">
      <c r="B62" s="19"/>
      <c r="L62" s="19"/>
    </row>
    <row r="63" spans="2:12" ht="10.199999999999999" x14ac:dyDescent="0.2">
      <c r="B63" s="19"/>
      <c r="L63" s="19"/>
    </row>
    <row r="64" spans="2:12" ht="10.199999999999999" x14ac:dyDescent="0.2">
      <c r="B64" s="19"/>
      <c r="L64" s="19"/>
    </row>
    <row r="65" spans="2:12" s="1" customFormat="1" ht="13.2" x14ac:dyDescent="0.2">
      <c r="B65" s="32"/>
      <c r="D65" s="41" t="s">
        <v>62</v>
      </c>
      <c r="E65" s="42"/>
      <c r="F65" s="42"/>
      <c r="G65" s="41" t="s">
        <v>63</v>
      </c>
      <c r="H65" s="42"/>
      <c r="I65" s="42"/>
      <c r="J65" s="42"/>
      <c r="K65" s="42"/>
      <c r="L65" s="32"/>
    </row>
    <row r="66" spans="2:12" ht="10.199999999999999" x14ac:dyDescent="0.2">
      <c r="B66" s="19"/>
      <c r="L66" s="19"/>
    </row>
    <row r="67" spans="2:12" ht="10.199999999999999" x14ac:dyDescent="0.2">
      <c r="B67" s="19"/>
      <c r="L67" s="19"/>
    </row>
    <row r="68" spans="2:12" ht="10.199999999999999" x14ac:dyDescent="0.2">
      <c r="B68" s="19"/>
      <c r="L68" s="19"/>
    </row>
    <row r="69" spans="2:12" ht="10.199999999999999" x14ac:dyDescent="0.2">
      <c r="B69" s="19"/>
      <c r="L69" s="19"/>
    </row>
    <row r="70" spans="2:12" ht="10.199999999999999" x14ac:dyDescent="0.2">
      <c r="B70" s="19"/>
      <c r="L70" s="19"/>
    </row>
    <row r="71" spans="2:12" ht="10.199999999999999" x14ac:dyDescent="0.2">
      <c r="B71" s="19"/>
      <c r="L71" s="19"/>
    </row>
    <row r="72" spans="2:12" ht="10.199999999999999" x14ac:dyDescent="0.2">
      <c r="B72" s="19"/>
      <c r="L72" s="19"/>
    </row>
    <row r="73" spans="2:12" ht="10.199999999999999" x14ac:dyDescent="0.2">
      <c r="B73" s="19"/>
      <c r="L73" s="19"/>
    </row>
    <row r="74" spans="2:12" ht="10.199999999999999" x14ac:dyDescent="0.2">
      <c r="B74" s="19"/>
      <c r="L74" s="19"/>
    </row>
    <row r="75" spans="2:12" ht="10.199999999999999" x14ac:dyDescent="0.2">
      <c r="B75" s="19"/>
      <c r="L75" s="19"/>
    </row>
    <row r="76" spans="2:12" s="1" customFormat="1" ht="13.2" x14ac:dyDescent="0.2">
      <c r="B76" s="32"/>
      <c r="D76" s="43" t="s">
        <v>60</v>
      </c>
      <c r="E76" s="34"/>
      <c r="F76" s="103" t="s">
        <v>61</v>
      </c>
      <c r="G76" s="43" t="s">
        <v>60</v>
      </c>
      <c r="H76" s="34"/>
      <c r="I76" s="34"/>
      <c r="J76" s="104" t="s">
        <v>61</v>
      </c>
      <c r="K76" s="34"/>
      <c r="L76" s="32"/>
    </row>
    <row r="77" spans="2:12" s="1" customFormat="1" ht="14.4" customHeight="1" x14ac:dyDescent="0.2">
      <c r="B77" s="44"/>
      <c r="C77" s="45"/>
      <c r="D77" s="45"/>
      <c r="E77" s="45"/>
      <c r="F77" s="45"/>
      <c r="G77" s="45"/>
      <c r="H77" s="45"/>
      <c r="I77" s="45"/>
      <c r="J77" s="45"/>
      <c r="K77" s="45"/>
      <c r="L77" s="32"/>
    </row>
    <row r="81" spans="2:12" s="1" customFormat="1" ht="6.9" customHeight="1" x14ac:dyDescent="0.2">
      <c r="B81" s="46"/>
      <c r="C81" s="47"/>
      <c r="D81" s="47"/>
      <c r="E81" s="47"/>
      <c r="F81" s="47"/>
      <c r="G81" s="47"/>
      <c r="H81" s="47"/>
      <c r="I81" s="47"/>
      <c r="J81" s="47"/>
      <c r="K81" s="47"/>
      <c r="L81" s="32"/>
    </row>
    <row r="82" spans="2:12" s="1" customFormat="1" ht="24.9" customHeight="1" x14ac:dyDescent="0.2">
      <c r="B82" s="32"/>
      <c r="C82" s="20" t="s">
        <v>116</v>
      </c>
      <c r="L82" s="32"/>
    </row>
    <row r="83" spans="2:12" s="1" customFormat="1" ht="6.9" customHeight="1" x14ac:dyDescent="0.2">
      <c r="B83" s="32"/>
      <c r="L83" s="32"/>
    </row>
    <row r="84" spans="2:12" s="1" customFormat="1" ht="12" customHeight="1" x14ac:dyDescent="0.2">
      <c r="B84" s="32"/>
      <c r="C84" s="26" t="s">
        <v>16</v>
      </c>
      <c r="L84" s="32"/>
    </row>
    <row r="85" spans="2:12" s="1" customFormat="1" ht="16.5" customHeight="1" x14ac:dyDescent="0.2">
      <c r="B85" s="32"/>
      <c r="E85" s="219" t="str">
        <f>E7</f>
        <v>VD Nymburk, zajištění stability betonového zábradlí jezové lávky</v>
      </c>
      <c r="F85" s="220"/>
      <c r="G85" s="220"/>
      <c r="H85" s="220"/>
      <c r="L85" s="32"/>
    </row>
    <row r="86" spans="2:12" ht="12" customHeight="1" x14ac:dyDescent="0.2">
      <c r="B86" s="19"/>
      <c r="C86" s="26" t="s">
        <v>111</v>
      </c>
      <c r="L86" s="19"/>
    </row>
    <row r="87" spans="2:12" s="1" customFormat="1" ht="16.5" customHeight="1" x14ac:dyDescent="0.2">
      <c r="B87" s="32"/>
      <c r="E87" s="219" t="s">
        <v>112</v>
      </c>
      <c r="F87" s="221"/>
      <c r="G87" s="221"/>
      <c r="H87" s="221"/>
      <c r="L87" s="32"/>
    </row>
    <row r="88" spans="2:12" s="1" customFormat="1" ht="12" customHeight="1" x14ac:dyDescent="0.2">
      <c r="B88" s="32"/>
      <c r="C88" s="26" t="s">
        <v>113</v>
      </c>
      <c r="L88" s="32"/>
    </row>
    <row r="89" spans="2:12" s="1" customFormat="1" ht="16.5" customHeight="1" x14ac:dyDescent="0.2">
      <c r="B89" s="32"/>
      <c r="E89" s="177" t="str">
        <f>E11</f>
        <v>SO 01.3 - Sanace betonových konstrukcí (boční zídky)</v>
      </c>
      <c r="F89" s="221"/>
      <c r="G89" s="221"/>
      <c r="H89" s="221"/>
      <c r="L89" s="32"/>
    </row>
    <row r="90" spans="2:12" s="1" customFormat="1" ht="6.9" customHeight="1" x14ac:dyDescent="0.2">
      <c r="B90" s="32"/>
      <c r="L90" s="32"/>
    </row>
    <row r="91" spans="2:12" s="1" customFormat="1" ht="12" customHeight="1" x14ac:dyDescent="0.2">
      <c r="B91" s="32"/>
      <c r="C91" s="26" t="s">
        <v>22</v>
      </c>
      <c r="F91" s="24" t="str">
        <f>F14</f>
        <v xml:space="preserve">vodní tok Labe idvt 10100002 </v>
      </c>
      <c r="I91" s="26" t="s">
        <v>24</v>
      </c>
      <c r="J91" s="52" t="str">
        <f>IF(J14="","",J14)</f>
        <v>6. 5. 2025</v>
      </c>
      <c r="L91" s="32"/>
    </row>
    <row r="92" spans="2:12" s="1" customFormat="1" ht="6.9" customHeight="1" x14ac:dyDescent="0.2">
      <c r="B92" s="32"/>
      <c r="L92" s="32"/>
    </row>
    <row r="93" spans="2:12" s="1" customFormat="1" ht="15.15" customHeight="1" x14ac:dyDescent="0.2">
      <c r="B93" s="32"/>
      <c r="C93" s="26" t="s">
        <v>30</v>
      </c>
      <c r="F93" s="24" t="str">
        <f>E17</f>
        <v xml:space="preserve"> </v>
      </c>
      <c r="I93" s="26" t="s">
        <v>36</v>
      </c>
      <c r="J93" s="30" t="str">
        <f>E23</f>
        <v xml:space="preserve">Kucián statika s.r.o. </v>
      </c>
      <c r="L93" s="32"/>
    </row>
    <row r="94" spans="2:12" s="1" customFormat="1" ht="25.65" customHeight="1" x14ac:dyDescent="0.2">
      <c r="B94" s="32"/>
      <c r="C94" s="26" t="s">
        <v>34</v>
      </c>
      <c r="F94" s="24" t="str">
        <f>IF(E20="","",E20)</f>
        <v>Vyplň údaj</v>
      </c>
      <c r="I94" s="26" t="s">
        <v>40</v>
      </c>
      <c r="J94" s="30" t="str">
        <f>E26</f>
        <v>Speciosa International s.r.o.</v>
      </c>
      <c r="L94" s="32"/>
    </row>
    <row r="95" spans="2:12" s="1" customFormat="1" ht="10.35" customHeight="1" x14ac:dyDescent="0.2">
      <c r="B95" s="32"/>
      <c r="L95" s="32"/>
    </row>
    <row r="96" spans="2:12" s="1" customFormat="1" ht="29.25" customHeight="1" x14ac:dyDescent="0.2">
      <c r="B96" s="32"/>
      <c r="C96" s="105" t="s">
        <v>117</v>
      </c>
      <c r="D96" s="97"/>
      <c r="E96" s="97"/>
      <c r="F96" s="97"/>
      <c r="G96" s="97"/>
      <c r="H96" s="97"/>
      <c r="I96" s="97"/>
      <c r="J96" s="106" t="s">
        <v>118</v>
      </c>
      <c r="K96" s="97"/>
      <c r="L96" s="32"/>
    </row>
    <row r="97" spans="2:47" s="1" customFormat="1" ht="10.35" customHeight="1" x14ac:dyDescent="0.2">
      <c r="B97" s="32"/>
      <c r="L97" s="32"/>
    </row>
    <row r="98" spans="2:47" s="1" customFormat="1" ht="22.8" customHeight="1" x14ac:dyDescent="0.2">
      <c r="B98" s="32"/>
      <c r="C98" s="107" t="s">
        <v>119</v>
      </c>
      <c r="J98" s="66">
        <f>J125</f>
        <v>0</v>
      </c>
      <c r="L98" s="32"/>
      <c r="AU98" s="16" t="s">
        <v>120</v>
      </c>
    </row>
    <row r="99" spans="2:47" s="8" customFormat="1" ht="24.9" customHeight="1" x14ac:dyDescent="0.2">
      <c r="B99" s="108"/>
      <c r="D99" s="109" t="s">
        <v>121</v>
      </c>
      <c r="E99" s="110"/>
      <c r="F99" s="110"/>
      <c r="G99" s="110"/>
      <c r="H99" s="110"/>
      <c r="I99" s="110"/>
      <c r="J99" s="111">
        <f>J126</f>
        <v>0</v>
      </c>
      <c r="L99" s="108"/>
    </row>
    <row r="100" spans="2:47" s="9" customFormat="1" ht="19.95" customHeight="1" x14ac:dyDescent="0.2">
      <c r="B100" s="112"/>
      <c r="D100" s="113" t="s">
        <v>213</v>
      </c>
      <c r="E100" s="114"/>
      <c r="F100" s="114"/>
      <c r="G100" s="114"/>
      <c r="H100" s="114"/>
      <c r="I100" s="114"/>
      <c r="J100" s="115">
        <f>J127</f>
        <v>0</v>
      </c>
      <c r="L100" s="112"/>
    </row>
    <row r="101" spans="2:47" s="9" customFormat="1" ht="19.95" customHeight="1" x14ac:dyDescent="0.2">
      <c r="B101" s="112"/>
      <c r="D101" s="113" t="s">
        <v>123</v>
      </c>
      <c r="E101" s="114"/>
      <c r="F101" s="114"/>
      <c r="G101" s="114"/>
      <c r="H101" s="114"/>
      <c r="I101" s="114"/>
      <c r="J101" s="115">
        <f>J159</f>
        <v>0</v>
      </c>
      <c r="L101" s="112"/>
    </row>
    <row r="102" spans="2:47" s="9" customFormat="1" ht="19.95" customHeight="1" x14ac:dyDescent="0.2">
      <c r="B102" s="112"/>
      <c r="D102" s="113" t="s">
        <v>124</v>
      </c>
      <c r="E102" s="114"/>
      <c r="F102" s="114"/>
      <c r="G102" s="114"/>
      <c r="H102" s="114"/>
      <c r="I102" s="114"/>
      <c r="J102" s="115">
        <f>J165</f>
        <v>0</v>
      </c>
      <c r="L102" s="112"/>
    </row>
    <row r="103" spans="2:47" s="9" customFormat="1" ht="19.95" customHeight="1" x14ac:dyDescent="0.2">
      <c r="B103" s="112"/>
      <c r="D103" s="113" t="s">
        <v>217</v>
      </c>
      <c r="E103" s="114"/>
      <c r="F103" s="114"/>
      <c r="G103" s="114"/>
      <c r="H103" s="114"/>
      <c r="I103" s="114"/>
      <c r="J103" s="115">
        <f>J177</f>
        <v>0</v>
      </c>
      <c r="L103" s="112"/>
    </row>
    <row r="104" spans="2:47" s="1" customFormat="1" ht="21.75" customHeight="1" x14ac:dyDescent="0.2">
      <c r="B104" s="32"/>
      <c r="L104" s="32"/>
    </row>
    <row r="105" spans="2:47" s="1" customFormat="1" ht="6.9" customHeight="1" x14ac:dyDescent="0.2">
      <c r="B105" s="44"/>
      <c r="C105" s="45"/>
      <c r="D105" s="45"/>
      <c r="E105" s="45"/>
      <c r="F105" s="45"/>
      <c r="G105" s="45"/>
      <c r="H105" s="45"/>
      <c r="I105" s="45"/>
      <c r="J105" s="45"/>
      <c r="K105" s="45"/>
      <c r="L105" s="32"/>
    </row>
    <row r="109" spans="2:47" s="1" customFormat="1" ht="6.9" customHeight="1" x14ac:dyDescent="0.2">
      <c r="B109" s="46"/>
      <c r="C109" s="47"/>
      <c r="D109" s="47"/>
      <c r="E109" s="47"/>
      <c r="F109" s="47"/>
      <c r="G109" s="47"/>
      <c r="H109" s="47"/>
      <c r="I109" s="47"/>
      <c r="J109" s="47"/>
      <c r="K109" s="47"/>
      <c r="L109" s="32"/>
    </row>
    <row r="110" spans="2:47" s="1" customFormat="1" ht="24.9" customHeight="1" x14ac:dyDescent="0.2">
      <c r="B110" s="32"/>
      <c r="C110" s="20" t="s">
        <v>125</v>
      </c>
      <c r="L110" s="32"/>
    </row>
    <row r="111" spans="2:47" s="1" customFormat="1" ht="6.9" customHeight="1" x14ac:dyDescent="0.2">
      <c r="B111" s="32"/>
      <c r="L111" s="32"/>
    </row>
    <row r="112" spans="2:47" s="1" customFormat="1" ht="12" customHeight="1" x14ac:dyDescent="0.2">
      <c r="B112" s="32"/>
      <c r="C112" s="26" t="s">
        <v>16</v>
      </c>
      <c r="L112" s="32"/>
    </row>
    <row r="113" spans="2:65" s="1" customFormat="1" ht="16.5" customHeight="1" x14ac:dyDescent="0.2">
      <c r="B113" s="32"/>
      <c r="E113" s="219" t="str">
        <f>E7</f>
        <v>VD Nymburk, zajištění stability betonového zábradlí jezové lávky</v>
      </c>
      <c r="F113" s="220"/>
      <c r="G113" s="220"/>
      <c r="H113" s="220"/>
      <c r="L113" s="32"/>
    </row>
    <row r="114" spans="2:65" ht="12" customHeight="1" x14ac:dyDescent="0.2">
      <c r="B114" s="19"/>
      <c r="C114" s="26" t="s">
        <v>111</v>
      </c>
      <c r="L114" s="19"/>
    </row>
    <row r="115" spans="2:65" s="1" customFormat="1" ht="16.5" customHeight="1" x14ac:dyDescent="0.2">
      <c r="B115" s="32"/>
      <c r="E115" s="219" t="s">
        <v>112</v>
      </c>
      <c r="F115" s="221"/>
      <c r="G115" s="221"/>
      <c r="H115" s="221"/>
      <c r="L115" s="32"/>
    </row>
    <row r="116" spans="2:65" s="1" customFormat="1" ht="12" customHeight="1" x14ac:dyDescent="0.2">
      <c r="B116" s="32"/>
      <c r="C116" s="26" t="s">
        <v>113</v>
      </c>
      <c r="L116" s="32"/>
    </row>
    <row r="117" spans="2:65" s="1" customFormat="1" ht="16.5" customHeight="1" x14ac:dyDescent="0.2">
      <c r="B117" s="32"/>
      <c r="E117" s="177" t="str">
        <f>E11</f>
        <v>SO 01.3 - Sanace betonových konstrukcí (boční zídky)</v>
      </c>
      <c r="F117" s="221"/>
      <c r="G117" s="221"/>
      <c r="H117" s="221"/>
      <c r="L117" s="32"/>
    </row>
    <row r="118" spans="2:65" s="1" customFormat="1" ht="6.9" customHeight="1" x14ac:dyDescent="0.2">
      <c r="B118" s="32"/>
      <c r="L118" s="32"/>
    </row>
    <row r="119" spans="2:65" s="1" customFormat="1" ht="12" customHeight="1" x14ac:dyDescent="0.2">
      <c r="B119" s="32"/>
      <c r="C119" s="26" t="s">
        <v>22</v>
      </c>
      <c r="F119" s="24" t="str">
        <f>F14</f>
        <v xml:space="preserve">vodní tok Labe idvt 10100002 </v>
      </c>
      <c r="I119" s="26" t="s">
        <v>24</v>
      </c>
      <c r="J119" s="52" t="str">
        <f>IF(J14="","",J14)</f>
        <v>6. 5. 2025</v>
      </c>
      <c r="L119" s="32"/>
    </row>
    <row r="120" spans="2:65" s="1" customFormat="1" ht="6.9" customHeight="1" x14ac:dyDescent="0.2">
      <c r="B120" s="32"/>
      <c r="L120" s="32"/>
    </row>
    <row r="121" spans="2:65" s="1" customFormat="1" ht="15.15" customHeight="1" x14ac:dyDescent="0.2">
      <c r="B121" s="32"/>
      <c r="C121" s="26" t="s">
        <v>30</v>
      </c>
      <c r="F121" s="24" t="str">
        <f>E17</f>
        <v xml:space="preserve"> </v>
      </c>
      <c r="I121" s="26" t="s">
        <v>36</v>
      </c>
      <c r="J121" s="30" t="str">
        <f>E23</f>
        <v xml:space="preserve">Kucián statika s.r.o. </v>
      </c>
      <c r="L121" s="32"/>
    </row>
    <row r="122" spans="2:65" s="1" customFormat="1" ht="25.65" customHeight="1" x14ac:dyDescent="0.2">
      <c r="B122" s="32"/>
      <c r="C122" s="26" t="s">
        <v>34</v>
      </c>
      <c r="F122" s="24" t="str">
        <f>IF(E20="","",E20)</f>
        <v>Vyplň údaj</v>
      </c>
      <c r="I122" s="26" t="s">
        <v>40</v>
      </c>
      <c r="J122" s="30" t="str">
        <f>E26</f>
        <v>Speciosa International s.r.o.</v>
      </c>
      <c r="L122" s="32"/>
    </row>
    <row r="123" spans="2:65" s="1" customFormat="1" ht="10.35" customHeight="1" x14ac:dyDescent="0.2">
      <c r="B123" s="32"/>
      <c r="L123" s="32"/>
    </row>
    <row r="124" spans="2:65" s="10" customFormat="1" ht="29.25" customHeight="1" x14ac:dyDescent="0.2">
      <c r="B124" s="116"/>
      <c r="C124" s="117" t="s">
        <v>126</v>
      </c>
      <c r="D124" s="118" t="s">
        <v>70</v>
      </c>
      <c r="E124" s="118" t="s">
        <v>66</v>
      </c>
      <c r="F124" s="118" t="s">
        <v>67</v>
      </c>
      <c r="G124" s="118" t="s">
        <v>127</v>
      </c>
      <c r="H124" s="118" t="s">
        <v>128</v>
      </c>
      <c r="I124" s="118" t="s">
        <v>129</v>
      </c>
      <c r="J124" s="118" t="s">
        <v>118</v>
      </c>
      <c r="K124" s="119" t="s">
        <v>130</v>
      </c>
      <c r="L124" s="116"/>
      <c r="M124" s="59" t="s">
        <v>1</v>
      </c>
      <c r="N124" s="60" t="s">
        <v>49</v>
      </c>
      <c r="O124" s="60" t="s">
        <v>131</v>
      </c>
      <c r="P124" s="60" t="s">
        <v>132</v>
      </c>
      <c r="Q124" s="60" t="s">
        <v>133</v>
      </c>
      <c r="R124" s="60" t="s">
        <v>134</v>
      </c>
      <c r="S124" s="60" t="s">
        <v>135</v>
      </c>
      <c r="T124" s="61" t="s">
        <v>136</v>
      </c>
    </row>
    <row r="125" spans="2:65" s="1" customFormat="1" ht="22.8" customHeight="1" x14ac:dyDescent="0.3">
      <c r="B125" s="32"/>
      <c r="C125" s="64" t="s">
        <v>137</v>
      </c>
      <c r="J125" s="120">
        <f>BK125</f>
        <v>0</v>
      </c>
      <c r="L125" s="32"/>
      <c r="M125" s="62"/>
      <c r="N125" s="53"/>
      <c r="O125" s="53"/>
      <c r="P125" s="121">
        <f>P126</f>
        <v>0</v>
      </c>
      <c r="Q125" s="53"/>
      <c r="R125" s="121">
        <f>R126</f>
        <v>0</v>
      </c>
      <c r="S125" s="53"/>
      <c r="T125" s="122">
        <f>T126</f>
        <v>0</v>
      </c>
      <c r="AT125" s="16" t="s">
        <v>84</v>
      </c>
      <c r="AU125" s="16" t="s">
        <v>120</v>
      </c>
      <c r="BK125" s="123">
        <f>BK126</f>
        <v>0</v>
      </c>
    </row>
    <row r="126" spans="2:65" s="11" customFormat="1" ht="25.95" customHeight="1" x14ac:dyDescent="0.25">
      <c r="B126" s="124"/>
      <c r="D126" s="125" t="s">
        <v>84</v>
      </c>
      <c r="E126" s="126" t="s">
        <v>138</v>
      </c>
      <c r="F126" s="126" t="s">
        <v>139</v>
      </c>
      <c r="I126" s="127"/>
      <c r="J126" s="128">
        <f>BK126</f>
        <v>0</v>
      </c>
      <c r="L126" s="124"/>
      <c r="M126" s="129"/>
      <c r="P126" s="130">
        <f>P127+P159+P165+P177</f>
        <v>0</v>
      </c>
      <c r="R126" s="130">
        <f>R127+R159+R165+R177</f>
        <v>0</v>
      </c>
      <c r="T126" s="131">
        <f>T127+T159+T165+T177</f>
        <v>0</v>
      </c>
      <c r="AR126" s="125" t="s">
        <v>92</v>
      </c>
      <c r="AT126" s="132" t="s">
        <v>84</v>
      </c>
      <c r="AU126" s="132" t="s">
        <v>85</v>
      </c>
      <c r="AY126" s="125" t="s">
        <v>140</v>
      </c>
      <c r="BK126" s="133">
        <f>BK127+BK159+BK165+BK177</f>
        <v>0</v>
      </c>
    </row>
    <row r="127" spans="2:65" s="11" customFormat="1" ht="22.8" customHeight="1" x14ac:dyDescent="0.25">
      <c r="B127" s="124"/>
      <c r="D127" s="125" t="s">
        <v>84</v>
      </c>
      <c r="E127" s="134" t="s">
        <v>156</v>
      </c>
      <c r="F127" s="134" t="s">
        <v>221</v>
      </c>
      <c r="I127" s="127"/>
      <c r="J127" s="135">
        <f>BK127</f>
        <v>0</v>
      </c>
      <c r="L127" s="124"/>
      <c r="M127" s="129"/>
      <c r="P127" s="130">
        <f>SUM(P128:P158)</f>
        <v>0</v>
      </c>
      <c r="R127" s="130">
        <f>SUM(R128:R158)</f>
        <v>0</v>
      </c>
      <c r="T127" s="131">
        <f>SUM(T128:T158)</f>
        <v>0</v>
      </c>
      <c r="AR127" s="125" t="s">
        <v>92</v>
      </c>
      <c r="AT127" s="132" t="s">
        <v>84</v>
      </c>
      <c r="AU127" s="132" t="s">
        <v>92</v>
      </c>
      <c r="AY127" s="125" t="s">
        <v>140</v>
      </c>
      <c r="BK127" s="133">
        <f>SUM(BK128:BK158)</f>
        <v>0</v>
      </c>
    </row>
    <row r="128" spans="2:65" s="1" customFormat="1" ht="24.15" customHeight="1" x14ac:dyDescent="0.2">
      <c r="B128" s="32"/>
      <c r="C128" s="136" t="s">
        <v>92</v>
      </c>
      <c r="D128" s="136" t="s">
        <v>142</v>
      </c>
      <c r="E128" s="137" t="s">
        <v>222</v>
      </c>
      <c r="F128" s="138" t="s">
        <v>223</v>
      </c>
      <c r="G128" s="139" t="s">
        <v>164</v>
      </c>
      <c r="H128" s="140">
        <v>3.09</v>
      </c>
      <c r="I128" s="141"/>
      <c r="J128" s="142">
        <f>ROUND(I128*H128,2)</f>
        <v>0</v>
      </c>
      <c r="K128" s="138" t="s">
        <v>146</v>
      </c>
      <c r="L128" s="32"/>
      <c r="M128" s="143" t="s">
        <v>1</v>
      </c>
      <c r="N128" s="144" t="s">
        <v>50</v>
      </c>
      <c r="P128" s="145">
        <f>O128*H128</f>
        <v>0</v>
      </c>
      <c r="Q128" s="145">
        <v>0</v>
      </c>
      <c r="R128" s="145">
        <f>Q128*H128</f>
        <v>0</v>
      </c>
      <c r="S128" s="145">
        <v>0</v>
      </c>
      <c r="T128" s="146">
        <f>S128*H128</f>
        <v>0</v>
      </c>
      <c r="AR128" s="147" t="s">
        <v>147</v>
      </c>
      <c r="AT128" s="147" t="s">
        <v>142</v>
      </c>
      <c r="AU128" s="147" t="s">
        <v>94</v>
      </c>
      <c r="AY128" s="16" t="s">
        <v>140</v>
      </c>
      <c r="BE128" s="148">
        <f>IF(N128="základní",J128,0)</f>
        <v>0</v>
      </c>
      <c r="BF128" s="148">
        <f>IF(N128="snížená",J128,0)</f>
        <v>0</v>
      </c>
      <c r="BG128" s="148">
        <f>IF(N128="zákl. přenesená",J128,0)</f>
        <v>0</v>
      </c>
      <c r="BH128" s="148">
        <f>IF(N128="sníž. přenesená",J128,0)</f>
        <v>0</v>
      </c>
      <c r="BI128" s="148">
        <f>IF(N128="nulová",J128,0)</f>
        <v>0</v>
      </c>
      <c r="BJ128" s="16" t="s">
        <v>92</v>
      </c>
      <c r="BK128" s="148">
        <f>ROUND(I128*H128,2)</f>
        <v>0</v>
      </c>
      <c r="BL128" s="16" t="s">
        <v>147</v>
      </c>
      <c r="BM128" s="147" t="s">
        <v>94</v>
      </c>
    </row>
    <row r="129" spans="2:65" s="1" customFormat="1" ht="19.2" x14ac:dyDescent="0.2">
      <c r="B129" s="32"/>
      <c r="D129" s="149" t="s">
        <v>148</v>
      </c>
      <c r="F129" s="150" t="s">
        <v>223</v>
      </c>
      <c r="I129" s="151"/>
      <c r="L129" s="32"/>
      <c r="M129" s="152"/>
      <c r="T129" s="56"/>
      <c r="AT129" s="16" t="s">
        <v>148</v>
      </c>
      <c r="AU129" s="16" t="s">
        <v>94</v>
      </c>
    </row>
    <row r="130" spans="2:65" s="1" customFormat="1" ht="105.6" x14ac:dyDescent="0.2">
      <c r="B130" s="32"/>
      <c r="D130" s="149" t="s">
        <v>166</v>
      </c>
      <c r="F130" s="173" t="s">
        <v>224</v>
      </c>
      <c r="I130" s="151"/>
      <c r="L130" s="32"/>
      <c r="M130" s="152"/>
      <c r="T130" s="56"/>
      <c r="AT130" s="16" t="s">
        <v>166</v>
      </c>
      <c r="AU130" s="16" t="s">
        <v>94</v>
      </c>
    </row>
    <row r="131" spans="2:65" s="13" customFormat="1" ht="10.199999999999999" x14ac:dyDescent="0.2">
      <c r="B131" s="159"/>
      <c r="D131" s="149" t="s">
        <v>149</v>
      </c>
      <c r="E131" s="160" t="s">
        <v>1</v>
      </c>
      <c r="F131" s="161" t="s">
        <v>373</v>
      </c>
      <c r="H131" s="162">
        <v>3</v>
      </c>
      <c r="I131" s="163"/>
      <c r="L131" s="159"/>
      <c r="M131" s="164"/>
      <c r="T131" s="165"/>
      <c r="AT131" s="160" t="s">
        <v>149</v>
      </c>
      <c r="AU131" s="160" t="s">
        <v>94</v>
      </c>
      <c r="AV131" s="13" t="s">
        <v>94</v>
      </c>
      <c r="AW131" s="13" t="s">
        <v>39</v>
      </c>
      <c r="AX131" s="13" t="s">
        <v>85</v>
      </c>
      <c r="AY131" s="160" t="s">
        <v>140</v>
      </c>
    </row>
    <row r="132" spans="2:65" s="14" customFormat="1" ht="10.199999999999999" x14ac:dyDescent="0.2">
      <c r="B132" s="166"/>
      <c r="D132" s="149" t="s">
        <v>149</v>
      </c>
      <c r="E132" s="167" t="s">
        <v>1</v>
      </c>
      <c r="F132" s="168" t="s">
        <v>152</v>
      </c>
      <c r="H132" s="169">
        <v>3</v>
      </c>
      <c r="I132" s="170"/>
      <c r="L132" s="166"/>
      <c r="M132" s="171"/>
      <c r="T132" s="172"/>
      <c r="AT132" s="167" t="s">
        <v>149</v>
      </c>
      <c r="AU132" s="167" t="s">
        <v>94</v>
      </c>
      <c r="AV132" s="14" t="s">
        <v>147</v>
      </c>
      <c r="AW132" s="14" t="s">
        <v>39</v>
      </c>
      <c r="AX132" s="14" t="s">
        <v>85</v>
      </c>
      <c r="AY132" s="167" t="s">
        <v>140</v>
      </c>
    </row>
    <row r="133" spans="2:65" s="13" customFormat="1" ht="10.199999999999999" x14ac:dyDescent="0.2">
      <c r="B133" s="159"/>
      <c r="D133" s="149" t="s">
        <v>149</v>
      </c>
      <c r="E133" s="160" t="s">
        <v>1</v>
      </c>
      <c r="F133" s="161" t="s">
        <v>374</v>
      </c>
      <c r="H133" s="162">
        <v>3.09</v>
      </c>
      <c r="I133" s="163"/>
      <c r="L133" s="159"/>
      <c r="M133" s="164"/>
      <c r="T133" s="165"/>
      <c r="AT133" s="160" t="s">
        <v>149</v>
      </c>
      <c r="AU133" s="160" t="s">
        <v>94</v>
      </c>
      <c r="AV133" s="13" t="s">
        <v>94</v>
      </c>
      <c r="AW133" s="13" t="s">
        <v>39</v>
      </c>
      <c r="AX133" s="13" t="s">
        <v>85</v>
      </c>
      <c r="AY133" s="160" t="s">
        <v>140</v>
      </c>
    </row>
    <row r="134" spans="2:65" s="14" customFormat="1" ht="10.199999999999999" x14ac:dyDescent="0.2">
      <c r="B134" s="166"/>
      <c r="D134" s="149" t="s">
        <v>149</v>
      </c>
      <c r="E134" s="167" t="s">
        <v>1</v>
      </c>
      <c r="F134" s="168" t="s">
        <v>152</v>
      </c>
      <c r="H134" s="169">
        <v>3.09</v>
      </c>
      <c r="I134" s="170"/>
      <c r="L134" s="166"/>
      <c r="M134" s="171"/>
      <c r="T134" s="172"/>
      <c r="AT134" s="167" t="s">
        <v>149</v>
      </c>
      <c r="AU134" s="167" t="s">
        <v>94</v>
      </c>
      <c r="AV134" s="14" t="s">
        <v>147</v>
      </c>
      <c r="AW134" s="14" t="s">
        <v>39</v>
      </c>
      <c r="AX134" s="14" t="s">
        <v>92</v>
      </c>
      <c r="AY134" s="167" t="s">
        <v>140</v>
      </c>
    </row>
    <row r="135" spans="2:65" s="1" customFormat="1" ht="37.799999999999997" customHeight="1" x14ac:dyDescent="0.2">
      <c r="B135" s="32"/>
      <c r="C135" s="136" t="s">
        <v>94</v>
      </c>
      <c r="D135" s="136" t="s">
        <v>142</v>
      </c>
      <c r="E135" s="137" t="s">
        <v>240</v>
      </c>
      <c r="F135" s="138" t="s">
        <v>241</v>
      </c>
      <c r="G135" s="139" t="s">
        <v>164</v>
      </c>
      <c r="H135" s="140">
        <v>3.09</v>
      </c>
      <c r="I135" s="141"/>
      <c r="J135" s="142">
        <f>ROUND(I135*H135,2)</f>
        <v>0</v>
      </c>
      <c r="K135" s="138" t="s">
        <v>146</v>
      </c>
      <c r="L135" s="32"/>
      <c r="M135" s="143" t="s">
        <v>1</v>
      </c>
      <c r="N135" s="144" t="s">
        <v>50</v>
      </c>
      <c r="P135" s="145">
        <f>O135*H135</f>
        <v>0</v>
      </c>
      <c r="Q135" s="145">
        <v>0</v>
      </c>
      <c r="R135" s="145">
        <f>Q135*H135</f>
        <v>0</v>
      </c>
      <c r="S135" s="145">
        <v>0</v>
      </c>
      <c r="T135" s="146">
        <f>S135*H135</f>
        <v>0</v>
      </c>
      <c r="AR135" s="147" t="s">
        <v>147</v>
      </c>
      <c r="AT135" s="147" t="s">
        <v>142</v>
      </c>
      <c r="AU135" s="147" t="s">
        <v>94</v>
      </c>
      <c r="AY135" s="16" t="s">
        <v>140</v>
      </c>
      <c r="BE135" s="148">
        <f>IF(N135="základní",J135,0)</f>
        <v>0</v>
      </c>
      <c r="BF135" s="148">
        <f>IF(N135="snížená",J135,0)</f>
        <v>0</v>
      </c>
      <c r="BG135" s="148">
        <f>IF(N135="zákl. přenesená",J135,0)</f>
        <v>0</v>
      </c>
      <c r="BH135" s="148">
        <f>IF(N135="sníž. přenesená",J135,0)</f>
        <v>0</v>
      </c>
      <c r="BI135" s="148">
        <f>IF(N135="nulová",J135,0)</f>
        <v>0</v>
      </c>
      <c r="BJ135" s="16" t="s">
        <v>92</v>
      </c>
      <c r="BK135" s="148">
        <f>ROUND(I135*H135,2)</f>
        <v>0</v>
      </c>
      <c r="BL135" s="16" t="s">
        <v>147</v>
      </c>
      <c r="BM135" s="147" t="s">
        <v>147</v>
      </c>
    </row>
    <row r="136" spans="2:65" s="1" customFormat="1" ht="19.2" x14ac:dyDescent="0.2">
      <c r="B136" s="32"/>
      <c r="D136" s="149" t="s">
        <v>148</v>
      </c>
      <c r="F136" s="150" t="s">
        <v>241</v>
      </c>
      <c r="I136" s="151"/>
      <c r="L136" s="32"/>
      <c r="M136" s="152"/>
      <c r="T136" s="56"/>
      <c r="AT136" s="16" t="s">
        <v>148</v>
      </c>
      <c r="AU136" s="16" t="s">
        <v>94</v>
      </c>
    </row>
    <row r="137" spans="2:65" s="13" customFormat="1" ht="10.199999999999999" x14ac:dyDescent="0.2">
      <c r="B137" s="159"/>
      <c r="D137" s="149" t="s">
        <v>149</v>
      </c>
      <c r="E137" s="160" t="s">
        <v>1</v>
      </c>
      <c r="F137" s="161" t="s">
        <v>373</v>
      </c>
      <c r="H137" s="162">
        <v>3</v>
      </c>
      <c r="I137" s="163"/>
      <c r="L137" s="159"/>
      <c r="M137" s="164"/>
      <c r="T137" s="165"/>
      <c r="AT137" s="160" t="s">
        <v>149</v>
      </c>
      <c r="AU137" s="160" t="s">
        <v>94</v>
      </c>
      <c r="AV137" s="13" t="s">
        <v>94</v>
      </c>
      <c r="AW137" s="13" t="s">
        <v>39</v>
      </c>
      <c r="AX137" s="13" t="s">
        <v>85</v>
      </c>
      <c r="AY137" s="160" t="s">
        <v>140</v>
      </c>
    </row>
    <row r="138" spans="2:65" s="14" customFormat="1" ht="10.199999999999999" x14ac:dyDescent="0.2">
      <c r="B138" s="166"/>
      <c r="D138" s="149" t="s">
        <v>149</v>
      </c>
      <c r="E138" s="167" t="s">
        <v>1</v>
      </c>
      <c r="F138" s="168" t="s">
        <v>152</v>
      </c>
      <c r="H138" s="169">
        <v>3</v>
      </c>
      <c r="I138" s="170"/>
      <c r="L138" s="166"/>
      <c r="M138" s="171"/>
      <c r="T138" s="172"/>
      <c r="AT138" s="167" t="s">
        <v>149</v>
      </c>
      <c r="AU138" s="167" t="s">
        <v>94</v>
      </c>
      <c r="AV138" s="14" t="s">
        <v>147</v>
      </c>
      <c r="AW138" s="14" t="s">
        <v>39</v>
      </c>
      <c r="AX138" s="14" t="s">
        <v>85</v>
      </c>
      <c r="AY138" s="167" t="s">
        <v>140</v>
      </c>
    </row>
    <row r="139" spans="2:65" s="13" customFormat="1" ht="10.199999999999999" x14ac:dyDescent="0.2">
      <c r="B139" s="159"/>
      <c r="D139" s="149" t="s">
        <v>149</v>
      </c>
      <c r="E139" s="160" t="s">
        <v>1</v>
      </c>
      <c r="F139" s="161" t="s">
        <v>374</v>
      </c>
      <c r="H139" s="162">
        <v>3.09</v>
      </c>
      <c r="I139" s="163"/>
      <c r="L139" s="159"/>
      <c r="M139" s="164"/>
      <c r="T139" s="165"/>
      <c r="AT139" s="160" t="s">
        <v>149</v>
      </c>
      <c r="AU139" s="160" t="s">
        <v>94</v>
      </c>
      <c r="AV139" s="13" t="s">
        <v>94</v>
      </c>
      <c r="AW139" s="13" t="s">
        <v>39</v>
      </c>
      <c r="AX139" s="13" t="s">
        <v>85</v>
      </c>
      <c r="AY139" s="160" t="s">
        <v>140</v>
      </c>
    </row>
    <row r="140" spans="2:65" s="14" customFormat="1" ht="10.199999999999999" x14ac:dyDescent="0.2">
      <c r="B140" s="166"/>
      <c r="D140" s="149" t="s">
        <v>149</v>
      </c>
      <c r="E140" s="167" t="s">
        <v>1</v>
      </c>
      <c r="F140" s="168" t="s">
        <v>152</v>
      </c>
      <c r="H140" s="169">
        <v>3.09</v>
      </c>
      <c r="I140" s="170"/>
      <c r="L140" s="166"/>
      <c r="M140" s="171"/>
      <c r="T140" s="172"/>
      <c r="AT140" s="167" t="s">
        <v>149</v>
      </c>
      <c r="AU140" s="167" t="s">
        <v>94</v>
      </c>
      <c r="AV140" s="14" t="s">
        <v>147</v>
      </c>
      <c r="AW140" s="14" t="s">
        <v>39</v>
      </c>
      <c r="AX140" s="14" t="s">
        <v>92</v>
      </c>
      <c r="AY140" s="167" t="s">
        <v>140</v>
      </c>
    </row>
    <row r="141" spans="2:65" s="1" customFormat="1" ht="24.15" customHeight="1" x14ac:dyDescent="0.2">
      <c r="B141" s="32"/>
      <c r="C141" s="136" t="s">
        <v>156</v>
      </c>
      <c r="D141" s="136" t="s">
        <v>142</v>
      </c>
      <c r="E141" s="137" t="s">
        <v>243</v>
      </c>
      <c r="F141" s="138" t="s">
        <v>244</v>
      </c>
      <c r="G141" s="139" t="s">
        <v>145</v>
      </c>
      <c r="H141" s="140">
        <v>40</v>
      </c>
      <c r="I141" s="141"/>
      <c r="J141" s="142">
        <f>ROUND(I141*H141,2)</f>
        <v>0</v>
      </c>
      <c r="K141" s="138" t="s">
        <v>146</v>
      </c>
      <c r="L141" s="32"/>
      <c r="M141" s="143" t="s">
        <v>1</v>
      </c>
      <c r="N141" s="144" t="s">
        <v>50</v>
      </c>
      <c r="P141" s="145">
        <f>O141*H141</f>
        <v>0</v>
      </c>
      <c r="Q141" s="145">
        <v>0</v>
      </c>
      <c r="R141" s="145">
        <f>Q141*H141</f>
        <v>0</v>
      </c>
      <c r="S141" s="145">
        <v>0</v>
      </c>
      <c r="T141" s="146">
        <f>S141*H141</f>
        <v>0</v>
      </c>
      <c r="AR141" s="147" t="s">
        <v>147</v>
      </c>
      <c r="AT141" s="147" t="s">
        <v>142</v>
      </c>
      <c r="AU141" s="147" t="s">
        <v>94</v>
      </c>
      <c r="AY141" s="16" t="s">
        <v>140</v>
      </c>
      <c r="BE141" s="148">
        <f>IF(N141="základní",J141,0)</f>
        <v>0</v>
      </c>
      <c r="BF141" s="148">
        <f>IF(N141="snížená",J141,0)</f>
        <v>0</v>
      </c>
      <c r="BG141" s="148">
        <f>IF(N141="zákl. přenesená",J141,0)</f>
        <v>0</v>
      </c>
      <c r="BH141" s="148">
        <f>IF(N141="sníž. přenesená",J141,0)</f>
        <v>0</v>
      </c>
      <c r="BI141" s="148">
        <f>IF(N141="nulová",J141,0)</f>
        <v>0</v>
      </c>
      <c r="BJ141" s="16" t="s">
        <v>92</v>
      </c>
      <c r="BK141" s="148">
        <f>ROUND(I141*H141,2)</f>
        <v>0</v>
      </c>
      <c r="BL141" s="16" t="s">
        <v>147</v>
      </c>
      <c r="BM141" s="147" t="s">
        <v>159</v>
      </c>
    </row>
    <row r="142" spans="2:65" s="1" customFormat="1" ht="19.2" x14ac:dyDescent="0.2">
      <c r="B142" s="32"/>
      <c r="D142" s="149" t="s">
        <v>148</v>
      </c>
      <c r="F142" s="150" t="s">
        <v>244</v>
      </c>
      <c r="I142" s="151"/>
      <c r="L142" s="32"/>
      <c r="M142" s="152"/>
      <c r="T142" s="56"/>
      <c r="AT142" s="16" t="s">
        <v>148</v>
      </c>
      <c r="AU142" s="16" t="s">
        <v>94</v>
      </c>
    </row>
    <row r="143" spans="2:65" s="13" customFormat="1" ht="10.199999999999999" x14ac:dyDescent="0.2">
      <c r="B143" s="159"/>
      <c r="D143" s="149" t="s">
        <v>149</v>
      </c>
      <c r="E143" s="160" t="s">
        <v>1</v>
      </c>
      <c r="F143" s="161" t="s">
        <v>375</v>
      </c>
      <c r="H143" s="162">
        <v>40</v>
      </c>
      <c r="I143" s="163"/>
      <c r="L143" s="159"/>
      <c r="M143" s="164"/>
      <c r="T143" s="165"/>
      <c r="AT143" s="160" t="s">
        <v>149</v>
      </c>
      <c r="AU143" s="160" t="s">
        <v>94</v>
      </c>
      <c r="AV143" s="13" t="s">
        <v>94</v>
      </c>
      <c r="AW143" s="13" t="s">
        <v>39</v>
      </c>
      <c r="AX143" s="13" t="s">
        <v>85</v>
      </c>
      <c r="AY143" s="160" t="s">
        <v>140</v>
      </c>
    </row>
    <row r="144" spans="2:65" s="14" customFormat="1" ht="10.199999999999999" x14ac:dyDescent="0.2">
      <c r="B144" s="166"/>
      <c r="D144" s="149" t="s">
        <v>149</v>
      </c>
      <c r="E144" s="167" t="s">
        <v>1</v>
      </c>
      <c r="F144" s="168" t="s">
        <v>152</v>
      </c>
      <c r="H144" s="169">
        <v>40</v>
      </c>
      <c r="I144" s="170"/>
      <c r="L144" s="166"/>
      <c r="M144" s="171"/>
      <c r="T144" s="172"/>
      <c r="AT144" s="167" t="s">
        <v>149</v>
      </c>
      <c r="AU144" s="167" t="s">
        <v>94</v>
      </c>
      <c r="AV144" s="14" t="s">
        <v>147</v>
      </c>
      <c r="AW144" s="14" t="s">
        <v>39</v>
      </c>
      <c r="AX144" s="14" t="s">
        <v>92</v>
      </c>
      <c r="AY144" s="167" t="s">
        <v>140</v>
      </c>
    </row>
    <row r="145" spans="2:65" s="1" customFormat="1" ht="16.5" customHeight="1" x14ac:dyDescent="0.2">
      <c r="B145" s="32"/>
      <c r="C145" s="136" t="s">
        <v>147</v>
      </c>
      <c r="D145" s="136" t="s">
        <v>142</v>
      </c>
      <c r="E145" s="137" t="s">
        <v>259</v>
      </c>
      <c r="F145" s="138" t="s">
        <v>260</v>
      </c>
      <c r="G145" s="139" t="s">
        <v>145</v>
      </c>
      <c r="H145" s="140">
        <v>40</v>
      </c>
      <c r="I145" s="141"/>
      <c r="J145" s="142">
        <f>ROUND(I145*H145,2)</f>
        <v>0</v>
      </c>
      <c r="K145" s="138" t="s">
        <v>1</v>
      </c>
      <c r="L145" s="32"/>
      <c r="M145" s="143" t="s">
        <v>1</v>
      </c>
      <c r="N145" s="144" t="s">
        <v>50</v>
      </c>
      <c r="P145" s="145">
        <f>O145*H145</f>
        <v>0</v>
      </c>
      <c r="Q145" s="145">
        <v>0</v>
      </c>
      <c r="R145" s="145">
        <f>Q145*H145</f>
        <v>0</v>
      </c>
      <c r="S145" s="145">
        <v>0</v>
      </c>
      <c r="T145" s="146">
        <f>S145*H145</f>
        <v>0</v>
      </c>
      <c r="AR145" s="147" t="s">
        <v>147</v>
      </c>
      <c r="AT145" s="147" t="s">
        <v>142</v>
      </c>
      <c r="AU145" s="147" t="s">
        <v>94</v>
      </c>
      <c r="AY145" s="16" t="s">
        <v>140</v>
      </c>
      <c r="BE145" s="148">
        <f>IF(N145="základní",J145,0)</f>
        <v>0</v>
      </c>
      <c r="BF145" s="148">
        <f>IF(N145="snížená",J145,0)</f>
        <v>0</v>
      </c>
      <c r="BG145" s="148">
        <f>IF(N145="zákl. přenesená",J145,0)</f>
        <v>0</v>
      </c>
      <c r="BH145" s="148">
        <f>IF(N145="sníž. přenesená",J145,0)</f>
        <v>0</v>
      </c>
      <c r="BI145" s="148">
        <f>IF(N145="nulová",J145,0)</f>
        <v>0</v>
      </c>
      <c r="BJ145" s="16" t="s">
        <v>92</v>
      </c>
      <c r="BK145" s="148">
        <f>ROUND(I145*H145,2)</f>
        <v>0</v>
      </c>
      <c r="BL145" s="16" t="s">
        <v>147</v>
      </c>
      <c r="BM145" s="147" t="s">
        <v>165</v>
      </c>
    </row>
    <row r="146" spans="2:65" s="1" customFormat="1" ht="10.199999999999999" x14ac:dyDescent="0.2">
      <c r="B146" s="32"/>
      <c r="D146" s="149" t="s">
        <v>148</v>
      </c>
      <c r="F146" s="150" t="s">
        <v>260</v>
      </c>
      <c r="I146" s="151"/>
      <c r="L146" s="32"/>
      <c r="M146" s="152"/>
      <c r="T146" s="56"/>
      <c r="AT146" s="16" t="s">
        <v>148</v>
      </c>
      <c r="AU146" s="16" t="s">
        <v>94</v>
      </c>
    </row>
    <row r="147" spans="2:65" s="13" customFormat="1" ht="10.199999999999999" x14ac:dyDescent="0.2">
      <c r="B147" s="159"/>
      <c r="D147" s="149" t="s">
        <v>149</v>
      </c>
      <c r="E147" s="160" t="s">
        <v>1</v>
      </c>
      <c r="F147" s="161" t="s">
        <v>375</v>
      </c>
      <c r="H147" s="162">
        <v>40</v>
      </c>
      <c r="I147" s="163"/>
      <c r="L147" s="159"/>
      <c r="M147" s="164"/>
      <c r="T147" s="165"/>
      <c r="AT147" s="160" t="s">
        <v>149</v>
      </c>
      <c r="AU147" s="160" t="s">
        <v>94</v>
      </c>
      <c r="AV147" s="13" t="s">
        <v>94</v>
      </c>
      <c r="AW147" s="13" t="s">
        <v>39</v>
      </c>
      <c r="AX147" s="13" t="s">
        <v>85</v>
      </c>
      <c r="AY147" s="160" t="s">
        <v>140</v>
      </c>
    </row>
    <row r="148" spans="2:65" s="14" customFormat="1" ht="10.199999999999999" x14ac:dyDescent="0.2">
      <c r="B148" s="166"/>
      <c r="D148" s="149" t="s">
        <v>149</v>
      </c>
      <c r="E148" s="167" t="s">
        <v>1</v>
      </c>
      <c r="F148" s="168" t="s">
        <v>152</v>
      </c>
      <c r="H148" s="169">
        <v>40</v>
      </c>
      <c r="I148" s="170"/>
      <c r="L148" s="166"/>
      <c r="M148" s="171"/>
      <c r="T148" s="172"/>
      <c r="AT148" s="167" t="s">
        <v>149</v>
      </c>
      <c r="AU148" s="167" t="s">
        <v>94</v>
      </c>
      <c r="AV148" s="14" t="s">
        <v>147</v>
      </c>
      <c r="AW148" s="14" t="s">
        <v>39</v>
      </c>
      <c r="AX148" s="14" t="s">
        <v>92</v>
      </c>
      <c r="AY148" s="167" t="s">
        <v>140</v>
      </c>
    </row>
    <row r="149" spans="2:65" s="1" customFormat="1" ht="24.15" customHeight="1" x14ac:dyDescent="0.2">
      <c r="B149" s="32"/>
      <c r="C149" s="136" t="s">
        <v>193</v>
      </c>
      <c r="D149" s="136" t="s">
        <v>142</v>
      </c>
      <c r="E149" s="137" t="s">
        <v>274</v>
      </c>
      <c r="F149" s="138" t="s">
        <v>275</v>
      </c>
      <c r="G149" s="139" t="s">
        <v>145</v>
      </c>
      <c r="H149" s="140">
        <v>40</v>
      </c>
      <c r="I149" s="141"/>
      <c r="J149" s="142">
        <f>ROUND(I149*H149,2)</f>
        <v>0</v>
      </c>
      <c r="K149" s="138" t="s">
        <v>146</v>
      </c>
      <c r="L149" s="32"/>
      <c r="M149" s="143" t="s">
        <v>1</v>
      </c>
      <c r="N149" s="144" t="s">
        <v>50</v>
      </c>
      <c r="P149" s="145">
        <f>O149*H149</f>
        <v>0</v>
      </c>
      <c r="Q149" s="145">
        <v>0</v>
      </c>
      <c r="R149" s="145">
        <f>Q149*H149</f>
        <v>0</v>
      </c>
      <c r="S149" s="145">
        <v>0</v>
      </c>
      <c r="T149" s="146">
        <f>S149*H149</f>
        <v>0</v>
      </c>
      <c r="AR149" s="147" t="s">
        <v>147</v>
      </c>
      <c r="AT149" s="147" t="s">
        <v>142</v>
      </c>
      <c r="AU149" s="147" t="s">
        <v>94</v>
      </c>
      <c r="AY149" s="16" t="s">
        <v>140</v>
      </c>
      <c r="BE149" s="148">
        <f>IF(N149="základní",J149,0)</f>
        <v>0</v>
      </c>
      <c r="BF149" s="148">
        <f>IF(N149="snížená",J149,0)</f>
        <v>0</v>
      </c>
      <c r="BG149" s="148">
        <f>IF(N149="zákl. přenesená",J149,0)</f>
        <v>0</v>
      </c>
      <c r="BH149" s="148">
        <f>IF(N149="sníž. přenesená",J149,0)</f>
        <v>0</v>
      </c>
      <c r="BI149" s="148">
        <f>IF(N149="nulová",J149,0)</f>
        <v>0</v>
      </c>
      <c r="BJ149" s="16" t="s">
        <v>92</v>
      </c>
      <c r="BK149" s="148">
        <f>ROUND(I149*H149,2)</f>
        <v>0</v>
      </c>
      <c r="BL149" s="16" t="s">
        <v>147</v>
      </c>
      <c r="BM149" s="147" t="s">
        <v>197</v>
      </c>
    </row>
    <row r="150" spans="2:65" s="1" customFormat="1" ht="19.2" x14ac:dyDescent="0.2">
      <c r="B150" s="32"/>
      <c r="D150" s="149" t="s">
        <v>148</v>
      </c>
      <c r="F150" s="150" t="s">
        <v>275</v>
      </c>
      <c r="I150" s="151"/>
      <c r="L150" s="32"/>
      <c r="M150" s="152"/>
      <c r="T150" s="56"/>
      <c r="AT150" s="16" t="s">
        <v>148</v>
      </c>
      <c r="AU150" s="16" t="s">
        <v>94</v>
      </c>
    </row>
    <row r="151" spans="2:65" s="13" customFormat="1" ht="10.199999999999999" x14ac:dyDescent="0.2">
      <c r="B151" s="159"/>
      <c r="D151" s="149" t="s">
        <v>149</v>
      </c>
      <c r="E151" s="160" t="s">
        <v>1</v>
      </c>
      <c r="F151" s="161" t="s">
        <v>375</v>
      </c>
      <c r="H151" s="162">
        <v>40</v>
      </c>
      <c r="I151" s="163"/>
      <c r="L151" s="159"/>
      <c r="M151" s="164"/>
      <c r="T151" s="165"/>
      <c r="AT151" s="160" t="s">
        <v>149</v>
      </c>
      <c r="AU151" s="160" t="s">
        <v>94</v>
      </c>
      <c r="AV151" s="13" t="s">
        <v>94</v>
      </c>
      <c r="AW151" s="13" t="s">
        <v>39</v>
      </c>
      <c r="AX151" s="13" t="s">
        <v>85</v>
      </c>
      <c r="AY151" s="160" t="s">
        <v>140</v>
      </c>
    </row>
    <row r="152" spans="2:65" s="14" customFormat="1" ht="10.199999999999999" x14ac:dyDescent="0.2">
      <c r="B152" s="166"/>
      <c r="D152" s="149" t="s">
        <v>149</v>
      </c>
      <c r="E152" s="167" t="s">
        <v>1</v>
      </c>
      <c r="F152" s="168" t="s">
        <v>152</v>
      </c>
      <c r="H152" s="169">
        <v>40</v>
      </c>
      <c r="I152" s="170"/>
      <c r="L152" s="166"/>
      <c r="M152" s="171"/>
      <c r="T152" s="172"/>
      <c r="AT152" s="167" t="s">
        <v>149</v>
      </c>
      <c r="AU152" s="167" t="s">
        <v>94</v>
      </c>
      <c r="AV152" s="14" t="s">
        <v>147</v>
      </c>
      <c r="AW152" s="14" t="s">
        <v>39</v>
      </c>
      <c r="AX152" s="14" t="s">
        <v>92</v>
      </c>
      <c r="AY152" s="167" t="s">
        <v>140</v>
      </c>
    </row>
    <row r="153" spans="2:65" s="1" customFormat="1" ht="24.15" customHeight="1" x14ac:dyDescent="0.2">
      <c r="B153" s="32"/>
      <c r="C153" s="136" t="s">
        <v>159</v>
      </c>
      <c r="D153" s="136" t="s">
        <v>142</v>
      </c>
      <c r="E153" s="137" t="s">
        <v>276</v>
      </c>
      <c r="F153" s="138" t="s">
        <v>277</v>
      </c>
      <c r="G153" s="139" t="s">
        <v>196</v>
      </c>
      <c r="H153" s="140">
        <v>0.57299999999999995</v>
      </c>
      <c r="I153" s="141"/>
      <c r="J153" s="142">
        <f>ROUND(I153*H153,2)</f>
        <v>0</v>
      </c>
      <c r="K153" s="138" t="s">
        <v>146</v>
      </c>
      <c r="L153" s="32"/>
      <c r="M153" s="143" t="s">
        <v>1</v>
      </c>
      <c r="N153" s="144" t="s">
        <v>50</v>
      </c>
      <c r="P153" s="145">
        <f>O153*H153</f>
        <v>0</v>
      </c>
      <c r="Q153" s="145">
        <v>0</v>
      </c>
      <c r="R153" s="145">
        <f>Q153*H153</f>
        <v>0</v>
      </c>
      <c r="S153" s="145">
        <v>0</v>
      </c>
      <c r="T153" s="146">
        <f>S153*H153</f>
        <v>0</v>
      </c>
      <c r="AR153" s="147" t="s">
        <v>147</v>
      </c>
      <c r="AT153" s="147" t="s">
        <v>142</v>
      </c>
      <c r="AU153" s="147" t="s">
        <v>94</v>
      </c>
      <c r="AY153" s="16" t="s">
        <v>140</v>
      </c>
      <c r="BE153" s="148">
        <f>IF(N153="základní",J153,0)</f>
        <v>0</v>
      </c>
      <c r="BF153" s="148">
        <f>IF(N153="snížená",J153,0)</f>
        <v>0</v>
      </c>
      <c r="BG153" s="148">
        <f>IF(N153="zákl. přenesená",J153,0)</f>
        <v>0</v>
      </c>
      <c r="BH153" s="148">
        <f>IF(N153="sníž. přenesená",J153,0)</f>
        <v>0</v>
      </c>
      <c r="BI153" s="148">
        <f>IF(N153="nulová",J153,0)</f>
        <v>0</v>
      </c>
      <c r="BJ153" s="16" t="s">
        <v>92</v>
      </c>
      <c r="BK153" s="148">
        <f>ROUND(I153*H153,2)</f>
        <v>0</v>
      </c>
      <c r="BL153" s="16" t="s">
        <v>147</v>
      </c>
      <c r="BM153" s="147" t="s">
        <v>8</v>
      </c>
    </row>
    <row r="154" spans="2:65" s="1" customFormat="1" ht="19.2" x14ac:dyDescent="0.2">
      <c r="B154" s="32"/>
      <c r="D154" s="149" t="s">
        <v>148</v>
      </c>
      <c r="F154" s="150" t="s">
        <v>277</v>
      </c>
      <c r="I154" s="151"/>
      <c r="L154" s="32"/>
      <c r="M154" s="152"/>
      <c r="T154" s="56"/>
      <c r="AT154" s="16" t="s">
        <v>148</v>
      </c>
      <c r="AU154" s="16" t="s">
        <v>94</v>
      </c>
    </row>
    <row r="155" spans="2:65" s="13" customFormat="1" ht="10.199999999999999" x14ac:dyDescent="0.2">
      <c r="B155" s="159"/>
      <c r="D155" s="149" t="s">
        <v>149</v>
      </c>
      <c r="E155" s="160" t="s">
        <v>1</v>
      </c>
      <c r="F155" s="161" t="s">
        <v>376</v>
      </c>
      <c r="H155" s="162">
        <v>0.54600000000000004</v>
      </c>
      <c r="I155" s="163"/>
      <c r="L155" s="159"/>
      <c r="M155" s="164"/>
      <c r="T155" s="165"/>
      <c r="AT155" s="160" t="s">
        <v>149</v>
      </c>
      <c r="AU155" s="160" t="s">
        <v>94</v>
      </c>
      <c r="AV155" s="13" t="s">
        <v>94</v>
      </c>
      <c r="AW155" s="13" t="s">
        <v>39</v>
      </c>
      <c r="AX155" s="13" t="s">
        <v>85</v>
      </c>
      <c r="AY155" s="160" t="s">
        <v>140</v>
      </c>
    </row>
    <row r="156" spans="2:65" s="14" customFormat="1" ht="10.199999999999999" x14ac:dyDescent="0.2">
      <c r="B156" s="166"/>
      <c r="D156" s="149" t="s">
        <v>149</v>
      </c>
      <c r="E156" s="167" t="s">
        <v>1</v>
      </c>
      <c r="F156" s="168" t="s">
        <v>152</v>
      </c>
      <c r="H156" s="169">
        <v>0.54600000000000004</v>
      </c>
      <c r="I156" s="170"/>
      <c r="L156" s="166"/>
      <c r="M156" s="171"/>
      <c r="T156" s="172"/>
      <c r="AT156" s="167" t="s">
        <v>149</v>
      </c>
      <c r="AU156" s="167" t="s">
        <v>94</v>
      </c>
      <c r="AV156" s="14" t="s">
        <v>147</v>
      </c>
      <c r="AW156" s="14" t="s">
        <v>39</v>
      </c>
      <c r="AX156" s="14" t="s">
        <v>85</v>
      </c>
      <c r="AY156" s="167" t="s">
        <v>140</v>
      </c>
    </row>
    <row r="157" spans="2:65" s="13" customFormat="1" ht="10.199999999999999" x14ac:dyDescent="0.2">
      <c r="B157" s="159"/>
      <c r="D157" s="149" t="s">
        <v>149</v>
      </c>
      <c r="E157" s="160" t="s">
        <v>1</v>
      </c>
      <c r="F157" s="161" t="s">
        <v>377</v>
      </c>
      <c r="H157" s="162">
        <v>0.57299999999999995</v>
      </c>
      <c r="I157" s="163"/>
      <c r="L157" s="159"/>
      <c r="M157" s="164"/>
      <c r="T157" s="165"/>
      <c r="AT157" s="160" t="s">
        <v>149</v>
      </c>
      <c r="AU157" s="160" t="s">
        <v>94</v>
      </c>
      <c r="AV157" s="13" t="s">
        <v>94</v>
      </c>
      <c r="AW157" s="13" t="s">
        <v>39</v>
      </c>
      <c r="AX157" s="13" t="s">
        <v>85</v>
      </c>
      <c r="AY157" s="160" t="s">
        <v>140</v>
      </c>
    </row>
    <row r="158" spans="2:65" s="14" customFormat="1" ht="10.199999999999999" x14ac:dyDescent="0.2">
      <c r="B158" s="166"/>
      <c r="D158" s="149" t="s">
        <v>149</v>
      </c>
      <c r="E158" s="167" t="s">
        <v>1</v>
      </c>
      <c r="F158" s="168" t="s">
        <v>152</v>
      </c>
      <c r="H158" s="169">
        <v>0.57299999999999995</v>
      </c>
      <c r="I158" s="170"/>
      <c r="L158" s="166"/>
      <c r="M158" s="171"/>
      <c r="T158" s="172"/>
      <c r="AT158" s="167" t="s">
        <v>149</v>
      </c>
      <c r="AU158" s="167" t="s">
        <v>94</v>
      </c>
      <c r="AV158" s="14" t="s">
        <v>147</v>
      </c>
      <c r="AW158" s="14" t="s">
        <v>39</v>
      </c>
      <c r="AX158" s="14" t="s">
        <v>92</v>
      </c>
      <c r="AY158" s="167" t="s">
        <v>140</v>
      </c>
    </row>
    <row r="159" spans="2:65" s="11" customFormat="1" ht="22.8" customHeight="1" x14ac:dyDescent="0.25">
      <c r="B159" s="124"/>
      <c r="D159" s="125" t="s">
        <v>84</v>
      </c>
      <c r="E159" s="134" t="s">
        <v>160</v>
      </c>
      <c r="F159" s="134" t="s">
        <v>161</v>
      </c>
      <c r="I159" s="127"/>
      <c r="J159" s="135">
        <f>BK159</f>
        <v>0</v>
      </c>
      <c r="L159" s="124"/>
      <c r="M159" s="129"/>
      <c r="P159" s="130">
        <f>SUM(P160:P164)</f>
        <v>0</v>
      </c>
      <c r="R159" s="130">
        <f>SUM(R160:R164)</f>
        <v>0</v>
      </c>
      <c r="T159" s="131">
        <f>SUM(T160:T164)</f>
        <v>0</v>
      </c>
      <c r="AR159" s="125" t="s">
        <v>92</v>
      </c>
      <c r="AT159" s="132" t="s">
        <v>84</v>
      </c>
      <c r="AU159" s="132" t="s">
        <v>92</v>
      </c>
      <c r="AY159" s="125" t="s">
        <v>140</v>
      </c>
      <c r="BK159" s="133">
        <f>SUM(BK160:BK164)</f>
        <v>0</v>
      </c>
    </row>
    <row r="160" spans="2:65" s="1" customFormat="1" ht="24.15" customHeight="1" x14ac:dyDescent="0.2">
      <c r="B160" s="32"/>
      <c r="C160" s="136" t="s">
        <v>200</v>
      </c>
      <c r="D160" s="136" t="s">
        <v>142</v>
      </c>
      <c r="E160" s="137" t="s">
        <v>162</v>
      </c>
      <c r="F160" s="138" t="s">
        <v>163</v>
      </c>
      <c r="G160" s="139" t="s">
        <v>164</v>
      </c>
      <c r="H160" s="140">
        <v>3</v>
      </c>
      <c r="I160" s="141"/>
      <c r="J160" s="142">
        <f>ROUND(I160*H160,2)</f>
        <v>0</v>
      </c>
      <c r="K160" s="138" t="s">
        <v>146</v>
      </c>
      <c r="L160" s="32"/>
      <c r="M160" s="143" t="s">
        <v>1</v>
      </c>
      <c r="N160" s="144" t="s">
        <v>50</v>
      </c>
      <c r="P160" s="145">
        <f>O160*H160</f>
        <v>0</v>
      </c>
      <c r="Q160" s="145">
        <v>0</v>
      </c>
      <c r="R160" s="145">
        <f>Q160*H160</f>
        <v>0</v>
      </c>
      <c r="S160" s="145">
        <v>0</v>
      </c>
      <c r="T160" s="146">
        <f>S160*H160</f>
        <v>0</v>
      </c>
      <c r="AR160" s="147" t="s">
        <v>147</v>
      </c>
      <c r="AT160" s="147" t="s">
        <v>142</v>
      </c>
      <c r="AU160" s="147" t="s">
        <v>94</v>
      </c>
      <c r="AY160" s="16" t="s">
        <v>140</v>
      </c>
      <c r="BE160" s="148">
        <f>IF(N160="základní",J160,0)</f>
        <v>0</v>
      </c>
      <c r="BF160" s="148">
        <f>IF(N160="snížená",J160,0)</f>
        <v>0</v>
      </c>
      <c r="BG160" s="148">
        <f>IF(N160="zákl. přenesená",J160,0)</f>
        <v>0</v>
      </c>
      <c r="BH160" s="148">
        <f>IF(N160="sníž. přenesená",J160,0)</f>
        <v>0</v>
      </c>
      <c r="BI160" s="148">
        <f>IF(N160="nulová",J160,0)</f>
        <v>0</v>
      </c>
      <c r="BJ160" s="16" t="s">
        <v>92</v>
      </c>
      <c r="BK160" s="148">
        <f>ROUND(I160*H160,2)</f>
        <v>0</v>
      </c>
      <c r="BL160" s="16" t="s">
        <v>147</v>
      </c>
      <c r="BM160" s="147" t="s">
        <v>203</v>
      </c>
    </row>
    <row r="161" spans="2:65" s="1" customFormat="1" ht="19.2" x14ac:dyDescent="0.2">
      <c r="B161" s="32"/>
      <c r="D161" s="149" t="s">
        <v>148</v>
      </c>
      <c r="F161" s="150" t="s">
        <v>163</v>
      </c>
      <c r="I161" s="151"/>
      <c r="L161" s="32"/>
      <c r="M161" s="152"/>
      <c r="T161" s="56"/>
      <c r="AT161" s="16" t="s">
        <v>148</v>
      </c>
      <c r="AU161" s="16" t="s">
        <v>94</v>
      </c>
    </row>
    <row r="162" spans="2:65" s="1" customFormat="1" ht="38.4" x14ac:dyDescent="0.2">
      <c r="B162" s="32"/>
      <c r="D162" s="149" t="s">
        <v>166</v>
      </c>
      <c r="F162" s="173" t="s">
        <v>167</v>
      </c>
      <c r="I162" s="151"/>
      <c r="L162" s="32"/>
      <c r="M162" s="152"/>
      <c r="T162" s="56"/>
      <c r="AT162" s="16" t="s">
        <v>166</v>
      </c>
      <c r="AU162" s="16" t="s">
        <v>94</v>
      </c>
    </row>
    <row r="163" spans="2:65" s="13" customFormat="1" ht="10.199999999999999" x14ac:dyDescent="0.2">
      <c r="B163" s="159"/>
      <c r="D163" s="149" t="s">
        <v>149</v>
      </c>
      <c r="E163" s="160" t="s">
        <v>1</v>
      </c>
      <c r="F163" s="161" t="s">
        <v>373</v>
      </c>
      <c r="H163" s="162">
        <v>3</v>
      </c>
      <c r="I163" s="163"/>
      <c r="L163" s="159"/>
      <c r="M163" s="164"/>
      <c r="T163" s="165"/>
      <c r="AT163" s="160" t="s">
        <v>149</v>
      </c>
      <c r="AU163" s="160" t="s">
        <v>94</v>
      </c>
      <c r="AV163" s="13" t="s">
        <v>94</v>
      </c>
      <c r="AW163" s="13" t="s">
        <v>39</v>
      </c>
      <c r="AX163" s="13" t="s">
        <v>85</v>
      </c>
      <c r="AY163" s="160" t="s">
        <v>140</v>
      </c>
    </row>
    <row r="164" spans="2:65" s="14" customFormat="1" ht="10.199999999999999" x14ac:dyDescent="0.2">
      <c r="B164" s="166"/>
      <c r="D164" s="149" t="s">
        <v>149</v>
      </c>
      <c r="E164" s="167" t="s">
        <v>1</v>
      </c>
      <c r="F164" s="168" t="s">
        <v>152</v>
      </c>
      <c r="H164" s="169">
        <v>3</v>
      </c>
      <c r="I164" s="170"/>
      <c r="L164" s="166"/>
      <c r="M164" s="171"/>
      <c r="T164" s="172"/>
      <c r="AT164" s="167" t="s">
        <v>149</v>
      </c>
      <c r="AU164" s="167" t="s">
        <v>94</v>
      </c>
      <c r="AV164" s="14" t="s">
        <v>147</v>
      </c>
      <c r="AW164" s="14" t="s">
        <v>39</v>
      </c>
      <c r="AX164" s="14" t="s">
        <v>92</v>
      </c>
      <c r="AY164" s="167" t="s">
        <v>140</v>
      </c>
    </row>
    <row r="165" spans="2:65" s="11" customFormat="1" ht="22.8" customHeight="1" x14ac:dyDescent="0.25">
      <c r="B165" s="124"/>
      <c r="D165" s="125" t="s">
        <v>84</v>
      </c>
      <c r="E165" s="134" t="s">
        <v>191</v>
      </c>
      <c r="F165" s="134" t="s">
        <v>192</v>
      </c>
      <c r="I165" s="127"/>
      <c r="J165" s="135">
        <f>BK165</f>
        <v>0</v>
      </c>
      <c r="L165" s="124"/>
      <c r="M165" s="129"/>
      <c r="P165" s="130">
        <f>SUM(P166:P176)</f>
        <v>0</v>
      </c>
      <c r="R165" s="130">
        <f>SUM(R166:R176)</f>
        <v>0</v>
      </c>
      <c r="T165" s="131">
        <f>SUM(T166:T176)</f>
        <v>0</v>
      </c>
      <c r="AR165" s="125" t="s">
        <v>92</v>
      </c>
      <c r="AT165" s="132" t="s">
        <v>84</v>
      </c>
      <c r="AU165" s="132" t="s">
        <v>92</v>
      </c>
      <c r="AY165" s="125" t="s">
        <v>140</v>
      </c>
      <c r="BK165" s="133">
        <f>SUM(BK166:BK176)</f>
        <v>0</v>
      </c>
    </row>
    <row r="166" spans="2:65" s="1" customFormat="1" ht="33" customHeight="1" x14ac:dyDescent="0.2">
      <c r="B166" s="32"/>
      <c r="C166" s="136" t="s">
        <v>165</v>
      </c>
      <c r="D166" s="136" t="s">
        <v>142</v>
      </c>
      <c r="E166" s="137" t="s">
        <v>198</v>
      </c>
      <c r="F166" s="138" t="s">
        <v>199</v>
      </c>
      <c r="G166" s="139" t="s">
        <v>196</v>
      </c>
      <c r="H166" s="140">
        <v>7.2</v>
      </c>
      <c r="I166" s="141"/>
      <c r="J166" s="142">
        <f>ROUND(I166*H166,2)</f>
        <v>0</v>
      </c>
      <c r="K166" s="138" t="s">
        <v>146</v>
      </c>
      <c r="L166" s="32"/>
      <c r="M166" s="143" t="s">
        <v>1</v>
      </c>
      <c r="N166" s="144" t="s">
        <v>50</v>
      </c>
      <c r="P166" s="145">
        <f>O166*H166</f>
        <v>0</v>
      </c>
      <c r="Q166" s="145">
        <v>0</v>
      </c>
      <c r="R166" s="145">
        <f>Q166*H166</f>
        <v>0</v>
      </c>
      <c r="S166" s="145">
        <v>0</v>
      </c>
      <c r="T166" s="146">
        <f>S166*H166</f>
        <v>0</v>
      </c>
      <c r="AR166" s="147" t="s">
        <v>147</v>
      </c>
      <c r="AT166" s="147" t="s">
        <v>142</v>
      </c>
      <c r="AU166" s="147" t="s">
        <v>94</v>
      </c>
      <c r="AY166" s="16" t="s">
        <v>140</v>
      </c>
      <c r="BE166" s="148">
        <f>IF(N166="základní",J166,0)</f>
        <v>0</v>
      </c>
      <c r="BF166" s="148">
        <f>IF(N166="snížená",J166,0)</f>
        <v>0</v>
      </c>
      <c r="BG166" s="148">
        <f>IF(N166="zákl. přenesená",J166,0)</f>
        <v>0</v>
      </c>
      <c r="BH166" s="148">
        <f>IF(N166="sníž. přenesená",J166,0)</f>
        <v>0</v>
      </c>
      <c r="BI166" s="148">
        <f>IF(N166="nulová",J166,0)</f>
        <v>0</v>
      </c>
      <c r="BJ166" s="16" t="s">
        <v>92</v>
      </c>
      <c r="BK166" s="148">
        <f>ROUND(I166*H166,2)</f>
        <v>0</v>
      </c>
      <c r="BL166" s="16" t="s">
        <v>147</v>
      </c>
      <c r="BM166" s="147" t="s">
        <v>208</v>
      </c>
    </row>
    <row r="167" spans="2:65" s="1" customFormat="1" ht="19.2" x14ac:dyDescent="0.2">
      <c r="B167" s="32"/>
      <c r="D167" s="149" t="s">
        <v>148</v>
      </c>
      <c r="F167" s="150" t="s">
        <v>199</v>
      </c>
      <c r="I167" s="151"/>
      <c r="L167" s="32"/>
      <c r="M167" s="152"/>
      <c r="T167" s="56"/>
      <c r="AT167" s="16" t="s">
        <v>148</v>
      </c>
      <c r="AU167" s="16" t="s">
        <v>94</v>
      </c>
    </row>
    <row r="168" spans="2:65" s="1" customFormat="1" ht="44.25" customHeight="1" x14ac:dyDescent="0.2">
      <c r="B168" s="32"/>
      <c r="C168" s="136" t="s">
        <v>160</v>
      </c>
      <c r="D168" s="136" t="s">
        <v>142</v>
      </c>
      <c r="E168" s="137" t="s">
        <v>201</v>
      </c>
      <c r="F168" s="138" t="s">
        <v>202</v>
      </c>
      <c r="G168" s="139" t="s">
        <v>196</v>
      </c>
      <c r="H168" s="140">
        <v>172.8</v>
      </c>
      <c r="I168" s="141"/>
      <c r="J168" s="142">
        <f>ROUND(I168*H168,2)</f>
        <v>0</v>
      </c>
      <c r="K168" s="138" t="s">
        <v>146</v>
      </c>
      <c r="L168" s="32"/>
      <c r="M168" s="143" t="s">
        <v>1</v>
      </c>
      <c r="N168" s="144" t="s">
        <v>50</v>
      </c>
      <c r="P168" s="145">
        <f>O168*H168</f>
        <v>0</v>
      </c>
      <c r="Q168" s="145">
        <v>0</v>
      </c>
      <c r="R168" s="145">
        <f>Q168*H168</f>
        <v>0</v>
      </c>
      <c r="S168" s="145">
        <v>0</v>
      </c>
      <c r="T168" s="146">
        <f>S168*H168</f>
        <v>0</v>
      </c>
      <c r="AR168" s="147" t="s">
        <v>147</v>
      </c>
      <c r="AT168" s="147" t="s">
        <v>142</v>
      </c>
      <c r="AU168" s="147" t="s">
        <v>94</v>
      </c>
      <c r="AY168" s="16" t="s">
        <v>140</v>
      </c>
      <c r="BE168" s="148">
        <f>IF(N168="základní",J168,0)</f>
        <v>0</v>
      </c>
      <c r="BF168" s="148">
        <f>IF(N168="snížená",J168,0)</f>
        <v>0</v>
      </c>
      <c r="BG168" s="148">
        <f>IF(N168="zákl. přenesená",J168,0)</f>
        <v>0</v>
      </c>
      <c r="BH168" s="148">
        <f>IF(N168="sníž. přenesená",J168,0)</f>
        <v>0</v>
      </c>
      <c r="BI168" s="148">
        <f>IF(N168="nulová",J168,0)</f>
        <v>0</v>
      </c>
      <c r="BJ168" s="16" t="s">
        <v>92</v>
      </c>
      <c r="BK168" s="148">
        <f>ROUND(I168*H168,2)</f>
        <v>0</v>
      </c>
      <c r="BL168" s="16" t="s">
        <v>147</v>
      </c>
      <c r="BM168" s="147" t="s">
        <v>211</v>
      </c>
    </row>
    <row r="169" spans="2:65" s="1" customFormat="1" ht="28.8" x14ac:dyDescent="0.2">
      <c r="B169" s="32"/>
      <c r="D169" s="149" t="s">
        <v>148</v>
      </c>
      <c r="F169" s="150" t="s">
        <v>202</v>
      </c>
      <c r="I169" s="151"/>
      <c r="L169" s="32"/>
      <c r="M169" s="152"/>
      <c r="T169" s="56"/>
      <c r="AT169" s="16" t="s">
        <v>148</v>
      </c>
      <c r="AU169" s="16" t="s">
        <v>94</v>
      </c>
    </row>
    <row r="170" spans="2:65" s="12" customFormat="1" ht="10.199999999999999" x14ac:dyDescent="0.2">
      <c r="B170" s="153"/>
      <c r="D170" s="149" t="s">
        <v>149</v>
      </c>
      <c r="E170" s="154" t="s">
        <v>1</v>
      </c>
      <c r="F170" s="155" t="s">
        <v>204</v>
      </c>
      <c r="H170" s="154" t="s">
        <v>1</v>
      </c>
      <c r="I170" s="156"/>
      <c r="L170" s="153"/>
      <c r="M170" s="157"/>
      <c r="T170" s="158"/>
      <c r="AT170" s="154" t="s">
        <v>149</v>
      </c>
      <c r="AU170" s="154" t="s">
        <v>94</v>
      </c>
      <c r="AV170" s="12" t="s">
        <v>92</v>
      </c>
      <c r="AW170" s="12" t="s">
        <v>39</v>
      </c>
      <c r="AX170" s="12" t="s">
        <v>85</v>
      </c>
      <c r="AY170" s="154" t="s">
        <v>140</v>
      </c>
    </row>
    <row r="171" spans="2:65" s="13" customFormat="1" ht="10.199999999999999" x14ac:dyDescent="0.2">
      <c r="B171" s="159"/>
      <c r="D171" s="149" t="s">
        <v>149</v>
      </c>
      <c r="E171" s="160" t="s">
        <v>1</v>
      </c>
      <c r="F171" s="161" t="s">
        <v>378</v>
      </c>
      <c r="H171" s="162">
        <v>172.8</v>
      </c>
      <c r="I171" s="163"/>
      <c r="L171" s="159"/>
      <c r="M171" s="164"/>
      <c r="T171" s="165"/>
      <c r="AT171" s="160" t="s">
        <v>149</v>
      </c>
      <c r="AU171" s="160" t="s">
        <v>94</v>
      </c>
      <c r="AV171" s="13" t="s">
        <v>94</v>
      </c>
      <c r="AW171" s="13" t="s">
        <v>39</v>
      </c>
      <c r="AX171" s="13" t="s">
        <v>85</v>
      </c>
      <c r="AY171" s="160" t="s">
        <v>140</v>
      </c>
    </row>
    <row r="172" spans="2:65" s="14" customFormat="1" ht="10.199999999999999" x14ac:dyDescent="0.2">
      <c r="B172" s="166"/>
      <c r="D172" s="149" t="s">
        <v>149</v>
      </c>
      <c r="E172" s="167" t="s">
        <v>1</v>
      </c>
      <c r="F172" s="168" t="s">
        <v>152</v>
      </c>
      <c r="H172" s="169">
        <v>172.8</v>
      </c>
      <c r="I172" s="170"/>
      <c r="L172" s="166"/>
      <c r="M172" s="171"/>
      <c r="T172" s="172"/>
      <c r="AT172" s="167" t="s">
        <v>149</v>
      </c>
      <c r="AU172" s="167" t="s">
        <v>94</v>
      </c>
      <c r="AV172" s="14" t="s">
        <v>147</v>
      </c>
      <c r="AW172" s="14" t="s">
        <v>39</v>
      </c>
      <c r="AX172" s="14" t="s">
        <v>92</v>
      </c>
      <c r="AY172" s="167" t="s">
        <v>140</v>
      </c>
    </row>
    <row r="173" spans="2:65" s="1" customFormat="1" ht="24.15" customHeight="1" x14ac:dyDescent="0.2">
      <c r="B173" s="32"/>
      <c r="C173" s="136" t="s">
        <v>197</v>
      </c>
      <c r="D173" s="136" t="s">
        <v>142</v>
      </c>
      <c r="E173" s="137" t="s">
        <v>194</v>
      </c>
      <c r="F173" s="138" t="s">
        <v>195</v>
      </c>
      <c r="G173" s="139" t="s">
        <v>196</v>
      </c>
      <c r="H173" s="140">
        <v>7.2</v>
      </c>
      <c r="I173" s="141"/>
      <c r="J173" s="142">
        <f>ROUND(I173*H173,2)</f>
        <v>0</v>
      </c>
      <c r="K173" s="138" t="s">
        <v>146</v>
      </c>
      <c r="L173" s="32"/>
      <c r="M173" s="143" t="s">
        <v>1</v>
      </c>
      <c r="N173" s="144" t="s">
        <v>50</v>
      </c>
      <c r="P173" s="145">
        <f>O173*H173</f>
        <v>0</v>
      </c>
      <c r="Q173" s="145">
        <v>0</v>
      </c>
      <c r="R173" s="145">
        <f>Q173*H173</f>
        <v>0</v>
      </c>
      <c r="S173" s="145">
        <v>0</v>
      </c>
      <c r="T173" s="146">
        <f>S173*H173</f>
        <v>0</v>
      </c>
      <c r="AR173" s="147" t="s">
        <v>147</v>
      </c>
      <c r="AT173" s="147" t="s">
        <v>142</v>
      </c>
      <c r="AU173" s="147" t="s">
        <v>94</v>
      </c>
      <c r="AY173" s="16" t="s">
        <v>140</v>
      </c>
      <c r="BE173" s="148">
        <f>IF(N173="základní",J173,0)</f>
        <v>0</v>
      </c>
      <c r="BF173" s="148">
        <f>IF(N173="snížená",J173,0)</f>
        <v>0</v>
      </c>
      <c r="BG173" s="148">
        <f>IF(N173="zákl. přenesená",J173,0)</f>
        <v>0</v>
      </c>
      <c r="BH173" s="148">
        <f>IF(N173="sníž. přenesená",J173,0)</f>
        <v>0</v>
      </c>
      <c r="BI173" s="148">
        <f>IF(N173="nulová",J173,0)</f>
        <v>0</v>
      </c>
      <c r="BJ173" s="16" t="s">
        <v>92</v>
      </c>
      <c r="BK173" s="148">
        <f>ROUND(I173*H173,2)</f>
        <v>0</v>
      </c>
      <c r="BL173" s="16" t="s">
        <v>147</v>
      </c>
      <c r="BM173" s="147" t="s">
        <v>291</v>
      </c>
    </row>
    <row r="174" spans="2:65" s="1" customFormat="1" ht="19.2" x14ac:dyDescent="0.2">
      <c r="B174" s="32"/>
      <c r="D174" s="149" t="s">
        <v>148</v>
      </c>
      <c r="F174" s="150" t="s">
        <v>195</v>
      </c>
      <c r="I174" s="151"/>
      <c r="L174" s="32"/>
      <c r="M174" s="152"/>
      <c r="T174" s="56"/>
      <c r="AT174" s="16" t="s">
        <v>148</v>
      </c>
      <c r="AU174" s="16" t="s">
        <v>94</v>
      </c>
    </row>
    <row r="175" spans="2:65" s="1" customFormat="1" ht="44.25" customHeight="1" x14ac:dyDescent="0.2">
      <c r="B175" s="32"/>
      <c r="C175" s="136" t="s">
        <v>294</v>
      </c>
      <c r="D175" s="136" t="s">
        <v>142</v>
      </c>
      <c r="E175" s="137" t="s">
        <v>206</v>
      </c>
      <c r="F175" s="138" t="s">
        <v>207</v>
      </c>
      <c r="G175" s="139" t="s">
        <v>196</v>
      </c>
      <c r="H175" s="140">
        <v>7.2</v>
      </c>
      <c r="I175" s="141"/>
      <c r="J175" s="142">
        <f>ROUND(I175*H175,2)</f>
        <v>0</v>
      </c>
      <c r="K175" s="138" t="s">
        <v>146</v>
      </c>
      <c r="L175" s="32"/>
      <c r="M175" s="143" t="s">
        <v>1</v>
      </c>
      <c r="N175" s="144" t="s">
        <v>50</v>
      </c>
      <c r="P175" s="145">
        <f>O175*H175</f>
        <v>0</v>
      </c>
      <c r="Q175" s="145">
        <v>0</v>
      </c>
      <c r="R175" s="145">
        <f>Q175*H175</f>
        <v>0</v>
      </c>
      <c r="S175" s="145">
        <v>0</v>
      </c>
      <c r="T175" s="146">
        <f>S175*H175</f>
        <v>0</v>
      </c>
      <c r="AR175" s="147" t="s">
        <v>147</v>
      </c>
      <c r="AT175" s="147" t="s">
        <v>142</v>
      </c>
      <c r="AU175" s="147" t="s">
        <v>94</v>
      </c>
      <c r="AY175" s="16" t="s">
        <v>140</v>
      </c>
      <c r="BE175" s="148">
        <f>IF(N175="základní",J175,0)</f>
        <v>0</v>
      </c>
      <c r="BF175" s="148">
        <f>IF(N175="snížená",J175,0)</f>
        <v>0</v>
      </c>
      <c r="BG175" s="148">
        <f>IF(N175="zákl. přenesená",J175,0)</f>
        <v>0</v>
      </c>
      <c r="BH175" s="148">
        <f>IF(N175="sníž. přenesená",J175,0)</f>
        <v>0</v>
      </c>
      <c r="BI175" s="148">
        <f>IF(N175="nulová",J175,0)</f>
        <v>0</v>
      </c>
      <c r="BJ175" s="16" t="s">
        <v>92</v>
      </c>
      <c r="BK175" s="148">
        <f>ROUND(I175*H175,2)</f>
        <v>0</v>
      </c>
      <c r="BL175" s="16" t="s">
        <v>147</v>
      </c>
      <c r="BM175" s="147" t="s">
        <v>297</v>
      </c>
    </row>
    <row r="176" spans="2:65" s="1" customFormat="1" ht="28.8" x14ac:dyDescent="0.2">
      <c r="B176" s="32"/>
      <c r="D176" s="149" t="s">
        <v>148</v>
      </c>
      <c r="F176" s="150" t="s">
        <v>207</v>
      </c>
      <c r="I176" s="151"/>
      <c r="L176" s="32"/>
      <c r="M176" s="152"/>
      <c r="T176" s="56"/>
      <c r="AT176" s="16" t="s">
        <v>148</v>
      </c>
      <c r="AU176" s="16" t="s">
        <v>94</v>
      </c>
    </row>
    <row r="177" spans="2:65" s="11" customFormat="1" ht="22.8" customHeight="1" x14ac:dyDescent="0.25">
      <c r="B177" s="124"/>
      <c r="D177" s="125" t="s">
        <v>84</v>
      </c>
      <c r="E177" s="134" t="s">
        <v>348</v>
      </c>
      <c r="F177" s="134" t="s">
        <v>349</v>
      </c>
      <c r="I177" s="127"/>
      <c r="J177" s="135">
        <f>BK177</f>
        <v>0</v>
      </c>
      <c r="L177" s="124"/>
      <c r="M177" s="129"/>
      <c r="P177" s="130">
        <f>SUM(P178:P181)</f>
        <v>0</v>
      </c>
      <c r="R177" s="130">
        <f>SUM(R178:R181)</f>
        <v>0</v>
      </c>
      <c r="T177" s="131">
        <f>SUM(T178:T181)</f>
        <v>0</v>
      </c>
      <c r="AR177" s="125" t="s">
        <v>92</v>
      </c>
      <c r="AT177" s="132" t="s">
        <v>84</v>
      </c>
      <c r="AU177" s="132" t="s">
        <v>92</v>
      </c>
      <c r="AY177" s="125" t="s">
        <v>140</v>
      </c>
      <c r="BK177" s="133">
        <f>SUM(BK178:BK181)</f>
        <v>0</v>
      </c>
    </row>
    <row r="178" spans="2:65" s="1" customFormat="1" ht="44.25" customHeight="1" x14ac:dyDescent="0.2">
      <c r="B178" s="32"/>
      <c r="C178" s="136" t="s">
        <v>8</v>
      </c>
      <c r="D178" s="136" t="s">
        <v>142</v>
      </c>
      <c r="E178" s="137" t="s">
        <v>351</v>
      </c>
      <c r="F178" s="138" t="s">
        <v>352</v>
      </c>
      <c r="G178" s="139" t="s">
        <v>196</v>
      </c>
      <c r="H178" s="140">
        <v>1.127</v>
      </c>
      <c r="I178" s="141"/>
      <c r="J178" s="142">
        <f>ROUND(I178*H178,2)</f>
        <v>0</v>
      </c>
      <c r="K178" s="138" t="s">
        <v>146</v>
      </c>
      <c r="L178" s="32"/>
      <c r="M178" s="143" t="s">
        <v>1</v>
      </c>
      <c r="N178" s="144" t="s">
        <v>50</v>
      </c>
      <c r="P178" s="145">
        <f>O178*H178</f>
        <v>0</v>
      </c>
      <c r="Q178" s="145">
        <v>0</v>
      </c>
      <c r="R178" s="145">
        <f>Q178*H178</f>
        <v>0</v>
      </c>
      <c r="S178" s="145">
        <v>0</v>
      </c>
      <c r="T178" s="146">
        <f>S178*H178</f>
        <v>0</v>
      </c>
      <c r="AR178" s="147" t="s">
        <v>147</v>
      </c>
      <c r="AT178" s="147" t="s">
        <v>142</v>
      </c>
      <c r="AU178" s="147" t="s">
        <v>94</v>
      </c>
      <c r="AY178" s="16" t="s">
        <v>140</v>
      </c>
      <c r="BE178" s="148">
        <f>IF(N178="základní",J178,0)</f>
        <v>0</v>
      </c>
      <c r="BF178" s="148">
        <f>IF(N178="snížená",J178,0)</f>
        <v>0</v>
      </c>
      <c r="BG178" s="148">
        <f>IF(N178="zákl. přenesená",J178,0)</f>
        <v>0</v>
      </c>
      <c r="BH178" s="148">
        <f>IF(N178="sníž. přenesená",J178,0)</f>
        <v>0</v>
      </c>
      <c r="BI178" s="148">
        <f>IF(N178="nulová",J178,0)</f>
        <v>0</v>
      </c>
      <c r="BJ178" s="16" t="s">
        <v>92</v>
      </c>
      <c r="BK178" s="148">
        <f>ROUND(I178*H178,2)</f>
        <v>0</v>
      </c>
      <c r="BL178" s="16" t="s">
        <v>147</v>
      </c>
      <c r="BM178" s="147" t="s">
        <v>301</v>
      </c>
    </row>
    <row r="179" spans="2:65" s="1" customFormat="1" ht="28.8" x14ac:dyDescent="0.2">
      <c r="B179" s="32"/>
      <c r="D179" s="149" t="s">
        <v>148</v>
      </c>
      <c r="F179" s="150" t="s">
        <v>352</v>
      </c>
      <c r="I179" s="151"/>
      <c r="L179" s="32"/>
      <c r="M179" s="152"/>
      <c r="T179" s="56"/>
      <c r="AT179" s="16" t="s">
        <v>148</v>
      </c>
      <c r="AU179" s="16" t="s">
        <v>94</v>
      </c>
    </row>
    <row r="180" spans="2:65" s="1" customFormat="1" ht="62.7" customHeight="1" x14ac:dyDescent="0.2">
      <c r="B180" s="32"/>
      <c r="C180" s="136" t="s">
        <v>303</v>
      </c>
      <c r="D180" s="136" t="s">
        <v>142</v>
      </c>
      <c r="E180" s="137" t="s">
        <v>354</v>
      </c>
      <c r="F180" s="138" t="s">
        <v>355</v>
      </c>
      <c r="G180" s="139" t="s">
        <v>196</v>
      </c>
      <c r="H180" s="140">
        <v>1.127</v>
      </c>
      <c r="I180" s="141"/>
      <c r="J180" s="142">
        <f>ROUND(I180*H180,2)</f>
        <v>0</v>
      </c>
      <c r="K180" s="138" t="s">
        <v>146</v>
      </c>
      <c r="L180" s="32"/>
      <c r="M180" s="143" t="s">
        <v>1</v>
      </c>
      <c r="N180" s="144" t="s">
        <v>50</v>
      </c>
      <c r="P180" s="145">
        <f>O180*H180</f>
        <v>0</v>
      </c>
      <c r="Q180" s="145">
        <v>0</v>
      </c>
      <c r="R180" s="145">
        <f>Q180*H180</f>
        <v>0</v>
      </c>
      <c r="S180" s="145">
        <v>0</v>
      </c>
      <c r="T180" s="146">
        <f>S180*H180</f>
        <v>0</v>
      </c>
      <c r="AR180" s="147" t="s">
        <v>147</v>
      </c>
      <c r="AT180" s="147" t="s">
        <v>142</v>
      </c>
      <c r="AU180" s="147" t="s">
        <v>94</v>
      </c>
      <c r="AY180" s="16" t="s">
        <v>140</v>
      </c>
      <c r="BE180" s="148">
        <f>IF(N180="základní",J180,0)</f>
        <v>0</v>
      </c>
      <c r="BF180" s="148">
        <f>IF(N180="snížená",J180,0)</f>
        <v>0</v>
      </c>
      <c r="BG180" s="148">
        <f>IF(N180="zákl. přenesená",J180,0)</f>
        <v>0</v>
      </c>
      <c r="BH180" s="148">
        <f>IF(N180="sníž. přenesená",J180,0)</f>
        <v>0</v>
      </c>
      <c r="BI180" s="148">
        <f>IF(N180="nulová",J180,0)</f>
        <v>0</v>
      </c>
      <c r="BJ180" s="16" t="s">
        <v>92</v>
      </c>
      <c r="BK180" s="148">
        <f>ROUND(I180*H180,2)</f>
        <v>0</v>
      </c>
      <c r="BL180" s="16" t="s">
        <v>147</v>
      </c>
      <c r="BM180" s="147" t="s">
        <v>306</v>
      </c>
    </row>
    <row r="181" spans="2:65" s="1" customFormat="1" ht="38.4" x14ac:dyDescent="0.2">
      <c r="B181" s="32"/>
      <c r="D181" s="149" t="s">
        <v>148</v>
      </c>
      <c r="F181" s="150" t="s">
        <v>355</v>
      </c>
      <c r="I181" s="151"/>
      <c r="L181" s="32"/>
      <c r="M181" s="174"/>
      <c r="N181" s="175"/>
      <c r="O181" s="175"/>
      <c r="P181" s="175"/>
      <c r="Q181" s="175"/>
      <c r="R181" s="175"/>
      <c r="S181" s="175"/>
      <c r="T181" s="176"/>
      <c r="AT181" s="16" t="s">
        <v>148</v>
      </c>
      <c r="AU181" s="16" t="s">
        <v>94</v>
      </c>
    </row>
    <row r="182" spans="2:65" s="1" customFormat="1" ht="6.9" customHeight="1" x14ac:dyDescent="0.2">
      <c r="B182" s="44"/>
      <c r="C182" s="45"/>
      <c r="D182" s="45"/>
      <c r="E182" s="45"/>
      <c r="F182" s="45"/>
      <c r="G182" s="45"/>
      <c r="H182" s="45"/>
      <c r="I182" s="45"/>
      <c r="J182" s="45"/>
      <c r="K182" s="45"/>
      <c r="L182" s="32"/>
    </row>
  </sheetData>
  <sheetProtection algorithmName="SHA-512" hashValue="6bigvf7BswBGoDkCqnwLxGMChBPh0rCVSWXCws3g8lOT8BzHcLYOyzPdHz+8mWK4vNsdwdW599xATfQ3eskCGg==" saltValue="of/oYrvanhWpgob0Y8CSNyXel82GlxyQMVOuRxzOpnNXnovqh0+f/qrxEo5Qc21jISN20t7doeWGfPYk6ZiNeA==" spinCount="100000" sheet="1" objects="1" scenarios="1" formatColumns="0" formatRows="0" autoFilter="0"/>
  <autoFilter ref="C124:K181" xr:uid="{00000000-0009-0000-0000-00000300000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67"/>
  <sheetViews>
    <sheetView showGridLines="0" workbookViewId="0"/>
  </sheetViews>
  <sheetFormatPr defaultRowHeight="14.4" x14ac:dyDescent="0.2"/>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x14ac:dyDescent="0.2">
      <c r="L2" s="204"/>
      <c r="M2" s="204"/>
      <c r="N2" s="204"/>
      <c r="O2" s="204"/>
      <c r="P2" s="204"/>
      <c r="Q2" s="204"/>
      <c r="R2" s="204"/>
      <c r="S2" s="204"/>
      <c r="T2" s="204"/>
      <c r="U2" s="204"/>
      <c r="V2" s="204"/>
      <c r="AT2" s="16" t="s">
        <v>109</v>
      </c>
    </row>
    <row r="3" spans="2:46" ht="6.9" customHeight="1" x14ac:dyDescent="0.2">
      <c r="B3" s="17"/>
      <c r="C3" s="18"/>
      <c r="D3" s="18"/>
      <c r="E3" s="18"/>
      <c r="F3" s="18"/>
      <c r="G3" s="18"/>
      <c r="H3" s="18"/>
      <c r="I3" s="18"/>
      <c r="J3" s="18"/>
      <c r="K3" s="18"/>
      <c r="L3" s="19"/>
      <c r="AT3" s="16" t="s">
        <v>94</v>
      </c>
    </row>
    <row r="4" spans="2:46" ht="24.9" customHeight="1" x14ac:dyDescent="0.2">
      <c r="B4" s="19"/>
      <c r="D4" s="20" t="s">
        <v>110</v>
      </c>
      <c r="L4" s="19"/>
      <c r="M4" s="93" t="s">
        <v>10</v>
      </c>
      <c r="AT4" s="16" t="s">
        <v>4</v>
      </c>
    </row>
    <row r="5" spans="2:46" ht="6.9" customHeight="1" x14ac:dyDescent="0.2">
      <c r="B5" s="19"/>
      <c r="L5" s="19"/>
    </row>
    <row r="6" spans="2:46" ht="12" customHeight="1" x14ac:dyDescent="0.2">
      <c r="B6" s="19"/>
      <c r="D6" s="26" t="s">
        <v>16</v>
      </c>
      <c r="L6" s="19"/>
    </row>
    <row r="7" spans="2:46" ht="16.5" customHeight="1" x14ac:dyDescent="0.2">
      <c r="B7" s="19"/>
      <c r="E7" s="219" t="str">
        <f>'Rekapitulace stavby'!K6</f>
        <v>VD Nymburk, zajištění stability betonového zábradlí jezové lávky</v>
      </c>
      <c r="F7" s="220"/>
      <c r="G7" s="220"/>
      <c r="H7" s="220"/>
      <c r="L7" s="19"/>
    </row>
    <row r="8" spans="2:46" s="1" customFormat="1" ht="12" customHeight="1" x14ac:dyDescent="0.2">
      <c r="B8" s="32"/>
      <c r="D8" s="26" t="s">
        <v>111</v>
      </c>
      <c r="L8" s="32"/>
    </row>
    <row r="9" spans="2:46" s="1" customFormat="1" ht="16.5" customHeight="1" x14ac:dyDescent="0.2">
      <c r="B9" s="32"/>
      <c r="E9" s="177" t="s">
        <v>379</v>
      </c>
      <c r="F9" s="221"/>
      <c r="G9" s="221"/>
      <c r="H9" s="221"/>
      <c r="L9" s="32"/>
    </row>
    <row r="10" spans="2:46" s="1" customFormat="1" ht="10.199999999999999" x14ac:dyDescent="0.2">
      <c r="B10" s="32"/>
      <c r="L10" s="32"/>
    </row>
    <row r="11" spans="2:46" s="1" customFormat="1" ht="12" customHeight="1" x14ac:dyDescent="0.2">
      <c r="B11" s="32"/>
      <c r="D11" s="26" t="s">
        <v>18</v>
      </c>
      <c r="F11" s="24" t="s">
        <v>103</v>
      </c>
      <c r="I11" s="26" t="s">
        <v>20</v>
      </c>
      <c r="J11" s="24" t="s">
        <v>1</v>
      </c>
      <c r="L11" s="32"/>
    </row>
    <row r="12" spans="2:46" s="1" customFormat="1" ht="12" customHeight="1" x14ac:dyDescent="0.2">
      <c r="B12" s="32"/>
      <c r="D12" s="26" t="s">
        <v>22</v>
      </c>
      <c r="F12" s="24" t="s">
        <v>23</v>
      </c>
      <c r="I12" s="26" t="s">
        <v>24</v>
      </c>
      <c r="J12" s="52" t="str">
        <f>'Rekapitulace stavby'!AN8</f>
        <v>6. 5. 2025</v>
      </c>
      <c r="L12" s="32"/>
    </row>
    <row r="13" spans="2:46" s="1" customFormat="1" ht="10.8" customHeight="1" x14ac:dyDescent="0.2">
      <c r="B13" s="32"/>
      <c r="L13" s="32"/>
    </row>
    <row r="14" spans="2:46" s="1" customFormat="1" ht="12" customHeight="1" x14ac:dyDescent="0.2">
      <c r="B14" s="32"/>
      <c r="D14" s="26" t="s">
        <v>30</v>
      </c>
      <c r="I14" s="26" t="s">
        <v>31</v>
      </c>
      <c r="J14" s="24" t="str">
        <f>IF('Rekapitulace stavby'!AN10="","",'Rekapitulace stavby'!AN10)</f>
        <v/>
      </c>
      <c r="L14" s="32"/>
    </row>
    <row r="15" spans="2:46" s="1" customFormat="1" ht="18" customHeight="1" x14ac:dyDescent="0.2">
      <c r="B15" s="32"/>
      <c r="E15" s="24" t="str">
        <f>IF('Rekapitulace stavby'!E11="","",'Rekapitulace stavby'!E11)</f>
        <v xml:space="preserve"> </v>
      </c>
      <c r="I15" s="26" t="s">
        <v>33</v>
      </c>
      <c r="J15" s="24" t="str">
        <f>IF('Rekapitulace stavby'!AN11="","",'Rekapitulace stavby'!AN11)</f>
        <v/>
      </c>
      <c r="L15" s="32"/>
    </row>
    <row r="16" spans="2:46" s="1" customFormat="1" ht="6.9" customHeight="1" x14ac:dyDescent="0.2">
      <c r="B16" s="32"/>
      <c r="L16" s="32"/>
    </row>
    <row r="17" spans="2:12" s="1" customFormat="1" ht="12" customHeight="1" x14ac:dyDescent="0.2">
      <c r="B17" s="32"/>
      <c r="D17" s="26" t="s">
        <v>34</v>
      </c>
      <c r="I17" s="26" t="s">
        <v>31</v>
      </c>
      <c r="J17" s="27" t="str">
        <f>'Rekapitulace stavby'!AN13</f>
        <v>Vyplň údaj</v>
      </c>
      <c r="L17" s="32"/>
    </row>
    <row r="18" spans="2:12" s="1" customFormat="1" ht="18" customHeight="1" x14ac:dyDescent="0.2">
      <c r="B18" s="32"/>
      <c r="E18" s="222" t="str">
        <f>'Rekapitulace stavby'!E14</f>
        <v>Vyplň údaj</v>
      </c>
      <c r="F18" s="203"/>
      <c r="G18" s="203"/>
      <c r="H18" s="203"/>
      <c r="I18" s="26" t="s">
        <v>33</v>
      </c>
      <c r="J18" s="27" t="str">
        <f>'Rekapitulace stavby'!AN14</f>
        <v>Vyplň údaj</v>
      </c>
      <c r="L18" s="32"/>
    </row>
    <row r="19" spans="2:12" s="1" customFormat="1" ht="6.9" customHeight="1" x14ac:dyDescent="0.2">
      <c r="B19" s="32"/>
      <c r="L19" s="32"/>
    </row>
    <row r="20" spans="2:12" s="1" customFormat="1" ht="12" customHeight="1" x14ac:dyDescent="0.2">
      <c r="B20" s="32"/>
      <c r="D20" s="26" t="s">
        <v>36</v>
      </c>
      <c r="I20" s="26" t="s">
        <v>31</v>
      </c>
      <c r="J20" s="24" t="s">
        <v>37</v>
      </c>
      <c r="L20" s="32"/>
    </row>
    <row r="21" spans="2:12" s="1" customFormat="1" ht="18" customHeight="1" x14ac:dyDescent="0.2">
      <c r="B21" s="32"/>
      <c r="E21" s="24" t="s">
        <v>38</v>
      </c>
      <c r="I21" s="26" t="s">
        <v>33</v>
      </c>
      <c r="J21" s="24" t="s">
        <v>1</v>
      </c>
      <c r="L21" s="32"/>
    </row>
    <row r="22" spans="2:12" s="1" customFormat="1" ht="6.9" customHeight="1" x14ac:dyDescent="0.2">
      <c r="B22" s="32"/>
      <c r="L22" s="32"/>
    </row>
    <row r="23" spans="2:12" s="1" customFormat="1" ht="12" customHeight="1" x14ac:dyDescent="0.2">
      <c r="B23" s="32"/>
      <c r="D23" s="26" t="s">
        <v>40</v>
      </c>
      <c r="I23" s="26" t="s">
        <v>31</v>
      </c>
      <c r="J23" s="24" t="s">
        <v>41</v>
      </c>
      <c r="L23" s="32"/>
    </row>
    <row r="24" spans="2:12" s="1" customFormat="1" ht="18" customHeight="1" x14ac:dyDescent="0.2">
      <c r="B24" s="32"/>
      <c r="E24" s="24" t="s">
        <v>42</v>
      </c>
      <c r="I24" s="26" t="s">
        <v>33</v>
      </c>
      <c r="J24" s="24" t="s">
        <v>1</v>
      </c>
      <c r="L24" s="32"/>
    </row>
    <row r="25" spans="2:12" s="1" customFormat="1" ht="6.9" customHeight="1" x14ac:dyDescent="0.2">
      <c r="B25" s="32"/>
      <c r="L25" s="32"/>
    </row>
    <row r="26" spans="2:12" s="1" customFormat="1" ht="12" customHeight="1" x14ac:dyDescent="0.2">
      <c r="B26" s="32"/>
      <c r="D26" s="26" t="s">
        <v>43</v>
      </c>
      <c r="L26" s="32"/>
    </row>
    <row r="27" spans="2:12" s="7" customFormat="1" ht="191.25" customHeight="1" x14ac:dyDescent="0.2">
      <c r="B27" s="94"/>
      <c r="E27" s="208" t="s">
        <v>115</v>
      </c>
      <c r="F27" s="208"/>
      <c r="G27" s="208"/>
      <c r="H27" s="208"/>
      <c r="L27" s="94"/>
    </row>
    <row r="28" spans="2:12" s="1" customFormat="1" ht="6.9" customHeight="1" x14ac:dyDescent="0.2">
      <c r="B28" s="32"/>
      <c r="L28" s="32"/>
    </row>
    <row r="29" spans="2:12" s="1" customFormat="1" ht="6.9" customHeight="1" x14ac:dyDescent="0.2">
      <c r="B29" s="32"/>
      <c r="D29" s="53"/>
      <c r="E29" s="53"/>
      <c r="F29" s="53"/>
      <c r="G29" s="53"/>
      <c r="H29" s="53"/>
      <c r="I29" s="53"/>
      <c r="J29" s="53"/>
      <c r="K29" s="53"/>
      <c r="L29" s="32"/>
    </row>
    <row r="30" spans="2:12" s="1" customFormat="1" ht="25.35" customHeight="1" x14ac:dyDescent="0.2">
      <c r="B30" s="32"/>
      <c r="D30" s="95" t="s">
        <v>45</v>
      </c>
      <c r="J30" s="66">
        <f>ROUND(J122, 2)</f>
        <v>0</v>
      </c>
      <c r="L30" s="32"/>
    </row>
    <row r="31" spans="2:12" s="1" customFormat="1" ht="6.9" customHeight="1" x14ac:dyDescent="0.2">
      <c r="B31" s="32"/>
      <c r="D31" s="53"/>
      <c r="E31" s="53"/>
      <c r="F31" s="53"/>
      <c r="G31" s="53"/>
      <c r="H31" s="53"/>
      <c r="I31" s="53"/>
      <c r="J31" s="53"/>
      <c r="K31" s="53"/>
      <c r="L31" s="32"/>
    </row>
    <row r="32" spans="2:12" s="1" customFormat="1" ht="14.4" customHeight="1" x14ac:dyDescent="0.2">
      <c r="B32" s="32"/>
      <c r="F32" s="35" t="s">
        <v>47</v>
      </c>
      <c r="I32" s="35" t="s">
        <v>46</v>
      </c>
      <c r="J32" s="35" t="s">
        <v>48</v>
      </c>
      <c r="L32" s="32"/>
    </row>
    <row r="33" spans="2:12" s="1" customFormat="1" ht="14.4" customHeight="1" x14ac:dyDescent="0.2">
      <c r="B33" s="32"/>
      <c r="D33" s="55" t="s">
        <v>49</v>
      </c>
      <c r="E33" s="26" t="s">
        <v>50</v>
      </c>
      <c r="F33" s="86">
        <f>ROUND((SUM(BE122:BE166)),  2)</f>
        <v>0</v>
      </c>
      <c r="I33" s="96">
        <v>0.21</v>
      </c>
      <c r="J33" s="86">
        <f>ROUND(((SUM(BE122:BE166))*I33),  2)</f>
        <v>0</v>
      </c>
      <c r="L33" s="32"/>
    </row>
    <row r="34" spans="2:12" s="1" customFormat="1" ht="14.4" customHeight="1" x14ac:dyDescent="0.2">
      <c r="B34" s="32"/>
      <c r="E34" s="26" t="s">
        <v>51</v>
      </c>
      <c r="F34" s="86">
        <f>ROUND((SUM(BF122:BF166)),  2)</f>
        <v>0</v>
      </c>
      <c r="I34" s="96">
        <v>0.12</v>
      </c>
      <c r="J34" s="86">
        <f>ROUND(((SUM(BF122:BF166))*I34),  2)</f>
        <v>0</v>
      </c>
      <c r="L34" s="32"/>
    </row>
    <row r="35" spans="2:12" s="1" customFormat="1" ht="14.4" hidden="1" customHeight="1" x14ac:dyDescent="0.2">
      <c r="B35" s="32"/>
      <c r="E35" s="26" t="s">
        <v>52</v>
      </c>
      <c r="F35" s="86">
        <f>ROUND((SUM(BG122:BG166)),  2)</f>
        <v>0</v>
      </c>
      <c r="I35" s="96">
        <v>0.21</v>
      </c>
      <c r="J35" s="86">
        <f>0</f>
        <v>0</v>
      </c>
      <c r="L35" s="32"/>
    </row>
    <row r="36" spans="2:12" s="1" customFormat="1" ht="14.4" hidden="1" customHeight="1" x14ac:dyDescent="0.2">
      <c r="B36" s="32"/>
      <c r="E36" s="26" t="s">
        <v>53</v>
      </c>
      <c r="F36" s="86">
        <f>ROUND((SUM(BH122:BH166)),  2)</f>
        <v>0</v>
      </c>
      <c r="I36" s="96">
        <v>0.12</v>
      </c>
      <c r="J36" s="86">
        <f>0</f>
        <v>0</v>
      </c>
      <c r="L36" s="32"/>
    </row>
    <row r="37" spans="2:12" s="1" customFormat="1" ht="14.4" hidden="1" customHeight="1" x14ac:dyDescent="0.2">
      <c r="B37" s="32"/>
      <c r="E37" s="26" t="s">
        <v>54</v>
      </c>
      <c r="F37" s="86">
        <f>ROUND((SUM(BI122:BI166)),  2)</f>
        <v>0</v>
      </c>
      <c r="I37" s="96">
        <v>0</v>
      </c>
      <c r="J37" s="86">
        <f>0</f>
        <v>0</v>
      </c>
      <c r="L37" s="32"/>
    </row>
    <row r="38" spans="2:12" s="1" customFormat="1" ht="6.9" customHeight="1" x14ac:dyDescent="0.2">
      <c r="B38" s="32"/>
      <c r="L38" s="32"/>
    </row>
    <row r="39" spans="2:12" s="1" customFormat="1" ht="25.35" customHeight="1" x14ac:dyDescent="0.2">
      <c r="B39" s="32"/>
      <c r="C39" s="97"/>
      <c r="D39" s="98" t="s">
        <v>55</v>
      </c>
      <c r="E39" s="57"/>
      <c r="F39" s="57"/>
      <c r="G39" s="99" t="s">
        <v>56</v>
      </c>
      <c r="H39" s="100" t="s">
        <v>57</v>
      </c>
      <c r="I39" s="57"/>
      <c r="J39" s="101">
        <f>SUM(J30:J37)</f>
        <v>0</v>
      </c>
      <c r="K39" s="102"/>
      <c r="L39" s="32"/>
    </row>
    <row r="40" spans="2:12" s="1" customFormat="1" ht="14.4" customHeight="1" x14ac:dyDescent="0.2">
      <c r="B40" s="32"/>
      <c r="L40" s="32"/>
    </row>
    <row r="41" spans="2:12" ht="14.4" customHeight="1" x14ac:dyDescent="0.2">
      <c r="B41" s="19"/>
      <c r="L41" s="19"/>
    </row>
    <row r="42" spans="2:12" ht="14.4" customHeight="1" x14ac:dyDescent="0.2">
      <c r="B42" s="19"/>
      <c r="L42" s="19"/>
    </row>
    <row r="43" spans="2:12" ht="14.4" customHeight="1" x14ac:dyDescent="0.2">
      <c r="B43" s="19"/>
      <c r="L43" s="19"/>
    </row>
    <row r="44" spans="2:12" ht="14.4" customHeight="1" x14ac:dyDescent="0.2">
      <c r="B44" s="19"/>
      <c r="L44" s="19"/>
    </row>
    <row r="45" spans="2:12" ht="14.4" customHeight="1" x14ac:dyDescent="0.2">
      <c r="B45" s="19"/>
      <c r="L45" s="19"/>
    </row>
    <row r="46" spans="2:12" ht="14.4" customHeight="1" x14ac:dyDescent="0.2">
      <c r="B46" s="19"/>
      <c r="L46" s="19"/>
    </row>
    <row r="47" spans="2:12" ht="14.4" customHeight="1" x14ac:dyDescent="0.2">
      <c r="B47" s="19"/>
      <c r="L47" s="19"/>
    </row>
    <row r="48" spans="2:12" ht="14.4" customHeight="1" x14ac:dyDescent="0.2">
      <c r="B48" s="19"/>
      <c r="L48" s="19"/>
    </row>
    <row r="49" spans="2:12" ht="14.4" customHeight="1" x14ac:dyDescent="0.2">
      <c r="B49" s="19"/>
      <c r="L49" s="19"/>
    </row>
    <row r="50" spans="2:12" s="1" customFormat="1" ht="14.4" customHeight="1" x14ac:dyDescent="0.2">
      <c r="B50" s="32"/>
      <c r="D50" s="41" t="s">
        <v>58</v>
      </c>
      <c r="E50" s="42"/>
      <c r="F50" s="42"/>
      <c r="G50" s="41" t="s">
        <v>59</v>
      </c>
      <c r="H50" s="42"/>
      <c r="I50" s="42"/>
      <c r="J50" s="42"/>
      <c r="K50" s="42"/>
      <c r="L50" s="32"/>
    </row>
    <row r="51" spans="2:12" ht="10.199999999999999" x14ac:dyDescent="0.2">
      <c r="B51" s="19"/>
      <c r="L51" s="19"/>
    </row>
    <row r="52" spans="2:12" ht="10.199999999999999" x14ac:dyDescent="0.2">
      <c r="B52" s="19"/>
      <c r="L52" s="19"/>
    </row>
    <row r="53" spans="2:12" ht="10.199999999999999" x14ac:dyDescent="0.2">
      <c r="B53" s="19"/>
      <c r="L53" s="19"/>
    </row>
    <row r="54" spans="2:12" ht="10.199999999999999" x14ac:dyDescent="0.2">
      <c r="B54" s="19"/>
      <c r="L54" s="19"/>
    </row>
    <row r="55" spans="2:12" ht="10.199999999999999" x14ac:dyDescent="0.2">
      <c r="B55" s="19"/>
      <c r="L55" s="19"/>
    </row>
    <row r="56" spans="2:12" ht="10.199999999999999" x14ac:dyDescent="0.2">
      <c r="B56" s="19"/>
      <c r="L56" s="19"/>
    </row>
    <row r="57" spans="2:12" ht="10.199999999999999" x14ac:dyDescent="0.2">
      <c r="B57" s="19"/>
      <c r="L57" s="19"/>
    </row>
    <row r="58" spans="2:12" ht="10.199999999999999" x14ac:dyDescent="0.2">
      <c r="B58" s="19"/>
      <c r="L58" s="19"/>
    </row>
    <row r="59" spans="2:12" ht="10.199999999999999" x14ac:dyDescent="0.2">
      <c r="B59" s="19"/>
      <c r="L59" s="19"/>
    </row>
    <row r="60" spans="2:12" ht="10.199999999999999" x14ac:dyDescent="0.2">
      <c r="B60" s="19"/>
      <c r="L60" s="19"/>
    </row>
    <row r="61" spans="2:12" s="1" customFormat="1" ht="13.2" x14ac:dyDescent="0.2">
      <c r="B61" s="32"/>
      <c r="D61" s="43" t="s">
        <v>60</v>
      </c>
      <c r="E61" s="34"/>
      <c r="F61" s="103" t="s">
        <v>61</v>
      </c>
      <c r="G61" s="43" t="s">
        <v>60</v>
      </c>
      <c r="H61" s="34"/>
      <c r="I61" s="34"/>
      <c r="J61" s="104" t="s">
        <v>61</v>
      </c>
      <c r="K61" s="34"/>
      <c r="L61" s="32"/>
    </row>
    <row r="62" spans="2:12" ht="10.199999999999999" x14ac:dyDescent="0.2">
      <c r="B62" s="19"/>
      <c r="L62" s="19"/>
    </row>
    <row r="63" spans="2:12" ht="10.199999999999999" x14ac:dyDescent="0.2">
      <c r="B63" s="19"/>
      <c r="L63" s="19"/>
    </row>
    <row r="64" spans="2:12" ht="10.199999999999999" x14ac:dyDescent="0.2">
      <c r="B64" s="19"/>
      <c r="L64" s="19"/>
    </row>
    <row r="65" spans="2:12" s="1" customFormat="1" ht="13.2" x14ac:dyDescent="0.2">
      <c r="B65" s="32"/>
      <c r="D65" s="41" t="s">
        <v>62</v>
      </c>
      <c r="E65" s="42"/>
      <c r="F65" s="42"/>
      <c r="G65" s="41" t="s">
        <v>63</v>
      </c>
      <c r="H65" s="42"/>
      <c r="I65" s="42"/>
      <c r="J65" s="42"/>
      <c r="K65" s="42"/>
      <c r="L65" s="32"/>
    </row>
    <row r="66" spans="2:12" ht="10.199999999999999" x14ac:dyDescent="0.2">
      <c r="B66" s="19"/>
      <c r="L66" s="19"/>
    </row>
    <row r="67" spans="2:12" ht="10.199999999999999" x14ac:dyDescent="0.2">
      <c r="B67" s="19"/>
      <c r="L67" s="19"/>
    </row>
    <row r="68" spans="2:12" ht="10.199999999999999" x14ac:dyDescent="0.2">
      <c r="B68" s="19"/>
      <c r="L68" s="19"/>
    </row>
    <row r="69" spans="2:12" ht="10.199999999999999" x14ac:dyDescent="0.2">
      <c r="B69" s="19"/>
      <c r="L69" s="19"/>
    </row>
    <row r="70" spans="2:12" ht="10.199999999999999" x14ac:dyDescent="0.2">
      <c r="B70" s="19"/>
      <c r="L70" s="19"/>
    </row>
    <row r="71" spans="2:12" ht="10.199999999999999" x14ac:dyDescent="0.2">
      <c r="B71" s="19"/>
      <c r="L71" s="19"/>
    </row>
    <row r="72" spans="2:12" ht="10.199999999999999" x14ac:dyDescent="0.2">
      <c r="B72" s="19"/>
      <c r="L72" s="19"/>
    </row>
    <row r="73" spans="2:12" ht="10.199999999999999" x14ac:dyDescent="0.2">
      <c r="B73" s="19"/>
      <c r="L73" s="19"/>
    </row>
    <row r="74" spans="2:12" ht="10.199999999999999" x14ac:dyDescent="0.2">
      <c r="B74" s="19"/>
      <c r="L74" s="19"/>
    </row>
    <row r="75" spans="2:12" ht="10.199999999999999" x14ac:dyDescent="0.2">
      <c r="B75" s="19"/>
      <c r="L75" s="19"/>
    </row>
    <row r="76" spans="2:12" s="1" customFormat="1" ht="13.2" x14ac:dyDescent="0.2">
      <c r="B76" s="32"/>
      <c r="D76" s="43" t="s">
        <v>60</v>
      </c>
      <c r="E76" s="34"/>
      <c r="F76" s="103" t="s">
        <v>61</v>
      </c>
      <c r="G76" s="43" t="s">
        <v>60</v>
      </c>
      <c r="H76" s="34"/>
      <c r="I76" s="34"/>
      <c r="J76" s="104" t="s">
        <v>61</v>
      </c>
      <c r="K76" s="34"/>
      <c r="L76" s="32"/>
    </row>
    <row r="77" spans="2:12" s="1" customFormat="1" ht="14.4" customHeight="1" x14ac:dyDescent="0.2">
      <c r="B77" s="44"/>
      <c r="C77" s="45"/>
      <c r="D77" s="45"/>
      <c r="E77" s="45"/>
      <c r="F77" s="45"/>
      <c r="G77" s="45"/>
      <c r="H77" s="45"/>
      <c r="I77" s="45"/>
      <c r="J77" s="45"/>
      <c r="K77" s="45"/>
      <c r="L77" s="32"/>
    </row>
    <row r="81" spans="2:47" s="1" customFormat="1" ht="6.9" customHeight="1" x14ac:dyDescent="0.2">
      <c r="B81" s="46"/>
      <c r="C81" s="47"/>
      <c r="D81" s="47"/>
      <c r="E81" s="47"/>
      <c r="F81" s="47"/>
      <c r="G81" s="47"/>
      <c r="H81" s="47"/>
      <c r="I81" s="47"/>
      <c r="J81" s="47"/>
      <c r="K81" s="47"/>
      <c r="L81" s="32"/>
    </row>
    <row r="82" spans="2:47" s="1" customFormat="1" ht="24.9" customHeight="1" x14ac:dyDescent="0.2">
      <c r="B82" s="32"/>
      <c r="C82" s="20" t="s">
        <v>116</v>
      </c>
      <c r="L82" s="32"/>
    </row>
    <row r="83" spans="2:47" s="1" customFormat="1" ht="6.9" customHeight="1" x14ac:dyDescent="0.2">
      <c r="B83" s="32"/>
      <c r="L83" s="32"/>
    </row>
    <row r="84" spans="2:47" s="1" customFormat="1" ht="12" customHeight="1" x14ac:dyDescent="0.2">
      <c r="B84" s="32"/>
      <c r="C84" s="26" t="s">
        <v>16</v>
      </c>
      <c r="L84" s="32"/>
    </row>
    <row r="85" spans="2:47" s="1" customFormat="1" ht="16.5" customHeight="1" x14ac:dyDescent="0.2">
      <c r="B85" s="32"/>
      <c r="E85" s="219" t="str">
        <f>E7</f>
        <v>VD Nymburk, zajištění stability betonového zábradlí jezové lávky</v>
      </c>
      <c r="F85" s="220"/>
      <c r="G85" s="220"/>
      <c r="H85" s="220"/>
      <c r="L85" s="32"/>
    </row>
    <row r="86" spans="2:47" s="1" customFormat="1" ht="12" customHeight="1" x14ac:dyDescent="0.2">
      <c r="B86" s="32"/>
      <c r="C86" s="26" t="s">
        <v>111</v>
      </c>
      <c r="L86" s="32"/>
    </row>
    <row r="87" spans="2:47" s="1" customFormat="1" ht="16.5" customHeight="1" x14ac:dyDescent="0.2">
      <c r="B87" s="32"/>
      <c r="E87" s="177" t="str">
        <f>E9</f>
        <v>OST - Ostatní a vedlejší náklady</v>
      </c>
      <c r="F87" s="221"/>
      <c r="G87" s="221"/>
      <c r="H87" s="221"/>
      <c r="L87" s="32"/>
    </row>
    <row r="88" spans="2:47" s="1" customFormat="1" ht="6.9" customHeight="1" x14ac:dyDescent="0.2">
      <c r="B88" s="32"/>
      <c r="L88" s="32"/>
    </row>
    <row r="89" spans="2:47" s="1" customFormat="1" ht="12" customHeight="1" x14ac:dyDescent="0.2">
      <c r="B89" s="32"/>
      <c r="C89" s="26" t="s">
        <v>22</v>
      </c>
      <c r="F89" s="24" t="str">
        <f>F12</f>
        <v xml:space="preserve">vodní tok Labe idvt 10100002 </v>
      </c>
      <c r="I89" s="26" t="s">
        <v>24</v>
      </c>
      <c r="J89" s="52" t="str">
        <f>IF(J12="","",J12)</f>
        <v>6. 5. 2025</v>
      </c>
      <c r="L89" s="32"/>
    </row>
    <row r="90" spans="2:47" s="1" customFormat="1" ht="6.9" customHeight="1" x14ac:dyDescent="0.2">
      <c r="B90" s="32"/>
      <c r="L90" s="32"/>
    </row>
    <row r="91" spans="2:47" s="1" customFormat="1" ht="15.15" customHeight="1" x14ac:dyDescent="0.2">
      <c r="B91" s="32"/>
      <c r="C91" s="26" t="s">
        <v>30</v>
      </c>
      <c r="F91" s="24" t="str">
        <f>E15</f>
        <v xml:space="preserve"> </v>
      </c>
      <c r="I91" s="26" t="s">
        <v>36</v>
      </c>
      <c r="J91" s="30" t="str">
        <f>E21</f>
        <v xml:space="preserve">Kucián statika s.r.o. </v>
      </c>
      <c r="L91" s="32"/>
    </row>
    <row r="92" spans="2:47" s="1" customFormat="1" ht="25.65" customHeight="1" x14ac:dyDescent="0.2">
      <c r="B92" s="32"/>
      <c r="C92" s="26" t="s">
        <v>34</v>
      </c>
      <c r="F92" s="24" t="str">
        <f>IF(E18="","",E18)</f>
        <v>Vyplň údaj</v>
      </c>
      <c r="I92" s="26" t="s">
        <v>40</v>
      </c>
      <c r="J92" s="30" t="str">
        <f>E24</f>
        <v>Speciosa International s.r.o.</v>
      </c>
      <c r="L92" s="32"/>
    </row>
    <row r="93" spans="2:47" s="1" customFormat="1" ht="10.35" customHeight="1" x14ac:dyDescent="0.2">
      <c r="B93" s="32"/>
      <c r="L93" s="32"/>
    </row>
    <row r="94" spans="2:47" s="1" customFormat="1" ht="29.25" customHeight="1" x14ac:dyDescent="0.2">
      <c r="B94" s="32"/>
      <c r="C94" s="105" t="s">
        <v>117</v>
      </c>
      <c r="D94" s="97"/>
      <c r="E94" s="97"/>
      <c r="F94" s="97"/>
      <c r="G94" s="97"/>
      <c r="H94" s="97"/>
      <c r="I94" s="97"/>
      <c r="J94" s="106" t="s">
        <v>118</v>
      </c>
      <c r="K94" s="97"/>
      <c r="L94" s="32"/>
    </row>
    <row r="95" spans="2:47" s="1" customFormat="1" ht="10.35" customHeight="1" x14ac:dyDescent="0.2">
      <c r="B95" s="32"/>
      <c r="L95" s="32"/>
    </row>
    <row r="96" spans="2:47" s="1" customFormat="1" ht="22.8" customHeight="1" x14ac:dyDescent="0.2">
      <c r="B96" s="32"/>
      <c r="C96" s="107" t="s">
        <v>119</v>
      </c>
      <c r="J96" s="66">
        <f>J122</f>
        <v>0</v>
      </c>
      <c r="L96" s="32"/>
      <c r="AU96" s="16" t="s">
        <v>120</v>
      </c>
    </row>
    <row r="97" spans="2:12" s="8" customFormat="1" ht="24.9" customHeight="1" x14ac:dyDescent="0.2">
      <c r="B97" s="108"/>
      <c r="D97" s="109" t="s">
        <v>380</v>
      </c>
      <c r="E97" s="110"/>
      <c r="F97" s="110"/>
      <c r="G97" s="110"/>
      <c r="H97" s="110"/>
      <c r="I97" s="110"/>
      <c r="J97" s="111">
        <f>J123</f>
        <v>0</v>
      </c>
      <c r="L97" s="108"/>
    </row>
    <row r="98" spans="2:12" s="9" customFormat="1" ht="19.95" customHeight="1" x14ac:dyDescent="0.2">
      <c r="B98" s="112"/>
      <c r="D98" s="113" t="s">
        <v>381</v>
      </c>
      <c r="E98" s="114"/>
      <c r="F98" s="114"/>
      <c r="G98" s="114"/>
      <c r="H98" s="114"/>
      <c r="I98" s="114"/>
      <c r="J98" s="115">
        <f>J124</f>
        <v>0</v>
      </c>
      <c r="L98" s="112"/>
    </row>
    <row r="99" spans="2:12" s="9" customFormat="1" ht="19.95" customHeight="1" x14ac:dyDescent="0.2">
      <c r="B99" s="112"/>
      <c r="D99" s="113" t="s">
        <v>382</v>
      </c>
      <c r="E99" s="114"/>
      <c r="F99" s="114"/>
      <c r="G99" s="114"/>
      <c r="H99" s="114"/>
      <c r="I99" s="114"/>
      <c r="J99" s="115">
        <f>J135</f>
        <v>0</v>
      </c>
      <c r="L99" s="112"/>
    </row>
    <row r="100" spans="2:12" s="9" customFormat="1" ht="19.95" customHeight="1" x14ac:dyDescent="0.2">
      <c r="B100" s="112"/>
      <c r="D100" s="113" t="s">
        <v>383</v>
      </c>
      <c r="E100" s="114"/>
      <c r="F100" s="114"/>
      <c r="G100" s="114"/>
      <c r="H100" s="114"/>
      <c r="I100" s="114"/>
      <c r="J100" s="115">
        <f>J139</f>
        <v>0</v>
      </c>
      <c r="L100" s="112"/>
    </row>
    <row r="101" spans="2:12" s="9" customFormat="1" ht="19.95" customHeight="1" x14ac:dyDescent="0.2">
      <c r="B101" s="112"/>
      <c r="D101" s="113" t="s">
        <v>384</v>
      </c>
      <c r="E101" s="114"/>
      <c r="F101" s="114"/>
      <c r="G101" s="114"/>
      <c r="H101" s="114"/>
      <c r="I101" s="114"/>
      <c r="J101" s="115">
        <f>J146</f>
        <v>0</v>
      </c>
      <c r="L101" s="112"/>
    </row>
    <row r="102" spans="2:12" s="9" customFormat="1" ht="19.95" customHeight="1" x14ac:dyDescent="0.2">
      <c r="B102" s="112"/>
      <c r="D102" s="113" t="s">
        <v>385</v>
      </c>
      <c r="E102" s="114"/>
      <c r="F102" s="114"/>
      <c r="G102" s="114"/>
      <c r="H102" s="114"/>
      <c r="I102" s="114"/>
      <c r="J102" s="115">
        <f>J149</f>
        <v>0</v>
      </c>
      <c r="L102" s="112"/>
    </row>
    <row r="103" spans="2:12" s="1" customFormat="1" ht="21.75" customHeight="1" x14ac:dyDescent="0.2">
      <c r="B103" s="32"/>
      <c r="L103" s="32"/>
    </row>
    <row r="104" spans="2:12" s="1" customFormat="1" ht="6.9" customHeight="1" x14ac:dyDescent="0.2">
      <c r="B104" s="44"/>
      <c r="C104" s="45"/>
      <c r="D104" s="45"/>
      <c r="E104" s="45"/>
      <c r="F104" s="45"/>
      <c r="G104" s="45"/>
      <c r="H104" s="45"/>
      <c r="I104" s="45"/>
      <c r="J104" s="45"/>
      <c r="K104" s="45"/>
      <c r="L104" s="32"/>
    </row>
    <row r="108" spans="2:12" s="1" customFormat="1" ht="6.9" customHeight="1" x14ac:dyDescent="0.2">
      <c r="B108" s="46"/>
      <c r="C108" s="47"/>
      <c r="D108" s="47"/>
      <c r="E108" s="47"/>
      <c r="F108" s="47"/>
      <c r="G108" s="47"/>
      <c r="H108" s="47"/>
      <c r="I108" s="47"/>
      <c r="J108" s="47"/>
      <c r="K108" s="47"/>
      <c r="L108" s="32"/>
    </row>
    <row r="109" spans="2:12" s="1" customFormat="1" ht="24.9" customHeight="1" x14ac:dyDescent="0.2">
      <c r="B109" s="32"/>
      <c r="C109" s="20" t="s">
        <v>125</v>
      </c>
      <c r="L109" s="32"/>
    </row>
    <row r="110" spans="2:12" s="1" customFormat="1" ht="6.9" customHeight="1" x14ac:dyDescent="0.2">
      <c r="B110" s="32"/>
      <c r="L110" s="32"/>
    </row>
    <row r="111" spans="2:12" s="1" customFormat="1" ht="12" customHeight="1" x14ac:dyDescent="0.2">
      <c r="B111" s="32"/>
      <c r="C111" s="26" t="s">
        <v>16</v>
      </c>
      <c r="L111" s="32"/>
    </row>
    <row r="112" spans="2:12" s="1" customFormat="1" ht="16.5" customHeight="1" x14ac:dyDescent="0.2">
      <c r="B112" s="32"/>
      <c r="E112" s="219" t="str">
        <f>E7</f>
        <v>VD Nymburk, zajištění stability betonového zábradlí jezové lávky</v>
      </c>
      <c r="F112" s="220"/>
      <c r="G112" s="220"/>
      <c r="H112" s="220"/>
      <c r="L112" s="32"/>
    </row>
    <row r="113" spans="2:65" s="1" customFormat="1" ht="12" customHeight="1" x14ac:dyDescent="0.2">
      <c r="B113" s="32"/>
      <c r="C113" s="26" t="s">
        <v>111</v>
      </c>
      <c r="L113" s="32"/>
    </row>
    <row r="114" spans="2:65" s="1" customFormat="1" ht="16.5" customHeight="1" x14ac:dyDescent="0.2">
      <c r="B114" s="32"/>
      <c r="E114" s="177" t="str">
        <f>E9</f>
        <v>OST - Ostatní a vedlejší náklady</v>
      </c>
      <c r="F114" s="221"/>
      <c r="G114" s="221"/>
      <c r="H114" s="221"/>
      <c r="L114" s="32"/>
    </row>
    <row r="115" spans="2:65" s="1" customFormat="1" ht="6.9" customHeight="1" x14ac:dyDescent="0.2">
      <c r="B115" s="32"/>
      <c r="L115" s="32"/>
    </row>
    <row r="116" spans="2:65" s="1" customFormat="1" ht="12" customHeight="1" x14ac:dyDescent="0.2">
      <c r="B116" s="32"/>
      <c r="C116" s="26" t="s">
        <v>22</v>
      </c>
      <c r="F116" s="24" t="str">
        <f>F12</f>
        <v xml:space="preserve">vodní tok Labe idvt 10100002 </v>
      </c>
      <c r="I116" s="26" t="s">
        <v>24</v>
      </c>
      <c r="J116" s="52" t="str">
        <f>IF(J12="","",J12)</f>
        <v>6. 5. 2025</v>
      </c>
      <c r="L116" s="32"/>
    </row>
    <row r="117" spans="2:65" s="1" customFormat="1" ht="6.9" customHeight="1" x14ac:dyDescent="0.2">
      <c r="B117" s="32"/>
      <c r="L117" s="32"/>
    </row>
    <row r="118" spans="2:65" s="1" customFormat="1" ht="15.15" customHeight="1" x14ac:dyDescent="0.2">
      <c r="B118" s="32"/>
      <c r="C118" s="26" t="s">
        <v>30</v>
      </c>
      <c r="F118" s="24" t="str">
        <f>E15</f>
        <v xml:space="preserve"> </v>
      </c>
      <c r="I118" s="26" t="s">
        <v>36</v>
      </c>
      <c r="J118" s="30" t="str">
        <f>E21</f>
        <v xml:space="preserve">Kucián statika s.r.o. </v>
      </c>
      <c r="L118" s="32"/>
    </row>
    <row r="119" spans="2:65" s="1" customFormat="1" ht="25.65" customHeight="1" x14ac:dyDescent="0.2">
      <c r="B119" s="32"/>
      <c r="C119" s="26" t="s">
        <v>34</v>
      </c>
      <c r="F119" s="24" t="str">
        <f>IF(E18="","",E18)</f>
        <v>Vyplň údaj</v>
      </c>
      <c r="I119" s="26" t="s">
        <v>40</v>
      </c>
      <c r="J119" s="30" t="str">
        <f>E24</f>
        <v>Speciosa International s.r.o.</v>
      </c>
      <c r="L119" s="32"/>
    </row>
    <row r="120" spans="2:65" s="1" customFormat="1" ht="10.35" customHeight="1" x14ac:dyDescent="0.2">
      <c r="B120" s="32"/>
      <c r="L120" s="32"/>
    </row>
    <row r="121" spans="2:65" s="10" customFormat="1" ht="29.25" customHeight="1" x14ac:dyDescent="0.2">
      <c r="B121" s="116"/>
      <c r="C121" s="117" t="s">
        <v>126</v>
      </c>
      <c r="D121" s="118" t="s">
        <v>70</v>
      </c>
      <c r="E121" s="118" t="s">
        <v>66</v>
      </c>
      <c r="F121" s="118" t="s">
        <v>67</v>
      </c>
      <c r="G121" s="118" t="s">
        <v>127</v>
      </c>
      <c r="H121" s="118" t="s">
        <v>128</v>
      </c>
      <c r="I121" s="118" t="s">
        <v>129</v>
      </c>
      <c r="J121" s="118" t="s">
        <v>118</v>
      </c>
      <c r="K121" s="119" t="s">
        <v>130</v>
      </c>
      <c r="L121" s="116"/>
      <c r="M121" s="59" t="s">
        <v>1</v>
      </c>
      <c r="N121" s="60" t="s">
        <v>49</v>
      </c>
      <c r="O121" s="60" t="s">
        <v>131</v>
      </c>
      <c r="P121" s="60" t="s">
        <v>132</v>
      </c>
      <c r="Q121" s="60" t="s">
        <v>133</v>
      </c>
      <c r="R121" s="60" t="s">
        <v>134</v>
      </c>
      <c r="S121" s="60" t="s">
        <v>135</v>
      </c>
      <c r="T121" s="61" t="s">
        <v>136</v>
      </c>
    </row>
    <row r="122" spans="2:65" s="1" customFormat="1" ht="22.8" customHeight="1" x14ac:dyDescent="0.3">
      <c r="B122" s="32"/>
      <c r="C122" s="64" t="s">
        <v>137</v>
      </c>
      <c r="J122" s="120">
        <f>BK122</f>
        <v>0</v>
      </c>
      <c r="L122" s="32"/>
      <c r="M122" s="62"/>
      <c r="N122" s="53"/>
      <c r="O122" s="53"/>
      <c r="P122" s="121">
        <f>P123</f>
        <v>0</v>
      </c>
      <c r="Q122" s="53"/>
      <c r="R122" s="121">
        <f>R123</f>
        <v>0</v>
      </c>
      <c r="S122" s="53"/>
      <c r="T122" s="122">
        <f>T123</f>
        <v>0</v>
      </c>
      <c r="AT122" s="16" t="s">
        <v>84</v>
      </c>
      <c r="AU122" s="16" t="s">
        <v>120</v>
      </c>
      <c r="BK122" s="123">
        <f>BK123</f>
        <v>0</v>
      </c>
    </row>
    <row r="123" spans="2:65" s="11" customFormat="1" ht="25.95" customHeight="1" x14ac:dyDescent="0.25">
      <c r="B123" s="124"/>
      <c r="D123" s="125" t="s">
        <v>84</v>
      </c>
      <c r="E123" s="126" t="s">
        <v>386</v>
      </c>
      <c r="F123" s="126" t="s">
        <v>387</v>
      </c>
      <c r="I123" s="127"/>
      <c r="J123" s="128">
        <f>BK123</f>
        <v>0</v>
      </c>
      <c r="L123" s="124"/>
      <c r="M123" s="129"/>
      <c r="P123" s="130">
        <f>P124+P135+P139+P146+P149</f>
        <v>0</v>
      </c>
      <c r="R123" s="130">
        <f>R124+R135+R139+R146+R149</f>
        <v>0</v>
      </c>
      <c r="T123" s="131">
        <f>T124+T135+T139+T146+T149</f>
        <v>0</v>
      </c>
      <c r="AR123" s="125" t="s">
        <v>193</v>
      </c>
      <c r="AT123" s="132" t="s">
        <v>84</v>
      </c>
      <c r="AU123" s="132" t="s">
        <v>85</v>
      </c>
      <c r="AY123" s="125" t="s">
        <v>140</v>
      </c>
      <c r="BK123" s="133">
        <f>BK124+BK135+BK139+BK146+BK149</f>
        <v>0</v>
      </c>
    </row>
    <row r="124" spans="2:65" s="11" customFormat="1" ht="22.8" customHeight="1" x14ac:dyDescent="0.25">
      <c r="B124" s="124"/>
      <c r="D124" s="125" t="s">
        <v>84</v>
      </c>
      <c r="E124" s="134" t="s">
        <v>388</v>
      </c>
      <c r="F124" s="134" t="s">
        <v>389</v>
      </c>
      <c r="I124" s="127"/>
      <c r="J124" s="135">
        <f>BK124</f>
        <v>0</v>
      </c>
      <c r="L124" s="124"/>
      <c r="M124" s="129"/>
      <c r="P124" s="130">
        <f>SUM(P125:P134)</f>
        <v>0</v>
      </c>
      <c r="R124" s="130">
        <f>SUM(R125:R134)</f>
        <v>0</v>
      </c>
      <c r="T124" s="131">
        <f>SUM(T125:T134)</f>
        <v>0</v>
      </c>
      <c r="AR124" s="125" t="s">
        <v>193</v>
      </c>
      <c r="AT124" s="132" t="s">
        <v>84</v>
      </c>
      <c r="AU124" s="132" t="s">
        <v>92</v>
      </c>
      <c r="AY124" s="125" t="s">
        <v>140</v>
      </c>
      <c r="BK124" s="133">
        <f>SUM(BK125:BK134)</f>
        <v>0</v>
      </c>
    </row>
    <row r="125" spans="2:65" s="1" customFormat="1" ht="21.75" customHeight="1" x14ac:dyDescent="0.2">
      <c r="B125" s="32"/>
      <c r="C125" s="136" t="s">
        <v>92</v>
      </c>
      <c r="D125" s="136" t="s">
        <v>142</v>
      </c>
      <c r="E125" s="137" t="s">
        <v>390</v>
      </c>
      <c r="F125" s="138" t="s">
        <v>391</v>
      </c>
      <c r="G125" s="139" t="s">
        <v>346</v>
      </c>
      <c r="H125" s="140">
        <v>1</v>
      </c>
      <c r="I125" s="141"/>
      <c r="J125" s="142">
        <f>ROUND(I125*H125,2)</f>
        <v>0</v>
      </c>
      <c r="K125" s="138" t="s">
        <v>1</v>
      </c>
      <c r="L125" s="32"/>
      <c r="M125" s="143" t="s">
        <v>1</v>
      </c>
      <c r="N125" s="144" t="s">
        <v>50</v>
      </c>
      <c r="P125" s="145">
        <f>O125*H125</f>
        <v>0</v>
      </c>
      <c r="Q125" s="145">
        <v>0</v>
      </c>
      <c r="R125" s="145">
        <f>Q125*H125</f>
        <v>0</v>
      </c>
      <c r="S125" s="145">
        <v>0</v>
      </c>
      <c r="T125" s="146">
        <f>S125*H125</f>
        <v>0</v>
      </c>
      <c r="AR125" s="147" t="s">
        <v>147</v>
      </c>
      <c r="AT125" s="147" t="s">
        <v>142</v>
      </c>
      <c r="AU125" s="147" t="s">
        <v>94</v>
      </c>
      <c r="AY125" s="16" t="s">
        <v>140</v>
      </c>
      <c r="BE125" s="148">
        <f>IF(N125="základní",J125,0)</f>
        <v>0</v>
      </c>
      <c r="BF125" s="148">
        <f>IF(N125="snížená",J125,0)</f>
        <v>0</v>
      </c>
      <c r="BG125" s="148">
        <f>IF(N125="zákl. přenesená",J125,0)</f>
        <v>0</v>
      </c>
      <c r="BH125" s="148">
        <f>IF(N125="sníž. přenesená",J125,0)</f>
        <v>0</v>
      </c>
      <c r="BI125" s="148">
        <f>IF(N125="nulová",J125,0)</f>
        <v>0</v>
      </c>
      <c r="BJ125" s="16" t="s">
        <v>92</v>
      </c>
      <c r="BK125" s="148">
        <f>ROUND(I125*H125,2)</f>
        <v>0</v>
      </c>
      <c r="BL125" s="16" t="s">
        <v>147</v>
      </c>
      <c r="BM125" s="147" t="s">
        <v>94</v>
      </c>
    </row>
    <row r="126" spans="2:65" s="1" customFormat="1" ht="10.199999999999999" x14ac:dyDescent="0.2">
      <c r="B126" s="32"/>
      <c r="D126" s="149" t="s">
        <v>148</v>
      </c>
      <c r="F126" s="150" t="s">
        <v>391</v>
      </c>
      <c r="I126" s="151"/>
      <c r="L126" s="32"/>
      <c r="M126" s="152"/>
      <c r="T126" s="56"/>
      <c r="AT126" s="16" t="s">
        <v>148</v>
      </c>
      <c r="AU126" s="16" t="s">
        <v>94</v>
      </c>
    </row>
    <row r="127" spans="2:65" s="1" customFormat="1" ht="24.15" customHeight="1" x14ac:dyDescent="0.2">
      <c r="B127" s="32"/>
      <c r="C127" s="136" t="s">
        <v>94</v>
      </c>
      <c r="D127" s="136" t="s">
        <v>142</v>
      </c>
      <c r="E127" s="137" t="s">
        <v>392</v>
      </c>
      <c r="F127" s="138" t="s">
        <v>393</v>
      </c>
      <c r="G127" s="139" t="s">
        <v>346</v>
      </c>
      <c r="H127" s="140">
        <v>1</v>
      </c>
      <c r="I127" s="141"/>
      <c r="J127" s="142">
        <f>ROUND(I127*H127,2)</f>
        <v>0</v>
      </c>
      <c r="K127" s="138" t="s">
        <v>146</v>
      </c>
      <c r="L127" s="32"/>
      <c r="M127" s="143" t="s">
        <v>1</v>
      </c>
      <c r="N127" s="144" t="s">
        <v>50</v>
      </c>
      <c r="P127" s="145">
        <f>O127*H127</f>
        <v>0</v>
      </c>
      <c r="Q127" s="145">
        <v>0</v>
      </c>
      <c r="R127" s="145">
        <f>Q127*H127</f>
        <v>0</v>
      </c>
      <c r="S127" s="145">
        <v>0</v>
      </c>
      <c r="T127" s="146">
        <f>S127*H127</f>
        <v>0</v>
      </c>
      <c r="AR127" s="147" t="s">
        <v>147</v>
      </c>
      <c r="AT127" s="147" t="s">
        <v>142</v>
      </c>
      <c r="AU127" s="147" t="s">
        <v>94</v>
      </c>
      <c r="AY127" s="16" t="s">
        <v>140</v>
      </c>
      <c r="BE127" s="148">
        <f>IF(N127="základní",J127,0)</f>
        <v>0</v>
      </c>
      <c r="BF127" s="148">
        <f>IF(N127="snížená",J127,0)</f>
        <v>0</v>
      </c>
      <c r="BG127" s="148">
        <f>IF(N127="zákl. přenesená",J127,0)</f>
        <v>0</v>
      </c>
      <c r="BH127" s="148">
        <f>IF(N127="sníž. přenesená",J127,0)</f>
        <v>0</v>
      </c>
      <c r="BI127" s="148">
        <f>IF(N127="nulová",J127,0)</f>
        <v>0</v>
      </c>
      <c r="BJ127" s="16" t="s">
        <v>92</v>
      </c>
      <c r="BK127" s="148">
        <f>ROUND(I127*H127,2)</f>
        <v>0</v>
      </c>
      <c r="BL127" s="16" t="s">
        <v>147</v>
      </c>
      <c r="BM127" s="147" t="s">
        <v>147</v>
      </c>
    </row>
    <row r="128" spans="2:65" s="1" customFormat="1" ht="19.2" x14ac:dyDescent="0.2">
      <c r="B128" s="32"/>
      <c r="D128" s="149" t="s">
        <v>148</v>
      </c>
      <c r="F128" s="150" t="s">
        <v>393</v>
      </c>
      <c r="I128" s="151"/>
      <c r="L128" s="32"/>
      <c r="M128" s="152"/>
      <c r="T128" s="56"/>
      <c r="AT128" s="16" t="s">
        <v>148</v>
      </c>
      <c r="AU128" s="16" t="s">
        <v>94</v>
      </c>
    </row>
    <row r="129" spans="2:65" s="1" customFormat="1" ht="16.5" customHeight="1" x14ac:dyDescent="0.2">
      <c r="B129" s="32"/>
      <c r="C129" s="136" t="s">
        <v>156</v>
      </c>
      <c r="D129" s="136" t="s">
        <v>142</v>
      </c>
      <c r="E129" s="137" t="s">
        <v>394</v>
      </c>
      <c r="F129" s="138" t="s">
        <v>395</v>
      </c>
      <c r="G129" s="139" t="s">
        <v>346</v>
      </c>
      <c r="H129" s="140">
        <v>1</v>
      </c>
      <c r="I129" s="141"/>
      <c r="J129" s="142">
        <f>ROUND(I129*H129,2)</f>
        <v>0</v>
      </c>
      <c r="K129" s="138" t="s">
        <v>146</v>
      </c>
      <c r="L129" s="32"/>
      <c r="M129" s="143" t="s">
        <v>1</v>
      </c>
      <c r="N129" s="144" t="s">
        <v>50</v>
      </c>
      <c r="P129" s="145">
        <f>O129*H129</f>
        <v>0</v>
      </c>
      <c r="Q129" s="145">
        <v>0</v>
      </c>
      <c r="R129" s="145">
        <f>Q129*H129</f>
        <v>0</v>
      </c>
      <c r="S129" s="145">
        <v>0</v>
      </c>
      <c r="T129" s="146">
        <f>S129*H129</f>
        <v>0</v>
      </c>
      <c r="AR129" s="147" t="s">
        <v>147</v>
      </c>
      <c r="AT129" s="147" t="s">
        <v>142</v>
      </c>
      <c r="AU129" s="147" t="s">
        <v>94</v>
      </c>
      <c r="AY129" s="16" t="s">
        <v>140</v>
      </c>
      <c r="BE129" s="148">
        <f>IF(N129="základní",J129,0)</f>
        <v>0</v>
      </c>
      <c r="BF129" s="148">
        <f>IF(N129="snížená",J129,0)</f>
        <v>0</v>
      </c>
      <c r="BG129" s="148">
        <f>IF(N129="zákl. přenesená",J129,0)</f>
        <v>0</v>
      </c>
      <c r="BH129" s="148">
        <f>IF(N129="sníž. přenesená",J129,0)</f>
        <v>0</v>
      </c>
      <c r="BI129" s="148">
        <f>IF(N129="nulová",J129,0)</f>
        <v>0</v>
      </c>
      <c r="BJ129" s="16" t="s">
        <v>92</v>
      </c>
      <c r="BK129" s="148">
        <f>ROUND(I129*H129,2)</f>
        <v>0</v>
      </c>
      <c r="BL129" s="16" t="s">
        <v>147</v>
      </c>
      <c r="BM129" s="147" t="s">
        <v>159</v>
      </c>
    </row>
    <row r="130" spans="2:65" s="1" customFormat="1" ht="10.199999999999999" x14ac:dyDescent="0.2">
      <c r="B130" s="32"/>
      <c r="D130" s="149" t="s">
        <v>148</v>
      </c>
      <c r="F130" s="150" t="s">
        <v>395</v>
      </c>
      <c r="I130" s="151"/>
      <c r="L130" s="32"/>
      <c r="M130" s="152"/>
      <c r="T130" s="56"/>
      <c r="AT130" s="16" t="s">
        <v>148</v>
      </c>
      <c r="AU130" s="16" t="s">
        <v>94</v>
      </c>
    </row>
    <row r="131" spans="2:65" s="1" customFormat="1" ht="44.25" customHeight="1" x14ac:dyDescent="0.2">
      <c r="B131" s="32"/>
      <c r="C131" s="136" t="s">
        <v>147</v>
      </c>
      <c r="D131" s="136" t="s">
        <v>142</v>
      </c>
      <c r="E131" s="137" t="s">
        <v>396</v>
      </c>
      <c r="F131" s="138" t="s">
        <v>397</v>
      </c>
      <c r="G131" s="139" t="s">
        <v>346</v>
      </c>
      <c r="H131" s="140">
        <v>1</v>
      </c>
      <c r="I131" s="141"/>
      <c r="J131" s="142">
        <f>ROUND(I131*H131,2)</f>
        <v>0</v>
      </c>
      <c r="K131" s="138" t="s">
        <v>146</v>
      </c>
      <c r="L131" s="32"/>
      <c r="M131" s="143" t="s">
        <v>1</v>
      </c>
      <c r="N131" s="144" t="s">
        <v>50</v>
      </c>
      <c r="P131" s="145">
        <f>O131*H131</f>
        <v>0</v>
      </c>
      <c r="Q131" s="145">
        <v>0</v>
      </c>
      <c r="R131" s="145">
        <f>Q131*H131</f>
        <v>0</v>
      </c>
      <c r="S131" s="145">
        <v>0</v>
      </c>
      <c r="T131" s="146">
        <f>S131*H131</f>
        <v>0</v>
      </c>
      <c r="AR131" s="147" t="s">
        <v>147</v>
      </c>
      <c r="AT131" s="147" t="s">
        <v>142</v>
      </c>
      <c r="AU131" s="147" t="s">
        <v>94</v>
      </c>
      <c r="AY131" s="16" t="s">
        <v>140</v>
      </c>
      <c r="BE131" s="148">
        <f>IF(N131="základní",J131,0)</f>
        <v>0</v>
      </c>
      <c r="BF131" s="148">
        <f>IF(N131="snížená",J131,0)</f>
        <v>0</v>
      </c>
      <c r="BG131" s="148">
        <f>IF(N131="zákl. přenesená",J131,0)</f>
        <v>0</v>
      </c>
      <c r="BH131" s="148">
        <f>IF(N131="sníž. přenesená",J131,0)</f>
        <v>0</v>
      </c>
      <c r="BI131" s="148">
        <f>IF(N131="nulová",J131,0)</f>
        <v>0</v>
      </c>
      <c r="BJ131" s="16" t="s">
        <v>92</v>
      </c>
      <c r="BK131" s="148">
        <f>ROUND(I131*H131,2)</f>
        <v>0</v>
      </c>
      <c r="BL131" s="16" t="s">
        <v>147</v>
      </c>
      <c r="BM131" s="147" t="s">
        <v>165</v>
      </c>
    </row>
    <row r="132" spans="2:65" s="1" customFormat="1" ht="28.8" x14ac:dyDescent="0.2">
      <c r="B132" s="32"/>
      <c r="D132" s="149" t="s">
        <v>148</v>
      </c>
      <c r="F132" s="150" t="s">
        <v>397</v>
      </c>
      <c r="I132" s="151"/>
      <c r="L132" s="32"/>
      <c r="M132" s="152"/>
      <c r="T132" s="56"/>
      <c r="AT132" s="16" t="s">
        <v>148</v>
      </c>
      <c r="AU132" s="16" t="s">
        <v>94</v>
      </c>
    </row>
    <row r="133" spans="2:65" s="1" customFormat="1" ht="16.5" customHeight="1" x14ac:dyDescent="0.2">
      <c r="B133" s="32"/>
      <c r="C133" s="136" t="s">
        <v>193</v>
      </c>
      <c r="D133" s="136" t="s">
        <v>142</v>
      </c>
      <c r="E133" s="137" t="s">
        <v>398</v>
      </c>
      <c r="F133" s="138" t="s">
        <v>399</v>
      </c>
      <c r="G133" s="139" t="s">
        <v>346</v>
      </c>
      <c r="H133" s="140">
        <v>1</v>
      </c>
      <c r="I133" s="141"/>
      <c r="J133" s="142">
        <f>ROUND(I133*H133,2)</f>
        <v>0</v>
      </c>
      <c r="K133" s="138" t="s">
        <v>146</v>
      </c>
      <c r="L133" s="32"/>
      <c r="M133" s="143" t="s">
        <v>1</v>
      </c>
      <c r="N133" s="144" t="s">
        <v>50</v>
      </c>
      <c r="P133" s="145">
        <f>O133*H133</f>
        <v>0</v>
      </c>
      <c r="Q133" s="145">
        <v>0</v>
      </c>
      <c r="R133" s="145">
        <f>Q133*H133</f>
        <v>0</v>
      </c>
      <c r="S133" s="145">
        <v>0</v>
      </c>
      <c r="T133" s="146">
        <f>S133*H133</f>
        <v>0</v>
      </c>
      <c r="AR133" s="147" t="s">
        <v>147</v>
      </c>
      <c r="AT133" s="147" t="s">
        <v>142</v>
      </c>
      <c r="AU133" s="147" t="s">
        <v>94</v>
      </c>
      <c r="AY133" s="16" t="s">
        <v>140</v>
      </c>
      <c r="BE133" s="148">
        <f>IF(N133="základní",J133,0)</f>
        <v>0</v>
      </c>
      <c r="BF133" s="148">
        <f>IF(N133="snížená",J133,0)</f>
        <v>0</v>
      </c>
      <c r="BG133" s="148">
        <f>IF(N133="zákl. přenesená",J133,0)</f>
        <v>0</v>
      </c>
      <c r="BH133" s="148">
        <f>IF(N133="sníž. přenesená",J133,0)</f>
        <v>0</v>
      </c>
      <c r="BI133" s="148">
        <f>IF(N133="nulová",J133,0)</f>
        <v>0</v>
      </c>
      <c r="BJ133" s="16" t="s">
        <v>92</v>
      </c>
      <c r="BK133" s="148">
        <f>ROUND(I133*H133,2)</f>
        <v>0</v>
      </c>
      <c r="BL133" s="16" t="s">
        <v>147</v>
      </c>
      <c r="BM133" s="147" t="s">
        <v>197</v>
      </c>
    </row>
    <row r="134" spans="2:65" s="1" customFormat="1" ht="10.199999999999999" x14ac:dyDescent="0.2">
      <c r="B134" s="32"/>
      <c r="D134" s="149" t="s">
        <v>148</v>
      </c>
      <c r="F134" s="150" t="s">
        <v>399</v>
      </c>
      <c r="I134" s="151"/>
      <c r="L134" s="32"/>
      <c r="M134" s="152"/>
      <c r="T134" s="56"/>
      <c r="AT134" s="16" t="s">
        <v>148</v>
      </c>
      <c r="AU134" s="16" t="s">
        <v>94</v>
      </c>
    </row>
    <row r="135" spans="2:65" s="11" customFormat="1" ht="22.8" customHeight="1" x14ac:dyDescent="0.25">
      <c r="B135" s="124"/>
      <c r="D135" s="125" t="s">
        <v>84</v>
      </c>
      <c r="E135" s="134" t="s">
        <v>400</v>
      </c>
      <c r="F135" s="134" t="s">
        <v>401</v>
      </c>
      <c r="I135" s="127"/>
      <c r="J135" s="135">
        <f>BK135</f>
        <v>0</v>
      </c>
      <c r="L135" s="124"/>
      <c r="M135" s="129"/>
      <c r="P135" s="130">
        <f>SUM(P136:P138)</f>
        <v>0</v>
      </c>
      <c r="R135" s="130">
        <f>SUM(R136:R138)</f>
        <v>0</v>
      </c>
      <c r="T135" s="131">
        <f>SUM(T136:T138)</f>
        <v>0</v>
      </c>
      <c r="AR135" s="125" t="s">
        <v>193</v>
      </c>
      <c r="AT135" s="132" t="s">
        <v>84</v>
      </c>
      <c r="AU135" s="132" t="s">
        <v>92</v>
      </c>
      <c r="AY135" s="125" t="s">
        <v>140</v>
      </c>
      <c r="BK135" s="133">
        <f>SUM(BK136:BK138)</f>
        <v>0</v>
      </c>
    </row>
    <row r="136" spans="2:65" s="1" customFormat="1" ht="24.15" customHeight="1" x14ac:dyDescent="0.2">
      <c r="B136" s="32"/>
      <c r="C136" s="136" t="s">
        <v>159</v>
      </c>
      <c r="D136" s="136" t="s">
        <v>142</v>
      </c>
      <c r="E136" s="137" t="s">
        <v>402</v>
      </c>
      <c r="F136" s="138" t="s">
        <v>403</v>
      </c>
      <c r="G136" s="139" t="s">
        <v>346</v>
      </c>
      <c r="H136" s="140">
        <v>1</v>
      </c>
      <c r="I136" s="141"/>
      <c r="J136" s="142">
        <f>ROUND(I136*H136,2)</f>
        <v>0</v>
      </c>
      <c r="K136" s="138" t="s">
        <v>146</v>
      </c>
      <c r="L136" s="32"/>
      <c r="M136" s="143" t="s">
        <v>1</v>
      </c>
      <c r="N136" s="144" t="s">
        <v>50</v>
      </c>
      <c r="P136" s="145">
        <f>O136*H136</f>
        <v>0</v>
      </c>
      <c r="Q136" s="145">
        <v>0</v>
      </c>
      <c r="R136" s="145">
        <f>Q136*H136</f>
        <v>0</v>
      </c>
      <c r="S136" s="145">
        <v>0</v>
      </c>
      <c r="T136" s="146">
        <f>S136*H136</f>
        <v>0</v>
      </c>
      <c r="AR136" s="147" t="s">
        <v>147</v>
      </c>
      <c r="AT136" s="147" t="s">
        <v>142</v>
      </c>
      <c r="AU136" s="147" t="s">
        <v>94</v>
      </c>
      <c r="AY136" s="16" t="s">
        <v>140</v>
      </c>
      <c r="BE136" s="148">
        <f>IF(N136="základní",J136,0)</f>
        <v>0</v>
      </c>
      <c r="BF136" s="148">
        <f>IF(N136="snížená",J136,0)</f>
        <v>0</v>
      </c>
      <c r="BG136" s="148">
        <f>IF(N136="zákl. přenesená",J136,0)</f>
        <v>0</v>
      </c>
      <c r="BH136" s="148">
        <f>IF(N136="sníž. přenesená",J136,0)</f>
        <v>0</v>
      </c>
      <c r="BI136" s="148">
        <f>IF(N136="nulová",J136,0)</f>
        <v>0</v>
      </c>
      <c r="BJ136" s="16" t="s">
        <v>92</v>
      </c>
      <c r="BK136" s="148">
        <f>ROUND(I136*H136,2)</f>
        <v>0</v>
      </c>
      <c r="BL136" s="16" t="s">
        <v>147</v>
      </c>
      <c r="BM136" s="147" t="s">
        <v>8</v>
      </c>
    </row>
    <row r="137" spans="2:65" s="1" customFormat="1" ht="19.2" x14ac:dyDescent="0.2">
      <c r="B137" s="32"/>
      <c r="D137" s="149" t="s">
        <v>148</v>
      </c>
      <c r="F137" s="150" t="s">
        <v>403</v>
      </c>
      <c r="I137" s="151"/>
      <c r="L137" s="32"/>
      <c r="M137" s="152"/>
      <c r="T137" s="56"/>
      <c r="AT137" s="16" t="s">
        <v>148</v>
      </c>
      <c r="AU137" s="16" t="s">
        <v>94</v>
      </c>
    </row>
    <row r="138" spans="2:65" s="1" customFormat="1" ht="220.8" x14ac:dyDescent="0.2">
      <c r="B138" s="32"/>
      <c r="D138" s="149" t="s">
        <v>166</v>
      </c>
      <c r="F138" s="173" t="s">
        <v>404</v>
      </c>
      <c r="I138" s="151"/>
      <c r="L138" s="32"/>
      <c r="M138" s="152"/>
      <c r="T138" s="56"/>
      <c r="AT138" s="16" t="s">
        <v>166</v>
      </c>
      <c r="AU138" s="16" t="s">
        <v>94</v>
      </c>
    </row>
    <row r="139" spans="2:65" s="11" customFormat="1" ht="22.8" customHeight="1" x14ac:dyDescent="0.25">
      <c r="B139" s="124"/>
      <c r="D139" s="125" t="s">
        <v>84</v>
      </c>
      <c r="E139" s="134" t="s">
        <v>405</v>
      </c>
      <c r="F139" s="134" t="s">
        <v>406</v>
      </c>
      <c r="I139" s="127"/>
      <c r="J139" s="135">
        <f>BK139</f>
        <v>0</v>
      </c>
      <c r="L139" s="124"/>
      <c r="M139" s="129"/>
      <c r="P139" s="130">
        <f>SUM(P140:P145)</f>
        <v>0</v>
      </c>
      <c r="R139" s="130">
        <f>SUM(R140:R145)</f>
        <v>0</v>
      </c>
      <c r="T139" s="131">
        <f>SUM(T140:T145)</f>
        <v>0</v>
      </c>
      <c r="AR139" s="125" t="s">
        <v>193</v>
      </c>
      <c r="AT139" s="132" t="s">
        <v>84</v>
      </c>
      <c r="AU139" s="132" t="s">
        <v>92</v>
      </c>
      <c r="AY139" s="125" t="s">
        <v>140</v>
      </c>
      <c r="BK139" s="133">
        <f>SUM(BK140:BK145)</f>
        <v>0</v>
      </c>
    </row>
    <row r="140" spans="2:65" s="1" customFormat="1" ht="62.7" customHeight="1" x14ac:dyDescent="0.2">
      <c r="B140" s="32"/>
      <c r="C140" s="136" t="s">
        <v>200</v>
      </c>
      <c r="D140" s="136" t="s">
        <v>142</v>
      </c>
      <c r="E140" s="137" t="s">
        <v>407</v>
      </c>
      <c r="F140" s="138" t="s">
        <v>408</v>
      </c>
      <c r="G140" s="139" t="s">
        <v>346</v>
      </c>
      <c r="H140" s="140">
        <v>1</v>
      </c>
      <c r="I140" s="141"/>
      <c r="J140" s="142">
        <f>ROUND(I140*H140,2)</f>
        <v>0</v>
      </c>
      <c r="K140" s="138" t="s">
        <v>146</v>
      </c>
      <c r="L140" s="32"/>
      <c r="M140" s="143" t="s">
        <v>1</v>
      </c>
      <c r="N140" s="144" t="s">
        <v>50</v>
      </c>
      <c r="P140" s="145">
        <f>O140*H140</f>
        <v>0</v>
      </c>
      <c r="Q140" s="145">
        <v>0</v>
      </c>
      <c r="R140" s="145">
        <f>Q140*H140</f>
        <v>0</v>
      </c>
      <c r="S140" s="145">
        <v>0</v>
      </c>
      <c r="T140" s="146">
        <f>S140*H140</f>
        <v>0</v>
      </c>
      <c r="AR140" s="147" t="s">
        <v>147</v>
      </c>
      <c r="AT140" s="147" t="s">
        <v>142</v>
      </c>
      <c r="AU140" s="147" t="s">
        <v>94</v>
      </c>
      <c r="AY140" s="16" t="s">
        <v>140</v>
      </c>
      <c r="BE140" s="148">
        <f>IF(N140="základní",J140,0)</f>
        <v>0</v>
      </c>
      <c r="BF140" s="148">
        <f>IF(N140="snížená",J140,0)</f>
        <v>0</v>
      </c>
      <c r="BG140" s="148">
        <f>IF(N140="zákl. přenesená",J140,0)</f>
        <v>0</v>
      </c>
      <c r="BH140" s="148">
        <f>IF(N140="sníž. přenesená",J140,0)</f>
        <v>0</v>
      </c>
      <c r="BI140" s="148">
        <f>IF(N140="nulová",J140,0)</f>
        <v>0</v>
      </c>
      <c r="BJ140" s="16" t="s">
        <v>92</v>
      </c>
      <c r="BK140" s="148">
        <f>ROUND(I140*H140,2)</f>
        <v>0</v>
      </c>
      <c r="BL140" s="16" t="s">
        <v>147</v>
      </c>
      <c r="BM140" s="147" t="s">
        <v>203</v>
      </c>
    </row>
    <row r="141" spans="2:65" s="1" customFormat="1" ht="38.4" x14ac:dyDescent="0.2">
      <c r="B141" s="32"/>
      <c r="D141" s="149" t="s">
        <v>148</v>
      </c>
      <c r="F141" s="150" t="s">
        <v>408</v>
      </c>
      <c r="I141" s="151"/>
      <c r="L141" s="32"/>
      <c r="M141" s="152"/>
      <c r="T141" s="56"/>
      <c r="AT141" s="16" t="s">
        <v>148</v>
      </c>
      <c r="AU141" s="16" t="s">
        <v>94</v>
      </c>
    </row>
    <row r="142" spans="2:65" s="1" customFormat="1" ht="16.5" customHeight="1" x14ac:dyDescent="0.2">
      <c r="B142" s="32"/>
      <c r="C142" s="136" t="s">
        <v>165</v>
      </c>
      <c r="D142" s="136" t="s">
        <v>142</v>
      </c>
      <c r="E142" s="137" t="s">
        <v>409</v>
      </c>
      <c r="F142" s="138" t="s">
        <v>410</v>
      </c>
      <c r="G142" s="139" t="s">
        <v>346</v>
      </c>
      <c r="H142" s="140">
        <v>1</v>
      </c>
      <c r="I142" s="141"/>
      <c r="J142" s="142">
        <f>ROUND(I142*H142,2)</f>
        <v>0</v>
      </c>
      <c r="K142" s="138" t="s">
        <v>146</v>
      </c>
      <c r="L142" s="32"/>
      <c r="M142" s="143" t="s">
        <v>1</v>
      </c>
      <c r="N142" s="144" t="s">
        <v>50</v>
      </c>
      <c r="P142" s="145">
        <f>O142*H142</f>
        <v>0</v>
      </c>
      <c r="Q142" s="145">
        <v>0</v>
      </c>
      <c r="R142" s="145">
        <f>Q142*H142</f>
        <v>0</v>
      </c>
      <c r="S142" s="145">
        <v>0</v>
      </c>
      <c r="T142" s="146">
        <f>S142*H142</f>
        <v>0</v>
      </c>
      <c r="AR142" s="147" t="s">
        <v>147</v>
      </c>
      <c r="AT142" s="147" t="s">
        <v>142</v>
      </c>
      <c r="AU142" s="147" t="s">
        <v>94</v>
      </c>
      <c r="AY142" s="16" t="s">
        <v>140</v>
      </c>
      <c r="BE142" s="148">
        <f>IF(N142="základní",J142,0)</f>
        <v>0</v>
      </c>
      <c r="BF142" s="148">
        <f>IF(N142="snížená",J142,0)</f>
        <v>0</v>
      </c>
      <c r="BG142" s="148">
        <f>IF(N142="zákl. přenesená",J142,0)</f>
        <v>0</v>
      </c>
      <c r="BH142" s="148">
        <f>IF(N142="sníž. přenesená",J142,0)</f>
        <v>0</v>
      </c>
      <c r="BI142" s="148">
        <f>IF(N142="nulová",J142,0)</f>
        <v>0</v>
      </c>
      <c r="BJ142" s="16" t="s">
        <v>92</v>
      </c>
      <c r="BK142" s="148">
        <f>ROUND(I142*H142,2)</f>
        <v>0</v>
      </c>
      <c r="BL142" s="16" t="s">
        <v>147</v>
      </c>
      <c r="BM142" s="147" t="s">
        <v>208</v>
      </c>
    </row>
    <row r="143" spans="2:65" s="1" customFormat="1" ht="10.199999999999999" x14ac:dyDescent="0.2">
      <c r="B143" s="32"/>
      <c r="D143" s="149" t="s">
        <v>148</v>
      </c>
      <c r="F143" s="150" t="s">
        <v>410</v>
      </c>
      <c r="I143" s="151"/>
      <c r="L143" s="32"/>
      <c r="M143" s="152"/>
      <c r="T143" s="56"/>
      <c r="AT143" s="16" t="s">
        <v>148</v>
      </c>
      <c r="AU143" s="16" t="s">
        <v>94</v>
      </c>
    </row>
    <row r="144" spans="2:65" s="1" customFormat="1" ht="33" customHeight="1" x14ac:dyDescent="0.2">
      <c r="B144" s="32"/>
      <c r="C144" s="136" t="s">
        <v>160</v>
      </c>
      <c r="D144" s="136" t="s">
        <v>142</v>
      </c>
      <c r="E144" s="137" t="s">
        <v>411</v>
      </c>
      <c r="F144" s="138" t="s">
        <v>412</v>
      </c>
      <c r="G144" s="139" t="s">
        <v>346</v>
      </c>
      <c r="H144" s="140">
        <v>1</v>
      </c>
      <c r="I144" s="141"/>
      <c r="J144" s="142">
        <f>ROUND(I144*H144,2)</f>
        <v>0</v>
      </c>
      <c r="K144" s="138" t="s">
        <v>146</v>
      </c>
      <c r="L144" s="32"/>
      <c r="M144" s="143" t="s">
        <v>1</v>
      </c>
      <c r="N144" s="144" t="s">
        <v>50</v>
      </c>
      <c r="P144" s="145">
        <f>O144*H144</f>
        <v>0</v>
      </c>
      <c r="Q144" s="145">
        <v>0</v>
      </c>
      <c r="R144" s="145">
        <f>Q144*H144</f>
        <v>0</v>
      </c>
      <c r="S144" s="145">
        <v>0</v>
      </c>
      <c r="T144" s="146">
        <f>S144*H144</f>
        <v>0</v>
      </c>
      <c r="AR144" s="147" t="s">
        <v>147</v>
      </c>
      <c r="AT144" s="147" t="s">
        <v>142</v>
      </c>
      <c r="AU144" s="147" t="s">
        <v>94</v>
      </c>
      <c r="AY144" s="16" t="s">
        <v>140</v>
      </c>
      <c r="BE144" s="148">
        <f>IF(N144="základní",J144,0)</f>
        <v>0</v>
      </c>
      <c r="BF144" s="148">
        <f>IF(N144="snížená",J144,0)</f>
        <v>0</v>
      </c>
      <c r="BG144" s="148">
        <f>IF(N144="zákl. přenesená",J144,0)</f>
        <v>0</v>
      </c>
      <c r="BH144" s="148">
        <f>IF(N144="sníž. přenesená",J144,0)</f>
        <v>0</v>
      </c>
      <c r="BI144" s="148">
        <f>IF(N144="nulová",J144,0)</f>
        <v>0</v>
      </c>
      <c r="BJ144" s="16" t="s">
        <v>92</v>
      </c>
      <c r="BK144" s="148">
        <f>ROUND(I144*H144,2)</f>
        <v>0</v>
      </c>
      <c r="BL144" s="16" t="s">
        <v>147</v>
      </c>
      <c r="BM144" s="147" t="s">
        <v>211</v>
      </c>
    </row>
    <row r="145" spans="2:65" s="1" customFormat="1" ht="19.2" x14ac:dyDescent="0.2">
      <c r="B145" s="32"/>
      <c r="D145" s="149" t="s">
        <v>148</v>
      </c>
      <c r="F145" s="150" t="s">
        <v>412</v>
      </c>
      <c r="I145" s="151"/>
      <c r="L145" s="32"/>
      <c r="M145" s="152"/>
      <c r="T145" s="56"/>
      <c r="AT145" s="16" t="s">
        <v>148</v>
      </c>
      <c r="AU145" s="16" t="s">
        <v>94</v>
      </c>
    </row>
    <row r="146" spans="2:65" s="11" customFormat="1" ht="22.8" customHeight="1" x14ac:dyDescent="0.25">
      <c r="B146" s="124"/>
      <c r="D146" s="125" t="s">
        <v>84</v>
      </c>
      <c r="E146" s="134" t="s">
        <v>413</v>
      </c>
      <c r="F146" s="134" t="s">
        <v>414</v>
      </c>
      <c r="I146" s="127"/>
      <c r="J146" s="135">
        <f>BK146</f>
        <v>0</v>
      </c>
      <c r="L146" s="124"/>
      <c r="M146" s="129"/>
      <c r="P146" s="130">
        <f>SUM(P147:P148)</f>
        <v>0</v>
      </c>
      <c r="R146" s="130">
        <f>SUM(R147:R148)</f>
        <v>0</v>
      </c>
      <c r="T146" s="131">
        <f>SUM(T147:T148)</f>
        <v>0</v>
      </c>
      <c r="AR146" s="125" t="s">
        <v>193</v>
      </c>
      <c r="AT146" s="132" t="s">
        <v>84</v>
      </c>
      <c r="AU146" s="132" t="s">
        <v>92</v>
      </c>
      <c r="AY146" s="125" t="s">
        <v>140</v>
      </c>
      <c r="BK146" s="133">
        <f>SUM(BK147:BK148)</f>
        <v>0</v>
      </c>
    </row>
    <row r="147" spans="2:65" s="1" customFormat="1" ht="16.5" customHeight="1" x14ac:dyDescent="0.2">
      <c r="B147" s="32"/>
      <c r="C147" s="136" t="s">
        <v>197</v>
      </c>
      <c r="D147" s="136" t="s">
        <v>142</v>
      </c>
      <c r="E147" s="137" t="s">
        <v>415</v>
      </c>
      <c r="F147" s="138" t="s">
        <v>416</v>
      </c>
      <c r="G147" s="139" t="s">
        <v>346</v>
      </c>
      <c r="H147" s="140">
        <v>1</v>
      </c>
      <c r="I147" s="141"/>
      <c r="J147" s="142">
        <f>ROUND(I147*H147,2)</f>
        <v>0</v>
      </c>
      <c r="K147" s="138" t="s">
        <v>146</v>
      </c>
      <c r="L147" s="32"/>
      <c r="M147" s="143" t="s">
        <v>1</v>
      </c>
      <c r="N147" s="144" t="s">
        <v>50</v>
      </c>
      <c r="P147" s="145">
        <f>O147*H147</f>
        <v>0</v>
      </c>
      <c r="Q147" s="145">
        <v>0</v>
      </c>
      <c r="R147" s="145">
        <f>Q147*H147</f>
        <v>0</v>
      </c>
      <c r="S147" s="145">
        <v>0</v>
      </c>
      <c r="T147" s="146">
        <f>S147*H147</f>
        <v>0</v>
      </c>
      <c r="AR147" s="147" t="s">
        <v>147</v>
      </c>
      <c r="AT147" s="147" t="s">
        <v>142</v>
      </c>
      <c r="AU147" s="147" t="s">
        <v>94</v>
      </c>
      <c r="AY147" s="16" t="s">
        <v>140</v>
      </c>
      <c r="BE147" s="148">
        <f>IF(N147="základní",J147,0)</f>
        <v>0</v>
      </c>
      <c r="BF147" s="148">
        <f>IF(N147="snížená",J147,0)</f>
        <v>0</v>
      </c>
      <c r="BG147" s="148">
        <f>IF(N147="zákl. přenesená",J147,0)</f>
        <v>0</v>
      </c>
      <c r="BH147" s="148">
        <f>IF(N147="sníž. přenesená",J147,0)</f>
        <v>0</v>
      </c>
      <c r="BI147" s="148">
        <f>IF(N147="nulová",J147,0)</f>
        <v>0</v>
      </c>
      <c r="BJ147" s="16" t="s">
        <v>92</v>
      </c>
      <c r="BK147" s="148">
        <f>ROUND(I147*H147,2)</f>
        <v>0</v>
      </c>
      <c r="BL147" s="16" t="s">
        <v>147</v>
      </c>
      <c r="BM147" s="147" t="s">
        <v>291</v>
      </c>
    </row>
    <row r="148" spans="2:65" s="1" customFormat="1" ht="10.199999999999999" x14ac:dyDescent="0.2">
      <c r="B148" s="32"/>
      <c r="D148" s="149" t="s">
        <v>148</v>
      </c>
      <c r="F148" s="150" t="s">
        <v>416</v>
      </c>
      <c r="I148" s="151"/>
      <c r="L148" s="32"/>
      <c r="M148" s="152"/>
      <c r="T148" s="56"/>
      <c r="AT148" s="16" t="s">
        <v>148</v>
      </c>
      <c r="AU148" s="16" t="s">
        <v>94</v>
      </c>
    </row>
    <row r="149" spans="2:65" s="11" customFormat="1" ht="22.8" customHeight="1" x14ac:dyDescent="0.25">
      <c r="B149" s="124"/>
      <c r="D149" s="125" t="s">
        <v>84</v>
      </c>
      <c r="E149" s="134" t="s">
        <v>417</v>
      </c>
      <c r="F149" s="134" t="s">
        <v>418</v>
      </c>
      <c r="I149" s="127"/>
      <c r="J149" s="135">
        <f>BK149</f>
        <v>0</v>
      </c>
      <c r="L149" s="124"/>
      <c r="M149" s="129"/>
      <c r="P149" s="130">
        <f>SUM(P150:P166)</f>
        <v>0</v>
      </c>
      <c r="R149" s="130">
        <f>SUM(R150:R166)</f>
        <v>0</v>
      </c>
      <c r="T149" s="131">
        <f>SUM(T150:T166)</f>
        <v>0</v>
      </c>
      <c r="AR149" s="125" t="s">
        <v>193</v>
      </c>
      <c r="AT149" s="132" t="s">
        <v>84</v>
      </c>
      <c r="AU149" s="132" t="s">
        <v>92</v>
      </c>
      <c r="AY149" s="125" t="s">
        <v>140</v>
      </c>
      <c r="BK149" s="133">
        <f>SUM(BK150:BK166)</f>
        <v>0</v>
      </c>
    </row>
    <row r="150" spans="2:65" s="1" customFormat="1" ht="16.5" customHeight="1" x14ac:dyDescent="0.2">
      <c r="B150" s="32"/>
      <c r="C150" s="136" t="s">
        <v>294</v>
      </c>
      <c r="D150" s="136" t="s">
        <v>142</v>
      </c>
      <c r="E150" s="137" t="s">
        <v>419</v>
      </c>
      <c r="F150" s="138" t="s">
        <v>420</v>
      </c>
      <c r="G150" s="139" t="s">
        <v>346</v>
      </c>
      <c r="H150" s="140">
        <v>1</v>
      </c>
      <c r="I150" s="141"/>
      <c r="J150" s="142">
        <f>ROUND(I150*H150,2)</f>
        <v>0</v>
      </c>
      <c r="K150" s="138" t="s">
        <v>146</v>
      </c>
      <c r="L150" s="32"/>
      <c r="M150" s="143" t="s">
        <v>1</v>
      </c>
      <c r="N150" s="144" t="s">
        <v>50</v>
      </c>
      <c r="P150" s="145">
        <f>O150*H150</f>
        <v>0</v>
      </c>
      <c r="Q150" s="145">
        <v>0</v>
      </c>
      <c r="R150" s="145">
        <f>Q150*H150</f>
        <v>0</v>
      </c>
      <c r="S150" s="145">
        <v>0</v>
      </c>
      <c r="T150" s="146">
        <f>S150*H150</f>
        <v>0</v>
      </c>
      <c r="AR150" s="147" t="s">
        <v>147</v>
      </c>
      <c r="AT150" s="147" t="s">
        <v>142</v>
      </c>
      <c r="AU150" s="147" t="s">
        <v>94</v>
      </c>
      <c r="AY150" s="16" t="s">
        <v>140</v>
      </c>
      <c r="BE150" s="148">
        <f>IF(N150="základní",J150,0)</f>
        <v>0</v>
      </c>
      <c r="BF150" s="148">
        <f>IF(N150="snížená",J150,0)</f>
        <v>0</v>
      </c>
      <c r="BG150" s="148">
        <f>IF(N150="zákl. přenesená",J150,0)</f>
        <v>0</v>
      </c>
      <c r="BH150" s="148">
        <f>IF(N150="sníž. přenesená",J150,0)</f>
        <v>0</v>
      </c>
      <c r="BI150" s="148">
        <f>IF(N150="nulová",J150,0)</f>
        <v>0</v>
      </c>
      <c r="BJ150" s="16" t="s">
        <v>92</v>
      </c>
      <c r="BK150" s="148">
        <f>ROUND(I150*H150,2)</f>
        <v>0</v>
      </c>
      <c r="BL150" s="16" t="s">
        <v>147</v>
      </c>
      <c r="BM150" s="147" t="s">
        <v>297</v>
      </c>
    </row>
    <row r="151" spans="2:65" s="1" customFormat="1" ht="10.199999999999999" x14ac:dyDescent="0.2">
      <c r="B151" s="32"/>
      <c r="D151" s="149" t="s">
        <v>148</v>
      </c>
      <c r="F151" s="150" t="s">
        <v>420</v>
      </c>
      <c r="I151" s="151"/>
      <c r="L151" s="32"/>
      <c r="M151" s="152"/>
      <c r="T151" s="56"/>
      <c r="AT151" s="16" t="s">
        <v>148</v>
      </c>
      <c r="AU151" s="16" t="s">
        <v>94</v>
      </c>
    </row>
    <row r="152" spans="2:65" s="1" customFormat="1" ht="48" x14ac:dyDescent="0.2">
      <c r="B152" s="32"/>
      <c r="D152" s="149" t="s">
        <v>166</v>
      </c>
      <c r="F152" s="173" t="s">
        <v>421</v>
      </c>
      <c r="I152" s="151"/>
      <c r="L152" s="32"/>
      <c r="M152" s="152"/>
      <c r="T152" s="56"/>
      <c r="AT152" s="16" t="s">
        <v>166</v>
      </c>
      <c r="AU152" s="16" t="s">
        <v>94</v>
      </c>
    </row>
    <row r="153" spans="2:65" s="1" customFormat="1" ht="49.05" customHeight="1" x14ac:dyDescent="0.2">
      <c r="B153" s="32"/>
      <c r="C153" s="136" t="s">
        <v>8</v>
      </c>
      <c r="D153" s="136" t="s">
        <v>142</v>
      </c>
      <c r="E153" s="137" t="s">
        <v>422</v>
      </c>
      <c r="F153" s="138" t="s">
        <v>423</v>
      </c>
      <c r="G153" s="139" t="s">
        <v>346</v>
      </c>
      <c r="H153" s="140">
        <v>1</v>
      </c>
      <c r="I153" s="141"/>
      <c r="J153" s="142">
        <f>ROUND(I153*H153,2)</f>
        <v>0</v>
      </c>
      <c r="K153" s="138" t="s">
        <v>1</v>
      </c>
      <c r="L153" s="32"/>
      <c r="M153" s="143" t="s">
        <v>1</v>
      </c>
      <c r="N153" s="144" t="s">
        <v>50</v>
      </c>
      <c r="P153" s="145">
        <f>O153*H153</f>
        <v>0</v>
      </c>
      <c r="Q153" s="145">
        <v>0</v>
      </c>
      <c r="R153" s="145">
        <f>Q153*H153</f>
        <v>0</v>
      </c>
      <c r="S153" s="145">
        <v>0</v>
      </c>
      <c r="T153" s="146">
        <f>S153*H153</f>
        <v>0</v>
      </c>
      <c r="AR153" s="147" t="s">
        <v>147</v>
      </c>
      <c r="AT153" s="147" t="s">
        <v>142</v>
      </c>
      <c r="AU153" s="147" t="s">
        <v>94</v>
      </c>
      <c r="AY153" s="16" t="s">
        <v>140</v>
      </c>
      <c r="BE153" s="148">
        <f>IF(N153="základní",J153,0)</f>
        <v>0</v>
      </c>
      <c r="BF153" s="148">
        <f>IF(N153="snížená",J153,0)</f>
        <v>0</v>
      </c>
      <c r="BG153" s="148">
        <f>IF(N153="zákl. přenesená",J153,0)</f>
        <v>0</v>
      </c>
      <c r="BH153" s="148">
        <f>IF(N153="sníž. přenesená",J153,0)</f>
        <v>0</v>
      </c>
      <c r="BI153" s="148">
        <f>IF(N153="nulová",J153,0)</f>
        <v>0</v>
      </c>
      <c r="BJ153" s="16" t="s">
        <v>92</v>
      </c>
      <c r="BK153" s="148">
        <f>ROUND(I153*H153,2)</f>
        <v>0</v>
      </c>
      <c r="BL153" s="16" t="s">
        <v>147</v>
      </c>
      <c r="BM153" s="147" t="s">
        <v>301</v>
      </c>
    </row>
    <row r="154" spans="2:65" s="1" customFormat="1" ht="28.8" x14ac:dyDescent="0.2">
      <c r="B154" s="32"/>
      <c r="D154" s="149" t="s">
        <v>148</v>
      </c>
      <c r="F154" s="150" t="s">
        <v>423</v>
      </c>
      <c r="I154" s="151"/>
      <c r="L154" s="32"/>
      <c r="M154" s="152"/>
      <c r="T154" s="56"/>
      <c r="AT154" s="16" t="s">
        <v>148</v>
      </c>
      <c r="AU154" s="16" t="s">
        <v>94</v>
      </c>
    </row>
    <row r="155" spans="2:65" s="1" customFormat="1" ht="21.75" customHeight="1" x14ac:dyDescent="0.2">
      <c r="B155" s="32"/>
      <c r="C155" s="136" t="s">
        <v>303</v>
      </c>
      <c r="D155" s="136" t="s">
        <v>142</v>
      </c>
      <c r="E155" s="137" t="s">
        <v>424</v>
      </c>
      <c r="F155" s="138" t="s">
        <v>425</v>
      </c>
      <c r="G155" s="139" t="s">
        <v>346</v>
      </c>
      <c r="H155" s="140">
        <v>1</v>
      </c>
      <c r="I155" s="141"/>
      <c r="J155" s="142">
        <f>ROUND(I155*H155,2)</f>
        <v>0</v>
      </c>
      <c r="K155" s="138" t="s">
        <v>1</v>
      </c>
      <c r="L155" s="32"/>
      <c r="M155" s="143" t="s">
        <v>1</v>
      </c>
      <c r="N155" s="144" t="s">
        <v>50</v>
      </c>
      <c r="P155" s="145">
        <f>O155*H155</f>
        <v>0</v>
      </c>
      <c r="Q155" s="145">
        <v>0</v>
      </c>
      <c r="R155" s="145">
        <f>Q155*H155</f>
        <v>0</v>
      </c>
      <c r="S155" s="145">
        <v>0</v>
      </c>
      <c r="T155" s="146">
        <f>S155*H155</f>
        <v>0</v>
      </c>
      <c r="AR155" s="147" t="s">
        <v>147</v>
      </c>
      <c r="AT155" s="147" t="s">
        <v>142</v>
      </c>
      <c r="AU155" s="147" t="s">
        <v>94</v>
      </c>
      <c r="AY155" s="16" t="s">
        <v>140</v>
      </c>
      <c r="BE155" s="148">
        <f>IF(N155="základní",J155,0)</f>
        <v>0</v>
      </c>
      <c r="BF155" s="148">
        <f>IF(N155="snížená",J155,0)</f>
        <v>0</v>
      </c>
      <c r="BG155" s="148">
        <f>IF(N155="zákl. přenesená",J155,0)</f>
        <v>0</v>
      </c>
      <c r="BH155" s="148">
        <f>IF(N155="sníž. přenesená",J155,0)</f>
        <v>0</v>
      </c>
      <c r="BI155" s="148">
        <f>IF(N155="nulová",J155,0)</f>
        <v>0</v>
      </c>
      <c r="BJ155" s="16" t="s">
        <v>92</v>
      </c>
      <c r="BK155" s="148">
        <f>ROUND(I155*H155,2)</f>
        <v>0</v>
      </c>
      <c r="BL155" s="16" t="s">
        <v>147</v>
      </c>
      <c r="BM155" s="147" t="s">
        <v>426</v>
      </c>
    </row>
    <row r="156" spans="2:65" s="1" customFormat="1" ht="10.199999999999999" x14ac:dyDescent="0.2">
      <c r="B156" s="32"/>
      <c r="D156" s="149" t="s">
        <v>148</v>
      </c>
      <c r="F156" s="150" t="s">
        <v>425</v>
      </c>
      <c r="I156" s="151"/>
      <c r="L156" s="32"/>
      <c r="M156" s="152"/>
      <c r="T156" s="56"/>
      <c r="AT156" s="16" t="s">
        <v>148</v>
      </c>
      <c r="AU156" s="16" t="s">
        <v>94</v>
      </c>
    </row>
    <row r="157" spans="2:65" s="1" customFormat="1" ht="49.05" customHeight="1" x14ac:dyDescent="0.2">
      <c r="B157" s="32"/>
      <c r="C157" s="136" t="s">
        <v>203</v>
      </c>
      <c r="D157" s="136" t="s">
        <v>142</v>
      </c>
      <c r="E157" s="137" t="s">
        <v>427</v>
      </c>
      <c r="F157" s="138" t="s">
        <v>428</v>
      </c>
      <c r="G157" s="139" t="s">
        <v>346</v>
      </c>
      <c r="H157" s="140">
        <v>1</v>
      </c>
      <c r="I157" s="141"/>
      <c r="J157" s="142">
        <f>ROUND(I157*H157,2)</f>
        <v>0</v>
      </c>
      <c r="K157" s="138" t="s">
        <v>1</v>
      </c>
      <c r="L157" s="32"/>
      <c r="M157" s="143" t="s">
        <v>1</v>
      </c>
      <c r="N157" s="144" t="s">
        <v>50</v>
      </c>
      <c r="P157" s="145">
        <f>O157*H157</f>
        <v>0</v>
      </c>
      <c r="Q157" s="145">
        <v>0</v>
      </c>
      <c r="R157" s="145">
        <f>Q157*H157</f>
        <v>0</v>
      </c>
      <c r="S157" s="145">
        <v>0</v>
      </c>
      <c r="T157" s="146">
        <f>S157*H157</f>
        <v>0</v>
      </c>
      <c r="AR157" s="147" t="s">
        <v>147</v>
      </c>
      <c r="AT157" s="147" t="s">
        <v>142</v>
      </c>
      <c r="AU157" s="147" t="s">
        <v>94</v>
      </c>
      <c r="AY157" s="16" t="s">
        <v>140</v>
      </c>
      <c r="BE157" s="148">
        <f>IF(N157="základní",J157,0)</f>
        <v>0</v>
      </c>
      <c r="BF157" s="148">
        <f>IF(N157="snížená",J157,0)</f>
        <v>0</v>
      </c>
      <c r="BG157" s="148">
        <f>IF(N157="zákl. přenesená",J157,0)</f>
        <v>0</v>
      </c>
      <c r="BH157" s="148">
        <f>IF(N157="sníž. přenesená",J157,0)</f>
        <v>0</v>
      </c>
      <c r="BI157" s="148">
        <f>IF(N157="nulová",J157,0)</f>
        <v>0</v>
      </c>
      <c r="BJ157" s="16" t="s">
        <v>92</v>
      </c>
      <c r="BK157" s="148">
        <f>ROUND(I157*H157,2)</f>
        <v>0</v>
      </c>
      <c r="BL157" s="16" t="s">
        <v>147</v>
      </c>
      <c r="BM157" s="147" t="s">
        <v>306</v>
      </c>
    </row>
    <row r="158" spans="2:65" s="1" customFormat="1" ht="28.8" x14ac:dyDescent="0.2">
      <c r="B158" s="32"/>
      <c r="D158" s="149" t="s">
        <v>148</v>
      </c>
      <c r="F158" s="150" t="s">
        <v>428</v>
      </c>
      <c r="I158" s="151"/>
      <c r="L158" s="32"/>
      <c r="M158" s="152"/>
      <c r="T158" s="56"/>
      <c r="AT158" s="16" t="s">
        <v>148</v>
      </c>
      <c r="AU158" s="16" t="s">
        <v>94</v>
      </c>
    </row>
    <row r="159" spans="2:65" s="1" customFormat="1" ht="16.5" customHeight="1" x14ac:dyDescent="0.2">
      <c r="B159" s="32"/>
      <c r="C159" s="136" t="s">
        <v>311</v>
      </c>
      <c r="D159" s="136" t="s">
        <v>142</v>
      </c>
      <c r="E159" s="137" t="s">
        <v>429</v>
      </c>
      <c r="F159" s="138" t="s">
        <v>430</v>
      </c>
      <c r="G159" s="139" t="s">
        <v>346</v>
      </c>
      <c r="H159" s="140">
        <v>1</v>
      </c>
      <c r="I159" s="141"/>
      <c r="J159" s="142">
        <f>ROUND(I159*H159,2)</f>
        <v>0</v>
      </c>
      <c r="K159" s="138" t="s">
        <v>1</v>
      </c>
      <c r="L159" s="32"/>
      <c r="M159" s="143" t="s">
        <v>1</v>
      </c>
      <c r="N159" s="144" t="s">
        <v>50</v>
      </c>
      <c r="P159" s="145">
        <f>O159*H159</f>
        <v>0</v>
      </c>
      <c r="Q159" s="145">
        <v>0</v>
      </c>
      <c r="R159" s="145">
        <f>Q159*H159</f>
        <v>0</v>
      </c>
      <c r="S159" s="145">
        <v>0</v>
      </c>
      <c r="T159" s="146">
        <f>S159*H159</f>
        <v>0</v>
      </c>
      <c r="AR159" s="147" t="s">
        <v>147</v>
      </c>
      <c r="AT159" s="147" t="s">
        <v>142</v>
      </c>
      <c r="AU159" s="147" t="s">
        <v>94</v>
      </c>
      <c r="AY159" s="16" t="s">
        <v>140</v>
      </c>
      <c r="BE159" s="148">
        <f>IF(N159="základní",J159,0)</f>
        <v>0</v>
      </c>
      <c r="BF159" s="148">
        <f>IF(N159="snížená",J159,0)</f>
        <v>0</v>
      </c>
      <c r="BG159" s="148">
        <f>IF(N159="zákl. přenesená",J159,0)</f>
        <v>0</v>
      </c>
      <c r="BH159" s="148">
        <f>IF(N159="sníž. přenesená",J159,0)</f>
        <v>0</v>
      </c>
      <c r="BI159" s="148">
        <f>IF(N159="nulová",J159,0)</f>
        <v>0</v>
      </c>
      <c r="BJ159" s="16" t="s">
        <v>92</v>
      </c>
      <c r="BK159" s="148">
        <f>ROUND(I159*H159,2)</f>
        <v>0</v>
      </c>
      <c r="BL159" s="16" t="s">
        <v>147</v>
      </c>
      <c r="BM159" s="147" t="s">
        <v>309</v>
      </c>
    </row>
    <row r="160" spans="2:65" s="1" customFormat="1" ht="10.199999999999999" x14ac:dyDescent="0.2">
      <c r="B160" s="32"/>
      <c r="D160" s="149" t="s">
        <v>148</v>
      </c>
      <c r="F160" s="150" t="s">
        <v>430</v>
      </c>
      <c r="I160" s="151"/>
      <c r="L160" s="32"/>
      <c r="M160" s="152"/>
      <c r="T160" s="56"/>
      <c r="AT160" s="16" t="s">
        <v>148</v>
      </c>
      <c r="AU160" s="16" t="s">
        <v>94</v>
      </c>
    </row>
    <row r="161" spans="2:65" s="1" customFormat="1" ht="37.799999999999997" customHeight="1" x14ac:dyDescent="0.2">
      <c r="B161" s="32"/>
      <c r="C161" s="136" t="s">
        <v>208</v>
      </c>
      <c r="D161" s="136" t="s">
        <v>142</v>
      </c>
      <c r="E161" s="137" t="s">
        <v>431</v>
      </c>
      <c r="F161" s="138" t="s">
        <v>432</v>
      </c>
      <c r="G161" s="139" t="s">
        <v>346</v>
      </c>
      <c r="H161" s="140">
        <v>1</v>
      </c>
      <c r="I161" s="141"/>
      <c r="J161" s="142">
        <f>ROUND(I161*H161,2)</f>
        <v>0</v>
      </c>
      <c r="K161" s="138" t="s">
        <v>1</v>
      </c>
      <c r="L161" s="32"/>
      <c r="M161" s="143" t="s">
        <v>1</v>
      </c>
      <c r="N161" s="144" t="s">
        <v>50</v>
      </c>
      <c r="P161" s="145">
        <f>O161*H161</f>
        <v>0</v>
      </c>
      <c r="Q161" s="145">
        <v>0</v>
      </c>
      <c r="R161" s="145">
        <f>Q161*H161</f>
        <v>0</v>
      </c>
      <c r="S161" s="145">
        <v>0</v>
      </c>
      <c r="T161" s="146">
        <f>S161*H161</f>
        <v>0</v>
      </c>
      <c r="AR161" s="147" t="s">
        <v>147</v>
      </c>
      <c r="AT161" s="147" t="s">
        <v>142</v>
      </c>
      <c r="AU161" s="147" t="s">
        <v>94</v>
      </c>
      <c r="AY161" s="16" t="s">
        <v>140</v>
      </c>
      <c r="BE161" s="148">
        <f>IF(N161="základní",J161,0)</f>
        <v>0</v>
      </c>
      <c r="BF161" s="148">
        <f>IF(N161="snížená",J161,0)</f>
        <v>0</v>
      </c>
      <c r="BG161" s="148">
        <f>IF(N161="zákl. přenesená",J161,0)</f>
        <v>0</v>
      </c>
      <c r="BH161" s="148">
        <f>IF(N161="sníž. přenesená",J161,0)</f>
        <v>0</v>
      </c>
      <c r="BI161" s="148">
        <f>IF(N161="nulová",J161,0)</f>
        <v>0</v>
      </c>
      <c r="BJ161" s="16" t="s">
        <v>92</v>
      </c>
      <c r="BK161" s="148">
        <f>ROUND(I161*H161,2)</f>
        <v>0</v>
      </c>
      <c r="BL161" s="16" t="s">
        <v>147</v>
      </c>
      <c r="BM161" s="147" t="s">
        <v>314</v>
      </c>
    </row>
    <row r="162" spans="2:65" s="1" customFormat="1" ht="19.2" x14ac:dyDescent="0.2">
      <c r="B162" s="32"/>
      <c r="D162" s="149" t="s">
        <v>148</v>
      </c>
      <c r="F162" s="150" t="s">
        <v>432</v>
      </c>
      <c r="I162" s="151"/>
      <c r="L162" s="32"/>
      <c r="M162" s="152"/>
      <c r="T162" s="56"/>
      <c r="AT162" s="16" t="s">
        <v>148</v>
      </c>
      <c r="AU162" s="16" t="s">
        <v>94</v>
      </c>
    </row>
    <row r="163" spans="2:65" s="1" customFormat="1" ht="16.5" customHeight="1" x14ac:dyDescent="0.2">
      <c r="B163" s="32"/>
      <c r="C163" s="136" t="s">
        <v>322</v>
      </c>
      <c r="D163" s="136" t="s">
        <v>142</v>
      </c>
      <c r="E163" s="137" t="s">
        <v>433</v>
      </c>
      <c r="F163" s="138" t="s">
        <v>434</v>
      </c>
      <c r="G163" s="139" t="s">
        <v>346</v>
      </c>
      <c r="H163" s="140">
        <v>1</v>
      </c>
      <c r="I163" s="141"/>
      <c r="J163" s="142">
        <f>ROUND(I163*H163,2)</f>
        <v>0</v>
      </c>
      <c r="K163" s="138" t="s">
        <v>146</v>
      </c>
      <c r="L163" s="32"/>
      <c r="M163" s="143" t="s">
        <v>1</v>
      </c>
      <c r="N163" s="144" t="s">
        <v>50</v>
      </c>
      <c r="P163" s="145">
        <f>O163*H163</f>
        <v>0</v>
      </c>
      <c r="Q163" s="145">
        <v>0</v>
      </c>
      <c r="R163" s="145">
        <f>Q163*H163</f>
        <v>0</v>
      </c>
      <c r="S163" s="145">
        <v>0</v>
      </c>
      <c r="T163" s="146">
        <f>S163*H163</f>
        <v>0</v>
      </c>
      <c r="AR163" s="147" t="s">
        <v>147</v>
      </c>
      <c r="AT163" s="147" t="s">
        <v>142</v>
      </c>
      <c r="AU163" s="147" t="s">
        <v>94</v>
      </c>
      <c r="AY163" s="16" t="s">
        <v>140</v>
      </c>
      <c r="BE163" s="148">
        <f>IF(N163="základní",J163,0)</f>
        <v>0</v>
      </c>
      <c r="BF163" s="148">
        <f>IF(N163="snížená",J163,0)</f>
        <v>0</v>
      </c>
      <c r="BG163" s="148">
        <f>IF(N163="zákl. přenesená",J163,0)</f>
        <v>0</v>
      </c>
      <c r="BH163" s="148">
        <f>IF(N163="sníž. přenesená",J163,0)</f>
        <v>0</v>
      </c>
      <c r="BI163" s="148">
        <f>IF(N163="nulová",J163,0)</f>
        <v>0</v>
      </c>
      <c r="BJ163" s="16" t="s">
        <v>92</v>
      </c>
      <c r="BK163" s="148">
        <f>ROUND(I163*H163,2)</f>
        <v>0</v>
      </c>
      <c r="BL163" s="16" t="s">
        <v>147</v>
      </c>
      <c r="BM163" s="147" t="s">
        <v>319</v>
      </c>
    </row>
    <row r="164" spans="2:65" s="1" customFormat="1" ht="10.199999999999999" x14ac:dyDescent="0.2">
      <c r="B164" s="32"/>
      <c r="D164" s="149" t="s">
        <v>148</v>
      </c>
      <c r="F164" s="150" t="s">
        <v>434</v>
      </c>
      <c r="I164" s="151"/>
      <c r="L164" s="32"/>
      <c r="M164" s="152"/>
      <c r="T164" s="56"/>
      <c r="AT164" s="16" t="s">
        <v>148</v>
      </c>
      <c r="AU164" s="16" t="s">
        <v>94</v>
      </c>
    </row>
    <row r="165" spans="2:65" s="1" customFormat="1" ht="16.5" customHeight="1" x14ac:dyDescent="0.2">
      <c r="B165" s="32"/>
      <c r="C165" s="136" t="s">
        <v>211</v>
      </c>
      <c r="D165" s="136" t="s">
        <v>142</v>
      </c>
      <c r="E165" s="137" t="s">
        <v>435</v>
      </c>
      <c r="F165" s="138" t="s">
        <v>436</v>
      </c>
      <c r="G165" s="139" t="s">
        <v>346</v>
      </c>
      <c r="H165" s="140">
        <v>1</v>
      </c>
      <c r="I165" s="141"/>
      <c r="J165" s="142">
        <f>ROUND(I165*H165,2)</f>
        <v>0</v>
      </c>
      <c r="K165" s="138" t="s">
        <v>146</v>
      </c>
      <c r="L165" s="32"/>
      <c r="M165" s="143" t="s">
        <v>1</v>
      </c>
      <c r="N165" s="144" t="s">
        <v>50</v>
      </c>
      <c r="P165" s="145">
        <f>O165*H165</f>
        <v>0</v>
      </c>
      <c r="Q165" s="145">
        <v>0</v>
      </c>
      <c r="R165" s="145">
        <f>Q165*H165</f>
        <v>0</v>
      </c>
      <c r="S165" s="145">
        <v>0</v>
      </c>
      <c r="T165" s="146">
        <f>S165*H165</f>
        <v>0</v>
      </c>
      <c r="AR165" s="147" t="s">
        <v>147</v>
      </c>
      <c r="AT165" s="147" t="s">
        <v>142</v>
      </c>
      <c r="AU165" s="147" t="s">
        <v>94</v>
      </c>
      <c r="AY165" s="16" t="s">
        <v>140</v>
      </c>
      <c r="BE165" s="148">
        <f>IF(N165="základní",J165,0)</f>
        <v>0</v>
      </c>
      <c r="BF165" s="148">
        <f>IF(N165="snížená",J165,0)</f>
        <v>0</v>
      </c>
      <c r="BG165" s="148">
        <f>IF(N165="zákl. přenesená",J165,0)</f>
        <v>0</v>
      </c>
      <c r="BH165" s="148">
        <f>IF(N165="sníž. přenesená",J165,0)</f>
        <v>0</v>
      </c>
      <c r="BI165" s="148">
        <f>IF(N165="nulová",J165,0)</f>
        <v>0</v>
      </c>
      <c r="BJ165" s="16" t="s">
        <v>92</v>
      </c>
      <c r="BK165" s="148">
        <f>ROUND(I165*H165,2)</f>
        <v>0</v>
      </c>
      <c r="BL165" s="16" t="s">
        <v>147</v>
      </c>
      <c r="BM165" s="147" t="s">
        <v>325</v>
      </c>
    </row>
    <row r="166" spans="2:65" s="1" customFormat="1" ht="10.199999999999999" x14ac:dyDescent="0.2">
      <c r="B166" s="32"/>
      <c r="D166" s="149" t="s">
        <v>148</v>
      </c>
      <c r="F166" s="150" t="s">
        <v>436</v>
      </c>
      <c r="I166" s="151"/>
      <c r="L166" s="32"/>
      <c r="M166" s="174"/>
      <c r="N166" s="175"/>
      <c r="O166" s="175"/>
      <c r="P166" s="175"/>
      <c r="Q166" s="175"/>
      <c r="R166" s="175"/>
      <c r="S166" s="175"/>
      <c r="T166" s="176"/>
      <c r="AT166" s="16" t="s">
        <v>148</v>
      </c>
      <c r="AU166" s="16" t="s">
        <v>94</v>
      </c>
    </row>
    <row r="167" spans="2:65" s="1" customFormat="1" ht="6.9" customHeight="1" x14ac:dyDescent="0.2">
      <c r="B167" s="44"/>
      <c r="C167" s="45"/>
      <c r="D167" s="45"/>
      <c r="E167" s="45"/>
      <c r="F167" s="45"/>
      <c r="G167" s="45"/>
      <c r="H167" s="45"/>
      <c r="I167" s="45"/>
      <c r="J167" s="45"/>
      <c r="K167" s="45"/>
      <c r="L167" s="32"/>
    </row>
  </sheetData>
  <sheetProtection algorithmName="SHA-512" hashValue="88XZsQVc0InSHA9WQjC+Z5AfxoAaoD5k4oB/CiPPBDv+rNj/DAU/H/M6LTzBxxw62P62v064M2bWxbCL2r5vUA==" saltValue="n+e4fDg84ypdd1x3ehB00hGTCM4JyUF2brwklK5r6DPU6fO6gTqLqro/9gOAU+bHfIV3Q/eds33zlVvS/TmJ9g==" spinCount="100000" sheet="1" objects="1" scenarios="1" formatColumns="0" formatRows="0" autoFilter="0"/>
  <autoFilter ref="C121:K166" xr:uid="{00000000-0009-0000-0000-000004000000}"/>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01.1 - Bourací a demol...</vt:lpstr>
      <vt:lpstr>SO 01.2 - Nový stav</vt:lpstr>
      <vt:lpstr>SO 01.3 - Sanace betonový...</vt:lpstr>
      <vt:lpstr>OST - Ostatní a vedlejší ...</vt:lpstr>
      <vt:lpstr>'OST - Ostatní a vedlejší ...'!Názvy_tisku</vt:lpstr>
      <vt:lpstr>'Rekapitulace stavby'!Názvy_tisku</vt:lpstr>
      <vt:lpstr>'SO 01.1 - Bourací a demol...'!Názvy_tisku</vt:lpstr>
      <vt:lpstr>'SO 01.2 - Nový stav'!Názvy_tisku</vt:lpstr>
      <vt:lpstr>'SO 01.3 - Sanace betonový...'!Názvy_tisku</vt:lpstr>
      <vt:lpstr>'OST - Ostatní a vedlejší ...'!Oblast_tisku</vt:lpstr>
      <vt:lpstr>'Rekapitulace stavby'!Oblast_tisku</vt:lpstr>
      <vt:lpstr>'SO 01.1 - Bourací a demol...'!Oblast_tisku</vt:lpstr>
      <vt:lpstr>'SO 01.2 - Nový stav'!Oblast_tisku</vt:lpstr>
      <vt:lpstr>'SO 01.3 - Sanace betonový...'!Oblast_tisku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DESKTOP-L7FPL8L\Klára Kasalová</dc:creator>
  <cp:lastModifiedBy>Klára Kasalová</cp:lastModifiedBy>
  <dcterms:created xsi:type="dcterms:W3CDTF">2025-05-06T12:48:32Z</dcterms:created>
  <dcterms:modified xsi:type="dcterms:W3CDTF">2025-05-06T12:49:15Z</dcterms:modified>
</cp:coreProperties>
</file>