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VEREJNY OP\Válková\DOTACE - PŠ 2024  soutěž, formuláře\8787 - VT Hvozdnice km 0,000 - 2,310\"/>
    </mc:Choice>
  </mc:AlternateContent>
  <bookViews>
    <workbookView xWindow="0" yWindow="0" windowWidth="28800" windowHeight="12300" activeTab="1"/>
  </bookViews>
  <sheets>
    <sheet name="Rekapitulace stavby" sheetId="1" r:id="rId1"/>
    <sheet name="01 - Úprava vodního toku" sheetId="2" r:id="rId2"/>
  </sheets>
  <definedNames>
    <definedName name="_xlnm._FilterDatabase" localSheetId="1" hidden="1">'01 - Úprava vodního toku'!$C$120:$K$176</definedName>
    <definedName name="_xlnm.Print_Titles" localSheetId="1">'01 - Úprava vodního toku'!$120:$120</definedName>
    <definedName name="_xlnm.Print_Titles" localSheetId="0">'Rekapitulace stavby'!$92:$92</definedName>
    <definedName name="_xlnm.Print_Area" localSheetId="1">'01 - Úprava vodního toku'!$C$4:$J$76,'01 - Úprava vodního toku'!$C$82:$J$102,'01 - Úprava vodního toku'!$C$108:$J$176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T168" i="2"/>
  <c r="R169" i="2"/>
  <c r="R168" i="2"/>
  <c r="P169" i="2"/>
  <c r="P168" i="2" s="1"/>
  <c r="BI165" i="2"/>
  <c r="BH165" i="2"/>
  <c r="BG165" i="2"/>
  <c r="BF165" i="2"/>
  <c r="T165" i="2"/>
  <c r="R165" i="2"/>
  <c r="P165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1" i="2"/>
  <c r="BH151" i="2"/>
  <c r="BG151" i="2"/>
  <c r="BF151" i="2"/>
  <c r="T151" i="2"/>
  <c r="R151" i="2"/>
  <c r="P151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F117" i="2"/>
  <c r="F115" i="2"/>
  <c r="E113" i="2"/>
  <c r="F91" i="2"/>
  <c r="F89" i="2"/>
  <c r="E87" i="2"/>
  <c r="J24" i="2"/>
  <c r="E24" i="2"/>
  <c r="J118" i="2" s="1"/>
  <c r="J23" i="2"/>
  <c r="J21" i="2"/>
  <c r="E21" i="2"/>
  <c r="J91" i="2" s="1"/>
  <c r="J20" i="2"/>
  <c r="J18" i="2"/>
  <c r="E18" i="2"/>
  <c r="F92" i="2" s="1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J145" i="2"/>
  <c r="J139" i="2"/>
  <c r="J124" i="2"/>
  <c r="BK173" i="2"/>
  <c r="BK158" i="2"/>
  <c r="J175" i="2"/>
  <c r="J151" i="2"/>
  <c r="AS94" i="1"/>
  <c r="J165" i="2"/>
  <c r="F35" i="2"/>
  <c r="BK139" i="2"/>
  <c r="J127" i="2"/>
  <c r="BK151" i="2"/>
  <c r="BK161" i="2"/>
  <c r="J173" i="2"/>
  <c r="BK145" i="2"/>
  <c r="BK133" i="2"/>
  <c r="J158" i="2"/>
  <c r="J169" i="2"/>
  <c r="BK142" i="2"/>
  <c r="J142" i="2"/>
  <c r="J133" i="2"/>
  <c r="BK124" i="2"/>
  <c r="F36" i="2"/>
  <c r="BK175" i="2"/>
  <c r="BK169" i="2"/>
  <c r="BK165" i="2"/>
  <c r="J161" i="2"/>
  <c r="BK127" i="2"/>
  <c r="J34" i="2"/>
  <c r="BK123" i="2" l="1"/>
  <c r="J123" i="2" s="1"/>
  <c r="J98" i="2" s="1"/>
  <c r="P123" i="2"/>
  <c r="T123" i="2"/>
  <c r="R123" i="2"/>
  <c r="BK157" i="2"/>
  <c r="J157" i="2"/>
  <c r="J99" i="2"/>
  <c r="P157" i="2"/>
  <c r="R157" i="2"/>
  <c r="T157" i="2"/>
  <c r="BK172" i="2"/>
  <c r="J172" i="2" s="1"/>
  <c r="J101" i="2" s="1"/>
  <c r="P172" i="2"/>
  <c r="R172" i="2"/>
  <c r="T172" i="2"/>
  <c r="BK168" i="2"/>
  <c r="J168" i="2"/>
  <c r="J100" i="2"/>
  <c r="BE165" i="2"/>
  <c r="AW95" i="1"/>
  <c r="BE173" i="2"/>
  <c r="J92" i="2"/>
  <c r="E111" i="2"/>
  <c r="J115" i="2"/>
  <c r="J117" i="2"/>
  <c r="F118" i="2"/>
  <c r="BE124" i="2"/>
  <c r="BE127" i="2"/>
  <c r="BE133" i="2"/>
  <c r="BE139" i="2"/>
  <c r="BE142" i="2"/>
  <c r="BE145" i="2"/>
  <c r="BE175" i="2"/>
  <c r="BE158" i="2"/>
  <c r="BE161" i="2"/>
  <c r="BB95" i="1"/>
  <c r="BC95" i="1"/>
  <c r="BE151" i="2"/>
  <c r="BE169" i="2"/>
  <c r="F37" i="2"/>
  <c r="F34" i="2"/>
  <c r="BB94" i="1"/>
  <c r="W31" i="1"/>
  <c r="BC94" i="1"/>
  <c r="W32" i="1" s="1"/>
  <c r="P122" i="2" l="1"/>
  <c r="P121" i="2"/>
  <c r="AU95" i="1"/>
  <c r="AU94" i="1" s="1"/>
  <c r="R122" i="2"/>
  <c r="R121" i="2" s="1"/>
  <c r="T122" i="2"/>
  <c r="T121" i="2" s="1"/>
  <c r="BD95" i="1"/>
  <c r="BD94" i="1" s="1"/>
  <c r="W33" i="1" s="1"/>
  <c r="BA95" i="1"/>
  <c r="BA94" i="1" s="1"/>
  <c r="W30" i="1" s="1"/>
  <c r="BK122" i="2"/>
  <c r="J122" i="2" s="1"/>
  <c r="J97" i="2" s="1"/>
  <c r="AY94" i="1"/>
  <c r="AX94" i="1"/>
  <c r="F33" i="2"/>
  <c r="AZ95" i="1" s="1"/>
  <c r="AZ94" i="1" s="1"/>
  <c r="AV94" i="1" s="1"/>
  <c r="AK29" i="1" s="1"/>
  <c r="J33" i="2"/>
  <c r="AV95" i="1"/>
  <c r="AT95" i="1"/>
  <c r="BK121" i="2" l="1"/>
  <c r="J121" i="2"/>
  <c r="J96" i="2"/>
  <c r="AW94" i="1"/>
  <c r="AK30" i="1" s="1"/>
  <c r="W29" i="1"/>
  <c r="AT94" i="1" l="1"/>
  <c r="J30" i="2"/>
  <c r="AG95" i="1"/>
  <c r="AG94" i="1" s="1"/>
  <c r="AK26" i="1" s="1"/>
  <c r="AK35" i="1" s="1"/>
  <c r="AN94" i="1" l="1"/>
  <c r="J39" i="2"/>
  <c r="AN95" i="1"/>
</calcChain>
</file>

<file path=xl/sharedStrings.xml><?xml version="1.0" encoding="utf-8"?>
<sst xmlns="http://schemas.openxmlformats.org/spreadsheetml/2006/main" count="675" uniqueCount="215">
  <si>
    <t>Export Komplet</t>
  </si>
  <si>
    <t/>
  </si>
  <si>
    <t>2.0</t>
  </si>
  <si>
    <t>ZAMOK</t>
  </si>
  <si>
    <t>False</t>
  </si>
  <si>
    <t>{68ca57ce-bf19-4367-82f8-66d7f2982401}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</si>
  <si>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</si>
  <si>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</si>
  <si>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</si>
  <si>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</si>
  <si>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</si>
  <si>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</si>
  <si>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</si>
  <si>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</si>
  <si>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2025/B24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</si>
  <si>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</si>
  <si>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</si>
  <si>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Úprava Hvozdnice km 0,000 - 2,310 (DHM 00037)</t>
  </si>
  <si>
    <t>KSO:</t>
  </si>
  <si>
    <t>CC-CZ:</t>
  </si>
  <si>
    <t>Místo:</t>
  </si>
  <si>
    <t>Kylešovice, Otice</t>
  </si>
  <si>
    <t>Datum:</t>
  </si>
  <si>
    <t>25. 3. 2025</t>
  </si>
  <si>
    <t>Zadavatel:</t>
  </si>
  <si>
    <t>IČ:</t>
  </si>
  <si>
    <t>70890021</t>
  </si>
  <si>
    <t>Povodí Odry a.s.</t>
  </si>
  <si>
    <t>DIČ:</t>
  </si>
  <si>
    <t>CZ70890021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</si>
  <si>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</si>
  <si>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</si>
  <si>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</si>
  <si>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</si>
  <si>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</si>
  <si>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</si>
  <si>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</si>
  <si>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</si>
  <si>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</si>
  <si>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</si>
  <si>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</si>
  <si>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</si>
  <si>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</si>
  <si>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</si>
  <si>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</si>
  <si>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</si>
  <si>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</si>
  <si>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</si>
  <si>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</si>
  <si>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</si>
  <si>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</si>
  <si>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</si>
  <si>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</si>
  <si>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</si>
  <si>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</si>
  <si>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</si>
  <si>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</si>
  <si>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</si>
  <si>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</si>
  <si>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</si>
  <si>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</si>
  <si>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</si>
  <si>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</si>
  <si>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</si>
  <si>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</si>
  <si>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</si>
  <si>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</si>
  <si>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</si>
  <si>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</si>
  <si>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</si>
  <si>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</si>
  <si>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</si>
  <si>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</si>
  <si>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</si>
  <si>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</si>
  <si>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</si>
  <si>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</si>
  <si>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</si>
  <si>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</si>
  <si>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</si>
  <si>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</si>
  <si>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</si>
  <si>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</si>
  <si>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Úprava vodního toku</t>
  </si>
  <si>
    <t>STA</t>
  </si>
  <si>
    <t>1</t>
  </si>
  <si>
    <t>{e66bfc20-7cc6-497b-99a1-34bae772b499}</t>
  </si>
  <si>
    <t>2</t>
  </si>
  <si>
    <t>KRYCÍ LIST SOUPISU PRACÍ</t>
  </si>
  <si>
    <t>Objekt:</t>
  </si>
  <si>
    <t>01 - Úprava vodního toku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</si>
  <si>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</si>
  <si>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</si>
  <si>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</si>
  <si>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</si>
  <si>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</si>
  <si>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</si>
  <si>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</si>
  <si>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</si>
  <si>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</si>
  <si>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</si>
  <si>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</si>
  <si>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</si>
  <si>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</si>
  <si>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</si>
  <si>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</si>
  <si>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</si>
  <si>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</si>
  <si>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</si>
  <si>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</si>
  <si>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</si>
  <si>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</si>
  <si>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</si>
  <si>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</si>
  <si>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</si>
  <si>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</si>
  <si>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</si>
  <si>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</si>
  <si>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14</t>
  </si>
  <si>
    <t>K</t>
  </si>
  <si>
    <t>132251703</t>
  </si>
  <si>
    <t>Hloubení rýh š do 800 mm v hornině třídy těžitelnosti I skupiny 3 objem do 100 m3 pro LTM</t>
  </si>
  <si>
    <t>m3</t>
  </si>
  <si>
    <t>4</t>
  </si>
  <si>
    <t>-623241579</t>
  </si>
  <si>
    <t>PP</t>
  </si>
  <si>
    <t>Hloubení rýh šířky do 800 mm pro lesnicko-technické meliorace strojně zapažených i nezapažených, s urovnáním dna do předepsaného profilu a spádu v hornině třídy těžitelnosti I skupiny 3 přes 50 do 100 m3</t>
  </si>
  <si>
    <t>Online PSC</t>
  </si>
  <si>
    <t>https://podminky.urs.cz/item/CS_URS_2025_01/132251703</t>
  </si>
  <si>
    <t>13</t>
  </si>
  <si>
    <t>132251791</t>
  </si>
  <si>
    <t>Příplatek za hloubení rýh pod vodou š do 800 mm pro LTM v hornině třídy těžitelnosti I skupiny 3</t>
  </si>
  <si>
    <t>1068682953</t>
  </si>
  <si>
    <t>Hloubení rýh šířky do 800 mm pro lesnicko-technické meliorace strojně zapažených i nezapažených, s urovnáním dna do předepsaného profilu a spádu v hornině třídy těžitelnosti III Příplatek k cenám za hloubení rýh v tekoucí vodě při lesnicko-technických melioracích (LTM) v hornině třídy těžitelnosti I skupiny 3</t>
  </si>
  <si>
    <t>https://podminky.urs.cz/item/CS_URS_2025_01/132251791</t>
  </si>
  <si>
    <t>VV</t>
  </si>
  <si>
    <t>67,2*0,6*0,6</t>
  </si>
  <si>
    <t>60*0,6*0,6</t>
  </si>
  <si>
    <t>Součet</t>
  </si>
  <si>
    <t>6</t>
  </si>
  <si>
    <t>162351103</t>
  </si>
  <si>
    <t>Vodorovné přemístění přes 50 do 500 m výkopku/sypaniny z horniny třídy těžitelnosti I skupiny 1 až 3</t>
  </si>
  <si>
    <t>-929808607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</si>
  <si>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</si>
  <si>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https://podminky.urs.cz/item/CS_URS_2025_01/162351103</t>
  </si>
  <si>
    <t>20*1*0,5</t>
  </si>
  <si>
    <t>5*3*0,5</t>
  </si>
  <si>
    <t>9</t>
  </si>
  <si>
    <t>166151101</t>
  </si>
  <si>
    <t>Přehození neulehlého výkopku z horniny třídy těžitelnosti I skupiny 1 až 3 strojně</t>
  </si>
  <si>
    <t>-1726070763</t>
  </si>
  <si>
    <t>Přehození neulehlého výkopku strojně z horniny třídy těžitelnosti I, skupiny 1 až 3</t>
  </si>
  <si>
    <t>https://podminky.urs.cz/item/CS_URS_2025_01/166151101</t>
  </si>
  <si>
    <t>8</t>
  </si>
  <si>
    <t>167151101</t>
  </si>
  <si>
    <t>Nakládání výkopku z hornin třídy těžitelnosti I skupiny 1 až 3 do 100 m3</t>
  </si>
  <si>
    <t>1045871879</t>
  </si>
  <si>
    <t>Nakládání, skládání a překládání neulehlého výkopku nebo sypaniny strojně nakládání, množství do 100 m3, z horniny třídy těžitelnosti I, skupiny 1 až 3</t>
  </si>
  <si>
    <t>https://podminky.urs.cz/item/CS_URS_2025_01/167151101</t>
  </si>
  <si>
    <t>7</t>
  </si>
  <si>
    <t>174151101</t>
  </si>
  <si>
    <t>Zásyp jam, šachet rýh nebo kolem objektů sypaninou se zhutněním</t>
  </si>
  <si>
    <t>1621938008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</si>
  <si>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</si>
  <si>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</si>
  <si>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3</t>
  </si>
  <si>
    <t>182112121</t>
  </si>
  <si>
    <t>Svahování v zářezech v hornině třídy těžitelnosti I skupiny 3 ručně</t>
  </si>
  <si>
    <t>m2</t>
  </si>
  <si>
    <t>1561611483</t>
  </si>
  <si>
    <t>Svahování trvalých svahů do projektovaných profilů ručně s potřebným přemístěním výkopku při svahování v zářezech v hornině třídy těžitelnosti I skupiny 3</t>
  </si>
  <si>
    <t>https://podminky.urs.cz/item/CS_URS_2025_01/182112121</t>
  </si>
  <si>
    <t>6*70</t>
  </si>
  <si>
    <t>194</t>
  </si>
  <si>
    <t>Vodorovné konstrukce</t>
  </si>
  <si>
    <t>16</t>
  </si>
  <si>
    <t>462511370</t>
  </si>
  <si>
    <t>Zához z lomového kamene bez proštěrkování z terénu hmotnost přes 200 do 500 kg</t>
  </si>
  <si>
    <t>727072132</t>
  </si>
  <si>
    <t>Zához z lomového kamene neupraveného záhozového bez proštěrkování z terénu, hmotnosti jednotlivých kamenů přes 200 do 500 kg</t>
  </si>
  <si>
    <t>https://podminky.urs.cz/item/CS_URS_2025_01/462511370</t>
  </si>
  <si>
    <t>463211152</t>
  </si>
  <si>
    <t>Rovnanina objemu přes 3 m3 z lomového kamene tříděného hmotnosti přes 80 do 200 kg s urovnáním líce</t>
  </si>
  <si>
    <t>-279856255</t>
  </si>
  <si>
    <t>Rovnanina z lomového kamene neupraveného pro podélné i příčné objekty objemu přes 3 m3 z kamene tříděného, s urovnáním líce a vyklínováním spár úlomky kamene hmotnost jednotlivých kamenů přes 80 do 200 kg</t>
  </si>
  <si>
    <t>https://podminky.urs.cz/item/CS_URS_2025_01/463211152</t>
  </si>
  <si>
    <t>189*0,6</t>
  </si>
  <si>
    <t>15</t>
  </si>
  <si>
    <t>464511123</t>
  </si>
  <si>
    <t>Pohoz z kamene záhozového hmotnosti přes 200 do 500 kg z terénu</t>
  </si>
  <si>
    <t>1456331588</t>
  </si>
  <si>
    <t>Pohoz dna nebo svahů jakékoliv tloušťky z kamene záhozového z terénu, hmotnosti jednotlivých kamenů přes 200 do 500 kg</t>
  </si>
  <si>
    <t>https://podminky.urs.cz/item/CS_URS_2025_01/464511123</t>
  </si>
  <si>
    <t>998</t>
  </si>
  <si>
    <t>Přesun hmot</t>
  </si>
  <si>
    <t>998312011</t>
  </si>
  <si>
    <t>Přesun hmot pro sanace území, hrazení a úpravy bystřin</t>
  </si>
  <si>
    <t>t</t>
  </si>
  <si>
    <t>1708448965</t>
  </si>
  <si>
    <t>Přesun hmot pro sanace území, hrazení a úpravy bystřin jakéhokoliv rozsahu pro dopravní vzdálenost 50 m</t>
  </si>
  <si>
    <t>https://podminky.urs.cz/item/CS_URS_2025_01/998312011</t>
  </si>
  <si>
    <t>VRN</t>
  </si>
  <si>
    <t>Vedlejší rozpočtové náklady</t>
  </si>
  <si>
    <t>5</t>
  </si>
  <si>
    <t>10</t>
  </si>
  <si>
    <t>VRNR5</t>
  </si>
  <si>
    <t>Slovení rybí osádky</t>
  </si>
  <si>
    <t>kpl</t>
  </si>
  <si>
    <t>657120646</t>
  </si>
  <si>
    <t>Vytyčení sítí</t>
  </si>
  <si>
    <t>11</t>
  </si>
  <si>
    <t>VRNR2</t>
  </si>
  <si>
    <t>Sjezdy do koryta</t>
  </si>
  <si>
    <t>-1723146879</t>
  </si>
  <si>
    <t>Sjezdy do koryta vč. zařžízení a demontáže panelové plochy přes vodovod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</si>
</sst>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462511370" TargetMode="External"/><Relationship Id="rId3" Type="http://schemas.openxmlformats.org/officeDocument/2006/relationships/hyperlink" Target="https://podminky.urs.cz/item/CS_URS_2025_01/162351103" TargetMode="External"/><Relationship Id="rId7" Type="http://schemas.openxmlformats.org/officeDocument/2006/relationships/hyperlink" Target="https://podminky.urs.cz/item/CS_URS_2025_01/182112121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32251791" TargetMode="External"/><Relationship Id="rId1" Type="http://schemas.openxmlformats.org/officeDocument/2006/relationships/hyperlink" Target="https://podminky.urs.cz/item/CS_URS_2025_01/132251703" TargetMode="External"/><Relationship Id="rId6" Type="http://schemas.openxmlformats.org/officeDocument/2006/relationships/hyperlink" Target="https://podminky.urs.cz/item/CS_URS_2025_01/174151101" TargetMode="External"/><Relationship Id="rId11" Type="http://schemas.openxmlformats.org/officeDocument/2006/relationships/hyperlink" Target="https://podminky.urs.cz/item/CS_URS_2025_01/998312011" TargetMode="External"/><Relationship Id="rId5" Type="http://schemas.openxmlformats.org/officeDocument/2006/relationships/hyperlink" Target="https://podminky.urs.cz/item/CS_URS_2025_01/167151101" TargetMode="External"/><Relationship Id="rId10" Type="http://schemas.openxmlformats.org/officeDocument/2006/relationships/hyperlink" Target="https://podminky.urs.cz/item/CS_URS_2025_01/464511123" TargetMode="External"/><Relationship Id="rId4" Type="http://schemas.openxmlformats.org/officeDocument/2006/relationships/hyperlink" Target="https://podminky.urs.cz/item/CS_URS_2025_01/166151101" TargetMode="External"/><Relationship Id="rId9" Type="http://schemas.openxmlformats.org/officeDocument/2006/relationships/hyperlink" Target="https://podminky.urs.cz/item/CS_URS_2025_01/463211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32" t="s">
        <v>14</v>
      </c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1"/>
      <c r="AL5" s="21"/>
      <c r="AM5" s="21"/>
      <c r="AN5" s="21"/>
      <c r="AO5" s="21"/>
      <c r="AP5" s="21"/>
      <c r="AQ5" s="21"/>
      <c r="AR5" s="19"/>
      <c r="BE5" s="229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34" t="s">
        <v>17</v>
      </c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1"/>
      <c r="AL6" s="21"/>
      <c r="AM6" s="21"/>
      <c r="AN6" s="21"/>
      <c r="AO6" s="21"/>
      <c r="AP6" s="21"/>
      <c r="AQ6" s="21"/>
      <c r="AR6" s="19"/>
      <c r="BE6" s="230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30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30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30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230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230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30"/>
      <c r="BS12" s="16" t="s">
        <v>6</v>
      </c>
    </row>
    <row r="13" spans="1:74" s="1" customFormat="1" ht="12" customHeight="1">
      <c r="B13" s="20"/>
      <c r="C13" s="21"/>
      <c r="D13" s="28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31</v>
      </c>
      <c r="AO13" s="21"/>
      <c r="AP13" s="21"/>
      <c r="AQ13" s="21"/>
      <c r="AR13" s="19"/>
      <c r="BE13" s="230"/>
      <c r="BS13" s="16" t="s">
        <v>6</v>
      </c>
    </row>
    <row r="14" spans="1:74" ht="12.75">
      <c r="B14" s="20"/>
      <c r="C14" s="21"/>
      <c r="D14" s="21"/>
      <c r="E14" s="235" t="s">
        <v>31</v>
      </c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8" t="s">
        <v>28</v>
      </c>
      <c r="AL14" s="21"/>
      <c r="AM14" s="21"/>
      <c r="AN14" s="30" t="s">
        <v>31</v>
      </c>
      <c r="AO14" s="21"/>
      <c r="AP14" s="21"/>
      <c r="AQ14" s="21"/>
      <c r="AR14" s="19"/>
      <c r="BE14" s="230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30"/>
      <c r="BS15" s="16" t="s">
        <v>4</v>
      </c>
    </row>
    <row r="16" spans="1:74" s="1" customFormat="1" ht="12" customHeight="1">
      <c r="B16" s="20"/>
      <c r="C16" s="21"/>
      <c r="D16" s="28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30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230"/>
      <c r="BS17" s="16" t="s">
        <v>34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30"/>
      <c r="BS18" s="16" t="s">
        <v>6</v>
      </c>
    </row>
    <row r="19" spans="1:71" s="1" customFormat="1" ht="12" customHeight="1">
      <c r="B19" s="20"/>
      <c r="C19" s="21"/>
      <c r="D19" s="28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30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230"/>
      <c r="BS20" s="16" t="s">
        <v>34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30"/>
    </row>
    <row r="22" spans="1:71" s="1" customFormat="1" ht="12" customHeight="1">
      <c r="B22" s="20"/>
      <c r="C22" s="21"/>
      <c r="D22" s="28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30"/>
    </row>
    <row r="23" spans="1:71" s="1" customFormat="1" ht="16.5" customHeight="1">
      <c r="B23" s="20"/>
      <c r="C23" s="21"/>
      <c r="D23" s="21"/>
      <c r="E23" s="237" t="s">
        <v>1</v>
      </c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  <c r="AO23" s="21"/>
      <c r="AP23" s="21"/>
      <c r="AQ23" s="21"/>
      <c r="AR23" s="19"/>
      <c r="BE23" s="230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30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30"/>
    </row>
    <row r="26" spans="1:71" s="2" customFormat="1" ht="25.9" customHeight="1">
      <c r="A26" s="33"/>
      <c r="B26" s="34"/>
      <c r="C26" s="35"/>
      <c r="D26" s="36" t="s">
        <v>37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38">
        <f>ROUND(AG94,2)</f>
        <v>0</v>
      </c>
      <c r="AL26" s="239"/>
      <c r="AM26" s="239"/>
      <c r="AN26" s="239"/>
      <c r="AO26" s="239"/>
      <c r="AP26" s="35"/>
      <c r="AQ26" s="35"/>
      <c r="AR26" s="38"/>
      <c r="BE26" s="230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30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40" t="s">
        <v>38</v>
      </c>
      <c r="M28" s="240"/>
      <c r="N28" s="240"/>
      <c r="O28" s="240"/>
      <c r="P28" s="240"/>
      <c r="Q28" s="35"/>
      <c r="R28" s="35"/>
      <c r="S28" s="35"/>
      <c r="T28" s="35"/>
      <c r="U28" s="35"/>
      <c r="V28" s="35"/>
      <c r="W28" s="240" t="s">
        <v>39</v>
      </c>
      <c r="X28" s="240"/>
      <c r="Y28" s="240"/>
      <c r="Z28" s="240"/>
      <c r="AA28" s="240"/>
      <c r="AB28" s="240"/>
      <c r="AC28" s="240"/>
      <c r="AD28" s="240"/>
      <c r="AE28" s="240"/>
      <c r="AF28" s="35"/>
      <c r="AG28" s="35"/>
      <c r="AH28" s="35"/>
      <c r="AI28" s="35"/>
      <c r="AJ28" s="35"/>
      <c r="AK28" s="240" t="s">
        <v>40</v>
      </c>
      <c r="AL28" s="240"/>
      <c r="AM28" s="240"/>
      <c r="AN28" s="240"/>
      <c r="AO28" s="240"/>
      <c r="AP28" s="35"/>
      <c r="AQ28" s="35"/>
      <c r="AR28" s="38"/>
      <c r="BE28" s="230"/>
    </row>
    <row r="29" spans="1:71" s="3" customFormat="1" ht="14.45" customHeight="1">
      <c r="B29" s="39"/>
      <c r="C29" s="40"/>
      <c r="D29" s="28" t="s">
        <v>41</v>
      </c>
      <c r="E29" s="40"/>
      <c r="F29" s="28" t="s">
        <v>42</v>
      </c>
      <c r="G29" s="40"/>
      <c r="H29" s="40"/>
      <c r="I29" s="40"/>
      <c r="J29" s="40"/>
      <c r="K29" s="40"/>
      <c r="L29" s="243">
        <v>0.21</v>
      </c>
      <c r="M29" s="242"/>
      <c r="N29" s="242"/>
      <c r="O29" s="242"/>
      <c r="P29" s="242"/>
      <c r="Q29" s="40"/>
      <c r="R29" s="40"/>
      <c r="S29" s="40"/>
      <c r="T29" s="40"/>
      <c r="U29" s="40"/>
      <c r="V29" s="40"/>
      <c r="W29" s="241">
        <f>ROUND(AZ94, 2)</f>
        <v>0</v>
      </c>
      <c r="X29" s="242"/>
      <c r="Y29" s="242"/>
      <c r="Z29" s="242"/>
      <c r="AA29" s="242"/>
      <c r="AB29" s="242"/>
      <c r="AC29" s="242"/>
      <c r="AD29" s="242"/>
      <c r="AE29" s="242"/>
      <c r="AF29" s="40"/>
      <c r="AG29" s="40"/>
      <c r="AH29" s="40"/>
      <c r="AI29" s="40"/>
      <c r="AJ29" s="40"/>
      <c r="AK29" s="241">
        <f>ROUND(AV94, 2)</f>
        <v>0</v>
      </c>
      <c r="AL29" s="242"/>
      <c r="AM29" s="242"/>
      <c r="AN29" s="242"/>
      <c r="AO29" s="242"/>
      <c r="AP29" s="40"/>
      <c r="AQ29" s="40"/>
      <c r="AR29" s="41"/>
      <c r="BE29" s="231"/>
    </row>
    <row r="30" spans="1:71" s="3" customFormat="1" ht="14.45" customHeight="1">
      <c r="B30" s="39"/>
      <c r="C30" s="40"/>
      <c r="D30" s="40"/>
      <c r="E30" s="40"/>
      <c r="F30" s="28" t="s">
        <v>43</v>
      </c>
      <c r="G30" s="40"/>
      <c r="H30" s="40"/>
      <c r="I30" s="40"/>
      <c r="J30" s="40"/>
      <c r="K30" s="40"/>
      <c r="L30" s="243">
        <v>0.12</v>
      </c>
      <c r="M30" s="242"/>
      <c r="N30" s="242"/>
      <c r="O30" s="242"/>
      <c r="P30" s="242"/>
      <c r="Q30" s="40"/>
      <c r="R30" s="40"/>
      <c r="S30" s="40"/>
      <c r="T30" s="40"/>
      <c r="U30" s="40"/>
      <c r="V30" s="40"/>
      <c r="W30" s="241">
        <f>ROUND(BA94, 2)</f>
        <v>0</v>
      </c>
      <c r="X30" s="242"/>
      <c r="Y30" s="242"/>
      <c r="Z30" s="242"/>
      <c r="AA30" s="242"/>
      <c r="AB30" s="242"/>
      <c r="AC30" s="242"/>
      <c r="AD30" s="242"/>
      <c r="AE30" s="242"/>
      <c r="AF30" s="40"/>
      <c r="AG30" s="40"/>
      <c r="AH30" s="40"/>
      <c r="AI30" s="40"/>
      <c r="AJ30" s="40"/>
      <c r="AK30" s="241">
        <f>ROUND(AW94, 2)</f>
        <v>0</v>
      </c>
      <c r="AL30" s="242"/>
      <c r="AM30" s="242"/>
      <c r="AN30" s="242"/>
      <c r="AO30" s="242"/>
      <c r="AP30" s="40"/>
      <c r="AQ30" s="40"/>
      <c r="AR30" s="41"/>
      <c r="BE30" s="231"/>
    </row>
    <row r="31" spans="1:71" s="3" customFormat="1" ht="14.45" hidden="1" customHeight="1">
      <c r="B31" s="39"/>
      <c r="C31" s="40"/>
      <c r="D31" s="40"/>
      <c r="E31" s="40"/>
      <c r="F31" s="28" t="s">
        <v>44</v>
      </c>
      <c r="G31" s="40"/>
      <c r="H31" s="40"/>
      <c r="I31" s="40"/>
      <c r="J31" s="40"/>
      <c r="K31" s="40"/>
      <c r="L31" s="243">
        <v>0.21</v>
      </c>
      <c r="M31" s="242"/>
      <c r="N31" s="242"/>
      <c r="O31" s="242"/>
      <c r="P31" s="242"/>
      <c r="Q31" s="40"/>
      <c r="R31" s="40"/>
      <c r="S31" s="40"/>
      <c r="T31" s="40"/>
      <c r="U31" s="40"/>
      <c r="V31" s="40"/>
      <c r="W31" s="241">
        <f>ROUND(BB94, 2)</f>
        <v>0</v>
      </c>
      <c r="X31" s="242"/>
      <c r="Y31" s="242"/>
      <c r="Z31" s="242"/>
      <c r="AA31" s="242"/>
      <c r="AB31" s="242"/>
      <c r="AC31" s="242"/>
      <c r="AD31" s="242"/>
      <c r="AE31" s="242"/>
      <c r="AF31" s="40"/>
      <c r="AG31" s="40"/>
      <c r="AH31" s="40"/>
      <c r="AI31" s="40"/>
      <c r="AJ31" s="40"/>
      <c r="AK31" s="241">
        <v>0</v>
      </c>
      <c r="AL31" s="242"/>
      <c r="AM31" s="242"/>
      <c r="AN31" s="242"/>
      <c r="AO31" s="242"/>
      <c r="AP31" s="40"/>
      <c r="AQ31" s="40"/>
      <c r="AR31" s="41"/>
      <c r="BE31" s="231"/>
    </row>
    <row r="32" spans="1:71" s="3" customFormat="1" ht="14.45" hidden="1" customHeight="1">
      <c r="B32" s="39"/>
      <c r="C32" s="40"/>
      <c r="D32" s="40"/>
      <c r="E32" s="40"/>
      <c r="F32" s="28" t="s">
        <v>45</v>
      </c>
      <c r="G32" s="40"/>
      <c r="H32" s="40"/>
      <c r="I32" s="40"/>
      <c r="J32" s="40"/>
      <c r="K32" s="40"/>
      <c r="L32" s="243">
        <v>0.12</v>
      </c>
      <c r="M32" s="242"/>
      <c r="N32" s="242"/>
      <c r="O32" s="242"/>
      <c r="P32" s="242"/>
      <c r="Q32" s="40"/>
      <c r="R32" s="40"/>
      <c r="S32" s="40"/>
      <c r="T32" s="40"/>
      <c r="U32" s="40"/>
      <c r="V32" s="40"/>
      <c r="W32" s="241">
        <f>ROUND(BC94, 2)</f>
        <v>0</v>
      </c>
      <c r="X32" s="242"/>
      <c r="Y32" s="242"/>
      <c r="Z32" s="242"/>
      <c r="AA32" s="242"/>
      <c r="AB32" s="242"/>
      <c r="AC32" s="242"/>
      <c r="AD32" s="242"/>
      <c r="AE32" s="242"/>
      <c r="AF32" s="40"/>
      <c r="AG32" s="40"/>
      <c r="AH32" s="40"/>
      <c r="AI32" s="40"/>
      <c r="AJ32" s="40"/>
      <c r="AK32" s="241">
        <v>0</v>
      </c>
      <c r="AL32" s="242"/>
      <c r="AM32" s="242"/>
      <c r="AN32" s="242"/>
      <c r="AO32" s="242"/>
      <c r="AP32" s="40"/>
      <c r="AQ32" s="40"/>
      <c r="AR32" s="41"/>
      <c r="BE32" s="231"/>
    </row>
    <row r="33" spans="1:57" s="3" customFormat="1" ht="14.45" hidden="1" customHeight="1">
      <c r="B33" s="39"/>
      <c r="C33" s="40"/>
      <c r="D33" s="40"/>
      <c r="E33" s="40"/>
      <c r="F33" s="28" t="s">
        <v>46</v>
      </c>
      <c r="G33" s="40"/>
      <c r="H33" s="40"/>
      <c r="I33" s="40"/>
      <c r="J33" s="40"/>
      <c r="K33" s="40"/>
      <c r="L33" s="243">
        <v>0</v>
      </c>
      <c r="M33" s="242"/>
      <c r="N33" s="242"/>
      <c r="O33" s="242"/>
      <c r="P33" s="242"/>
      <c r="Q33" s="40"/>
      <c r="R33" s="40"/>
      <c r="S33" s="40"/>
      <c r="T33" s="40"/>
      <c r="U33" s="40"/>
      <c r="V33" s="40"/>
      <c r="W33" s="241">
        <f>ROUND(BD94, 2)</f>
        <v>0</v>
      </c>
      <c r="X33" s="242"/>
      <c r="Y33" s="242"/>
      <c r="Z33" s="242"/>
      <c r="AA33" s="242"/>
      <c r="AB33" s="242"/>
      <c r="AC33" s="242"/>
      <c r="AD33" s="242"/>
      <c r="AE33" s="242"/>
      <c r="AF33" s="40"/>
      <c r="AG33" s="40"/>
      <c r="AH33" s="40"/>
      <c r="AI33" s="40"/>
      <c r="AJ33" s="40"/>
      <c r="AK33" s="241">
        <v>0</v>
      </c>
      <c r="AL33" s="242"/>
      <c r="AM33" s="242"/>
      <c r="AN33" s="242"/>
      <c r="AO33" s="242"/>
      <c r="AP33" s="40"/>
      <c r="AQ33" s="40"/>
      <c r="AR33" s="41"/>
      <c r="BE33" s="23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30"/>
    </row>
    <row r="35" spans="1:57" s="2" customFormat="1" ht="25.9" customHeight="1">
      <c r="A35" s="33"/>
      <c r="B35" s="34"/>
      <c r="C35" s="42"/>
      <c r="D35" s="43" t="s">
        <v>47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48</v>
      </c>
      <c r="U35" s="44"/>
      <c r="V35" s="44"/>
      <c r="W35" s="44"/>
      <c r="X35" s="244" t="s">
        <v>49</v>
      </c>
      <c r="Y35" s="245"/>
      <c r="Z35" s="245"/>
      <c r="AA35" s="245"/>
      <c r="AB35" s="245"/>
      <c r="AC35" s="44"/>
      <c r="AD35" s="44"/>
      <c r="AE35" s="44"/>
      <c r="AF35" s="44"/>
      <c r="AG35" s="44"/>
      <c r="AH35" s="44"/>
      <c r="AI35" s="44"/>
      <c r="AJ35" s="44"/>
      <c r="AK35" s="246">
        <f>SUM(AK26:AK33)</f>
        <v>0</v>
      </c>
      <c r="AL35" s="245"/>
      <c r="AM35" s="245"/>
      <c r="AN35" s="245"/>
      <c r="AO35" s="247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50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51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52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53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52</v>
      </c>
      <c r="AI60" s="37"/>
      <c r="AJ60" s="37"/>
      <c r="AK60" s="37"/>
      <c r="AL60" s="37"/>
      <c r="AM60" s="51" t="s">
        <v>53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54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55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52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53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52</v>
      </c>
      <c r="AI75" s="37"/>
      <c r="AJ75" s="37"/>
      <c r="AK75" s="37"/>
      <c r="AL75" s="37"/>
      <c r="AM75" s="51" t="s">
        <v>53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2" t="s">
        <v>56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2025/B24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48" t="str">
        <f>K6</f>
        <v>Úprava Hvozdnice km 0,000 - 2,310 (DHM 00037)</v>
      </c>
      <c r="M85" s="249"/>
      <c r="N85" s="249"/>
      <c r="O85" s="249"/>
      <c r="P85" s="249"/>
      <c r="Q85" s="249"/>
      <c r="R85" s="249"/>
      <c r="S85" s="249"/>
      <c r="T85" s="249"/>
      <c r="U85" s="249"/>
      <c r="V85" s="249"/>
      <c r="W85" s="249"/>
      <c r="X85" s="249"/>
      <c r="Y85" s="249"/>
      <c r="Z85" s="249"/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62"/>
      <c r="AL85" s="62"/>
      <c r="AM85" s="62"/>
      <c r="AN85" s="62"/>
      <c r="AO85" s="62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>Kylešovice, Otice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50" t="str">
        <f>IF(AN8= "","",AN8)</f>
        <v>25. 3. 2025</v>
      </c>
      <c r="AN87" s="250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2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Povodí Odry a.s.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32</v>
      </c>
      <c r="AJ89" s="35"/>
      <c r="AK89" s="35"/>
      <c r="AL89" s="35"/>
      <c r="AM89" s="251" t="str">
        <f>IF(E17="","",E17)</f>
        <v xml:space="preserve"> </v>
      </c>
      <c r="AN89" s="252"/>
      <c r="AO89" s="252"/>
      <c r="AP89" s="252"/>
      <c r="AQ89" s="35"/>
      <c r="AR89" s="38"/>
      <c r="AS89" s="253" t="s">
        <v>57</v>
      </c>
      <c r="AT89" s="254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8" t="s">
        <v>30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35</v>
      </c>
      <c r="AJ90" s="35"/>
      <c r="AK90" s="35"/>
      <c r="AL90" s="35"/>
      <c r="AM90" s="251" t="str">
        <f>IF(E20="","",E20)</f>
        <v xml:space="preserve"> </v>
      </c>
      <c r="AN90" s="252"/>
      <c r="AO90" s="252"/>
      <c r="AP90" s="252"/>
      <c r="AQ90" s="35"/>
      <c r="AR90" s="38"/>
      <c r="AS90" s="255"/>
      <c r="AT90" s="256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57"/>
      <c r="AT91" s="258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59" t="s">
        <v>58</v>
      </c>
      <c r="D92" s="260"/>
      <c r="E92" s="260"/>
      <c r="F92" s="260"/>
      <c r="G92" s="260"/>
      <c r="H92" s="72"/>
      <c r="I92" s="261" t="s">
        <v>59</v>
      </c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62" t="s">
        <v>60</v>
      </c>
      <c r="AH92" s="260"/>
      <c r="AI92" s="260"/>
      <c r="AJ92" s="260"/>
      <c r="AK92" s="260"/>
      <c r="AL92" s="260"/>
      <c r="AM92" s="260"/>
      <c r="AN92" s="261" t="s">
        <v>61</v>
      </c>
      <c r="AO92" s="260"/>
      <c r="AP92" s="263"/>
      <c r="AQ92" s="73" t="s">
        <v>62</v>
      </c>
      <c r="AR92" s="38"/>
      <c r="AS92" s="74" t="s">
        <v>63</v>
      </c>
      <c r="AT92" s="75" t="s">
        <v>64</v>
      </c>
      <c r="AU92" s="75" t="s">
        <v>65</v>
      </c>
      <c r="AV92" s="75" t="s">
        <v>66</v>
      </c>
      <c r="AW92" s="75" t="s">
        <v>67</v>
      </c>
      <c r="AX92" s="75" t="s">
        <v>68</v>
      </c>
      <c r="AY92" s="75" t="s">
        <v>69</v>
      </c>
      <c r="AZ92" s="75" t="s">
        <v>70</v>
      </c>
      <c r="BA92" s="75" t="s">
        <v>71</v>
      </c>
      <c r="BB92" s="75" t="s">
        <v>72</v>
      </c>
      <c r="BC92" s="75" t="s">
        <v>73</v>
      </c>
      <c r="BD92" s="76" t="s">
        <v>74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75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67">
        <f>ROUND(AG95,2)</f>
        <v>0</v>
      </c>
      <c r="AH94" s="267"/>
      <c r="AI94" s="267"/>
      <c r="AJ94" s="267"/>
      <c r="AK94" s="267"/>
      <c r="AL94" s="267"/>
      <c r="AM94" s="267"/>
      <c r="AN94" s="268">
        <f>SUM(AG94,AT94)</f>
        <v>0</v>
      </c>
      <c r="AO94" s="268"/>
      <c r="AP94" s="268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76</v>
      </c>
      <c r="BT94" s="90" t="s">
        <v>77</v>
      </c>
      <c r="BU94" s="91" t="s">
        <v>78</v>
      </c>
      <c r="BV94" s="90" t="s">
        <v>79</v>
      </c>
      <c r="BW94" s="90" t="s">
        <v>5</v>
      </c>
      <c r="BX94" s="90" t="s">
        <v>80</v>
      </c>
      <c r="CL94" s="90" t="s">
        <v>1</v>
      </c>
    </row>
    <row r="95" spans="1:91" s="7" customFormat="1" ht="16.5" customHeight="1">
      <c r="A95" s="92" t="s">
        <v>81</v>
      </c>
      <c r="B95" s="93"/>
      <c r="C95" s="94"/>
      <c r="D95" s="266" t="s">
        <v>82</v>
      </c>
      <c r="E95" s="266"/>
      <c r="F95" s="266"/>
      <c r="G95" s="266"/>
      <c r="H95" s="266"/>
      <c r="I95" s="95"/>
      <c r="J95" s="266" t="s">
        <v>83</v>
      </c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66"/>
      <c r="Z95" s="266"/>
      <c r="AA95" s="266"/>
      <c r="AB95" s="266"/>
      <c r="AC95" s="266"/>
      <c r="AD95" s="266"/>
      <c r="AE95" s="266"/>
      <c r="AF95" s="266"/>
      <c r="AG95" s="264">
        <f>'01 - Úprava vodního toku'!J30</f>
        <v>0</v>
      </c>
      <c r="AH95" s="265"/>
      <c r="AI95" s="265"/>
      <c r="AJ95" s="265"/>
      <c r="AK95" s="265"/>
      <c r="AL95" s="265"/>
      <c r="AM95" s="265"/>
      <c r="AN95" s="264">
        <f>SUM(AG95,AT95)</f>
        <v>0</v>
      </c>
      <c r="AO95" s="265"/>
      <c r="AP95" s="265"/>
      <c r="AQ95" s="96" t="s">
        <v>84</v>
      </c>
      <c r="AR95" s="97"/>
      <c r="AS95" s="98">
        <v>0</v>
      </c>
      <c r="AT95" s="99">
        <f>ROUND(SUM(AV95:AW95),2)</f>
        <v>0</v>
      </c>
      <c r="AU95" s="100">
        <f>'01 - Úprava vodního toku'!P121</f>
        <v>0</v>
      </c>
      <c r="AV95" s="99">
        <f>'01 - Úprava vodního toku'!J33</f>
        <v>0</v>
      </c>
      <c r="AW95" s="99">
        <f>'01 - Úprava vodního toku'!J34</f>
        <v>0</v>
      </c>
      <c r="AX95" s="99">
        <f>'01 - Úprava vodního toku'!J35</f>
        <v>0</v>
      </c>
      <c r="AY95" s="99">
        <f>'01 - Úprava vodního toku'!J36</f>
        <v>0</v>
      </c>
      <c r="AZ95" s="99">
        <f>'01 - Úprava vodního toku'!F33</f>
        <v>0</v>
      </c>
      <c r="BA95" s="99">
        <f>'01 - Úprava vodního toku'!F34</f>
        <v>0</v>
      </c>
      <c r="BB95" s="99">
        <f>'01 - Úprava vodního toku'!F35</f>
        <v>0</v>
      </c>
      <c r="BC95" s="99">
        <f>'01 - Úprava vodního toku'!F36</f>
        <v>0</v>
      </c>
      <c r="BD95" s="101">
        <f>'01 - Úprava vodního toku'!F37</f>
        <v>0</v>
      </c>
      <c r="BT95" s="102" t="s">
        <v>85</v>
      </c>
      <c r="BV95" s="102" t="s">
        <v>79</v>
      </c>
      <c r="BW95" s="102" t="s">
        <v>86</v>
      </c>
      <c r="BX95" s="102" t="s">
        <v>5</v>
      </c>
      <c r="CL95" s="102" t="s">
        <v>1</v>
      </c>
      <c r="CM95" s="102" t="s">
        <v>87</v>
      </c>
    </row>
    <row r="96" spans="1:91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CT3Ny3JtJLF3ZRZEwfLfsbLwmvXSqw517Na4MzOuC1MqFuEUUY2o2u/inedmMrW/TbxxUtd4fPbqpJTnB1/EMQ==" saltValue="l66j5SXmFkCu+5M0XH0if2owrz1n80BQSVNsgNFwK2n6m3xnShV8jk0PeQcskQuMbde+cYPaywwK3VMudAFIW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Úprava vodního toku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7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6" t="s">
        <v>86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9"/>
      <c r="AT3" s="16" t="s">
        <v>87</v>
      </c>
    </row>
    <row r="4" spans="1:46" s="1" customFormat="1" ht="24.95" customHeight="1">
      <c r="B4" s="19"/>
      <c r="D4" s="105" t="s">
        <v>88</v>
      </c>
      <c r="L4" s="19"/>
      <c r="M4" s="106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7" t="s">
        <v>16</v>
      </c>
      <c r="L6" s="19"/>
    </row>
    <row r="7" spans="1:46" s="1" customFormat="1" ht="16.5" customHeight="1">
      <c r="B7" s="19"/>
      <c r="E7" s="270" t="str">
        <f>'Rekapitulace stavby'!K6</f>
        <v>Úprava Hvozdnice km 0,000 - 2,310 (DHM 00037)</v>
      </c>
      <c r="F7" s="271"/>
      <c r="G7" s="271"/>
      <c r="H7" s="271"/>
      <c r="L7" s="19"/>
    </row>
    <row r="8" spans="1:46" s="2" customFormat="1" ht="12" customHeight="1">
      <c r="A8" s="33"/>
      <c r="B8" s="38"/>
      <c r="C8" s="33"/>
      <c r="D8" s="107" t="s">
        <v>89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8"/>
      <c r="C9" s="33"/>
      <c r="D9" s="33"/>
      <c r="E9" s="272" t="s">
        <v>90</v>
      </c>
      <c r="F9" s="273"/>
      <c r="G9" s="273"/>
      <c r="H9" s="273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7" t="s">
        <v>18</v>
      </c>
      <c r="E11" s="33"/>
      <c r="F11" s="108" t="s">
        <v>1</v>
      </c>
      <c r="G11" s="33"/>
      <c r="H11" s="33"/>
      <c r="I11" s="107" t="s">
        <v>19</v>
      </c>
      <c r="J11" s="108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7" t="s">
        <v>20</v>
      </c>
      <c r="E12" s="33"/>
      <c r="F12" s="108" t="s">
        <v>21</v>
      </c>
      <c r="G12" s="33"/>
      <c r="H12" s="33"/>
      <c r="I12" s="107" t="s">
        <v>22</v>
      </c>
      <c r="J12" s="109" t="str">
        <f>'Rekapitulace stavby'!AN8</f>
        <v>25. 3. 2025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7" t="s">
        <v>24</v>
      </c>
      <c r="E14" s="33"/>
      <c r="F14" s="33"/>
      <c r="G14" s="33"/>
      <c r="H14" s="33"/>
      <c r="I14" s="107" t="s">
        <v>25</v>
      </c>
      <c r="J14" s="108" t="s">
        <v>26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8" t="s">
        <v>27</v>
      </c>
      <c r="F15" s="33"/>
      <c r="G15" s="33"/>
      <c r="H15" s="33"/>
      <c r="I15" s="107" t="s">
        <v>28</v>
      </c>
      <c r="J15" s="108" t="s">
        <v>29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7" t="s">
        <v>30</v>
      </c>
      <c r="E17" s="33"/>
      <c r="F17" s="33"/>
      <c r="G17" s="33"/>
      <c r="H17" s="33"/>
      <c r="I17" s="107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74" t="str">
        <f>'Rekapitulace stavby'!E14</f>
        <v>Vyplň údaj</v>
      </c>
      <c r="F18" s="275"/>
      <c r="G18" s="275"/>
      <c r="H18" s="275"/>
      <c r="I18" s="107" t="s">
        <v>28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7" t="s">
        <v>32</v>
      </c>
      <c r="E20" s="33"/>
      <c r="F20" s="33"/>
      <c r="G20" s="33"/>
      <c r="H20" s="33"/>
      <c r="I20" s="107" t="s">
        <v>25</v>
      </c>
      <c r="J20" s="108" t="str">
        <f>IF('Rekapitulace stavby'!AN16="","",'Rekapitulace stavby'!AN16)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8" t="str">
        <f>IF('Rekapitulace stavby'!E17="","",'Rekapitulace stavby'!E17)</f>
        <v xml:space="preserve"> </v>
      </c>
      <c r="F21" s="33"/>
      <c r="G21" s="33"/>
      <c r="H21" s="33"/>
      <c r="I21" s="107" t="s">
        <v>28</v>
      </c>
      <c r="J21" s="108" t="str">
        <f>IF('Rekapitulace stavby'!AN17="","",'Rekapitulace stavby'!AN17)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7" t="s">
        <v>35</v>
      </c>
      <c r="E23" s="33"/>
      <c r="F23" s="33"/>
      <c r="G23" s="33"/>
      <c r="H23" s="33"/>
      <c r="I23" s="107" t="s">
        <v>25</v>
      </c>
      <c r="J23" s="108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8" t="str">
        <f>IF('Rekapitulace stavby'!E20="","",'Rekapitulace stavby'!E20)</f>
        <v xml:space="preserve"> </v>
      </c>
      <c r="F24" s="33"/>
      <c r="G24" s="33"/>
      <c r="H24" s="33"/>
      <c r="I24" s="107" t="s">
        <v>28</v>
      </c>
      <c r="J24" s="108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7" t="s">
        <v>36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0"/>
      <c r="B27" s="111"/>
      <c r="C27" s="110"/>
      <c r="D27" s="110"/>
      <c r="E27" s="276" t="s">
        <v>1</v>
      </c>
      <c r="F27" s="276"/>
      <c r="G27" s="276"/>
      <c r="H27" s="276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3"/>
      <c r="E29" s="113"/>
      <c r="F29" s="113"/>
      <c r="G29" s="113"/>
      <c r="H29" s="113"/>
      <c r="I29" s="113"/>
      <c r="J29" s="113"/>
      <c r="K29" s="113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4" t="s">
        <v>37</v>
      </c>
      <c r="E30" s="33"/>
      <c r="F30" s="33"/>
      <c r="G30" s="33"/>
      <c r="H30" s="33"/>
      <c r="I30" s="33"/>
      <c r="J30" s="115">
        <f>ROUND(J121,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3"/>
      <c r="E31" s="113"/>
      <c r="F31" s="113"/>
      <c r="G31" s="113"/>
      <c r="H31" s="113"/>
      <c r="I31" s="113"/>
      <c r="J31" s="113"/>
      <c r="K31" s="11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6" t="s">
        <v>39</v>
      </c>
      <c r="G32" s="33"/>
      <c r="H32" s="33"/>
      <c r="I32" s="116" t="s">
        <v>38</v>
      </c>
      <c r="J32" s="116" t="s">
        <v>40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7" t="s">
        <v>41</v>
      </c>
      <c r="E33" s="107" t="s">
        <v>42</v>
      </c>
      <c r="F33" s="118">
        <f>ROUND((SUM(BE121:BE176)),  2)</f>
        <v>0</v>
      </c>
      <c r="G33" s="33"/>
      <c r="H33" s="33"/>
      <c r="I33" s="119">
        <v>0.21</v>
      </c>
      <c r="J33" s="118">
        <f>ROUND(((SUM(BE121:BE176))*I33),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7" t="s">
        <v>43</v>
      </c>
      <c r="F34" s="118">
        <f>ROUND((SUM(BF121:BF176)),  2)</f>
        <v>0</v>
      </c>
      <c r="G34" s="33"/>
      <c r="H34" s="33"/>
      <c r="I34" s="119">
        <v>0.12</v>
      </c>
      <c r="J34" s="118">
        <f>ROUND(((SUM(BF121:BF176))*I34),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7" t="s">
        <v>44</v>
      </c>
      <c r="F35" s="118">
        <f>ROUND((SUM(BG121:BG176)),  2)</f>
        <v>0</v>
      </c>
      <c r="G35" s="33"/>
      <c r="H35" s="33"/>
      <c r="I35" s="119">
        <v>0.21</v>
      </c>
      <c r="J35" s="118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7" t="s">
        <v>45</v>
      </c>
      <c r="F36" s="118">
        <f>ROUND((SUM(BH121:BH176)),  2)</f>
        <v>0</v>
      </c>
      <c r="G36" s="33"/>
      <c r="H36" s="33"/>
      <c r="I36" s="119">
        <v>0.12</v>
      </c>
      <c r="J36" s="118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7" t="s">
        <v>46</v>
      </c>
      <c r="F37" s="118">
        <f>ROUND((SUM(BI121:BI176)),  2)</f>
        <v>0</v>
      </c>
      <c r="G37" s="33"/>
      <c r="H37" s="33"/>
      <c r="I37" s="119">
        <v>0</v>
      </c>
      <c r="J37" s="118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0"/>
      <c r="D39" s="121" t="s">
        <v>47</v>
      </c>
      <c r="E39" s="122"/>
      <c r="F39" s="122"/>
      <c r="G39" s="123" t="s">
        <v>48</v>
      </c>
      <c r="H39" s="124" t="s">
        <v>49</v>
      </c>
      <c r="I39" s="122"/>
      <c r="J39" s="125">
        <f>SUM(J30:J37)</f>
        <v>0</v>
      </c>
      <c r="K39" s="126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27" t="s">
        <v>50</v>
      </c>
      <c r="E50" s="128"/>
      <c r="F50" s="128"/>
      <c r="G50" s="127" t="s">
        <v>51</v>
      </c>
      <c r="H50" s="128"/>
      <c r="I50" s="128"/>
      <c r="J50" s="128"/>
      <c r="K50" s="128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29" t="s">
        <v>52</v>
      </c>
      <c r="E61" s="130"/>
      <c r="F61" s="131" t="s">
        <v>53</v>
      </c>
      <c r="G61" s="129" t="s">
        <v>52</v>
      </c>
      <c r="H61" s="130"/>
      <c r="I61" s="130"/>
      <c r="J61" s="132" t="s">
        <v>53</v>
      </c>
      <c r="K61" s="130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27" t="s">
        <v>54</v>
      </c>
      <c r="E65" s="133"/>
      <c r="F65" s="133"/>
      <c r="G65" s="127" t="s">
        <v>55</v>
      </c>
      <c r="H65" s="133"/>
      <c r="I65" s="133"/>
      <c r="J65" s="133"/>
      <c r="K65" s="133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29" t="s">
        <v>52</v>
      </c>
      <c r="E76" s="130"/>
      <c r="F76" s="131" t="s">
        <v>53</v>
      </c>
      <c r="G76" s="129" t="s">
        <v>52</v>
      </c>
      <c r="H76" s="130"/>
      <c r="I76" s="130"/>
      <c r="J76" s="132" t="s">
        <v>53</v>
      </c>
      <c r="K76" s="130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91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77" t="str">
        <f>E7</f>
        <v>Úprava Hvozdnice km 0,000 - 2,310 (DHM 00037)</v>
      </c>
      <c r="F85" s="278"/>
      <c r="G85" s="278"/>
      <c r="H85" s="278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89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5"/>
      <c r="D87" s="35"/>
      <c r="E87" s="248" t="str">
        <f>E9</f>
        <v>01 - Úprava vodního toku</v>
      </c>
      <c r="F87" s="279"/>
      <c r="G87" s="279"/>
      <c r="H87" s="279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>Kylešovice, Otice</v>
      </c>
      <c r="G89" s="35"/>
      <c r="H89" s="35"/>
      <c r="I89" s="28" t="s">
        <v>22</v>
      </c>
      <c r="J89" s="65" t="str">
        <f>IF(J12="","",J12)</f>
        <v>25. 3. 2025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24</v>
      </c>
      <c r="D91" s="35"/>
      <c r="E91" s="35"/>
      <c r="F91" s="26" t="str">
        <f>E15</f>
        <v>Povodí Odry a.s.</v>
      </c>
      <c r="G91" s="35"/>
      <c r="H91" s="35"/>
      <c r="I91" s="28" t="s">
        <v>32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30</v>
      </c>
      <c r="D92" s="35"/>
      <c r="E92" s="35"/>
      <c r="F92" s="26" t="str">
        <f>IF(E18="","",E18)</f>
        <v>Vyplň údaj</v>
      </c>
      <c r="G92" s="35"/>
      <c r="H92" s="35"/>
      <c r="I92" s="28" t="s">
        <v>35</v>
      </c>
      <c r="J92" s="31" t="str">
        <f>E24</f>
        <v xml:space="preserve"> 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8" t="s">
        <v>92</v>
      </c>
      <c r="D94" s="139"/>
      <c r="E94" s="139"/>
      <c r="F94" s="139"/>
      <c r="G94" s="139"/>
      <c r="H94" s="139"/>
      <c r="I94" s="139"/>
      <c r="J94" s="140" t="s">
        <v>93</v>
      </c>
      <c r="K94" s="139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1" t="s">
        <v>94</v>
      </c>
      <c r="D96" s="35"/>
      <c r="E96" s="35"/>
      <c r="F96" s="35"/>
      <c r="G96" s="35"/>
      <c r="H96" s="35"/>
      <c r="I96" s="35"/>
      <c r="J96" s="83">
        <f>J121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95</v>
      </c>
    </row>
    <row r="97" spans="1:31" s="9" customFormat="1" ht="24.95" customHeight="1">
      <c r="B97" s="142"/>
      <c r="C97" s="143"/>
      <c r="D97" s="144" t="s">
        <v>96</v>
      </c>
      <c r="E97" s="145"/>
      <c r="F97" s="145"/>
      <c r="G97" s="145"/>
      <c r="H97" s="145"/>
      <c r="I97" s="145"/>
      <c r="J97" s="146">
        <f>J122</f>
        <v>0</v>
      </c>
      <c r="K97" s="143"/>
      <c r="L97" s="147"/>
    </row>
    <row r="98" spans="1:31" s="10" customFormat="1" ht="19.899999999999999" customHeight="1">
      <c r="B98" s="148"/>
      <c r="C98" s="149"/>
      <c r="D98" s="150" t="s">
        <v>97</v>
      </c>
      <c r="E98" s="151"/>
      <c r="F98" s="151"/>
      <c r="G98" s="151"/>
      <c r="H98" s="151"/>
      <c r="I98" s="151"/>
      <c r="J98" s="152">
        <f>J123</f>
        <v>0</v>
      </c>
      <c r="K98" s="149"/>
      <c r="L98" s="153"/>
    </row>
    <row r="99" spans="1:31" s="10" customFormat="1" ht="19.899999999999999" customHeight="1">
      <c r="B99" s="148"/>
      <c r="C99" s="149"/>
      <c r="D99" s="150" t="s">
        <v>98</v>
      </c>
      <c r="E99" s="151"/>
      <c r="F99" s="151"/>
      <c r="G99" s="151"/>
      <c r="H99" s="151"/>
      <c r="I99" s="151"/>
      <c r="J99" s="152">
        <f>J157</f>
        <v>0</v>
      </c>
      <c r="K99" s="149"/>
      <c r="L99" s="153"/>
    </row>
    <row r="100" spans="1:31" s="10" customFormat="1" ht="19.899999999999999" customHeight="1">
      <c r="B100" s="148"/>
      <c r="C100" s="149"/>
      <c r="D100" s="150" t="s">
        <v>99</v>
      </c>
      <c r="E100" s="151"/>
      <c r="F100" s="151"/>
      <c r="G100" s="151"/>
      <c r="H100" s="151"/>
      <c r="I100" s="151"/>
      <c r="J100" s="152">
        <f>J168</f>
        <v>0</v>
      </c>
      <c r="K100" s="149"/>
      <c r="L100" s="153"/>
    </row>
    <row r="101" spans="1:31" s="9" customFormat="1" ht="24.95" customHeight="1">
      <c r="B101" s="142"/>
      <c r="C101" s="143"/>
      <c r="D101" s="144" t="s">
        <v>100</v>
      </c>
      <c r="E101" s="145"/>
      <c r="F101" s="145"/>
      <c r="G101" s="145"/>
      <c r="H101" s="145"/>
      <c r="I101" s="145"/>
      <c r="J101" s="146">
        <f>J172</f>
        <v>0</v>
      </c>
      <c r="K101" s="143"/>
      <c r="L101" s="147"/>
    </row>
    <row r="102" spans="1:31" s="2" customFormat="1" ht="21.75" customHeight="1">
      <c r="A102" s="33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50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31" s="2" customFormat="1" ht="6.95" customHeight="1">
      <c r="A103" s="33"/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50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31" s="2" customFormat="1" ht="6.95" customHeight="1">
      <c r="A107" s="33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24.95" customHeight="1">
      <c r="A108" s="33"/>
      <c r="B108" s="34"/>
      <c r="C108" s="22" t="s">
        <v>101</v>
      </c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16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5"/>
      <c r="D111" s="35"/>
      <c r="E111" s="277" t="str">
        <f>E7</f>
        <v>Úprava Hvozdnice km 0,000 - 2,310 (DHM 00037)</v>
      </c>
      <c r="F111" s="278"/>
      <c r="G111" s="278"/>
      <c r="H111" s="278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89</v>
      </c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5"/>
      <c r="D113" s="35"/>
      <c r="E113" s="248" t="str">
        <f>E9</f>
        <v>01 - Úprava vodního toku</v>
      </c>
      <c r="F113" s="279"/>
      <c r="G113" s="279"/>
      <c r="H113" s="279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>
      <c r="A115" s="33"/>
      <c r="B115" s="34"/>
      <c r="C115" s="28" t="s">
        <v>20</v>
      </c>
      <c r="D115" s="35"/>
      <c r="E115" s="35"/>
      <c r="F115" s="26" t="str">
        <f>F12</f>
        <v>Kylešovice, Otice</v>
      </c>
      <c r="G115" s="35"/>
      <c r="H115" s="35"/>
      <c r="I115" s="28" t="s">
        <v>22</v>
      </c>
      <c r="J115" s="65" t="str">
        <f>IF(J12="","",J12)</f>
        <v>25. 3. 2025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>
      <c r="A117" s="33"/>
      <c r="B117" s="34"/>
      <c r="C117" s="28" t="s">
        <v>24</v>
      </c>
      <c r="D117" s="35"/>
      <c r="E117" s="35"/>
      <c r="F117" s="26" t="str">
        <f>E15</f>
        <v>Povodí Odry a.s.</v>
      </c>
      <c r="G117" s="35"/>
      <c r="H117" s="35"/>
      <c r="I117" s="28" t="s">
        <v>32</v>
      </c>
      <c r="J117" s="31" t="str">
        <f>E21</f>
        <v xml:space="preserve"> </v>
      </c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2" customHeight="1">
      <c r="A118" s="33"/>
      <c r="B118" s="34"/>
      <c r="C118" s="28" t="s">
        <v>30</v>
      </c>
      <c r="D118" s="35"/>
      <c r="E118" s="35"/>
      <c r="F118" s="26" t="str">
        <f>IF(E18="","",E18)</f>
        <v>Vyplň údaj</v>
      </c>
      <c r="G118" s="35"/>
      <c r="H118" s="35"/>
      <c r="I118" s="28" t="s">
        <v>35</v>
      </c>
      <c r="J118" s="31" t="str">
        <f>E24</f>
        <v xml:space="preserve"> </v>
      </c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0.35" customHeight="1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11" customFormat="1" ht="29.25" customHeight="1">
      <c r="A120" s="154"/>
      <c r="B120" s="155"/>
      <c r="C120" s="156" t="s">
        <v>102</v>
      </c>
      <c r="D120" s="157" t="s">
        <v>62</v>
      </c>
      <c r="E120" s="157" t="s">
        <v>58</v>
      </c>
      <c r="F120" s="157" t="s">
        <v>59</v>
      </c>
      <c r="G120" s="157" t="s">
        <v>103</v>
      </c>
      <c r="H120" s="157" t="s">
        <v>104</v>
      </c>
      <c r="I120" s="157" t="s">
        <v>105</v>
      </c>
      <c r="J120" s="158" t="s">
        <v>93</v>
      </c>
      <c r="K120" s="159" t="s">
        <v>106</v>
      </c>
      <c r="L120" s="160"/>
      <c r="M120" s="74" t="s">
        <v>1</v>
      </c>
      <c r="N120" s="75" t="s">
        <v>41</v>
      </c>
      <c r="O120" s="75" t="s">
        <v>107</v>
      </c>
      <c r="P120" s="75" t="s">
        <v>108</v>
      </c>
      <c r="Q120" s="75" t="s">
        <v>109</v>
      </c>
      <c r="R120" s="75" t="s">
        <v>110</v>
      </c>
      <c r="S120" s="75" t="s">
        <v>111</v>
      </c>
      <c r="T120" s="76" t="s">
        <v>112</v>
      </c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</row>
    <row r="121" spans="1:65" s="2" customFormat="1" ht="22.9" customHeight="1">
      <c r="A121" s="33"/>
      <c r="B121" s="34"/>
      <c r="C121" s="81" t="s">
        <v>113</v>
      </c>
      <c r="D121" s="35"/>
      <c r="E121" s="35"/>
      <c r="F121" s="35"/>
      <c r="G121" s="35"/>
      <c r="H121" s="35"/>
      <c r="I121" s="35"/>
      <c r="J121" s="161">
        <f>BK121</f>
        <v>0</v>
      </c>
      <c r="K121" s="35"/>
      <c r="L121" s="38"/>
      <c r="M121" s="77"/>
      <c r="N121" s="162"/>
      <c r="O121" s="78"/>
      <c r="P121" s="163">
        <f>P122+P172</f>
        <v>0</v>
      </c>
      <c r="Q121" s="78"/>
      <c r="R121" s="163">
        <f>R122+R172</f>
        <v>254.27628000000004</v>
      </c>
      <c r="S121" s="78"/>
      <c r="T121" s="164">
        <f>T122+T172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T121" s="16" t="s">
        <v>76</v>
      </c>
      <c r="AU121" s="16" t="s">
        <v>95</v>
      </c>
      <c r="BK121" s="165">
        <f>BK122+BK172</f>
        <v>0</v>
      </c>
    </row>
    <row r="122" spans="1:65" s="12" customFormat="1" ht="25.9" customHeight="1">
      <c r="B122" s="166"/>
      <c r="C122" s="167"/>
      <c r="D122" s="168" t="s">
        <v>76</v>
      </c>
      <c r="E122" s="169" t="s">
        <v>114</v>
      </c>
      <c r="F122" s="169" t="s">
        <v>115</v>
      </c>
      <c r="G122" s="167"/>
      <c r="H122" s="167"/>
      <c r="I122" s="170"/>
      <c r="J122" s="171">
        <f>BK122</f>
        <v>0</v>
      </c>
      <c r="K122" s="167"/>
      <c r="L122" s="172"/>
      <c r="M122" s="173"/>
      <c r="N122" s="174"/>
      <c r="O122" s="174"/>
      <c r="P122" s="175">
        <f>P123+P157+P168</f>
        <v>0</v>
      </c>
      <c r="Q122" s="174"/>
      <c r="R122" s="175">
        <f>R123+R157+R168</f>
        <v>254.27628000000004</v>
      </c>
      <c r="S122" s="174"/>
      <c r="T122" s="176">
        <f>T123+T157+T168</f>
        <v>0</v>
      </c>
      <c r="AR122" s="177" t="s">
        <v>85</v>
      </c>
      <c r="AT122" s="178" t="s">
        <v>76</v>
      </c>
      <c r="AU122" s="178" t="s">
        <v>77</v>
      </c>
      <c r="AY122" s="177" t="s">
        <v>116</v>
      </c>
      <c r="BK122" s="179">
        <f>BK123+BK157+BK168</f>
        <v>0</v>
      </c>
    </row>
    <row r="123" spans="1:65" s="12" customFormat="1" ht="22.9" customHeight="1">
      <c r="B123" s="166"/>
      <c r="C123" s="167"/>
      <c r="D123" s="168" t="s">
        <v>76</v>
      </c>
      <c r="E123" s="180" t="s">
        <v>85</v>
      </c>
      <c r="F123" s="180" t="s">
        <v>117</v>
      </c>
      <c r="G123" s="167"/>
      <c r="H123" s="167"/>
      <c r="I123" s="170"/>
      <c r="J123" s="181">
        <f>BK123</f>
        <v>0</v>
      </c>
      <c r="K123" s="167"/>
      <c r="L123" s="172"/>
      <c r="M123" s="173"/>
      <c r="N123" s="174"/>
      <c r="O123" s="174"/>
      <c r="P123" s="175">
        <f>SUM(P124:P156)</f>
        <v>0</v>
      </c>
      <c r="Q123" s="174"/>
      <c r="R123" s="175">
        <f>SUM(R124:R156)</f>
        <v>0</v>
      </c>
      <c r="S123" s="174"/>
      <c r="T123" s="176">
        <f>SUM(T124:T156)</f>
        <v>0</v>
      </c>
      <c r="AR123" s="177" t="s">
        <v>85</v>
      </c>
      <c r="AT123" s="178" t="s">
        <v>76</v>
      </c>
      <c r="AU123" s="178" t="s">
        <v>85</v>
      </c>
      <c r="AY123" s="177" t="s">
        <v>116</v>
      </c>
      <c r="BK123" s="179">
        <f>SUM(BK124:BK156)</f>
        <v>0</v>
      </c>
    </row>
    <row r="124" spans="1:65" s="2" customFormat="1" ht="33" customHeight="1">
      <c r="A124" s="33"/>
      <c r="B124" s="34"/>
      <c r="C124" s="182" t="s">
        <v>118</v>
      </c>
      <c r="D124" s="182" t="s">
        <v>119</v>
      </c>
      <c r="E124" s="183" t="s">
        <v>120</v>
      </c>
      <c r="F124" s="184" t="s">
        <v>121</v>
      </c>
      <c r="G124" s="185" t="s">
        <v>122</v>
      </c>
      <c r="H124" s="186">
        <v>45.792000000000002</v>
      </c>
      <c r="I124" s="187"/>
      <c r="J124" s="188">
        <f>ROUND(I124*H124,2)</f>
        <v>0</v>
      </c>
      <c r="K124" s="189"/>
      <c r="L124" s="38"/>
      <c r="M124" s="190" t="s">
        <v>1</v>
      </c>
      <c r="N124" s="191" t="s">
        <v>42</v>
      </c>
      <c r="O124" s="70"/>
      <c r="P124" s="192">
        <f>O124*H124</f>
        <v>0</v>
      </c>
      <c r="Q124" s="192">
        <v>0</v>
      </c>
      <c r="R124" s="192">
        <f>Q124*H124</f>
        <v>0</v>
      </c>
      <c r="S124" s="192">
        <v>0</v>
      </c>
      <c r="T124" s="193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94" t="s">
        <v>123</v>
      </c>
      <c r="AT124" s="194" t="s">
        <v>119</v>
      </c>
      <c r="AU124" s="194" t="s">
        <v>87</v>
      </c>
      <c r="AY124" s="16" t="s">
        <v>116</v>
      </c>
      <c r="BE124" s="195">
        <f>IF(N124="základní",J124,0)</f>
        <v>0</v>
      </c>
      <c r="BF124" s="195">
        <f>IF(N124="snížená",J124,0)</f>
        <v>0</v>
      </c>
      <c r="BG124" s="195">
        <f>IF(N124="zákl. přenesená",J124,0)</f>
        <v>0</v>
      </c>
      <c r="BH124" s="195">
        <f>IF(N124="sníž. přenesená",J124,0)</f>
        <v>0</v>
      </c>
      <c r="BI124" s="195">
        <f>IF(N124="nulová",J124,0)</f>
        <v>0</v>
      </c>
      <c r="BJ124" s="16" t="s">
        <v>85</v>
      </c>
      <c r="BK124" s="195">
        <f>ROUND(I124*H124,2)</f>
        <v>0</v>
      </c>
      <c r="BL124" s="16" t="s">
        <v>123</v>
      </c>
      <c r="BM124" s="194" t="s">
        <v>124</v>
      </c>
    </row>
    <row r="125" spans="1:65" s="2" customFormat="1" ht="39">
      <c r="A125" s="33"/>
      <c r="B125" s="34"/>
      <c r="C125" s="35"/>
      <c r="D125" s="196" t="s">
        <v>125</v>
      </c>
      <c r="E125" s="35"/>
      <c r="F125" s="197" t="s">
        <v>126</v>
      </c>
      <c r="G125" s="35"/>
      <c r="H125" s="35"/>
      <c r="I125" s="198"/>
      <c r="J125" s="35"/>
      <c r="K125" s="35"/>
      <c r="L125" s="38"/>
      <c r="M125" s="199"/>
      <c r="N125" s="200"/>
      <c r="O125" s="70"/>
      <c r="P125" s="70"/>
      <c r="Q125" s="70"/>
      <c r="R125" s="70"/>
      <c r="S125" s="70"/>
      <c r="T125" s="71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6" t="s">
        <v>125</v>
      </c>
      <c r="AU125" s="16" t="s">
        <v>87</v>
      </c>
    </row>
    <row r="126" spans="1:65" s="2" customFormat="1" ht="11.25">
      <c r="A126" s="33"/>
      <c r="B126" s="34"/>
      <c r="C126" s="35"/>
      <c r="D126" s="201" t="s">
        <v>127</v>
      </c>
      <c r="E126" s="35"/>
      <c r="F126" s="202" t="s">
        <v>128</v>
      </c>
      <c r="G126" s="35"/>
      <c r="H126" s="35"/>
      <c r="I126" s="198"/>
      <c r="J126" s="35"/>
      <c r="K126" s="35"/>
      <c r="L126" s="38"/>
      <c r="M126" s="199"/>
      <c r="N126" s="200"/>
      <c r="O126" s="70"/>
      <c r="P126" s="70"/>
      <c r="Q126" s="70"/>
      <c r="R126" s="70"/>
      <c r="S126" s="70"/>
      <c r="T126" s="71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6" t="s">
        <v>127</v>
      </c>
      <c r="AU126" s="16" t="s">
        <v>87</v>
      </c>
    </row>
    <row r="127" spans="1:65" s="2" customFormat="1" ht="33" customHeight="1">
      <c r="A127" s="33"/>
      <c r="B127" s="34"/>
      <c r="C127" s="182" t="s">
        <v>129</v>
      </c>
      <c r="D127" s="182" t="s">
        <v>119</v>
      </c>
      <c r="E127" s="183" t="s">
        <v>130</v>
      </c>
      <c r="F127" s="184" t="s">
        <v>131</v>
      </c>
      <c r="G127" s="185" t="s">
        <v>122</v>
      </c>
      <c r="H127" s="186">
        <v>45.792000000000002</v>
      </c>
      <c r="I127" s="187"/>
      <c r="J127" s="188">
        <f>ROUND(I127*H127,2)</f>
        <v>0</v>
      </c>
      <c r="K127" s="189"/>
      <c r="L127" s="38"/>
      <c r="M127" s="190" t="s">
        <v>1</v>
      </c>
      <c r="N127" s="191" t="s">
        <v>42</v>
      </c>
      <c r="O127" s="70"/>
      <c r="P127" s="192">
        <f>O127*H127</f>
        <v>0</v>
      </c>
      <c r="Q127" s="192">
        <v>0</v>
      </c>
      <c r="R127" s="192">
        <f>Q127*H127</f>
        <v>0</v>
      </c>
      <c r="S127" s="192">
        <v>0</v>
      </c>
      <c r="T127" s="193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94" t="s">
        <v>123</v>
      </c>
      <c r="AT127" s="194" t="s">
        <v>119</v>
      </c>
      <c r="AU127" s="194" t="s">
        <v>87</v>
      </c>
      <c r="AY127" s="16" t="s">
        <v>116</v>
      </c>
      <c r="BE127" s="195">
        <f>IF(N127="základní",J127,0)</f>
        <v>0</v>
      </c>
      <c r="BF127" s="195">
        <f>IF(N127="snížená",J127,0)</f>
        <v>0</v>
      </c>
      <c r="BG127" s="195">
        <f>IF(N127="zákl. přenesená",J127,0)</f>
        <v>0</v>
      </c>
      <c r="BH127" s="195">
        <f>IF(N127="sníž. přenesená",J127,0)</f>
        <v>0</v>
      </c>
      <c r="BI127" s="195">
        <f>IF(N127="nulová",J127,0)</f>
        <v>0</v>
      </c>
      <c r="BJ127" s="16" t="s">
        <v>85</v>
      </c>
      <c r="BK127" s="195">
        <f>ROUND(I127*H127,2)</f>
        <v>0</v>
      </c>
      <c r="BL127" s="16" t="s">
        <v>123</v>
      </c>
      <c r="BM127" s="194" t="s">
        <v>132</v>
      </c>
    </row>
    <row r="128" spans="1:65" s="2" customFormat="1" ht="48.75">
      <c r="A128" s="33"/>
      <c r="B128" s="34"/>
      <c r="C128" s="35"/>
      <c r="D128" s="196" t="s">
        <v>125</v>
      </c>
      <c r="E128" s="35"/>
      <c r="F128" s="197" t="s">
        <v>133</v>
      </c>
      <c r="G128" s="35"/>
      <c r="H128" s="35"/>
      <c r="I128" s="198"/>
      <c r="J128" s="35"/>
      <c r="K128" s="35"/>
      <c r="L128" s="38"/>
      <c r="M128" s="199"/>
      <c r="N128" s="200"/>
      <c r="O128" s="70"/>
      <c r="P128" s="70"/>
      <c r="Q128" s="70"/>
      <c r="R128" s="70"/>
      <c r="S128" s="70"/>
      <c r="T128" s="71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6" t="s">
        <v>125</v>
      </c>
      <c r="AU128" s="16" t="s">
        <v>87</v>
      </c>
    </row>
    <row r="129" spans="1:65" s="2" customFormat="1" ht="11.25">
      <c r="A129" s="33"/>
      <c r="B129" s="34"/>
      <c r="C129" s="35"/>
      <c r="D129" s="201" t="s">
        <v>127</v>
      </c>
      <c r="E129" s="35"/>
      <c r="F129" s="202" t="s">
        <v>134</v>
      </c>
      <c r="G129" s="35"/>
      <c r="H129" s="35"/>
      <c r="I129" s="198"/>
      <c r="J129" s="35"/>
      <c r="K129" s="35"/>
      <c r="L129" s="38"/>
      <c r="M129" s="199"/>
      <c r="N129" s="200"/>
      <c r="O129" s="70"/>
      <c r="P129" s="70"/>
      <c r="Q129" s="70"/>
      <c r="R129" s="70"/>
      <c r="S129" s="70"/>
      <c r="T129" s="71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6" t="s">
        <v>127</v>
      </c>
      <c r="AU129" s="16" t="s">
        <v>87</v>
      </c>
    </row>
    <row r="130" spans="1:65" s="13" customFormat="1" ht="11.25">
      <c r="B130" s="203"/>
      <c r="C130" s="204"/>
      <c r="D130" s="196" t="s">
        <v>135</v>
      </c>
      <c r="E130" s="205" t="s">
        <v>1</v>
      </c>
      <c r="F130" s="206" t="s">
        <v>136</v>
      </c>
      <c r="G130" s="204"/>
      <c r="H130" s="207">
        <v>24.192</v>
      </c>
      <c r="I130" s="208"/>
      <c r="J130" s="204"/>
      <c r="K130" s="204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135</v>
      </c>
      <c r="AU130" s="213" t="s">
        <v>87</v>
      </c>
      <c r="AV130" s="13" t="s">
        <v>87</v>
      </c>
      <c r="AW130" s="13" t="s">
        <v>34</v>
      </c>
      <c r="AX130" s="13" t="s">
        <v>77</v>
      </c>
      <c r="AY130" s="213" t="s">
        <v>116</v>
      </c>
    </row>
    <row r="131" spans="1:65" s="13" customFormat="1" ht="11.25">
      <c r="B131" s="203"/>
      <c r="C131" s="204"/>
      <c r="D131" s="196" t="s">
        <v>135</v>
      </c>
      <c r="E131" s="205" t="s">
        <v>1</v>
      </c>
      <c r="F131" s="206" t="s">
        <v>137</v>
      </c>
      <c r="G131" s="204"/>
      <c r="H131" s="207">
        <v>21.6</v>
      </c>
      <c r="I131" s="208"/>
      <c r="J131" s="204"/>
      <c r="K131" s="204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135</v>
      </c>
      <c r="AU131" s="213" t="s">
        <v>87</v>
      </c>
      <c r="AV131" s="13" t="s">
        <v>87</v>
      </c>
      <c r="AW131" s="13" t="s">
        <v>34</v>
      </c>
      <c r="AX131" s="13" t="s">
        <v>77</v>
      </c>
      <c r="AY131" s="213" t="s">
        <v>116</v>
      </c>
    </row>
    <row r="132" spans="1:65" s="14" customFormat="1" ht="11.25">
      <c r="B132" s="214"/>
      <c r="C132" s="215"/>
      <c r="D132" s="196" t="s">
        <v>135</v>
      </c>
      <c r="E132" s="216" t="s">
        <v>1</v>
      </c>
      <c r="F132" s="217" t="s">
        <v>138</v>
      </c>
      <c r="G132" s="215"/>
      <c r="H132" s="218">
        <v>45.792000000000002</v>
      </c>
      <c r="I132" s="219"/>
      <c r="J132" s="215"/>
      <c r="K132" s="215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135</v>
      </c>
      <c r="AU132" s="224" t="s">
        <v>87</v>
      </c>
      <c r="AV132" s="14" t="s">
        <v>123</v>
      </c>
      <c r="AW132" s="14" t="s">
        <v>34</v>
      </c>
      <c r="AX132" s="14" t="s">
        <v>85</v>
      </c>
      <c r="AY132" s="224" t="s">
        <v>116</v>
      </c>
    </row>
    <row r="133" spans="1:65" s="2" customFormat="1" ht="37.9" customHeight="1">
      <c r="A133" s="33"/>
      <c r="B133" s="34"/>
      <c r="C133" s="182" t="s">
        <v>139</v>
      </c>
      <c r="D133" s="182" t="s">
        <v>119</v>
      </c>
      <c r="E133" s="183" t="s">
        <v>140</v>
      </c>
      <c r="F133" s="184" t="s">
        <v>141</v>
      </c>
      <c r="G133" s="185" t="s">
        <v>122</v>
      </c>
      <c r="H133" s="186">
        <v>17.5</v>
      </c>
      <c r="I133" s="187"/>
      <c r="J133" s="188">
        <f>ROUND(I133*H133,2)</f>
        <v>0</v>
      </c>
      <c r="K133" s="189"/>
      <c r="L133" s="38"/>
      <c r="M133" s="190" t="s">
        <v>1</v>
      </c>
      <c r="N133" s="191" t="s">
        <v>42</v>
      </c>
      <c r="O133" s="70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4" t="s">
        <v>123</v>
      </c>
      <c r="AT133" s="194" t="s">
        <v>119</v>
      </c>
      <c r="AU133" s="194" t="s">
        <v>87</v>
      </c>
      <c r="AY133" s="16" t="s">
        <v>116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16" t="s">
        <v>85</v>
      </c>
      <c r="BK133" s="195">
        <f>ROUND(I133*H133,2)</f>
        <v>0</v>
      </c>
      <c r="BL133" s="16" t="s">
        <v>123</v>
      </c>
      <c r="BM133" s="194" t="s">
        <v>142</v>
      </c>
    </row>
    <row r="134" spans="1:65" s="2" customFormat="1" ht="39">
      <c r="A134" s="33"/>
      <c r="B134" s="34"/>
      <c r="C134" s="35"/>
      <c r="D134" s="196" t="s">
        <v>125</v>
      </c>
      <c r="E134" s="35"/>
      <c r="F134" s="197" t="s">
        <v>143</v>
      </c>
      <c r="G134" s="35"/>
      <c r="H134" s="35"/>
      <c r="I134" s="198"/>
      <c r="J134" s="35"/>
      <c r="K134" s="35"/>
      <c r="L134" s="38"/>
      <c r="M134" s="199"/>
      <c r="N134" s="200"/>
      <c r="O134" s="70"/>
      <c r="P134" s="70"/>
      <c r="Q134" s="70"/>
      <c r="R134" s="70"/>
      <c r="S134" s="70"/>
      <c r="T134" s="71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125</v>
      </c>
      <c r="AU134" s="16" t="s">
        <v>87</v>
      </c>
    </row>
    <row r="135" spans="1:65" s="2" customFormat="1" ht="11.25">
      <c r="A135" s="33"/>
      <c r="B135" s="34"/>
      <c r="C135" s="35"/>
      <c r="D135" s="201" t="s">
        <v>127</v>
      </c>
      <c r="E135" s="35"/>
      <c r="F135" s="202" t="s">
        <v>144</v>
      </c>
      <c r="G135" s="35"/>
      <c r="H135" s="35"/>
      <c r="I135" s="198"/>
      <c r="J135" s="35"/>
      <c r="K135" s="35"/>
      <c r="L135" s="38"/>
      <c r="M135" s="199"/>
      <c r="N135" s="200"/>
      <c r="O135" s="70"/>
      <c r="P135" s="70"/>
      <c r="Q135" s="70"/>
      <c r="R135" s="70"/>
      <c r="S135" s="70"/>
      <c r="T135" s="71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6" t="s">
        <v>127</v>
      </c>
      <c r="AU135" s="16" t="s">
        <v>87</v>
      </c>
    </row>
    <row r="136" spans="1:65" s="13" customFormat="1" ht="11.25">
      <c r="B136" s="203"/>
      <c r="C136" s="204"/>
      <c r="D136" s="196" t="s">
        <v>135</v>
      </c>
      <c r="E136" s="205" t="s">
        <v>1</v>
      </c>
      <c r="F136" s="206" t="s">
        <v>145</v>
      </c>
      <c r="G136" s="204"/>
      <c r="H136" s="207">
        <v>10</v>
      </c>
      <c r="I136" s="208"/>
      <c r="J136" s="204"/>
      <c r="K136" s="204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135</v>
      </c>
      <c r="AU136" s="213" t="s">
        <v>87</v>
      </c>
      <c r="AV136" s="13" t="s">
        <v>87</v>
      </c>
      <c r="AW136" s="13" t="s">
        <v>34</v>
      </c>
      <c r="AX136" s="13" t="s">
        <v>77</v>
      </c>
      <c r="AY136" s="213" t="s">
        <v>116</v>
      </c>
    </row>
    <row r="137" spans="1:65" s="13" customFormat="1" ht="11.25">
      <c r="B137" s="203"/>
      <c r="C137" s="204"/>
      <c r="D137" s="196" t="s">
        <v>135</v>
      </c>
      <c r="E137" s="205" t="s">
        <v>1</v>
      </c>
      <c r="F137" s="206" t="s">
        <v>146</v>
      </c>
      <c r="G137" s="204"/>
      <c r="H137" s="207">
        <v>7.5</v>
      </c>
      <c r="I137" s="208"/>
      <c r="J137" s="204"/>
      <c r="K137" s="204"/>
      <c r="L137" s="209"/>
      <c r="M137" s="210"/>
      <c r="N137" s="211"/>
      <c r="O137" s="211"/>
      <c r="P137" s="211"/>
      <c r="Q137" s="211"/>
      <c r="R137" s="211"/>
      <c r="S137" s="211"/>
      <c r="T137" s="212"/>
      <c r="AT137" s="213" t="s">
        <v>135</v>
      </c>
      <c r="AU137" s="213" t="s">
        <v>87</v>
      </c>
      <c r="AV137" s="13" t="s">
        <v>87</v>
      </c>
      <c r="AW137" s="13" t="s">
        <v>34</v>
      </c>
      <c r="AX137" s="13" t="s">
        <v>77</v>
      </c>
      <c r="AY137" s="213" t="s">
        <v>116</v>
      </c>
    </row>
    <row r="138" spans="1:65" s="14" customFormat="1" ht="11.25">
      <c r="B138" s="214"/>
      <c r="C138" s="215"/>
      <c r="D138" s="196" t="s">
        <v>135</v>
      </c>
      <c r="E138" s="216" t="s">
        <v>1</v>
      </c>
      <c r="F138" s="217" t="s">
        <v>138</v>
      </c>
      <c r="G138" s="215"/>
      <c r="H138" s="218">
        <v>17.5</v>
      </c>
      <c r="I138" s="219"/>
      <c r="J138" s="215"/>
      <c r="K138" s="215"/>
      <c r="L138" s="220"/>
      <c r="M138" s="221"/>
      <c r="N138" s="222"/>
      <c r="O138" s="222"/>
      <c r="P138" s="222"/>
      <c r="Q138" s="222"/>
      <c r="R138" s="222"/>
      <c r="S138" s="222"/>
      <c r="T138" s="223"/>
      <c r="AT138" s="224" t="s">
        <v>135</v>
      </c>
      <c r="AU138" s="224" t="s">
        <v>87</v>
      </c>
      <c r="AV138" s="14" t="s">
        <v>123</v>
      </c>
      <c r="AW138" s="14" t="s">
        <v>34</v>
      </c>
      <c r="AX138" s="14" t="s">
        <v>85</v>
      </c>
      <c r="AY138" s="224" t="s">
        <v>116</v>
      </c>
    </row>
    <row r="139" spans="1:65" s="2" customFormat="1" ht="24.2" customHeight="1">
      <c r="A139" s="33"/>
      <c r="B139" s="34"/>
      <c r="C139" s="182" t="s">
        <v>147</v>
      </c>
      <c r="D139" s="182" t="s">
        <v>119</v>
      </c>
      <c r="E139" s="183" t="s">
        <v>148</v>
      </c>
      <c r="F139" s="184" t="s">
        <v>149</v>
      </c>
      <c r="G139" s="185" t="s">
        <v>122</v>
      </c>
      <c r="H139" s="186">
        <v>45.792000000000002</v>
      </c>
      <c r="I139" s="187"/>
      <c r="J139" s="188">
        <f>ROUND(I139*H139,2)</f>
        <v>0</v>
      </c>
      <c r="K139" s="189"/>
      <c r="L139" s="38"/>
      <c r="M139" s="190" t="s">
        <v>1</v>
      </c>
      <c r="N139" s="191" t="s">
        <v>42</v>
      </c>
      <c r="O139" s="70"/>
      <c r="P139" s="192">
        <f>O139*H139</f>
        <v>0</v>
      </c>
      <c r="Q139" s="192">
        <v>0</v>
      </c>
      <c r="R139" s="192">
        <f>Q139*H139</f>
        <v>0</v>
      </c>
      <c r="S139" s="192">
        <v>0</v>
      </c>
      <c r="T139" s="193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4" t="s">
        <v>123</v>
      </c>
      <c r="AT139" s="194" t="s">
        <v>119</v>
      </c>
      <c r="AU139" s="194" t="s">
        <v>87</v>
      </c>
      <c r="AY139" s="16" t="s">
        <v>116</v>
      </c>
      <c r="BE139" s="195">
        <f>IF(N139="základní",J139,0)</f>
        <v>0</v>
      </c>
      <c r="BF139" s="195">
        <f>IF(N139="snížená",J139,0)</f>
        <v>0</v>
      </c>
      <c r="BG139" s="195">
        <f>IF(N139="zákl. přenesená",J139,0)</f>
        <v>0</v>
      </c>
      <c r="BH139" s="195">
        <f>IF(N139="sníž. přenesená",J139,0)</f>
        <v>0</v>
      </c>
      <c r="BI139" s="195">
        <f>IF(N139="nulová",J139,0)</f>
        <v>0</v>
      </c>
      <c r="BJ139" s="16" t="s">
        <v>85</v>
      </c>
      <c r="BK139" s="195">
        <f>ROUND(I139*H139,2)</f>
        <v>0</v>
      </c>
      <c r="BL139" s="16" t="s">
        <v>123</v>
      </c>
      <c r="BM139" s="194" t="s">
        <v>150</v>
      </c>
    </row>
    <row r="140" spans="1:65" s="2" customFormat="1" ht="19.5">
      <c r="A140" s="33"/>
      <c r="B140" s="34"/>
      <c r="C140" s="35"/>
      <c r="D140" s="196" t="s">
        <v>125</v>
      </c>
      <c r="E140" s="35"/>
      <c r="F140" s="197" t="s">
        <v>151</v>
      </c>
      <c r="G140" s="35"/>
      <c r="H140" s="35"/>
      <c r="I140" s="198"/>
      <c r="J140" s="35"/>
      <c r="K140" s="35"/>
      <c r="L140" s="38"/>
      <c r="M140" s="199"/>
      <c r="N140" s="200"/>
      <c r="O140" s="70"/>
      <c r="P140" s="70"/>
      <c r="Q140" s="70"/>
      <c r="R140" s="70"/>
      <c r="S140" s="70"/>
      <c r="T140" s="71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6" t="s">
        <v>125</v>
      </c>
      <c r="AU140" s="16" t="s">
        <v>87</v>
      </c>
    </row>
    <row r="141" spans="1:65" s="2" customFormat="1" ht="11.25">
      <c r="A141" s="33"/>
      <c r="B141" s="34"/>
      <c r="C141" s="35"/>
      <c r="D141" s="201" t="s">
        <v>127</v>
      </c>
      <c r="E141" s="35"/>
      <c r="F141" s="202" t="s">
        <v>152</v>
      </c>
      <c r="G141" s="35"/>
      <c r="H141" s="35"/>
      <c r="I141" s="198"/>
      <c r="J141" s="35"/>
      <c r="K141" s="35"/>
      <c r="L141" s="38"/>
      <c r="M141" s="199"/>
      <c r="N141" s="200"/>
      <c r="O141" s="70"/>
      <c r="P141" s="70"/>
      <c r="Q141" s="70"/>
      <c r="R141" s="70"/>
      <c r="S141" s="70"/>
      <c r="T141" s="71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T141" s="16" t="s">
        <v>127</v>
      </c>
      <c r="AU141" s="16" t="s">
        <v>87</v>
      </c>
    </row>
    <row r="142" spans="1:65" s="2" customFormat="1" ht="24.2" customHeight="1">
      <c r="A142" s="33"/>
      <c r="B142" s="34"/>
      <c r="C142" s="182" t="s">
        <v>153</v>
      </c>
      <c r="D142" s="182" t="s">
        <v>119</v>
      </c>
      <c r="E142" s="183" t="s">
        <v>154</v>
      </c>
      <c r="F142" s="184" t="s">
        <v>155</v>
      </c>
      <c r="G142" s="185" t="s">
        <v>122</v>
      </c>
      <c r="H142" s="186">
        <v>17.5</v>
      </c>
      <c r="I142" s="187"/>
      <c r="J142" s="188">
        <f>ROUND(I142*H142,2)</f>
        <v>0</v>
      </c>
      <c r="K142" s="189"/>
      <c r="L142" s="38"/>
      <c r="M142" s="190" t="s">
        <v>1</v>
      </c>
      <c r="N142" s="191" t="s">
        <v>42</v>
      </c>
      <c r="O142" s="70"/>
      <c r="P142" s="192">
        <f>O142*H142</f>
        <v>0</v>
      </c>
      <c r="Q142" s="192">
        <v>0</v>
      </c>
      <c r="R142" s="192">
        <f>Q142*H142</f>
        <v>0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123</v>
      </c>
      <c r="AT142" s="194" t="s">
        <v>119</v>
      </c>
      <c r="AU142" s="194" t="s">
        <v>87</v>
      </c>
      <c r="AY142" s="16" t="s">
        <v>116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16" t="s">
        <v>85</v>
      </c>
      <c r="BK142" s="195">
        <f>ROUND(I142*H142,2)</f>
        <v>0</v>
      </c>
      <c r="BL142" s="16" t="s">
        <v>123</v>
      </c>
      <c r="BM142" s="194" t="s">
        <v>156</v>
      </c>
    </row>
    <row r="143" spans="1:65" s="2" customFormat="1" ht="29.25">
      <c r="A143" s="33"/>
      <c r="B143" s="34"/>
      <c r="C143" s="35"/>
      <c r="D143" s="196" t="s">
        <v>125</v>
      </c>
      <c r="E143" s="35"/>
      <c r="F143" s="197" t="s">
        <v>157</v>
      </c>
      <c r="G143" s="35"/>
      <c r="H143" s="35"/>
      <c r="I143" s="198"/>
      <c r="J143" s="35"/>
      <c r="K143" s="35"/>
      <c r="L143" s="38"/>
      <c r="M143" s="199"/>
      <c r="N143" s="200"/>
      <c r="O143" s="70"/>
      <c r="P143" s="70"/>
      <c r="Q143" s="70"/>
      <c r="R143" s="70"/>
      <c r="S143" s="70"/>
      <c r="T143" s="71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6" t="s">
        <v>125</v>
      </c>
      <c r="AU143" s="16" t="s">
        <v>87</v>
      </c>
    </row>
    <row r="144" spans="1:65" s="2" customFormat="1" ht="11.25">
      <c r="A144" s="33"/>
      <c r="B144" s="34"/>
      <c r="C144" s="35"/>
      <c r="D144" s="201" t="s">
        <v>127</v>
      </c>
      <c r="E144" s="35"/>
      <c r="F144" s="202" t="s">
        <v>158</v>
      </c>
      <c r="G144" s="35"/>
      <c r="H144" s="35"/>
      <c r="I144" s="198"/>
      <c r="J144" s="35"/>
      <c r="K144" s="35"/>
      <c r="L144" s="38"/>
      <c r="M144" s="199"/>
      <c r="N144" s="200"/>
      <c r="O144" s="70"/>
      <c r="P144" s="70"/>
      <c r="Q144" s="70"/>
      <c r="R144" s="70"/>
      <c r="S144" s="70"/>
      <c r="T144" s="71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6" t="s">
        <v>127</v>
      </c>
      <c r="AU144" s="16" t="s">
        <v>87</v>
      </c>
    </row>
    <row r="145" spans="1:65" s="2" customFormat="1" ht="24.2" customHeight="1">
      <c r="A145" s="33"/>
      <c r="B145" s="34"/>
      <c r="C145" s="182" t="s">
        <v>159</v>
      </c>
      <c r="D145" s="182" t="s">
        <v>119</v>
      </c>
      <c r="E145" s="183" t="s">
        <v>160</v>
      </c>
      <c r="F145" s="184" t="s">
        <v>161</v>
      </c>
      <c r="G145" s="185" t="s">
        <v>122</v>
      </c>
      <c r="H145" s="186">
        <v>17.5</v>
      </c>
      <c r="I145" s="187"/>
      <c r="J145" s="188">
        <f>ROUND(I145*H145,2)</f>
        <v>0</v>
      </c>
      <c r="K145" s="189"/>
      <c r="L145" s="38"/>
      <c r="M145" s="190" t="s">
        <v>1</v>
      </c>
      <c r="N145" s="191" t="s">
        <v>42</v>
      </c>
      <c r="O145" s="70"/>
      <c r="P145" s="192">
        <f>O145*H145</f>
        <v>0</v>
      </c>
      <c r="Q145" s="192">
        <v>0</v>
      </c>
      <c r="R145" s="192">
        <f>Q145*H145</f>
        <v>0</v>
      </c>
      <c r="S145" s="192">
        <v>0</v>
      </c>
      <c r="T145" s="19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4" t="s">
        <v>123</v>
      </c>
      <c r="AT145" s="194" t="s">
        <v>119</v>
      </c>
      <c r="AU145" s="194" t="s">
        <v>87</v>
      </c>
      <c r="AY145" s="16" t="s">
        <v>116</v>
      </c>
      <c r="BE145" s="195">
        <f>IF(N145="základní",J145,0)</f>
        <v>0</v>
      </c>
      <c r="BF145" s="195">
        <f>IF(N145="snížená",J145,0)</f>
        <v>0</v>
      </c>
      <c r="BG145" s="195">
        <f>IF(N145="zákl. přenesená",J145,0)</f>
        <v>0</v>
      </c>
      <c r="BH145" s="195">
        <f>IF(N145="sníž. přenesená",J145,0)</f>
        <v>0</v>
      </c>
      <c r="BI145" s="195">
        <f>IF(N145="nulová",J145,0)</f>
        <v>0</v>
      </c>
      <c r="BJ145" s="16" t="s">
        <v>85</v>
      </c>
      <c r="BK145" s="195">
        <f>ROUND(I145*H145,2)</f>
        <v>0</v>
      </c>
      <c r="BL145" s="16" t="s">
        <v>123</v>
      </c>
      <c r="BM145" s="194" t="s">
        <v>162</v>
      </c>
    </row>
    <row r="146" spans="1:65" s="2" customFormat="1" ht="29.25">
      <c r="A146" s="33"/>
      <c r="B146" s="34"/>
      <c r="C146" s="35"/>
      <c r="D146" s="196" t="s">
        <v>125</v>
      </c>
      <c r="E146" s="35"/>
      <c r="F146" s="197" t="s">
        <v>163</v>
      </c>
      <c r="G146" s="35"/>
      <c r="H146" s="35"/>
      <c r="I146" s="198"/>
      <c r="J146" s="35"/>
      <c r="K146" s="35"/>
      <c r="L146" s="38"/>
      <c r="M146" s="199"/>
      <c r="N146" s="200"/>
      <c r="O146" s="70"/>
      <c r="P146" s="70"/>
      <c r="Q146" s="70"/>
      <c r="R146" s="70"/>
      <c r="S146" s="70"/>
      <c r="T146" s="71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T146" s="16" t="s">
        <v>125</v>
      </c>
      <c r="AU146" s="16" t="s">
        <v>87</v>
      </c>
    </row>
    <row r="147" spans="1:65" s="2" customFormat="1" ht="11.25">
      <c r="A147" s="33"/>
      <c r="B147" s="34"/>
      <c r="C147" s="35"/>
      <c r="D147" s="201" t="s">
        <v>127</v>
      </c>
      <c r="E147" s="35"/>
      <c r="F147" s="202" t="s">
        <v>164</v>
      </c>
      <c r="G147" s="35"/>
      <c r="H147" s="35"/>
      <c r="I147" s="198"/>
      <c r="J147" s="35"/>
      <c r="K147" s="35"/>
      <c r="L147" s="38"/>
      <c r="M147" s="199"/>
      <c r="N147" s="200"/>
      <c r="O147" s="70"/>
      <c r="P147" s="70"/>
      <c r="Q147" s="70"/>
      <c r="R147" s="70"/>
      <c r="S147" s="70"/>
      <c r="T147" s="71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127</v>
      </c>
      <c r="AU147" s="16" t="s">
        <v>87</v>
      </c>
    </row>
    <row r="148" spans="1:65" s="13" customFormat="1" ht="11.25">
      <c r="B148" s="203"/>
      <c r="C148" s="204"/>
      <c r="D148" s="196" t="s">
        <v>135</v>
      </c>
      <c r="E148" s="205" t="s">
        <v>1</v>
      </c>
      <c r="F148" s="206" t="s">
        <v>146</v>
      </c>
      <c r="G148" s="204"/>
      <c r="H148" s="207">
        <v>7.5</v>
      </c>
      <c r="I148" s="208"/>
      <c r="J148" s="204"/>
      <c r="K148" s="204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135</v>
      </c>
      <c r="AU148" s="213" t="s">
        <v>87</v>
      </c>
      <c r="AV148" s="13" t="s">
        <v>87</v>
      </c>
      <c r="AW148" s="13" t="s">
        <v>34</v>
      </c>
      <c r="AX148" s="13" t="s">
        <v>77</v>
      </c>
      <c r="AY148" s="213" t="s">
        <v>116</v>
      </c>
    </row>
    <row r="149" spans="1:65" s="13" customFormat="1" ht="11.25">
      <c r="B149" s="203"/>
      <c r="C149" s="204"/>
      <c r="D149" s="196" t="s">
        <v>135</v>
      </c>
      <c r="E149" s="205" t="s">
        <v>1</v>
      </c>
      <c r="F149" s="206" t="s">
        <v>145</v>
      </c>
      <c r="G149" s="204"/>
      <c r="H149" s="207">
        <v>10</v>
      </c>
      <c r="I149" s="208"/>
      <c r="J149" s="204"/>
      <c r="K149" s="204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135</v>
      </c>
      <c r="AU149" s="213" t="s">
        <v>87</v>
      </c>
      <c r="AV149" s="13" t="s">
        <v>87</v>
      </c>
      <c r="AW149" s="13" t="s">
        <v>34</v>
      </c>
      <c r="AX149" s="13" t="s">
        <v>77</v>
      </c>
      <c r="AY149" s="213" t="s">
        <v>116</v>
      </c>
    </row>
    <row r="150" spans="1:65" s="14" customFormat="1" ht="11.25">
      <c r="B150" s="214"/>
      <c r="C150" s="215"/>
      <c r="D150" s="196" t="s">
        <v>135</v>
      </c>
      <c r="E150" s="216" t="s">
        <v>1</v>
      </c>
      <c r="F150" s="217" t="s">
        <v>138</v>
      </c>
      <c r="G150" s="215"/>
      <c r="H150" s="218">
        <v>17.5</v>
      </c>
      <c r="I150" s="219"/>
      <c r="J150" s="215"/>
      <c r="K150" s="215"/>
      <c r="L150" s="220"/>
      <c r="M150" s="221"/>
      <c r="N150" s="222"/>
      <c r="O150" s="222"/>
      <c r="P150" s="222"/>
      <c r="Q150" s="222"/>
      <c r="R150" s="222"/>
      <c r="S150" s="222"/>
      <c r="T150" s="223"/>
      <c r="AT150" s="224" t="s">
        <v>135</v>
      </c>
      <c r="AU150" s="224" t="s">
        <v>87</v>
      </c>
      <c r="AV150" s="14" t="s">
        <v>123</v>
      </c>
      <c r="AW150" s="14" t="s">
        <v>34</v>
      </c>
      <c r="AX150" s="14" t="s">
        <v>85</v>
      </c>
      <c r="AY150" s="224" t="s">
        <v>116</v>
      </c>
    </row>
    <row r="151" spans="1:65" s="2" customFormat="1" ht="24.2" customHeight="1">
      <c r="A151" s="33"/>
      <c r="B151" s="34"/>
      <c r="C151" s="182" t="s">
        <v>165</v>
      </c>
      <c r="D151" s="182" t="s">
        <v>119</v>
      </c>
      <c r="E151" s="183" t="s">
        <v>166</v>
      </c>
      <c r="F151" s="184" t="s">
        <v>167</v>
      </c>
      <c r="G151" s="185" t="s">
        <v>168</v>
      </c>
      <c r="H151" s="186">
        <v>614</v>
      </c>
      <c r="I151" s="187"/>
      <c r="J151" s="188">
        <f>ROUND(I151*H151,2)</f>
        <v>0</v>
      </c>
      <c r="K151" s="189"/>
      <c r="L151" s="38"/>
      <c r="M151" s="190" t="s">
        <v>1</v>
      </c>
      <c r="N151" s="191" t="s">
        <v>42</v>
      </c>
      <c r="O151" s="70"/>
      <c r="P151" s="192">
        <f>O151*H151</f>
        <v>0</v>
      </c>
      <c r="Q151" s="192">
        <v>0</v>
      </c>
      <c r="R151" s="192">
        <f>Q151*H151</f>
        <v>0</v>
      </c>
      <c r="S151" s="192">
        <v>0</v>
      </c>
      <c r="T151" s="19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4" t="s">
        <v>123</v>
      </c>
      <c r="AT151" s="194" t="s">
        <v>119</v>
      </c>
      <c r="AU151" s="194" t="s">
        <v>87</v>
      </c>
      <c r="AY151" s="16" t="s">
        <v>116</v>
      </c>
      <c r="BE151" s="195">
        <f>IF(N151="základní",J151,0)</f>
        <v>0</v>
      </c>
      <c r="BF151" s="195">
        <f>IF(N151="snížená",J151,0)</f>
        <v>0</v>
      </c>
      <c r="BG151" s="195">
        <f>IF(N151="zákl. přenesená",J151,0)</f>
        <v>0</v>
      </c>
      <c r="BH151" s="195">
        <f>IF(N151="sníž. přenesená",J151,0)</f>
        <v>0</v>
      </c>
      <c r="BI151" s="195">
        <f>IF(N151="nulová",J151,0)</f>
        <v>0</v>
      </c>
      <c r="BJ151" s="16" t="s">
        <v>85</v>
      </c>
      <c r="BK151" s="195">
        <f>ROUND(I151*H151,2)</f>
        <v>0</v>
      </c>
      <c r="BL151" s="16" t="s">
        <v>123</v>
      </c>
      <c r="BM151" s="194" t="s">
        <v>169</v>
      </c>
    </row>
    <row r="152" spans="1:65" s="2" customFormat="1" ht="29.25">
      <c r="A152" s="33"/>
      <c r="B152" s="34"/>
      <c r="C152" s="35"/>
      <c r="D152" s="196" t="s">
        <v>125</v>
      </c>
      <c r="E152" s="35"/>
      <c r="F152" s="197" t="s">
        <v>170</v>
      </c>
      <c r="G152" s="35"/>
      <c r="H152" s="35"/>
      <c r="I152" s="198"/>
      <c r="J152" s="35"/>
      <c r="K152" s="35"/>
      <c r="L152" s="38"/>
      <c r="M152" s="199"/>
      <c r="N152" s="200"/>
      <c r="O152" s="70"/>
      <c r="P152" s="70"/>
      <c r="Q152" s="70"/>
      <c r="R152" s="70"/>
      <c r="S152" s="70"/>
      <c r="T152" s="71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6" t="s">
        <v>125</v>
      </c>
      <c r="AU152" s="16" t="s">
        <v>87</v>
      </c>
    </row>
    <row r="153" spans="1:65" s="2" customFormat="1" ht="11.25">
      <c r="A153" s="33"/>
      <c r="B153" s="34"/>
      <c r="C153" s="35"/>
      <c r="D153" s="201" t="s">
        <v>127</v>
      </c>
      <c r="E153" s="35"/>
      <c r="F153" s="202" t="s">
        <v>171</v>
      </c>
      <c r="G153" s="35"/>
      <c r="H153" s="35"/>
      <c r="I153" s="198"/>
      <c r="J153" s="35"/>
      <c r="K153" s="35"/>
      <c r="L153" s="38"/>
      <c r="M153" s="199"/>
      <c r="N153" s="200"/>
      <c r="O153" s="70"/>
      <c r="P153" s="70"/>
      <c r="Q153" s="70"/>
      <c r="R153" s="70"/>
      <c r="S153" s="70"/>
      <c r="T153" s="71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T153" s="16" t="s">
        <v>127</v>
      </c>
      <c r="AU153" s="16" t="s">
        <v>87</v>
      </c>
    </row>
    <row r="154" spans="1:65" s="13" customFormat="1" ht="11.25">
      <c r="B154" s="203"/>
      <c r="C154" s="204"/>
      <c r="D154" s="196" t="s">
        <v>135</v>
      </c>
      <c r="E154" s="205" t="s">
        <v>1</v>
      </c>
      <c r="F154" s="206" t="s">
        <v>172</v>
      </c>
      <c r="G154" s="204"/>
      <c r="H154" s="207">
        <v>420</v>
      </c>
      <c r="I154" s="208"/>
      <c r="J154" s="204"/>
      <c r="K154" s="204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135</v>
      </c>
      <c r="AU154" s="213" t="s">
        <v>87</v>
      </c>
      <c r="AV154" s="13" t="s">
        <v>87</v>
      </c>
      <c r="AW154" s="13" t="s">
        <v>34</v>
      </c>
      <c r="AX154" s="13" t="s">
        <v>77</v>
      </c>
      <c r="AY154" s="213" t="s">
        <v>116</v>
      </c>
    </row>
    <row r="155" spans="1:65" s="13" customFormat="1" ht="11.25">
      <c r="B155" s="203"/>
      <c r="C155" s="204"/>
      <c r="D155" s="196" t="s">
        <v>135</v>
      </c>
      <c r="E155" s="205" t="s">
        <v>1</v>
      </c>
      <c r="F155" s="206" t="s">
        <v>173</v>
      </c>
      <c r="G155" s="204"/>
      <c r="H155" s="207">
        <v>194</v>
      </c>
      <c r="I155" s="208"/>
      <c r="J155" s="204"/>
      <c r="K155" s="204"/>
      <c r="L155" s="209"/>
      <c r="M155" s="210"/>
      <c r="N155" s="211"/>
      <c r="O155" s="211"/>
      <c r="P155" s="211"/>
      <c r="Q155" s="211"/>
      <c r="R155" s="211"/>
      <c r="S155" s="211"/>
      <c r="T155" s="212"/>
      <c r="AT155" s="213" t="s">
        <v>135</v>
      </c>
      <c r="AU155" s="213" t="s">
        <v>87</v>
      </c>
      <c r="AV155" s="13" t="s">
        <v>87</v>
      </c>
      <c r="AW155" s="13" t="s">
        <v>34</v>
      </c>
      <c r="AX155" s="13" t="s">
        <v>77</v>
      </c>
      <c r="AY155" s="213" t="s">
        <v>116</v>
      </c>
    </row>
    <row r="156" spans="1:65" s="14" customFormat="1" ht="11.25">
      <c r="B156" s="214"/>
      <c r="C156" s="215"/>
      <c r="D156" s="196" t="s">
        <v>135</v>
      </c>
      <c r="E156" s="216" t="s">
        <v>1</v>
      </c>
      <c r="F156" s="217" t="s">
        <v>138</v>
      </c>
      <c r="G156" s="215"/>
      <c r="H156" s="218">
        <v>614</v>
      </c>
      <c r="I156" s="219"/>
      <c r="J156" s="215"/>
      <c r="K156" s="215"/>
      <c r="L156" s="220"/>
      <c r="M156" s="221"/>
      <c r="N156" s="222"/>
      <c r="O156" s="222"/>
      <c r="P156" s="222"/>
      <c r="Q156" s="222"/>
      <c r="R156" s="222"/>
      <c r="S156" s="222"/>
      <c r="T156" s="223"/>
      <c r="AT156" s="224" t="s">
        <v>135</v>
      </c>
      <c r="AU156" s="224" t="s">
        <v>87</v>
      </c>
      <c r="AV156" s="14" t="s">
        <v>123</v>
      </c>
      <c r="AW156" s="14" t="s">
        <v>34</v>
      </c>
      <c r="AX156" s="14" t="s">
        <v>85</v>
      </c>
      <c r="AY156" s="224" t="s">
        <v>116</v>
      </c>
    </row>
    <row r="157" spans="1:65" s="12" customFormat="1" ht="22.9" customHeight="1">
      <c r="B157" s="166"/>
      <c r="C157" s="167"/>
      <c r="D157" s="168" t="s">
        <v>76</v>
      </c>
      <c r="E157" s="180" t="s">
        <v>123</v>
      </c>
      <c r="F157" s="180" t="s">
        <v>174</v>
      </c>
      <c r="G157" s="167"/>
      <c r="H157" s="167"/>
      <c r="I157" s="170"/>
      <c r="J157" s="181">
        <f>BK157</f>
        <v>0</v>
      </c>
      <c r="K157" s="167"/>
      <c r="L157" s="172"/>
      <c r="M157" s="173"/>
      <c r="N157" s="174"/>
      <c r="O157" s="174"/>
      <c r="P157" s="175">
        <f>SUM(P158:P167)</f>
        <v>0</v>
      </c>
      <c r="Q157" s="174"/>
      <c r="R157" s="175">
        <f>SUM(R158:R167)</f>
        <v>254.27628000000004</v>
      </c>
      <c r="S157" s="174"/>
      <c r="T157" s="176">
        <f>SUM(T158:T167)</f>
        <v>0</v>
      </c>
      <c r="AR157" s="177" t="s">
        <v>85</v>
      </c>
      <c r="AT157" s="178" t="s">
        <v>76</v>
      </c>
      <c r="AU157" s="178" t="s">
        <v>85</v>
      </c>
      <c r="AY157" s="177" t="s">
        <v>116</v>
      </c>
      <c r="BK157" s="179">
        <f>SUM(BK158:BK167)</f>
        <v>0</v>
      </c>
    </row>
    <row r="158" spans="1:65" s="2" customFormat="1" ht="24.2" customHeight="1">
      <c r="A158" s="33"/>
      <c r="B158" s="34"/>
      <c r="C158" s="182" t="s">
        <v>175</v>
      </c>
      <c r="D158" s="182" t="s">
        <v>119</v>
      </c>
      <c r="E158" s="183" t="s">
        <v>176</v>
      </c>
      <c r="F158" s="184" t="s">
        <v>177</v>
      </c>
      <c r="G158" s="185" t="s">
        <v>122</v>
      </c>
      <c r="H158" s="186">
        <v>11</v>
      </c>
      <c r="I158" s="187"/>
      <c r="J158" s="188">
        <f>ROUND(I158*H158,2)</f>
        <v>0</v>
      </c>
      <c r="K158" s="189"/>
      <c r="L158" s="38"/>
      <c r="M158" s="190" t="s">
        <v>1</v>
      </c>
      <c r="N158" s="191" t="s">
        <v>42</v>
      </c>
      <c r="O158" s="70"/>
      <c r="P158" s="192">
        <f>O158*H158</f>
        <v>0</v>
      </c>
      <c r="Q158" s="192">
        <v>2.13408</v>
      </c>
      <c r="R158" s="192">
        <f>Q158*H158</f>
        <v>23.474879999999999</v>
      </c>
      <c r="S158" s="192">
        <v>0</v>
      </c>
      <c r="T158" s="19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4" t="s">
        <v>123</v>
      </c>
      <c r="AT158" s="194" t="s">
        <v>119</v>
      </c>
      <c r="AU158" s="194" t="s">
        <v>87</v>
      </c>
      <c r="AY158" s="16" t="s">
        <v>116</v>
      </c>
      <c r="BE158" s="195">
        <f>IF(N158="základní",J158,0)</f>
        <v>0</v>
      </c>
      <c r="BF158" s="195">
        <f>IF(N158="snížená",J158,0)</f>
        <v>0</v>
      </c>
      <c r="BG158" s="195">
        <f>IF(N158="zákl. přenesená",J158,0)</f>
        <v>0</v>
      </c>
      <c r="BH158" s="195">
        <f>IF(N158="sníž. přenesená",J158,0)</f>
        <v>0</v>
      </c>
      <c r="BI158" s="195">
        <f>IF(N158="nulová",J158,0)</f>
        <v>0</v>
      </c>
      <c r="BJ158" s="16" t="s">
        <v>85</v>
      </c>
      <c r="BK158" s="195">
        <f>ROUND(I158*H158,2)</f>
        <v>0</v>
      </c>
      <c r="BL158" s="16" t="s">
        <v>123</v>
      </c>
      <c r="BM158" s="194" t="s">
        <v>178</v>
      </c>
    </row>
    <row r="159" spans="1:65" s="2" customFormat="1" ht="29.25">
      <c r="A159" s="33"/>
      <c r="B159" s="34"/>
      <c r="C159" s="35"/>
      <c r="D159" s="196" t="s">
        <v>125</v>
      </c>
      <c r="E159" s="35"/>
      <c r="F159" s="197" t="s">
        <v>179</v>
      </c>
      <c r="G159" s="35"/>
      <c r="H159" s="35"/>
      <c r="I159" s="198"/>
      <c r="J159" s="35"/>
      <c r="K159" s="35"/>
      <c r="L159" s="38"/>
      <c r="M159" s="199"/>
      <c r="N159" s="200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125</v>
      </c>
      <c r="AU159" s="16" t="s">
        <v>87</v>
      </c>
    </row>
    <row r="160" spans="1:65" s="2" customFormat="1" ht="11.25">
      <c r="A160" s="33"/>
      <c r="B160" s="34"/>
      <c r="C160" s="35"/>
      <c r="D160" s="201" t="s">
        <v>127</v>
      </c>
      <c r="E160" s="35"/>
      <c r="F160" s="202" t="s">
        <v>180</v>
      </c>
      <c r="G160" s="35"/>
      <c r="H160" s="35"/>
      <c r="I160" s="198"/>
      <c r="J160" s="35"/>
      <c r="K160" s="35"/>
      <c r="L160" s="38"/>
      <c r="M160" s="199"/>
      <c r="N160" s="200"/>
      <c r="O160" s="70"/>
      <c r="P160" s="70"/>
      <c r="Q160" s="70"/>
      <c r="R160" s="70"/>
      <c r="S160" s="70"/>
      <c r="T160" s="71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T160" s="16" t="s">
        <v>127</v>
      </c>
      <c r="AU160" s="16" t="s">
        <v>87</v>
      </c>
    </row>
    <row r="161" spans="1:65" s="2" customFormat="1" ht="37.9" customHeight="1">
      <c r="A161" s="33"/>
      <c r="B161" s="34"/>
      <c r="C161" s="182" t="s">
        <v>85</v>
      </c>
      <c r="D161" s="182" t="s">
        <v>119</v>
      </c>
      <c r="E161" s="183" t="s">
        <v>181</v>
      </c>
      <c r="F161" s="184" t="s">
        <v>182</v>
      </c>
      <c r="G161" s="185" t="s">
        <v>122</v>
      </c>
      <c r="H161" s="186">
        <v>113.4</v>
      </c>
      <c r="I161" s="187"/>
      <c r="J161" s="188">
        <f>ROUND(I161*H161,2)</f>
        <v>0</v>
      </c>
      <c r="K161" s="189"/>
      <c r="L161" s="38"/>
      <c r="M161" s="190" t="s">
        <v>1</v>
      </c>
      <c r="N161" s="191" t="s">
        <v>42</v>
      </c>
      <c r="O161" s="70"/>
      <c r="P161" s="192">
        <f>O161*H161</f>
        <v>0</v>
      </c>
      <c r="Q161" s="192">
        <v>1.8480000000000001</v>
      </c>
      <c r="R161" s="192">
        <f>Q161*H161</f>
        <v>209.56320000000002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123</v>
      </c>
      <c r="AT161" s="194" t="s">
        <v>119</v>
      </c>
      <c r="AU161" s="194" t="s">
        <v>87</v>
      </c>
      <c r="AY161" s="16" t="s">
        <v>116</v>
      </c>
      <c r="BE161" s="195">
        <f>IF(N161="základní",J161,0)</f>
        <v>0</v>
      </c>
      <c r="BF161" s="195">
        <f>IF(N161="snížená",J161,0)</f>
        <v>0</v>
      </c>
      <c r="BG161" s="195">
        <f>IF(N161="zákl. přenesená",J161,0)</f>
        <v>0</v>
      </c>
      <c r="BH161" s="195">
        <f>IF(N161="sníž. přenesená",J161,0)</f>
        <v>0</v>
      </c>
      <c r="BI161" s="195">
        <f>IF(N161="nulová",J161,0)</f>
        <v>0</v>
      </c>
      <c r="BJ161" s="16" t="s">
        <v>85</v>
      </c>
      <c r="BK161" s="195">
        <f>ROUND(I161*H161,2)</f>
        <v>0</v>
      </c>
      <c r="BL161" s="16" t="s">
        <v>123</v>
      </c>
      <c r="BM161" s="194" t="s">
        <v>183</v>
      </c>
    </row>
    <row r="162" spans="1:65" s="2" customFormat="1" ht="39">
      <c r="A162" s="33"/>
      <c r="B162" s="34"/>
      <c r="C162" s="35"/>
      <c r="D162" s="196" t="s">
        <v>125</v>
      </c>
      <c r="E162" s="35"/>
      <c r="F162" s="197" t="s">
        <v>184</v>
      </c>
      <c r="G162" s="35"/>
      <c r="H162" s="35"/>
      <c r="I162" s="198"/>
      <c r="J162" s="35"/>
      <c r="K162" s="35"/>
      <c r="L162" s="38"/>
      <c r="M162" s="199"/>
      <c r="N162" s="200"/>
      <c r="O162" s="70"/>
      <c r="P162" s="70"/>
      <c r="Q162" s="70"/>
      <c r="R162" s="70"/>
      <c r="S162" s="70"/>
      <c r="T162" s="71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T162" s="16" t="s">
        <v>125</v>
      </c>
      <c r="AU162" s="16" t="s">
        <v>87</v>
      </c>
    </row>
    <row r="163" spans="1:65" s="2" customFormat="1" ht="11.25">
      <c r="A163" s="33"/>
      <c r="B163" s="34"/>
      <c r="C163" s="35"/>
      <c r="D163" s="201" t="s">
        <v>127</v>
      </c>
      <c r="E163" s="35"/>
      <c r="F163" s="202" t="s">
        <v>185</v>
      </c>
      <c r="G163" s="35"/>
      <c r="H163" s="35"/>
      <c r="I163" s="198"/>
      <c r="J163" s="35"/>
      <c r="K163" s="35"/>
      <c r="L163" s="38"/>
      <c r="M163" s="199"/>
      <c r="N163" s="200"/>
      <c r="O163" s="70"/>
      <c r="P163" s="70"/>
      <c r="Q163" s="70"/>
      <c r="R163" s="70"/>
      <c r="S163" s="70"/>
      <c r="T163" s="71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T163" s="16" t="s">
        <v>127</v>
      </c>
      <c r="AU163" s="16" t="s">
        <v>87</v>
      </c>
    </row>
    <row r="164" spans="1:65" s="13" customFormat="1" ht="11.25">
      <c r="B164" s="203"/>
      <c r="C164" s="204"/>
      <c r="D164" s="196" t="s">
        <v>135</v>
      </c>
      <c r="E164" s="205" t="s">
        <v>1</v>
      </c>
      <c r="F164" s="206" t="s">
        <v>186</v>
      </c>
      <c r="G164" s="204"/>
      <c r="H164" s="207">
        <v>113.4</v>
      </c>
      <c r="I164" s="208"/>
      <c r="J164" s="204"/>
      <c r="K164" s="204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135</v>
      </c>
      <c r="AU164" s="213" t="s">
        <v>87</v>
      </c>
      <c r="AV164" s="13" t="s">
        <v>87</v>
      </c>
      <c r="AW164" s="13" t="s">
        <v>34</v>
      </c>
      <c r="AX164" s="13" t="s">
        <v>85</v>
      </c>
      <c r="AY164" s="213" t="s">
        <v>116</v>
      </c>
    </row>
    <row r="165" spans="1:65" s="2" customFormat="1" ht="24.2" customHeight="1">
      <c r="A165" s="33"/>
      <c r="B165" s="34"/>
      <c r="C165" s="182" t="s">
        <v>187</v>
      </c>
      <c r="D165" s="182" t="s">
        <v>119</v>
      </c>
      <c r="E165" s="183" t="s">
        <v>188</v>
      </c>
      <c r="F165" s="184" t="s">
        <v>189</v>
      </c>
      <c r="G165" s="185" t="s">
        <v>122</v>
      </c>
      <c r="H165" s="186">
        <v>10.35</v>
      </c>
      <c r="I165" s="187"/>
      <c r="J165" s="188">
        <f>ROUND(I165*H165,2)</f>
        <v>0</v>
      </c>
      <c r="K165" s="189"/>
      <c r="L165" s="38"/>
      <c r="M165" s="190" t="s">
        <v>1</v>
      </c>
      <c r="N165" s="191" t="s">
        <v>42</v>
      </c>
      <c r="O165" s="70"/>
      <c r="P165" s="192">
        <f>O165*H165</f>
        <v>0</v>
      </c>
      <c r="Q165" s="192">
        <v>2.052</v>
      </c>
      <c r="R165" s="192">
        <f>Q165*H165</f>
        <v>21.238199999999999</v>
      </c>
      <c r="S165" s="192">
        <v>0</v>
      </c>
      <c r="T165" s="19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4" t="s">
        <v>123</v>
      </c>
      <c r="AT165" s="194" t="s">
        <v>119</v>
      </c>
      <c r="AU165" s="194" t="s">
        <v>87</v>
      </c>
      <c r="AY165" s="16" t="s">
        <v>116</v>
      </c>
      <c r="BE165" s="195">
        <f>IF(N165="základní",J165,0)</f>
        <v>0</v>
      </c>
      <c r="BF165" s="195">
        <f>IF(N165="snížená",J165,0)</f>
        <v>0</v>
      </c>
      <c r="BG165" s="195">
        <f>IF(N165="zákl. přenesená",J165,0)</f>
        <v>0</v>
      </c>
      <c r="BH165" s="195">
        <f>IF(N165="sníž. přenesená",J165,0)</f>
        <v>0</v>
      </c>
      <c r="BI165" s="195">
        <f>IF(N165="nulová",J165,0)</f>
        <v>0</v>
      </c>
      <c r="BJ165" s="16" t="s">
        <v>85</v>
      </c>
      <c r="BK165" s="195">
        <f>ROUND(I165*H165,2)</f>
        <v>0</v>
      </c>
      <c r="BL165" s="16" t="s">
        <v>123</v>
      </c>
      <c r="BM165" s="194" t="s">
        <v>190</v>
      </c>
    </row>
    <row r="166" spans="1:65" s="2" customFormat="1" ht="19.5">
      <c r="A166" s="33"/>
      <c r="B166" s="34"/>
      <c r="C166" s="35"/>
      <c r="D166" s="196" t="s">
        <v>125</v>
      </c>
      <c r="E166" s="35"/>
      <c r="F166" s="197" t="s">
        <v>191</v>
      </c>
      <c r="G166" s="35"/>
      <c r="H166" s="35"/>
      <c r="I166" s="198"/>
      <c r="J166" s="35"/>
      <c r="K166" s="35"/>
      <c r="L166" s="38"/>
      <c r="M166" s="199"/>
      <c r="N166" s="200"/>
      <c r="O166" s="70"/>
      <c r="P166" s="70"/>
      <c r="Q166" s="70"/>
      <c r="R166" s="70"/>
      <c r="S166" s="70"/>
      <c r="T166" s="71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T166" s="16" t="s">
        <v>125</v>
      </c>
      <c r="AU166" s="16" t="s">
        <v>87</v>
      </c>
    </row>
    <row r="167" spans="1:65" s="2" customFormat="1" ht="11.25">
      <c r="A167" s="33"/>
      <c r="B167" s="34"/>
      <c r="C167" s="35"/>
      <c r="D167" s="201" t="s">
        <v>127</v>
      </c>
      <c r="E167" s="35"/>
      <c r="F167" s="202" t="s">
        <v>192</v>
      </c>
      <c r="G167" s="35"/>
      <c r="H167" s="35"/>
      <c r="I167" s="198"/>
      <c r="J167" s="35"/>
      <c r="K167" s="35"/>
      <c r="L167" s="38"/>
      <c r="M167" s="199"/>
      <c r="N167" s="200"/>
      <c r="O167" s="70"/>
      <c r="P167" s="70"/>
      <c r="Q167" s="70"/>
      <c r="R167" s="70"/>
      <c r="S167" s="70"/>
      <c r="T167" s="71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127</v>
      </c>
      <c r="AU167" s="16" t="s">
        <v>87</v>
      </c>
    </row>
    <row r="168" spans="1:65" s="12" customFormat="1" ht="22.9" customHeight="1">
      <c r="B168" s="166"/>
      <c r="C168" s="167"/>
      <c r="D168" s="168" t="s">
        <v>76</v>
      </c>
      <c r="E168" s="180" t="s">
        <v>193</v>
      </c>
      <c r="F168" s="180" t="s">
        <v>194</v>
      </c>
      <c r="G168" s="167"/>
      <c r="H168" s="167"/>
      <c r="I168" s="170"/>
      <c r="J168" s="181">
        <f>BK168</f>
        <v>0</v>
      </c>
      <c r="K168" s="167"/>
      <c r="L168" s="172"/>
      <c r="M168" s="173"/>
      <c r="N168" s="174"/>
      <c r="O168" s="174"/>
      <c r="P168" s="175">
        <f>SUM(P169:P171)</f>
        <v>0</v>
      </c>
      <c r="Q168" s="174"/>
      <c r="R168" s="175">
        <f>SUM(R169:R171)</f>
        <v>0</v>
      </c>
      <c r="S168" s="174"/>
      <c r="T168" s="176">
        <f>SUM(T169:T171)</f>
        <v>0</v>
      </c>
      <c r="AR168" s="177" t="s">
        <v>85</v>
      </c>
      <c r="AT168" s="178" t="s">
        <v>76</v>
      </c>
      <c r="AU168" s="178" t="s">
        <v>85</v>
      </c>
      <c r="AY168" s="177" t="s">
        <v>116</v>
      </c>
      <c r="BK168" s="179">
        <f>SUM(BK169:BK171)</f>
        <v>0</v>
      </c>
    </row>
    <row r="169" spans="1:65" s="2" customFormat="1" ht="24.2" customHeight="1">
      <c r="A169" s="33"/>
      <c r="B169" s="34"/>
      <c r="C169" s="182" t="s">
        <v>87</v>
      </c>
      <c r="D169" s="182" t="s">
        <v>119</v>
      </c>
      <c r="E169" s="183" t="s">
        <v>195</v>
      </c>
      <c r="F169" s="184" t="s">
        <v>196</v>
      </c>
      <c r="G169" s="185" t="s">
        <v>197</v>
      </c>
      <c r="H169" s="186">
        <v>233.03299999999999</v>
      </c>
      <c r="I169" s="187"/>
      <c r="J169" s="188">
        <f>ROUND(I169*H169,2)</f>
        <v>0</v>
      </c>
      <c r="K169" s="189"/>
      <c r="L169" s="38"/>
      <c r="M169" s="190" t="s">
        <v>1</v>
      </c>
      <c r="N169" s="191" t="s">
        <v>42</v>
      </c>
      <c r="O169" s="70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123</v>
      </c>
      <c r="AT169" s="194" t="s">
        <v>119</v>
      </c>
      <c r="AU169" s="194" t="s">
        <v>87</v>
      </c>
      <c r="AY169" s="16" t="s">
        <v>116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16" t="s">
        <v>85</v>
      </c>
      <c r="BK169" s="195">
        <f>ROUND(I169*H169,2)</f>
        <v>0</v>
      </c>
      <c r="BL169" s="16" t="s">
        <v>123</v>
      </c>
      <c r="BM169" s="194" t="s">
        <v>198</v>
      </c>
    </row>
    <row r="170" spans="1:65" s="2" customFormat="1" ht="19.5">
      <c r="A170" s="33"/>
      <c r="B170" s="34"/>
      <c r="C170" s="35"/>
      <c r="D170" s="196" t="s">
        <v>125</v>
      </c>
      <c r="E170" s="35"/>
      <c r="F170" s="197" t="s">
        <v>199</v>
      </c>
      <c r="G170" s="35"/>
      <c r="H170" s="35"/>
      <c r="I170" s="198"/>
      <c r="J170" s="35"/>
      <c r="K170" s="35"/>
      <c r="L170" s="38"/>
      <c r="M170" s="199"/>
      <c r="N170" s="200"/>
      <c r="O170" s="70"/>
      <c r="P170" s="70"/>
      <c r="Q170" s="70"/>
      <c r="R170" s="70"/>
      <c r="S170" s="70"/>
      <c r="T170" s="71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T170" s="16" t="s">
        <v>125</v>
      </c>
      <c r="AU170" s="16" t="s">
        <v>87</v>
      </c>
    </row>
    <row r="171" spans="1:65" s="2" customFormat="1" ht="11.25">
      <c r="A171" s="33"/>
      <c r="B171" s="34"/>
      <c r="C171" s="35"/>
      <c r="D171" s="201" t="s">
        <v>127</v>
      </c>
      <c r="E171" s="35"/>
      <c r="F171" s="202" t="s">
        <v>200</v>
      </c>
      <c r="G171" s="35"/>
      <c r="H171" s="35"/>
      <c r="I171" s="198"/>
      <c r="J171" s="35"/>
      <c r="K171" s="35"/>
      <c r="L171" s="38"/>
      <c r="M171" s="199"/>
      <c r="N171" s="200"/>
      <c r="O171" s="70"/>
      <c r="P171" s="70"/>
      <c r="Q171" s="70"/>
      <c r="R171" s="70"/>
      <c r="S171" s="70"/>
      <c r="T171" s="71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6" t="s">
        <v>127</v>
      </c>
      <c r="AU171" s="16" t="s">
        <v>87</v>
      </c>
    </row>
    <row r="172" spans="1:65" s="12" customFormat="1" ht="25.9" customHeight="1">
      <c r="B172" s="166"/>
      <c r="C172" s="167"/>
      <c r="D172" s="168" t="s">
        <v>76</v>
      </c>
      <c r="E172" s="169" t="s">
        <v>201</v>
      </c>
      <c r="F172" s="169" t="s">
        <v>202</v>
      </c>
      <c r="G172" s="167"/>
      <c r="H172" s="167"/>
      <c r="I172" s="170"/>
      <c r="J172" s="171">
        <f>BK172</f>
        <v>0</v>
      </c>
      <c r="K172" s="167"/>
      <c r="L172" s="172"/>
      <c r="M172" s="173"/>
      <c r="N172" s="174"/>
      <c r="O172" s="174"/>
      <c r="P172" s="175">
        <f>SUM(P173:P176)</f>
        <v>0</v>
      </c>
      <c r="Q172" s="174"/>
      <c r="R172" s="175">
        <f>SUM(R173:R176)</f>
        <v>0</v>
      </c>
      <c r="S172" s="174"/>
      <c r="T172" s="176">
        <f>SUM(T173:T176)</f>
        <v>0</v>
      </c>
      <c r="AR172" s="177" t="s">
        <v>203</v>
      </c>
      <c r="AT172" s="178" t="s">
        <v>76</v>
      </c>
      <c r="AU172" s="178" t="s">
        <v>77</v>
      </c>
      <c r="AY172" s="177" t="s">
        <v>116</v>
      </c>
      <c r="BK172" s="179">
        <f>SUM(BK173:BK176)</f>
        <v>0</v>
      </c>
    </row>
    <row r="173" spans="1:65" s="2" customFormat="1" ht="16.5" customHeight="1">
      <c r="A173" s="33"/>
      <c r="B173" s="34"/>
      <c r="C173" s="182" t="s">
        <v>204</v>
      </c>
      <c r="D173" s="182" t="s">
        <v>119</v>
      </c>
      <c r="E173" s="183" t="s">
        <v>205</v>
      </c>
      <c r="F173" s="184" t="s">
        <v>206</v>
      </c>
      <c r="G173" s="185" t="s">
        <v>207</v>
      </c>
      <c r="H173" s="186">
        <v>1</v>
      </c>
      <c r="I173" s="187"/>
      <c r="J173" s="188">
        <f>ROUND(I173*H173,2)</f>
        <v>0</v>
      </c>
      <c r="K173" s="189"/>
      <c r="L173" s="38"/>
      <c r="M173" s="190" t="s">
        <v>1</v>
      </c>
      <c r="N173" s="191" t="s">
        <v>42</v>
      </c>
      <c r="O173" s="70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4" t="s">
        <v>123</v>
      </c>
      <c r="AT173" s="194" t="s">
        <v>119</v>
      </c>
      <c r="AU173" s="194" t="s">
        <v>85</v>
      </c>
      <c r="AY173" s="16" t="s">
        <v>116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16" t="s">
        <v>85</v>
      </c>
      <c r="BK173" s="195">
        <f>ROUND(I173*H173,2)</f>
        <v>0</v>
      </c>
      <c r="BL173" s="16" t="s">
        <v>123</v>
      </c>
      <c r="BM173" s="194" t="s">
        <v>208</v>
      </c>
    </row>
    <row r="174" spans="1:65" s="2" customFormat="1" ht="11.25">
      <c r="A174" s="33"/>
      <c r="B174" s="34"/>
      <c r="C174" s="35"/>
      <c r="D174" s="196" t="s">
        <v>125</v>
      </c>
      <c r="E174" s="35"/>
      <c r="F174" s="197" t="s">
        <v>209</v>
      </c>
      <c r="G174" s="35"/>
      <c r="H174" s="35"/>
      <c r="I174" s="198"/>
      <c r="J174" s="35"/>
      <c r="K174" s="35"/>
      <c r="L174" s="38"/>
      <c r="M174" s="199"/>
      <c r="N174" s="200"/>
      <c r="O174" s="70"/>
      <c r="P174" s="70"/>
      <c r="Q174" s="70"/>
      <c r="R174" s="70"/>
      <c r="S174" s="70"/>
      <c r="T174" s="71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6" t="s">
        <v>125</v>
      </c>
      <c r="AU174" s="16" t="s">
        <v>85</v>
      </c>
    </row>
    <row r="175" spans="1:65" s="2" customFormat="1" ht="16.5" customHeight="1">
      <c r="A175" s="33"/>
      <c r="B175" s="34"/>
      <c r="C175" s="182" t="s">
        <v>210</v>
      </c>
      <c r="D175" s="182" t="s">
        <v>119</v>
      </c>
      <c r="E175" s="183" t="s">
        <v>211</v>
      </c>
      <c r="F175" s="184" t="s">
        <v>212</v>
      </c>
      <c r="G175" s="185" t="s">
        <v>207</v>
      </c>
      <c r="H175" s="186">
        <v>1</v>
      </c>
      <c r="I175" s="187"/>
      <c r="J175" s="188">
        <f>ROUND(I175*H175,2)</f>
        <v>0</v>
      </c>
      <c r="K175" s="189"/>
      <c r="L175" s="38"/>
      <c r="M175" s="190" t="s">
        <v>1</v>
      </c>
      <c r="N175" s="191" t="s">
        <v>42</v>
      </c>
      <c r="O175" s="70"/>
      <c r="P175" s="192">
        <f>O175*H175</f>
        <v>0</v>
      </c>
      <c r="Q175" s="192">
        <v>0</v>
      </c>
      <c r="R175" s="192">
        <f>Q175*H175</f>
        <v>0</v>
      </c>
      <c r="S175" s="192">
        <v>0</v>
      </c>
      <c r="T175" s="19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4" t="s">
        <v>123</v>
      </c>
      <c r="AT175" s="194" t="s">
        <v>119</v>
      </c>
      <c r="AU175" s="194" t="s">
        <v>85</v>
      </c>
      <c r="AY175" s="16" t="s">
        <v>116</v>
      </c>
      <c r="BE175" s="195">
        <f>IF(N175="základní",J175,0)</f>
        <v>0</v>
      </c>
      <c r="BF175" s="195">
        <f>IF(N175="snížená",J175,0)</f>
        <v>0</v>
      </c>
      <c r="BG175" s="195">
        <f>IF(N175="zákl. přenesená",J175,0)</f>
        <v>0</v>
      </c>
      <c r="BH175" s="195">
        <f>IF(N175="sníž. přenesená",J175,0)</f>
        <v>0</v>
      </c>
      <c r="BI175" s="195">
        <f>IF(N175="nulová",J175,0)</f>
        <v>0</v>
      </c>
      <c r="BJ175" s="16" t="s">
        <v>85</v>
      </c>
      <c r="BK175" s="195">
        <f>ROUND(I175*H175,2)</f>
        <v>0</v>
      </c>
      <c r="BL175" s="16" t="s">
        <v>123</v>
      </c>
      <c r="BM175" s="194" t="s">
        <v>213</v>
      </c>
    </row>
    <row r="176" spans="1:65" s="2" customFormat="1" ht="19.5">
      <c r="A176" s="33"/>
      <c r="B176" s="34"/>
      <c r="C176" s="35"/>
      <c r="D176" s="196" t="s">
        <v>125</v>
      </c>
      <c r="E176" s="35"/>
      <c r="F176" s="197" t="s">
        <v>214</v>
      </c>
      <c r="G176" s="35"/>
      <c r="H176" s="35"/>
      <c r="I176" s="198"/>
      <c r="J176" s="35"/>
      <c r="K176" s="35"/>
      <c r="L176" s="38"/>
      <c r="M176" s="225"/>
      <c r="N176" s="226"/>
      <c r="O176" s="227"/>
      <c r="P176" s="227"/>
      <c r="Q176" s="227"/>
      <c r="R176" s="227"/>
      <c r="S176" s="227"/>
      <c r="T176" s="228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6" t="s">
        <v>125</v>
      </c>
      <c r="AU176" s="16" t="s">
        <v>85</v>
      </c>
    </row>
    <row r="177" spans="1:31" s="2" customFormat="1" ht="6.95" customHeight="1">
      <c r="A177" s="33"/>
      <c r="B177" s="53"/>
      <c r="C177" s="54"/>
      <c r="D177" s="54"/>
      <c r="E177" s="54"/>
      <c r="F177" s="54"/>
      <c r="G177" s="54"/>
      <c r="H177" s="54"/>
      <c r="I177" s="54"/>
      <c r="J177" s="54"/>
      <c r="K177" s="54"/>
      <c r="L177" s="38"/>
      <c r="M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</row>
  </sheetData>
  <sheetProtection algorithmName="SHA-512" hashValue="vXgiasBFeBoQmbKqg3t+UpeqJ50UGy0PKtyiMkH+WvGtVwnQlvrcM5S3XOrj/bAO8sIr0pkt4Ko/y4mWCR87Hw==" saltValue="GBS5C5VcrUKaMwSAwXdCf1YyX5OPPNY164iFoh6HfmG4p6N5ywY4MbgB/HaxrSwMy25J+t04qYs52tZierxCtQ==" spinCount="100000" sheet="1" objects="1" scenarios="1" formatColumns="0" formatRows="0" autoFilter="0"/>
  <autoFilter ref="C120:K176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6" r:id="rId1"/>
    <hyperlink ref="F129" r:id="rId2"/>
    <hyperlink ref="F135" r:id="rId3"/>
    <hyperlink ref="F141" r:id="rId4"/>
    <hyperlink ref="F144" r:id="rId5"/>
    <hyperlink ref="F147" r:id="rId6"/>
    <hyperlink ref="F153" r:id="rId7"/>
    <hyperlink ref="F160" r:id="rId8"/>
    <hyperlink ref="F163" r:id="rId9"/>
    <hyperlink ref="F167" r:id="rId10"/>
    <hyperlink ref="F171" r:id="rId1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Úprava vodního toku</vt:lpstr>
      <vt:lpstr>'01 - Úprava vodního toku'!Názvy_tisku</vt:lpstr>
      <vt:lpstr>'Rekapitulace stavby'!Názvy_tisku</vt:lpstr>
      <vt:lpstr>'01 - Úprava vodního toku'!Oblast_tisku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Kamila Válková</cp:lastModifiedBy>
  <dcterms:created xsi:type="dcterms:W3CDTF">2025-05-27T06:25:42Z</dcterms:created>
  <dcterms:modified xsi:type="dcterms:W3CDTF">2025-06-05T05:52:23Z</dcterms:modified>
</cp:coreProperties>
</file>