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Úprava Jevišovky ..." sheetId="2" r:id="rId2"/>
    <sheet name="VRN - Vedlejší rozpočtové..." sheetId="3" r:id="rId3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'SO 01 - Úprava Jevišovky ...'!$C$129:$K$268</definedName>
    <definedName name="_xlnm.Print_Area" localSheetId="1">'SO 01 - Úprava Jevišovky ...'!$C$4:$J$76,'SO 01 - Úprava Jevišovky ...'!$C$82:$J$111,'SO 01 - Úprava Jevišovky ...'!$C$117:$J$268</definedName>
    <definedName name="_xlnm.Print_Titles" localSheetId="1">'SO 01 - Úprava Jevišovky ...'!$129:$129</definedName>
    <definedName name="_xlnm._FilterDatabase" localSheetId="2" hidden="1">'VRN - Vedlejší rozpočtové...'!$C$127:$K$175</definedName>
    <definedName name="_xlnm.Print_Area" localSheetId="2">'VRN - Vedlejší rozpočtové...'!$C$4:$J$76,'VRN - Vedlejší rozpočtové...'!$C$82:$J$109,'VRN - Vedlejší rozpočtové...'!$C$115:$J$175</definedName>
    <definedName name="_xlnm.Print_Titles" localSheetId="2">'VRN - Vedlejší rozpočtové...'!$127:$127</definedName>
  </definedNames>
  <calcPr/>
</workbook>
</file>

<file path=xl/calcChain.xml><?xml version="1.0" encoding="utf-8"?>
<calcChain xmlns="http://schemas.openxmlformats.org/spreadsheetml/2006/main">
  <c i="3" l="1" r="P130"/>
  <c r="P129"/>
  <c r="P128"/>
  <c i="1" r="AU96"/>
  <c i="3" r="J39"/>
  <c r="J38"/>
  <c i="1" r="AY96"/>
  <c i="3" r="J37"/>
  <c i="1" r="AX96"/>
  <c i="3"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J125"/>
  <c r="J124"/>
  <c r="F124"/>
  <c r="F122"/>
  <c r="E120"/>
  <c r="BI107"/>
  <c r="BH107"/>
  <c r="BG107"/>
  <c r="BF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J92"/>
  <c r="J91"/>
  <c r="F91"/>
  <c r="F89"/>
  <c r="E87"/>
  <c r="J18"/>
  <c r="E18"/>
  <c r="F125"/>
  <c r="J17"/>
  <c r="J12"/>
  <c r="J89"/>
  <c r="E7"/>
  <c r="E118"/>
  <c i="2" r="J39"/>
  <c r="J38"/>
  <c i="1" r="AY95"/>
  <c i="2" r="J37"/>
  <c i="1" r="AX95"/>
  <c i="2" r="BI267"/>
  <c r="BH267"/>
  <c r="BG267"/>
  <c r="BF267"/>
  <c r="T267"/>
  <c r="T266"/>
  <c r="R267"/>
  <c r="R266"/>
  <c r="P267"/>
  <c r="P266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3"/>
  <c r="BH243"/>
  <c r="BG243"/>
  <c r="BF243"/>
  <c r="T243"/>
  <c r="R243"/>
  <c r="P243"/>
  <c r="BI241"/>
  <c r="BH241"/>
  <c r="BG241"/>
  <c r="BF241"/>
  <c r="T241"/>
  <c r="R241"/>
  <c r="P241"/>
  <c r="BI234"/>
  <c r="BH234"/>
  <c r="BG234"/>
  <c r="BF234"/>
  <c r="T234"/>
  <c r="R234"/>
  <c r="P234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2"/>
  <c r="BH212"/>
  <c r="BG212"/>
  <c r="BF212"/>
  <c r="T212"/>
  <c r="R212"/>
  <c r="P212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82"/>
  <c r="BH182"/>
  <c r="BG182"/>
  <c r="BF182"/>
  <c r="T182"/>
  <c r="R182"/>
  <c r="P182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4"/>
  <c r="BH154"/>
  <c r="BG154"/>
  <c r="BF154"/>
  <c r="T154"/>
  <c r="R154"/>
  <c r="P154"/>
  <c r="BI147"/>
  <c r="BH147"/>
  <c r="BG147"/>
  <c r="BF147"/>
  <c r="T147"/>
  <c r="R147"/>
  <c r="P147"/>
  <c r="BI140"/>
  <c r="BH140"/>
  <c r="BG140"/>
  <c r="BF140"/>
  <c r="T140"/>
  <c r="R140"/>
  <c r="P140"/>
  <c r="BI133"/>
  <c r="BH133"/>
  <c r="BG133"/>
  <c r="BF133"/>
  <c r="T133"/>
  <c r="R133"/>
  <c r="P133"/>
  <c r="J127"/>
  <c r="J126"/>
  <c r="F126"/>
  <c r="F124"/>
  <c r="E122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2"/>
  <c r="J91"/>
  <c r="F91"/>
  <c r="F89"/>
  <c r="E87"/>
  <c r="J18"/>
  <c r="E18"/>
  <c r="F127"/>
  <c r="J17"/>
  <c r="J12"/>
  <c r="J124"/>
  <c r="E7"/>
  <c r="E120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BK261"/>
  <c r="J243"/>
  <c r="J241"/>
  <c r="BK229"/>
  <c r="BK224"/>
  <c r="J212"/>
  <c r="J205"/>
  <c r="J182"/>
  <c r="BK163"/>
  <c r="J140"/>
  <c i="1" r="AS94"/>
  <c i="3" r="J162"/>
  <c r="J144"/>
  <c r="J131"/>
  <c r="BK164"/>
  <c r="BK159"/>
  <c i="2" r="F39"/>
  <c r="J261"/>
  <c r="BK226"/>
  <c r="BK182"/>
  <c r="J154"/>
  <c i="3" r="BK139"/>
  <c r="J150"/>
  <c r="BK173"/>
  <c r="J153"/>
  <c i="2" r="BK267"/>
  <c r="BK234"/>
  <c r="J221"/>
  <c r="BK173"/>
  <c r="BK140"/>
  <c i="3" r="J141"/>
  <c r="J156"/>
  <c r="BK162"/>
  <c r="J173"/>
  <c r="J167"/>
  <c r="J159"/>
  <c r="J147"/>
  <c r="BK141"/>
  <c r="BK131"/>
  <c i="2" r="BK253"/>
  <c r="J224"/>
  <c r="J195"/>
  <c r="BK147"/>
  <c i="3" r="BK134"/>
  <c r="BK147"/>
  <c r="BK156"/>
  <c r="J170"/>
  <c r="J164"/>
  <c r="BK150"/>
  <c r="BK144"/>
  <c r="J137"/>
  <c i="2" r="J267"/>
  <c r="BK243"/>
  <c r="BK241"/>
  <c r="J234"/>
  <c r="BK221"/>
  <c r="BK205"/>
  <c r="BK195"/>
  <c r="J173"/>
  <c r="BK154"/>
  <c r="J147"/>
  <c i="3" r="BK153"/>
  <c r="J139"/>
  <c r="BK137"/>
  <c i="2" r="F38"/>
  <c i="3" r="J134"/>
  <c r="F36"/>
  <c i="2" r="BK257"/>
  <c r="J229"/>
  <c r="BK200"/>
  <c r="BK168"/>
  <c r="BK133"/>
  <c r="F36"/>
  <c r="J253"/>
  <c r="BK212"/>
  <c r="J163"/>
  <c r="J133"/>
  <c r="J36"/>
  <c r="J257"/>
  <c r="J226"/>
  <c r="J200"/>
  <c r="J168"/>
  <c i="3" r="BK167"/>
  <c r="BK170"/>
  <c i="2" r="F37"/>
  <c l="1" r="BK132"/>
  <c r="J132"/>
  <c r="J98"/>
  <c r="BK256"/>
  <c r="J256"/>
  <c r="J99"/>
  <c r="T132"/>
  <c r="T131"/>
  <c r="T130"/>
  <c r="T256"/>
  <c r="P132"/>
  <c r="P131"/>
  <c r="P130"/>
  <c i="1" r="AU95"/>
  <c i="2" r="P256"/>
  <c i="3" r="BK130"/>
  <c r="BK129"/>
  <c r="J129"/>
  <c r="J97"/>
  <c r="R130"/>
  <c r="R129"/>
  <c r="R128"/>
  <c i="2" r="R132"/>
  <c r="R131"/>
  <c r="R130"/>
  <c r="R256"/>
  <c i="3" r="T130"/>
  <c r="T129"/>
  <c r="T128"/>
  <c i="2" r="BK266"/>
  <c r="J266"/>
  <c r="J100"/>
  <c i="3" r="J122"/>
  <c i="2" r="BK131"/>
  <c r="J131"/>
  <c r="J97"/>
  <c i="3" r="E85"/>
  <c r="F92"/>
  <c r="BE141"/>
  <c r="BE147"/>
  <c r="BE134"/>
  <c r="BE137"/>
  <c r="BE150"/>
  <c r="BE153"/>
  <c r="BE164"/>
  <c r="BE167"/>
  <c r="BE170"/>
  <c r="BE173"/>
  <c r="BE131"/>
  <c r="BE139"/>
  <c r="BE144"/>
  <c r="BE156"/>
  <c r="BE159"/>
  <c r="BE162"/>
  <c i="1" r="BA96"/>
  <c r="AW95"/>
  <c r="BB95"/>
  <c r="BA95"/>
  <c r="BC95"/>
  <c i="2" r="E85"/>
  <c r="J89"/>
  <c r="F92"/>
  <c r="BE133"/>
  <c r="BE140"/>
  <c r="BE147"/>
  <c r="BE154"/>
  <c r="BE163"/>
  <c r="BE168"/>
  <c r="BE173"/>
  <c r="BE182"/>
  <c r="BE195"/>
  <c r="BE200"/>
  <c r="BE205"/>
  <c r="BE212"/>
  <c r="BE221"/>
  <c r="BE224"/>
  <c r="BE226"/>
  <c r="BE229"/>
  <c r="BE234"/>
  <c r="BE241"/>
  <c r="BE243"/>
  <c r="BE253"/>
  <c r="BE257"/>
  <c r="BE261"/>
  <c r="BE267"/>
  <c i="1" r="BD95"/>
  <c i="3" r="F37"/>
  <c i="1" r="BB96"/>
  <c r="BB94"/>
  <c r="W34"/>
  <c i="3" r="F38"/>
  <c i="1" r="BC96"/>
  <c r="BC94"/>
  <c r="W35"/>
  <c i="3" r="F39"/>
  <c i="1" r="BD96"/>
  <c r="BD94"/>
  <c r="W36"/>
  <c r="AU94"/>
  <c i="3" r="J36"/>
  <c i="1" r="AW96"/>
  <c r="BA94"/>
  <c r="W33"/>
  <c i="3" l="1" r="BK128"/>
  <c r="J128"/>
  <c r="J96"/>
  <c r="J30"/>
  <c r="J130"/>
  <c r="J98"/>
  <c i="2" r="BK130"/>
  <c r="J130"/>
  <c r="J96"/>
  <c r="J30"/>
  <c i="3" r="J107"/>
  <c r="J101"/>
  <c r="J109"/>
  <c i="1" r="AX94"/>
  <c r="AY94"/>
  <c r="AW94"/>
  <c r="AK33"/>
  <c i="2" r="J109"/>
  <c r="J103"/>
  <c r="J111"/>
  <c i="3" l="1" r="J31"/>
  <c r="BE107"/>
  <c i="2" r="J31"/>
  <c r="BE109"/>
  <c i="3" r="J35"/>
  <c i="1" r="AV96"/>
  <c r="AT96"/>
  <c i="3" r="J32"/>
  <c i="1" r="AG96"/>
  <c r="AN96"/>
  <c i="2" r="J32"/>
  <c i="1" r="AG95"/>
  <c r="AG94"/>
  <c r="AK26"/>
  <c i="2" r="J35"/>
  <c i="1" r="AV95"/>
  <c r="AT95"/>
  <c i="3" l="1" r="J41"/>
  <c i="1" r="AN95"/>
  <c i="2" r="J41"/>
  <c r="F35"/>
  <c i="1" r="AZ95"/>
  <c i="3" r="F35"/>
  <c i="1" r="AZ96"/>
  <c r="AG102"/>
  <c r="CD102"/>
  <c r="AG101"/>
  <c r="CD101"/>
  <c r="AG100"/>
  <c r="CD100"/>
  <c r="AG99"/>
  <c r="CD99"/>
  <c l="1" r="AZ94"/>
  <c r="AV94"/>
  <c r="AT94"/>
  <c r="AN94"/>
  <c r="AV101"/>
  <c r="BY101"/>
  <c r="AV102"/>
  <c r="BY102"/>
  <c r="AV99"/>
  <c r="BY99"/>
  <c r="AV100"/>
  <c r="BY100"/>
  <c r="AG98"/>
  <c r="AK27"/>
  <c r="AK29"/>
  <c l="1" r="W32"/>
  <c r="AK32"/>
  <c r="AK38"/>
  <c r="AN101"/>
  <c r="AN100"/>
  <c r="AG104"/>
  <c r="AN99"/>
  <c r="AN102"/>
  <c l="1" r="AN98"/>
  <c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<sst xmlns="http://schemas.openxmlformats.org/spreadsheetml/2006/main">
  <si>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</si>
  <si>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</si>
  <si>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</si>
  <si>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</si>
  <si>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</si>
  <si>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{91f3f933-26ee-486e-aa27-0d17b85480cc}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</si>
  <si>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</si>
  <si>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</si>
  <si>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</si>
  <si>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</si>
  <si>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</si>
  <si>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</si>
  <si>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</si>
  <si>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</si>
  <si>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2056/24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</si>
  <si>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</si>
  <si>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</si>
  <si>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Jevišovka, úprava Jevišovky ústí - Tvořihráz</t>
  </si>
  <si>
    <t>KSO:</t>
  </si>
  <si>
    <t>CC-CZ:</t>
  </si>
  <si>
    <t>Místo:</t>
  </si>
  <si>
    <t>Jevišovka</t>
  </si>
  <si>
    <t>Datum:</t>
  </si>
  <si>
    <t>30. 1. 2025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</si>
  <si>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</si>
  <si>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</si>
  <si>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</si>
  <si>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</si>
  <si>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</si>
  <si>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</si>
  <si>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</si>
  <si>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Ing. Adam Balažovič</t>
  </si>
  <si>
    <t>True</t>
  </si>
  <si>
    <t>Zpracovatel:</t>
  </si>
  <si>
    <t>VZD INVEST, s.r.o.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</si>
  <si>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</si>
  <si>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</si>
  <si>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</si>
  <si>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</si>
  <si>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</si>
  <si>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</si>
  <si>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</si>
  <si>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</si>
  <si>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</si>
  <si>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</si>
  <si>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</si>
  <si>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</si>
  <si>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</si>
  <si>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</si>
  <si>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</si>
  <si>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</si>
  <si>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</si>
  <si>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</si>
  <si>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</si>
  <si>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</si>
  <si>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</si>
  <si>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</si>
  <si>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</si>
  <si>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</si>
  <si>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</si>
  <si>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</si>
  <si>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</si>
  <si>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</si>
  <si>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</si>
  <si>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</si>
  <si>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</si>
  <si>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</si>
  <si>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</si>
  <si>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</si>
  <si>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</si>
  <si>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</si>
  <si>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</si>
  <si>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</si>
  <si>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</si>
  <si>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</si>
  <si>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</si>
  <si>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</si>
  <si>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</si>
  <si>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</si>
  <si>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</si>
  <si>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</si>
  <si>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</si>
  <si>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</si>
  <si>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</si>
  <si>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Úprava Jevišovky - pravobřežní hráz</t>
  </si>
  <si>
    <t>STA</t>
  </si>
  <si>
    <t>1</t>
  </si>
  <si>
    <t>{75d17960-c76b-4d5a-b2d9-8b36c83ca453}</t>
  </si>
  <si>
    <t>2</t>
  </si>
  <si>
    <t>VRN</t>
  </si>
  <si>
    <t>Vedlejší rozpočtové náklady</t>
  </si>
  <si>
    <t>{6b6acda0-be78-433f-80ed-60a51f5b7594}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</si>
  <si>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</si>
  <si>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</si>
  <si>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</si>
  <si>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</si>
  <si>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</si>
  <si>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</si>
  <si>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</si>
  <si>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</si>
  <si>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</si>
  <si>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</si>
  <si>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</si>
  <si>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 01 - Úprava Jevišovky - pravobřežní hráz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</si>
  <si>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</si>
  <si>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</si>
  <si>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</si>
  <si>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</si>
  <si>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</si>
  <si>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</si>
  <si>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</si>
  <si>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</si>
  <si>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95 - Různé dokončovací konstrukce a práce pozemních staveb</t>
  </si>
  <si>
    <t xml:space="preserve">    998 - Přesun hmot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</si>
  <si>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</si>
  <si>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</si>
  <si>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</si>
  <si>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</si>
  <si>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</si>
  <si>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</si>
  <si>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</si>
  <si>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</si>
  <si>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</si>
  <si>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</si>
  <si>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</si>
  <si>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</si>
  <si>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</si>
  <si>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</si>
  <si>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</si>
  <si>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</si>
  <si>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</si>
  <si>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</si>
  <si>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</si>
  <si>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</si>
  <si>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</si>
  <si>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</si>
  <si>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</si>
  <si>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</si>
  <si>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</si>
  <si>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</si>
  <si>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112251105</t>
  </si>
  <si>
    <t>Odstranění pařezů průměru přes 900 do 1100 mm</t>
  </si>
  <si>
    <t>kus</t>
  </si>
  <si>
    <t>4</t>
  </si>
  <si>
    <t>1233360195</t>
  </si>
  <si>
    <t>PP</t>
  </si>
  <si>
    <t>Odstranění pařezů strojně s jejich vykopáním nebo vytrháním průměru přes 900 do 1100 mm</t>
  </si>
  <si>
    <t>VV</t>
  </si>
  <si>
    <t>8</t>
  </si>
  <si>
    <t>Odstranění pařezů po kácených stromech</t>
  </si>
  <si>
    <t>3</t>
  </si>
  <si>
    <t>Původní pařezy z minulosti</t>
  </si>
  <si>
    <t>Součet</t>
  </si>
  <si>
    <t>121151123</t>
  </si>
  <si>
    <t>Sejmutí ornice plochy přes 500 m2 tl vrstvy do 200 mm strojně</t>
  </si>
  <si>
    <t>m2</t>
  </si>
  <si>
    <t>1109331840</t>
  </si>
  <si>
    <t>Sejmutí ornice strojně při souvislé ploše přes 500 m2, tl. vrstvy do 200 mm</t>
  </si>
  <si>
    <t>3400</t>
  </si>
  <si>
    <t>Sejmutí horní vrstvy zeminy - ornice s drny, plocha x prům. tl. 0,15 m (510 m3)</t>
  </si>
  <si>
    <t>240</t>
  </si>
  <si>
    <t>Sejmutí horní vrstvy zeminy - ornice s drny, plocha x prům. tl. 0,15 m (36,0 m3)</t>
  </si>
  <si>
    <t>122151105</t>
  </si>
  <si>
    <t>Odkopávky a prokopávky nezapažené v hornině třídy těžitelnosti I skupiny 1 a 2 objem do 1000 m3 strojně</t>
  </si>
  <si>
    <t>m3</t>
  </si>
  <si>
    <t>1641205142</t>
  </si>
  <si>
    <t>Odkopávky a prokopávky nezapažené strojně v hornině třídy těžitelnosti I skupiny 1 a 2 přes 500 do 1 000 m3</t>
  </si>
  <si>
    <t>380</t>
  </si>
  <si>
    <t>Odkop - kaverny</t>
  </si>
  <si>
    <t>4*20</t>
  </si>
  <si>
    <t>Odkop - kaverny po pařezech - množství m3/pařez x počet ks</t>
  </si>
  <si>
    <t>162351103</t>
  </si>
  <si>
    <t>Vodorovné přemístění přes 50 do 500 m výkopku/sypaniny z horniny třídy těžitelnosti I skupiny 1 až 3</t>
  </si>
  <si>
    <t>-1045243985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</si>
  <si>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</si>
  <si>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(380+80)*2</t>
  </si>
  <si>
    <t xml:space="preserve">Odvoz výkopku na mezideponii a zpět </t>
  </si>
  <si>
    <t>546+(546/2)</t>
  </si>
  <si>
    <t>Odvoz celkového množstv horní vrstvy zeminy na mezideponii - následně 1/2 množství ornice zpět na ohumusování (bez drnů)</t>
  </si>
  <si>
    <t>2073/2</t>
  </si>
  <si>
    <t xml:space="preserve">Zajištěná zemina na dosypání hráze do původního stavu -  vodorovný přesun zeminy po stavbě z mezideponie (1/2 do 500 m), 1/2 nad 500 m</t>
  </si>
  <si>
    <t>5</t>
  </si>
  <si>
    <t>162351104</t>
  </si>
  <si>
    <t>Vodorovné přemístění přes 500 do 1000 m výkopku/sypaniny z horniny třídy těžitelnosti I skupiny 1 až 3</t>
  </si>
  <si>
    <t>-1931175016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</si>
  <si>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</si>
  <si>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6</t>
  </si>
  <si>
    <t>162751117</t>
  </si>
  <si>
    <t>Vodorovné přemístění přes 9 000 do 10000 m výkopku/sypaniny z horniny třídy těžitelnosti I skupiny 1 až 3</t>
  </si>
  <si>
    <t>999969463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</si>
  <si>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</si>
  <si>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546/2</t>
  </si>
  <si>
    <t>Odvoz sejmutého drnu na skládku - předpokládaná vzdálenost 10 km, zařízení Hrabětice</t>
  </si>
  <si>
    <t>7</t>
  </si>
  <si>
    <t>167151111</t>
  </si>
  <si>
    <t>Nakládání výkopku z hornin třídy těžitelnosti I skupiny 1 až 3 přes 100 m3</t>
  </si>
  <si>
    <t>1215086356</t>
  </si>
  <si>
    <t>Nakládání, skládání a překládání neulehlého výkopku nebo sypaniny strojně nakládání, množství přes 100 m3, z hornin třídy těžitelnosti I, skupiny 1 až 3</t>
  </si>
  <si>
    <t>380+80</t>
  </si>
  <si>
    <t>Naložení výkopku určeného ke zpětnému zásypu na mezideponii</t>
  </si>
  <si>
    <t>546</t>
  </si>
  <si>
    <t xml:space="preserve">Naložení ornice a odvoz zpět (1/2) + (1/2) naložení drnů a odvoz na skládku </t>
  </si>
  <si>
    <t>2073</t>
  </si>
  <si>
    <t xml:space="preserve">Naložení vhodné zeminy na mezideponii na dosypání hráze do původního stavu </t>
  </si>
  <si>
    <t>171103202</t>
  </si>
  <si>
    <t>Uložení sypanin z horniny třídy těžitelnosti I a II skupiny 1 až 4 do hrází nádrží se zhutněním 100 % PS C s příměsí jílu přes 20 do 50 %</t>
  </si>
  <si>
    <t>150005586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</si>
  <si>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</si>
  <si>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380+250</t>
  </si>
  <si>
    <t>Zpětný násyp - kaverny - výkop + dosypání abrazovaných kaveren do původního tvaru hráze - hutnění prováděno po vrstvách, max. tl. 0,2 m</t>
  </si>
  <si>
    <t>1100</t>
  </si>
  <si>
    <t>Dosypání koruny hráze dle PF - množství změřeno v digitální verzi PD - hutnění prováděno po vrstvách, max. tl. 0,2 m (vč. 0,1 m na konsolidaci)</t>
  </si>
  <si>
    <t>180</t>
  </si>
  <si>
    <t>Zemina na zásyp vyježděných kolejí - hutnění prováděno po vrstvách, max. tl. 0,2 m</t>
  </si>
  <si>
    <t>270</t>
  </si>
  <si>
    <t>Dosypání hráze - násyp svahů - hutnění prováděno po vrstvách, max. tl. 0,2 m</t>
  </si>
  <si>
    <t>Dosypání hráze - nahrazení 1/2 z celkového množství za odvezené drny na skládku</t>
  </si>
  <si>
    <t>9</t>
  </si>
  <si>
    <t>171201231</t>
  </si>
  <si>
    <t>Poplatek za uložení zeminy a kamení na recyklační skládce (skládkovné) kód odpadu 17 05 04</t>
  </si>
  <si>
    <t>t</t>
  </si>
  <si>
    <t>-563659692</t>
  </si>
  <si>
    <t>Poplatek za uložení stavebního odpadu na recyklační skládce (skládkovné) zeminy a kamení zatříděného do Katalogu odpadů pod kódem 17 05 04</t>
  </si>
  <si>
    <t>(546/2)*1,7</t>
  </si>
  <si>
    <t>Poplatek za uložení nevhodné zeminy na recyklační skládku - travní drn - množství x objemová hmotnost zeminy</t>
  </si>
  <si>
    <t>10</t>
  </si>
  <si>
    <t>174151101</t>
  </si>
  <si>
    <t>Zásyp jam, šachet rýh nebo kolem objektů sypaninou se zhutněním</t>
  </si>
  <si>
    <t>1494825875</t>
  </si>
  <si>
    <t>Zásyp sypaninou z jakékoliv horniny strojně s uložením výkopku ve vrstvách se zhutněním jam, šachet, rýh nebo kolem objektů v těchto vykopávkách</t>
  </si>
  <si>
    <t>Zásyp jam po pařezech</t>
  </si>
  <si>
    <t>11</t>
  </si>
  <si>
    <t>181351113</t>
  </si>
  <si>
    <t>Rozprostření ornice tl vrstvy do 200 mm pl přes 500 m2 v rovině nebo ve svahu do 1:5 strojně</t>
  </si>
  <si>
    <t>1683118560</t>
  </si>
  <si>
    <t>Rozprostření a urovnání ornice v rovině nebo ve svahu sklonu do 1:5 strojně při souvislé ploše přes 500 m2, tl. vrstvy do 200 mm</t>
  </si>
  <si>
    <t>Ohumusování koruny hráze - plocha, tl. 0,1 m</t>
  </si>
  <si>
    <t>181451121</t>
  </si>
  <si>
    <t>Založení lučního trávníku výsevem pl přes 1000 m2 v rovině a ve svahu do 1:5</t>
  </si>
  <si>
    <t>-1319759101</t>
  </si>
  <si>
    <t>Založení trávníku na půdě předem připravené plochy přes 1000 m2 výsevem včetně utažení lučního v rovině nebo na svahu do 1:5</t>
  </si>
  <si>
    <t>882*3,3</t>
  </si>
  <si>
    <t>Délka hráze KM 784-1666 - dl. x prům. š.</t>
  </si>
  <si>
    <t>53*3,5</t>
  </si>
  <si>
    <t>Délka hráze KM 1944-1997 - dl. x prům. š.</t>
  </si>
  <si>
    <t>1350</t>
  </si>
  <si>
    <t>Dotčené plochy stav. mechanizací + mezideponie + zařízení staveniště</t>
  </si>
  <si>
    <t>13</t>
  </si>
  <si>
    <t>M</t>
  </si>
  <si>
    <t>00572472</t>
  </si>
  <si>
    <t>osivo směs travní krajinná-rovinná</t>
  </si>
  <si>
    <t>kg</t>
  </si>
  <si>
    <t>-294873491</t>
  </si>
  <si>
    <t>4446,1*0,03 'Přepočtené koeficientem množství</t>
  </si>
  <si>
    <t>14</t>
  </si>
  <si>
    <t>181451122</t>
  </si>
  <si>
    <t>Založení lučního trávníku výsevem pl přes 1000 m2 ve svahu přes 1:5 do 1:2</t>
  </si>
  <si>
    <t>567556743</t>
  </si>
  <si>
    <t>Založení trávníku na půdě předem připravené plochy přes 1000 m2 výsevem včetně utažení lučního na svahu přes 1:5 do 1:2</t>
  </si>
  <si>
    <t>15</t>
  </si>
  <si>
    <t>00572474</t>
  </si>
  <si>
    <t>osivo směs travní krajinná-svahová</t>
  </si>
  <si>
    <t>-2140037443</t>
  </si>
  <si>
    <t>3550*0,03 'Přepočtené koeficientem množství</t>
  </si>
  <si>
    <t>16</t>
  </si>
  <si>
    <t>181951111</t>
  </si>
  <si>
    <t>Úprava pláně v hornině třídy těžitelnosti I skupiny 1 až 3 bez zhutnění strojně</t>
  </si>
  <si>
    <t>-242656775</t>
  </si>
  <si>
    <t>Úprava pláně vyrovnáním výškových rozdílů strojně v hornině třídy těžitelnosti I, skupiny 1 až 3 bez zhutnění</t>
  </si>
  <si>
    <t>1500</t>
  </si>
  <si>
    <t>Úprava dotčených ploch stav. mechanizací - příjezdové komunikace, zařízení staveniště atd.</t>
  </si>
  <si>
    <t>17</t>
  </si>
  <si>
    <t>181951112</t>
  </si>
  <si>
    <t>Úprava pláně v hornině třídy těžitelnosti I skupiny 1 až 3 se zhutněním strojně</t>
  </si>
  <si>
    <t>1982406183</t>
  </si>
  <si>
    <t>Úprava pláně vyrovnáním výškových rozdílů strojně v hornině třídy těžitelnosti I, skupiny 1 až 3 se zhutněním</t>
  </si>
  <si>
    <t>Úprava pláně v koruně hráze KM 784-1666 - dl. x prům. š.</t>
  </si>
  <si>
    <t>Úprava pláně v koruně hráze KM 1944-1997 - dl. x prům. š.</t>
  </si>
  <si>
    <t>18</t>
  </si>
  <si>
    <t>182251101</t>
  </si>
  <si>
    <t>Svahování násypů strojně</t>
  </si>
  <si>
    <t>388371744</t>
  </si>
  <si>
    <t>Svahování trvalých svahů do projektovaných profilů strojně s potřebným přemístěním výkopku při svahování násypů v jakékoliv hornině</t>
  </si>
  <si>
    <t>19</t>
  </si>
  <si>
    <t>R1</t>
  </si>
  <si>
    <t>D+M Zajištění vhodné zeminy na dosypání hráze</t>
  </si>
  <si>
    <t>936507314</t>
  </si>
  <si>
    <t>P</t>
  </si>
  <si>
    <t xml:space="preserve">Poznámka k položce:_x000d_
Položka obsahuje:_x000d_
Nákup zeminy_x000d_
Naložení na deponii + složení + rozhrnutí na stavbě, dovoz na stavbu (předpokládaná vzdálenost 20 km)._x000d_
</t>
  </si>
  <si>
    <t>1100+180+270</t>
  </si>
  <si>
    <t xml:space="preserve">Zajištění zeminy na dosypání hráze do původního stavu -  vhodnou zeminu si zajistí zhotovitel stavby</t>
  </si>
  <si>
    <t>250</t>
  </si>
  <si>
    <t xml:space="preserve">Zajištění zeminy na dosypání hráze - dosypání kaveren -  vhodnou zeminu si zajistí zhotovitel stavby</t>
  </si>
  <si>
    <t>Zajištění zeminy na dosypání hráze - nahrazení 1/2 za odvezené drny na skládku - vhodnou zeminu si zajistí zhotovitel stavby</t>
  </si>
  <si>
    <t>20</t>
  </si>
  <si>
    <t>R2</t>
  </si>
  <si>
    <t>D+M Poplastované pletivo drát o ⌀2,5 mm, 50x50 mm</t>
  </si>
  <si>
    <t>-1634120439</t>
  </si>
  <si>
    <t>Poznámka k položce:_x000d_
Položka obsahuje:_x000d_
Dodávku a montáž pletiva_x000d_
Do kaveren bude vloženo pletivo, které má zabránit podhrabávání bobrovi._x000d_
Přesah pletiva bude min. 0,3 m._x000d_
Pletivo bude ukotveno ocelovými trny ve sponu min. 0,5 x 0,5 m, dl. trnku min. 0,5 m, průměr 12 mm.</t>
  </si>
  <si>
    <t>95</t>
  </si>
  <si>
    <t>Různé dokončovací konstrukce a práce pozemních staveb</t>
  </si>
  <si>
    <t>R5</t>
  </si>
  <si>
    <t xml:space="preserve">Třídení vhodné zeminy do hráze - oddělení travního drnu </t>
  </si>
  <si>
    <t>1186976095</t>
  </si>
  <si>
    <t>22</t>
  </si>
  <si>
    <t>R7</t>
  </si>
  <si>
    <t>Likvidace pařezů a dřevních zbytků</t>
  </si>
  <si>
    <t>kpl</t>
  </si>
  <si>
    <t>1393322354</t>
  </si>
  <si>
    <t>Poznámka k položce:_x000d_
V rámci položky dojde k likvidaci pařezů a dřevních zbytků z pokácených stromů a keřů._x000d_
Položka obsahuje vodorovný i svislý přesun, uložení a veškerou manipulaci spojenou s likvidací pařezů. _x000d_
Přesun dřevních zbytků do 20 km.</t>
  </si>
  <si>
    <t>998</t>
  </si>
  <si>
    <t>Přesun hmot</t>
  </si>
  <si>
    <t>23</t>
  </si>
  <si>
    <t>998332011</t>
  </si>
  <si>
    <t>Přesun hmot pro úpravy vodních toků a kanály</t>
  </si>
  <si>
    <t>-909373880</t>
  </si>
  <si>
    <t>Přesun hmot pro úpravy vodních toků a kanály, hráze rybníků apod. dopravní vzdálenost do 500 m</t>
  </si>
  <si>
    <t>VRN - Vedlejší rozpočtové náklady</t>
  </si>
  <si>
    <t xml:space="preserve">    VRN - Vedlejší rozpočtové náklady</t>
  </si>
  <si>
    <t>RN-R11</t>
  </si>
  <si>
    <t>Příplatek za činnost v ochranném pásmu - VVN</t>
  </si>
  <si>
    <t>Kpl</t>
  </si>
  <si>
    <t>-1319804152</t>
  </si>
  <si>
    <t>Poznámka k položce:_x000d_
Na stavbě bude označeno VVN vč. jeho ochranného pásma. _x000d_
Ochrannému pásmu budou odpovídat používané stroje při realizaci. _x000d_
Při realizaci budou splněny všechny podmínky uvedené ve vyjádření vlastníka sítě.</t>
  </si>
  <si>
    <t>VRN-R1</t>
  </si>
  <si>
    <t>Zpracování předání dok. skuteč. provedení stavby (2pare+1v elkt. formě) a zaměření skutečného provedení stavby</t>
  </si>
  <si>
    <t>1085945512</t>
  </si>
  <si>
    <t>Poznámka k položce:_x000d_
Vč. geodetické části dokumentace (2 pare+1 v elekt. formě) v rozsahu odpovídajícím příslušným právním předpisům, fotodokumentace</t>
  </si>
  <si>
    <t>VRN-R10</t>
  </si>
  <si>
    <t>Zřízení, provozování a odstranění zařízení staveniště</t>
  </si>
  <si>
    <t>374497215</t>
  </si>
  <si>
    <t>VRN-R12</t>
  </si>
  <si>
    <t>Aktualizace a schválení havarijního a povodňového plánu</t>
  </si>
  <si>
    <t>-568350072</t>
  </si>
  <si>
    <t>VRN-R13</t>
  </si>
  <si>
    <t>Čištění využívaných komunikací - dle závislosti na počasí</t>
  </si>
  <si>
    <t>-340268957</t>
  </si>
  <si>
    <t>Poznámka k položce:_x000d_
Bude provedeno čištění využívaných komunikací - po stavbě i během stavby. Plochy určené k příjezdu polní cesty i cesty v obci budou pravidelně čištěny (tak aby byly vždy čisté).</t>
  </si>
  <si>
    <t>VRN-R14</t>
  </si>
  <si>
    <t>Opatření vyplávající z plánu BOZP, havarijního a povodňového plánu</t>
  </si>
  <si>
    <t>38433693</t>
  </si>
  <si>
    <t>Poznámka k položce:_x000d_
Poznámka:_x000d_
- zajištění opatření vyplývající z předmětných plánů, např. oplocení staveniště atd.</t>
  </si>
  <si>
    <t>VRN-R15</t>
  </si>
  <si>
    <t>Uvedení dotčených ploch do původního stavu</t>
  </si>
  <si>
    <t>-2066695395</t>
  </si>
  <si>
    <t>Poznámka k položce:_x000d_
Stavbou dotčené plochy a komunikace budou po dokončení stavby uvedeny do původního nebo lepšího stavu.</t>
  </si>
  <si>
    <t>VRN-R16</t>
  </si>
  <si>
    <t>Zpevnění přístupových komunikací</t>
  </si>
  <si>
    <t>-1259494594</t>
  </si>
  <si>
    <t>Poznámka k položce:_x000d_
Pro samotnou realizaci si zhotovitel zpevní přístupové cesty (např. ŠD, dřevěné matrace) v potřebném rozsahu a to z důvodu zlepšení pojezdu a minimalizace znečištění navazujících asfaltových komunikací.</t>
  </si>
  <si>
    <t>VRN-R2</t>
  </si>
  <si>
    <t>Vybudování sjezdů D+M</t>
  </si>
  <si>
    <t>473705374</t>
  </si>
  <si>
    <t>Poznámka k položce:_x000d_
Položka obsahuje:_x000d_
Vybudování potřebného množství sjezdů_x000d_
Zajištění zeminy_x000d_
Vybudování_x000d_
Rozebrání a úprava do původního stavu._x000d_
Sjezdy nebudou zasahovat do pozemků, které jsou zemědělsky obhospodařované!</t>
  </si>
  <si>
    <t>VRN-R3</t>
  </si>
  <si>
    <t xml:space="preserve">Dozor autorizovaného inženýra v oboru geotechnika </t>
  </si>
  <si>
    <t>748089855</t>
  </si>
  <si>
    <t>Dozor autorizovaného inženýra v oboru geotechnika</t>
  </si>
  <si>
    <t>Poznámka k položce:_x000d_
Na stavbě bude přítomen autorizovaný geotechnik, který posoudí vhodnost zeminy do hráze. _x000d_
Geotechnik zajistí součinnost při hutnění hráze.</t>
  </si>
  <si>
    <t>VRN-R4</t>
  </si>
  <si>
    <t>Geologické rozbory zeminy a zkoušky zhutnitelnosti Proctor standart</t>
  </si>
  <si>
    <t>137906981</t>
  </si>
  <si>
    <t xml:space="preserve">Poznámka k položce:_x000d_
Dodavatel stavby zajistí provedení zkoušek vhodnosti vlastnosti zeminy pro dosypání hráze, kterou má v plánu dosypávat ochrannou hráz. Zkoušky budou provedeny v rozsahu 1 zkouška na 500 m3 hráze._x000d_
První zkouška bude provedena před zahájením hutnících prací (vč. určení optimální a skutečné vhlkosti). _x000d_
Dodavatel stavby zajistí provedení zkoušek hutnění hráze (95 % P.S., 1 zkouška 500 m3 zeminy) oprávněným geotechnikem - lokalitu odběru vzorků určí investor stavby. 1. zkouška bude provedena při zahájení hutnících prací._x000d_
Dodavatel stavby zajistí zpracování závěrečné zprávy ze zemních prací oprávněným geotechnikem a její předání investorovi stavby před předáním stavby. Součástí této zprávy bude garance vhodnosti zeminy použité pro násyp hráze a dosažení míry zhutnění stanovené projektovou dokumentací stavby. </t>
  </si>
  <si>
    <t>VRN-R5</t>
  </si>
  <si>
    <t>Vytyčení stavby (případně pozemků nebo provedení jiných geodetických prací) odborně způsobilou osobou v oboru zeměměřictví + vytyčení inženýrských sítí</t>
  </si>
  <si>
    <t>-2080577643</t>
  </si>
  <si>
    <t>VRN-R6</t>
  </si>
  <si>
    <t>Ochrana dřevin před poškozením</t>
  </si>
  <si>
    <t>311669431</t>
  </si>
  <si>
    <t>Poznámka k položce:_x000d_
Předpokládané množství chráněných stromů:_x000d_
_x000d_
-20 ks</t>
  </si>
  <si>
    <t>VRN-R7</t>
  </si>
  <si>
    <t>Protokolární předání stavbou dotčených pozemků a komunikací, uvedení do původního stavu, včetně pasportizace komunikací</t>
  </si>
  <si>
    <t>-215153165</t>
  </si>
  <si>
    <t>Poznámka k položce:_x000d_
Protokolární předání stavbou dotčených pozemků a komunikací._x000d_
Před zahájením stavby bude proveden pasport komunikací, sjezdy, komunikace procházející obcí Jevišovka - fotodokumentace + video za účasti investora a obce Jevišovka.</t>
  </si>
  <si>
    <t>VRN-R8</t>
  </si>
  <si>
    <t>Dopravní značení D+M</t>
  </si>
  <si>
    <t>209110597</t>
  </si>
  <si>
    <t>Poznámka k položce:_x000d_
Položka obsahuje osazení veškerého dopravního značení - např. značka upozorňující na výjezd vozidel ze stavby..._x000d_
V rámci položky bude zajištěno projednání značení a jeho odsouhlasení._x000d_
Zajištění dopravního značení v rozsahu pro řádné a bezpečné provedení stavby.</t>
  </si>
  <si>
    <t>VRN-R9</t>
  </si>
  <si>
    <t>Příplatek za časové omezení příjezdu</t>
  </si>
  <si>
    <t>884657343</t>
  </si>
  <si>
    <t>Poznámka k položce:_x000d_
Příjezd a dovoz materiálu na stavbu (i případný odvoz ze stavby) bude probíhat pouze v pracovních dnech v čase od 8:00 do 16:00!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</si>
</sst>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2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14.4" customHeight="1">
      <c r="B26" s="21"/>
      <c r="C26" s="22"/>
      <c r="D26" s="38" t="s">
        <v>36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9">
        <f>ROUND(AG94,2)</f>
        <v>0</v>
      </c>
      <c r="AL26" s="22"/>
      <c r="AM26" s="22"/>
      <c r="AN26" s="22"/>
      <c r="AO26" s="22"/>
      <c r="AP26" s="22"/>
      <c r="AQ26" s="22"/>
      <c r="AR26" s="20"/>
      <c r="BE26" s="31"/>
    </row>
    <row r="27" s="1" customFormat="1" ht="14.4" customHeight="1">
      <c r="B27" s="21"/>
      <c r="C27" s="22"/>
      <c r="D27" s="38" t="s">
        <v>37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9">
        <f>ROUND(AG98, 2)</f>
        <v>0</v>
      </c>
      <c r="AL27" s="39"/>
      <c r="AM27" s="39"/>
      <c r="AN27" s="39"/>
      <c r="AO27" s="39"/>
      <c r="AP27" s="22"/>
      <c r="AQ27" s="22"/>
      <c r="AR27" s="20"/>
      <c r="BE27" s="31"/>
    </row>
    <row r="28" s="2" customFormat="1" ht="6.96" customHeigh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/>
      <c r="BE28" s="31"/>
    </row>
    <row r="29" s="2" customFormat="1" ht="25.92" customHeight="1">
      <c r="A29" s="40"/>
      <c r="B29" s="41"/>
      <c r="C29" s="42"/>
      <c r="D29" s="44" t="s">
        <v>38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 + AK27, 2)</f>
        <v>0</v>
      </c>
      <c r="AL29" s="45"/>
      <c r="AM29" s="45"/>
      <c r="AN29" s="45"/>
      <c r="AO29" s="45"/>
      <c r="AP29" s="42"/>
      <c r="AQ29" s="42"/>
      <c r="AR29" s="43"/>
      <c r="BE29" s="31"/>
    </row>
    <row r="30" s="2" customFormat="1" ht="6.96" customHeight="1">
      <c r="A30" s="40"/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/>
      <c r="BE30" s="31"/>
    </row>
    <row r="31" s="2" customFormat="1">
      <c r="A31" s="40"/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7" t="s">
        <v>39</v>
      </c>
      <c r="M31" s="47"/>
      <c r="N31" s="47"/>
      <c r="O31" s="47"/>
      <c r="P31" s="47"/>
      <c r="Q31" s="42"/>
      <c r="R31" s="42"/>
      <c r="S31" s="42"/>
      <c r="T31" s="42"/>
      <c r="U31" s="42"/>
      <c r="V31" s="42"/>
      <c r="W31" s="47" t="s">
        <v>40</v>
      </c>
      <c r="X31" s="47"/>
      <c r="Y31" s="47"/>
      <c r="Z31" s="47"/>
      <c r="AA31" s="47"/>
      <c r="AB31" s="47"/>
      <c r="AC31" s="47"/>
      <c r="AD31" s="47"/>
      <c r="AE31" s="47"/>
      <c r="AF31" s="42"/>
      <c r="AG31" s="42"/>
      <c r="AH31" s="42"/>
      <c r="AI31" s="42"/>
      <c r="AJ31" s="42"/>
      <c r="AK31" s="47" t="s">
        <v>41</v>
      </c>
      <c r="AL31" s="47"/>
      <c r="AM31" s="47"/>
      <c r="AN31" s="47"/>
      <c r="AO31" s="47"/>
      <c r="AP31" s="42"/>
      <c r="AQ31" s="42"/>
      <c r="AR31" s="43"/>
      <c r="BE31" s="31"/>
    </row>
    <row r="32" s="3" customFormat="1" ht="14.4" customHeight="1">
      <c r="A32" s="3"/>
      <c r="B32" s="48"/>
      <c r="C32" s="49"/>
      <c r="D32" s="32" t="s">
        <v>42</v>
      </c>
      <c r="E32" s="49"/>
      <c r="F32" s="32" t="s">
        <v>43</v>
      </c>
      <c r="G32" s="49"/>
      <c r="H32" s="49"/>
      <c r="I32" s="49"/>
      <c r="J32" s="49"/>
      <c r="K32" s="49"/>
      <c r="L32" s="50">
        <v>0.20999999999999999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ROUND(AZ94 + SUM(CD98:CD102),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f>ROUND(AV94 + SUM(BY98:BY102), 2)</f>
        <v>0</v>
      </c>
      <c r="AL32" s="49"/>
      <c r="AM32" s="49"/>
      <c r="AN32" s="49"/>
      <c r="AO32" s="49"/>
      <c r="AP32" s="49"/>
      <c r="AQ32" s="49"/>
      <c r="AR32" s="52"/>
      <c r="BE32" s="53"/>
    </row>
    <row r="33" s="3" customFormat="1" ht="14.4" customHeight="1">
      <c r="A33" s="3"/>
      <c r="B33" s="48"/>
      <c r="C33" s="49"/>
      <c r="D33" s="49"/>
      <c r="E33" s="49"/>
      <c r="F33" s="32" t="s">
        <v>44</v>
      </c>
      <c r="G33" s="49"/>
      <c r="H33" s="49"/>
      <c r="I33" s="49"/>
      <c r="J33" s="49"/>
      <c r="K33" s="49"/>
      <c r="L33" s="50">
        <v>0.12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ROUND(BA94 + SUM(CE98:CE102),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f>ROUND(AW94 + SUM(BZ98:BZ102), 2)</f>
        <v>0</v>
      </c>
      <c r="AL33" s="49"/>
      <c r="AM33" s="49"/>
      <c r="AN33" s="49"/>
      <c r="AO33" s="49"/>
      <c r="AP33" s="49"/>
      <c r="AQ33" s="49"/>
      <c r="AR33" s="52"/>
      <c r="BE33" s="53"/>
    </row>
    <row r="34" hidden="1" s="3" customFormat="1" ht="14.4" customHeight="1">
      <c r="A34" s="3"/>
      <c r="B34" s="48"/>
      <c r="C34" s="49"/>
      <c r="D34" s="49"/>
      <c r="E34" s="49"/>
      <c r="F34" s="32" t="s">
        <v>45</v>
      </c>
      <c r="G34" s="49"/>
      <c r="H34" s="49"/>
      <c r="I34" s="49"/>
      <c r="J34" s="49"/>
      <c r="K34" s="49"/>
      <c r="L34" s="50">
        <v>0.20999999999999999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1">
        <f>ROUND(BB94 + SUM(CF98:CF102), 2)</f>
        <v>0</v>
      </c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51">
        <v>0</v>
      </c>
      <c r="AL34" s="49"/>
      <c r="AM34" s="49"/>
      <c r="AN34" s="49"/>
      <c r="AO34" s="49"/>
      <c r="AP34" s="49"/>
      <c r="AQ34" s="49"/>
      <c r="AR34" s="52"/>
      <c r="BE34" s="53"/>
    </row>
    <row r="35" hidden="1" s="3" customFormat="1" ht="14.4" customHeight="1">
      <c r="A35" s="3"/>
      <c r="B35" s="48"/>
      <c r="C35" s="49"/>
      <c r="D35" s="49"/>
      <c r="E35" s="49"/>
      <c r="F35" s="32" t="s">
        <v>46</v>
      </c>
      <c r="G35" s="49"/>
      <c r="H35" s="49"/>
      <c r="I35" s="49"/>
      <c r="J35" s="49"/>
      <c r="K35" s="49"/>
      <c r="L35" s="50">
        <v>0.12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1">
        <f>ROUND(BC94 + SUM(CG98:CG102), 2)</f>
        <v>0</v>
      </c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1">
        <v>0</v>
      </c>
      <c r="AL35" s="49"/>
      <c r="AM35" s="49"/>
      <c r="AN35" s="49"/>
      <c r="AO35" s="49"/>
      <c r="AP35" s="49"/>
      <c r="AQ35" s="49"/>
      <c r="AR35" s="52"/>
      <c r="BE35" s="3"/>
    </row>
    <row r="36" hidden="1" s="3" customFormat="1" ht="14.4" customHeight="1">
      <c r="A36" s="3"/>
      <c r="B36" s="48"/>
      <c r="C36" s="49"/>
      <c r="D36" s="49"/>
      <c r="E36" s="49"/>
      <c r="F36" s="32" t="s">
        <v>47</v>
      </c>
      <c r="G36" s="49"/>
      <c r="H36" s="49"/>
      <c r="I36" s="49"/>
      <c r="J36" s="49"/>
      <c r="K36" s="49"/>
      <c r="L36" s="50">
        <v>0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51">
        <f>ROUND(BD94 + SUM(CH98:CH102), 2)</f>
        <v>0</v>
      </c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51">
        <v>0</v>
      </c>
      <c r="AL36" s="49"/>
      <c r="AM36" s="49"/>
      <c r="AN36" s="49"/>
      <c r="AO36" s="49"/>
      <c r="AP36" s="49"/>
      <c r="AQ36" s="49"/>
      <c r="AR36" s="52"/>
      <c r="BE36" s="3"/>
    </row>
    <row r="37" s="2" customFormat="1" ht="6.96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3"/>
      <c r="BE37" s="40"/>
    </row>
    <row r="38" s="2" customFormat="1" ht="25.92" customHeight="1">
      <c r="A38" s="40"/>
      <c r="B38" s="41"/>
      <c r="C38" s="54"/>
      <c r="D38" s="55" t="s">
        <v>48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7" t="s">
        <v>49</v>
      </c>
      <c r="U38" s="56"/>
      <c r="V38" s="56"/>
      <c r="W38" s="56"/>
      <c r="X38" s="58" t="s">
        <v>50</v>
      </c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9">
        <f>SUM(AK29:AK36)</f>
        <v>0</v>
      </c>
      <c r="AL38" s="56"/>
      <c r="AM38" s="56"/>
      <c r="AN38" s="56"/>
      <c r="AO38" s="60"/>
      <c r="AP38" s="54"/>
      <c r="AQ38" s="54"/>
      <c r="AR38" s="43"/>
      <c r="BE38" s="40"/>
    </row>
    <row r="39" s="2" customFormat="1" ht="6.96" customHeight="1">
      <c r="A39" s="40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E39" s="40"/>
    </row>
    <row r="40" s="2" customFormat="1" ht="14.4" customHeight="1">
      <c r="A40" s="40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3"/>
      <c r="BE40" s="4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1"/>
      <c r="C49" s="62"/>
      <c r="D49" s="63" t="s">
        <v>51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52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40"/>
      <c r="B60" s="41"/>
      <c r="C60" s="42"/>
      <c r="D60" s="66" t="s">
        <v>53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66" t="s">
        <v>54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66" t="s">
        <v>53</v>
      </c>
      <c r="AI60" s="45"/>
      <c r="AJ60" s="45"/>
      <c r="AK60" s="45"/>
      <c r="AL60" s="45"/>
      <c r="AM60" s="66" t="s">
        <v>54</v>
      </c>
      <c r="AN60" s="45"/>
      <c r="AO60" s="45"/>
      <c r="AP60" s="42"/>
      <c r="AQ60" s="42"/>
      <c r="AR60" s="43"/>
      <c r="BE60" s="40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40"/>
      <c r="B64" s="41"/>
      <c r="C64" s="42"/>
      <c r="D64" s="63" t="s">
        <v>55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56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3"/>
      <c r="BE64" s="40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40"/>
      <c r="B75" s="41"/>
      <c r="C75" s="42"/>
      <c r="D75" s="66" t="s">
        <v>53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66" t="s">
        <v>54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66" t="s">
        <v>53</v>
      </c>
      <c r="AI75" s="45"/>
      <c r="AJ75" s="45"/>
      <c r="AK75" s="45"/>
      <c r="AL75" s="45"/>
      <c r="AM75" s="66" t="s">
        <v>54</v>
      </c>
      <c r="AN75" s="45"/>
      <c r="AO75" s="45"/>
      <c r="AP75" s="42"/>
      <c r="AQ75" s="42"/>
      <c r="AR75" s="43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3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3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3"/>
      <c r="BE81" s="40"/>
    </row>
    <row r="82" s="2" customFormat="1" ht="24.96" customHeight="1">
      <c r="A82" s="40"/>
      <c r="B82" s="41"/>
      <c r="C82" s="23" t="s">
        <v>57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3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3"/>
      <c r="BE83" s="40"/>
    </row>
    <row r="84" s="4" customFormat="1" ht="12" customHeight="1">
      <c r="A84" s="4"/>
      <c r="B84" s="72"/>
      <c r="C84" s="32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2056/24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Jevišovka, úprava Jevišovky ústí - Tvořihráz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/>
      <c r="BE86" s="40"/>
    </row>
    <row r="87" s="2" customFormat="1" ht="12" customHeight="1">
      <c r="A87" s="40"/>
      <c r="B87" s="41"/>
      <c r="C87" s="32" t="s">
        <v>20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>Jevišovka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2" t="s">
        <v>22</v>
      </c>
      <c r="AJ87" s="42"/>
      <c r="AK87" s="42"/>
      <c r="AL87" s="42"/>
      <c r="AM87" s="81" t="str">
        <f>IF(AN8= "","",AN8)</f>
        <v>30. 1. 2025</v>
      </c>
      <c r="AN87" s="81"/>
      <c r="AO87" s="42"/>
      <c r="AP87" s="42"/>
      <c r="AQ87" s="42"/>
      <c r="AR87" s="43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/>
      <c r="BE88" s="40"/>
    </row>
    <row r="89" s="2" customFormat="1" ht="15.15" customHeight="1">
      <c r="A89" s="40"/>
      <c r="B89" s="41"/>
      <c r="C89" s="32" t="s">
        <v>24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Povodí Moravy, s.p.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2" t="s">
        <v>30</v>
      </c>
      <c r="AJ89" s="42"/>
      <c r="AK89" s="42"/>
      <c r="AL89" s="42"/>
      <c r="AM89" s="82" t="str">
        <f>IF(E17="","",E17)</f>
        <v>Ing. Adam Balažovič</v>
      </c>
      <c r="AN89" s="73"/>
      <c r="AO89" s="73"/>
      <c r="AP89" s="73"/>
      <c r="AQ89" s="42"/>
      <c r="AR89" s="43"/>
      <c r="AS89" s="83" t="s">
        <v>58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2" t="s">
        <v>28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2" t="s">
        <v>33</v>
      </c>
      <c r="AJ90" s="42"/>
      <c r="AK90" s="42"/>
      <c r="AL90" s="42"/>
      <c r="AM90" s="82" t="str">
        <f>IF(E20="","",E20)</f>
        <v>VZD INVEST, s.r.o.</v>
      </c>
      <c r="AN90" s="73"/>
      <c r="AO90" s="73"/>
      <c r="AP90" s="73"/>
      <c r="AQ90" s="42"/>
      <c r="AR90" s="43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3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59</v>
      </c>
      <c r="D92" s="96"/>
      <c r="E92" s="96"/>
      <c r="F92" s="96"/>
      <c r="G92" s="96"/>
      <c r="H92" s="97"/>
      <c r="I92" s="98" t="s">
        <v>60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61</v>
      </c>
      <c r="AH92" s="96"/>
      <c r="AI92" s="96"/>
      <c r="AJ92" s="96"/>
      <c r="AK92" s="96"/>
      <c r="AL92" s="96"/>
      <c r="AM92" s="96"/>
      <c r="AN92" s="98" t="s">
        <v>62</v>
      </c>
      <c r="AO92" s="96"/>
      <c r="AP92" s="100"/>
      <c r="AQ92" s="101" t="s">
        <v>63</v>
      </c>
      <c r="AR92" s="43"/>
      <c r="AS92" s="102" t="s">
        <v>64</v>
      </c>
      <c r="AT92" s="103" t="s">
        <v>65</v>
      </c>
      <c r="AU92" s="103" t="s">
        <v>66</v>
      </c>
      <c r="AV92" s="103" t="s">
        <v>67</v>
      </c>
      <c r="AW92" s="103" t="s">
        <v>68</v>
      </c>
      <c r="AX92" s="103" t="s">
        <v>69</v>
      </c>
      <c r="AY92" s="103" t="s">
        <v>70</v>
      </c>
      <c r="AZ92" s="103" t="s">
        <v>71</v>
      </c>
      <c r="BA92" s="103" t="s">
        <v>72</v>
      </c>
      <c r="BB92" s="103" t="s">
        <v>73</v>
      </c>
      <c r="BC92" s="103" t="s">
        <v>74</v>
      </c>
      <c r="BD92" s="104" t="s">
        <v>75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3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76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ROUND(SUM(AG95:AG96),2)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ROUND(SUM(AS95:AS96),2)</f>
        <v>0</v>
      </c>
      <c r="AT94" s="116">
        <f>ROUND(SUM(AV94:AW94),2)</f>
        <v>0</v>
      </c>
      <c r="AU94" s="117">
        <f>ROUND(SUM(AU95:AU96),5)</f>
        <v>0</v>
      </c>
      <c r="AV94" s="116">
        <f>ROUND(AZ94*L32,2)</f>
        <v>0</v>
      </c>
      <c r="AW94" s="116">
        <f>ROUND(BA94*L33,2)</f>
        <v>0</v>
      </c>
      <c r="AX94" s="116">
        <f>ROUND(BB94*L32,2)</f>
        <v>0</v>
      </c>
      <c r="AY94" s="116">
        <f>ROUND(BC94*L33,2)</f>
        <v>0</v>
      </c>
      <c r="AZ94" s="116">
        <f>ROUND(SUM(AZ95:AZ96),2)</f>
        <v>0</v>
      </c>
      <c r="BA94" s="116">
        <f>ROUND(SUM(BA95:BA96),2)</f>
        <v>0</v>
      </c>
      <c r="BB94" s="116">
        <f>ROUND(SUM(BB95:BB96),2)</f>
        <v>0</v>
      </c>
      <c r="BC94" s="116">
        <f>ROUND(SUM(BC95:BC96),2)</f>
        <v>0</v>
      </c>
      <c r="BD94" s="118">
        <f>ROUND(SUM(BD95:BD96),2)</f>
        <v>0</v>
      </c>
      <c r="BE94" s="6"/>
      <c r="BS94" s="119" t="s">
        <v>77</v>
      </c>
      <c r="BT94" s="119" t="s">
        <v>78</v>
      </c>
      <c r="BU94" s="120" t="s">
        <v>79</v>
      </c>
      <c r="BV94" s="119" t="s">
        <v>80</v>
      </c>
      <c r="BW94" s="119" t="s">
        <v>5</v>
      </c>
      <c r="BX94" s="119" t="s">
        <v>81</v>
      </c>
      <c r="CL94" s="119" t="s">
        <v>1</v>
      </c>
    </row>
    <row r="95" s="7" customFormat="1" ht="16.5" customHeight="1">
      <c r="A95" s="121" t="s">
        <v>82</v>
      </c>
      <c r="B95" s="122"/>
      <c r="C95" s="123"/>
      <c r="D95" s="124" t="s">
        <v>83</v>
      </c>
      <c r="E95" s="124"/>
      <c r="F95" s="124"/>
      <c r="G95" s="124"/>
      <c r="H95" s="124"/>
      <c r="I95" s="125"/>
      <c r="J95" s="124" t="s">
        <v>84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'SO 01 - Úprava Jevišovky ...'!J32</f>
        <v>0</v>
      </c>
      <c r="AH95" s="125"/>
      <c r="AI95" s="125"/>
      <c r="AJ95" s="125"/>
      <c r="AK95" s="125"/>
      <c r="AL95" s="125"/>
      <c r="AM95" s="125"/>
      <c r="AN95" s="126">
        <f>SUM(AG95,AT95)</f>
        <v>0</v>
      </c>
      <c r="AO95" s="125"/>
      <c r="AP95" s="125"/>
      <c r="AQ95" s="127" t="s">
        <v>85</v>
      </c>
      <c r="AR95" s="128"/>
      <c r="AS95" s="129">
        <v>0</v>
      </c>
      <c r="AT95" s="130">
        <f>ROUND(SUM(AV95:AW95),2)</f>
        <v>0</v>
      </c>
      <c r="AU95" s="131">
        <f>'SO 01 - Úprava Jevišovky ...'!P130</f>
        <v>0</v>
      </c>
      <c r="AV95" s="130">
        <f>'SO 01 - Úprava Jevišovky ...'!J35</f>
        <v>0</v>
      </c>
      <c r="AW95" s="130">
        <f>'SO 01 - Úprava Jevišovky ...'!J36</f>
        <v>0</v>
      </c>
      <c r="AX95" s="130">
        <f>'SO 01 - Úprava Jevišovky ...'!J37</f>
        <v>0</v>
      </c>
      <c r="AY95" s="130">
        <f>'SO 01 - Úprava Jevišovky ...'!J38</f>
        <v>0</v>
      </c>
      <c r="AZ95" s="130">
        <f>'SO 01 - Úprava Jevišovky ...'!F35</f>
        <v>0</v>
      </c>
      <c r="BA95" s="130">
        <f>'SO 01 - Úprava Jevišovky ...'!F36</f>
        <v>0</v>
      </c>
      <c r="BB95" s="130">
        <f>'SO 01 - Úprava Jevišovky ...'!F37</f>
        <v>0</v>
      </c>
      <c r="BC95" s="130">
        <f>'SO 01 - Úprava Jevišovky ...'!F38</f>
        <v>0</v>
      </c>
      <c r="BD95" s="132">
        <f>'SO 01 - Úprava Jevišovky ...'!F39</f>
        <v>0</v>
      </c>
      <c r="BE95" s="7"/>
      <c r="BT95" s="133" t="s">
        <v>86</v>
      </c>
      <c r="BV95" s="133" t="s">
        <v>80</v>
      </c>
      <c r="BW95" s="133" t="s">
        <v>87</v>
      </c>
      <c r="BX95" s="133" t="s">
        <v>5</v>
      </c>
      <c r="CL95" s="133" t="s">
        <v>1</v>
      </c>
      <c r="CM95" s="133" t="s">
        <v>88</v>
      </c>
    </row>
    <row r="96" s="7" customFormat="1" ht="16.5" customHeight="1">
      <c r="A96" s="121" t="s">
        <v>82</v>
      </c>
      <c r="B96" s="122"/>
      <c r="C96" s="123"/>
      <c r="D96" s="124" t="s">
        <v>89</v>
      </c>
      <c r="E96" s="124"/>
      <c r="F96" s="124"/>
      <c r="G96" s="124"/>
      <c r="H96" s="124"/>
      <c r="I96" s="125"/>
      <c r="J96" s="124" t="s">
        <v>90</v>
      </c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26">
        <f>'VRN - Vedlejší rozpočtové...'!J32</f>
        <v>0</v>
      </c>
      <c r="AH96" s="125"/>
      <c r="AI96" s="125"/>
      <c r="AJ96" s="125"/>
      <c r="AK96" s="125"/>
      <c r="AL96" s="125"/>
      <c r="AM96" s="125"/>
      <c r="AN96" s="126">
        <f>SUM(AG96,AT96)</f>
        <v>0</v>
      </c>
      <c r="AO96" s="125"/>
      <c r="AP96" s="125"/>
      <c r="AQ96" s="127" t="s">
        <v>85</v>
      </c>
      <c r="AR96" s="128"/>
      <c r="AS96" s="134">
        <v>0</v>
      </c>
      <c r="AT96" s="135">
        <f>ROUND(SUM(AV96:AW96),2)</f>
        <v>0</v>
      </c>
      <c r="AU96" s="136">
        <f>'VRN - Vedlejší rozpočtové...'!P128</f>
        <v>0</v>
      </c>
      <c r="AV96" s="135">
        <f>'VRN - Vedlejší rozpočtové...'!J35</f>
        <v>0</v>
      </c>
      <c r="AW96" s="135">
        <f>'VRN - Vedlejší rozpočtové...'!J36</f>
        <v>0</v>
      </c>
      <c r="AX96" s="135">
        <f>'VRN - Vedlejší rozpočtové...'!J37</f>
        <v>0</v>
      </c>
      <c r="AY96" s="135">
        <f>'VRN - Vedlejší rozpočtové...'!J38</f>
        <v>0</v>
      </c>
      <c r="AZ96" s="135">
        <f>'VRN - Vedlejší rozpočtové...'!F35</f>
        <v>0</v>
      </c>
      <c r="BA96" s="135">
        <f>'VRN - Vedlejší rozpočtové...'!F36</f>
        <v>0</v>
      </c>
      <c r="BB96" s="135">
        <f>'VRN - Vedlejší rozpočtové...'!F37</f>
        <v>0</v>
      </c>
      <c r="BC96" s="135">
        <f>'VRN - Vedlejší rozpočtové...'!F38</f>
        <v>0</v>
      </c>
      <c r="BD96" s="137">
        <f>'VRN - Vedlejší rozpočtové...'!F39</f>
        <v>0</v>
      </c>
      <c r="BE96" s="7"/>
      <c r="BT96" s="133" t="s">
        <v>86</v>
      </c>
      <c r="BV96" s="133" t="s">
        <v>80</v>
      </c>
      <c r="BW96" s="133" t="s">
        <v>91</v>
      </c>
      <c r="BX96" s="133" t="s">
        <v>5</v>
      </c>
      <c r="CL96" s="133" t="s">
        <v>1</v>
      </c>
      <c r="CM96" s="133" t="s">
        <v>88</v>
      </c>
    </row>
    <row r="97">
      <c r="B97" s="21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0"/>
    </row>
    <row r="98" s="2" customFormat="1" ht="30" customHeight="1">
      <c r="A98" s="40"/>
      <c r="B98" s="41"/>
      <c r="C98" s="109" t="s">
        <v>92</v>
      </c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112">
        <f>ROUND(SUM(AG99:AG102), 2)</f>
        <v>0</v>
      </c>
      <c r="AH98" s="112"/>
      <c r="AI98" s="112"/>
      <c r="AJ98" s="112"/>
      <c r="AK98" s="112"/>
      <c r="AL98" s="112"/>
      <c r="AM98" s="112"/>
      <c r="AN98" s="112">
        <f>ROUND(SUM(AN99:AN102), 2)</f>
        <v>0</v>
      </c>
      <c r="AO98" s="112"/>
      <c r="AP98" s="112"/>
      <c r="AQ98" s="138"/>
      <c r="AR98" s="43"/>
      <c r="AS98" s="102" t="s">
        <v>93</v>
      </c>
      <c r="AT98" s="103" t="s">
        <v>94</v>
      </c>
      <c r="AU98" s="103" t="s">
        <v>42</v>
      </c>
      <c r="AV98" s="104" t="s">
        <v>65</v>
      </c>
      <c r="AW98" s="40"/>
      <c r="AX98" s="40"/>
      <c r="AY98" s="40"/>
      <c r="AZ98" s="40"/>
      <c r="BA98" s="40"/>
      <c r="BB98" s="40"/>
      <c r="BC98" s="40"/>
      <c r="BD98" s="40"/>
      <c r="BE98" s="40"/>
    </row>
    <row r="99" s="2" customFormat="1" ht="19.92" customHeight="1">
      <c r="A99" s="40"/>
      <c r="B99" s="41"/>
      <c r="C99" s="42"/>
      <c r="D99" s="139" t="s">
        <v>95</v>
      </c>
      <c r="E99" s="139"/>
      <c r="F99" s="139"/>
      <c r="G99" s="139"/>
      <c r="H99" s="139"/>
      <c r="I99" s="139"/>
      <c r="J99" s="139"/>
      <c r="K99" s="139"/>
      <c r="L99" s="139"/>
      <c r="M99" s="139"/>
      <c r="N99" s="139"/>
      <c r="O99" s="139"/>
      <c r="P99" s="139"/>
      <c r="Q99" s="139"/>
      <c r="R99" s="139"/>
      <c r="S99" s="139"/>
      <c r="T99" s="139"/>
      <c r="U99" s="139"/>
      <c r="V99" s="139"/>
      <c r="W99" s="139"/>
      <c r="X99" s="139"/>
      <c r="Y99" s="139"/>
      <c r="Z99" s="139"/>
      <c r="AA99" s="139"/>
      <c r="AB99" s="139"/>
      <c r="AC99" s="42"/>
      <c r="AD99" s="42"/>
      <c r="AE99" s="42"/>
      <c r="AF99" s="42"/>
      <c r="AG99" s="140">
        <f>ROUND(AG94 * AS99, 2)</f>
        <v>0</v>
      </c>
      <c r="AH99" s="141"/>
      <c r="AI99" s="141"/>
      <c r="AJ99" s="141"/>
      <c r="AK99" s="141"/>
      <c r="AL99" s="141"/>
      <c r="AM99" s="141"/>
      <c r="AN99" s="141">
        <f>ROUND(AG99 + AV99, 2)</f>
        <v>0</v>
      </c>
      <c r="AO99" s="141"/>
      <c r="AP99" s="141"/>
      <c r="AQ99" s="42"/>
      <c r="AR99" s="43"/>
      <c r="AS99" s="142">
        <v>0</v>
      </c>
      <c r="AT99" s="143" t="s">
        <v>96</v>
      </c>
      <c r="AU99" s="143" t="s">
        <v>43</v>
      </c>
      <c r="AV99" s="144">
        <f>ROUND(IF(AU99="základní",AG99*L32,IF(AU99="snížená",AG99*L33,0)), 2)</f>
        <v>0</v>
      </c>
      <c r="AW99" s="40"/>
      <c r="AX99" s="40"/>
      <c r="AY99" s="40"/>
      <c r="AZ99" s="40"/>
      <c r="BA99" s="40"/>
      <c r="BB99" s="40"/>
      <c r="BC99" s="40"/>
      <c r="BD99" s="40"/>
      <c r="BE99" s="40"/>
      <c r="BV99" s="17" t="s">
        <v>97</v>
      </c>
      <c r="BY99" s="145">
        <f>IF(AU99="základní",AV99,0)</f>
        <v>0</v>
      </c>
      <c r="BZ99" s="145">
        <f>IF(AU99="snížená",AV99,0)</f>
        <v>0</v>
      </c>
      <c r="CA99" s="145">
        <v>0</v>
      </c>
      <c r="CB99" s="145">
        <v>0</v>
      </c>
      <c r="CC99" s="145">
        <v>0</v>
      </c>
      <c r="CD99" s="145">
        <f>IF(AU99="základní",AG99,0)</f>
        <v>0</v>
      </c>
      <c r="CE99" s="145">
        <f>IF(AU99="snížená",AG99,0)</f>
        <v>0</v>
      </c>
      <c r="CF99" s="145">
        <f>IF(AU99="zákl. přenesená",AG99,0)</f>
        <v>0</v>
      </c>
      <c r="CG99" s="145">
        <f>IF(AU99="sníž. přenesená",AG99,0)</f>
        <v>0</v>
      </c>
      <c r="CH99" s="145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>x</v>
      </c>
    </row>
    <row r="100" s="2" customFormat="1" ht="19.92" customHeight="1">
      <c r="A100" s="40"/>
      <c r="B100" s="41"/>
      <c r="C100" s="42"/>
      <c r="D100" s="146" t="s">
        <v>98</v>
      </c>
      <c r="E100" s="139"/>
      <c r="F100" s="139"/>
      <c r="G100" s="139"/>
      <c r="H100" s="139"/>
      <c r="I100" s="139"/>
      <c r="J100" s="139"/>
      <c r="K100" s="139"/>
      <c r="L100" s="139"/>
      <c r="M100" s="139"/>
      <c r="N100" s="139"/>
      <c r="O100" s="139"/>
      <c r="P100" s="139"/>
      <c r="Q100" s="139"/>
      <c r="R100" s="139"/>
      <c r="S100" s="139"/>
      <c r="T100" s="139"/>
      <c r="U100" s="139"/>
      <c r="V100" s="139"/>
      <c r="W100" s="139"/>
      <c r="X100" s="139"/>
      <c r="Y100" s="139"/>
      <c r="Z100" s="139"/>
      <c r="AA100" s="139"/>
      <c r="AB100" s="139"/>
      <c r="AC100" s="42"/>
      <c r="AD100" s="42"/>
      <c r="AE100" s="42"/>
      <c r="AF100" s="42"/>
      <c r="AG100" s="140">
        <f>ROUND(AG94 * AS100, 2)</f>
        <v>0</v>
      </c>
      <c r="AH100" s="141"/>
      <c r="AI100" s="141"/>
      <c r="AJ100" s="141"/>
      <c r="AK100" s="141"/>
      <c r="AL100" s="141"/>
      <c r="AM100" s="141"/>
      <c r="AN100" s="141">
        <f>ROUND(AG100 + AV100, 2)</f>
        <v>0</v>
      </c>
      <c r="AO100" s="141"/>
      <c r="AP100" s="141"/>
      <c r="AQ100" s="42"/>
      <c r="AR100" s="43"/>
      <c r="AS100" s="142">
        <v>0</v>
      </c>
      <c r="AT100" s="143" t="s">
        <v>96</v>
      </c>
      <c r="AU100" s="143" t="s">
        <v>43</v>
      </c>
      <c r="AV100" s="144">
        <f>ROUND(IF(AU100="základní",AG100*L32,IF(AU100="snížená",AG100*L33,0)), 2)</f>
        <v>0</v>
      </c>
      <c r="AW100" s="40"/>
      <c r="AX100" s="40"/>
      <c r="AY100" s="40"/>
      <c r="AZ100" s="40"/>
      <c r="BA100" s="40"/>
      <c r="BB100" s="40"/>
      <c r="BC100" s="40"/>
      <c r="BD100" s="40"/>
      <c r="BE100" s="40"/>
      <c r="BV100" s="17" t="s">
        <v>99</v>
      </c>
      <c r="BY100" s="145">
        <f>IF(AU100="základní",AV100,0)</f>
        <v>0</v>
      </c>
      <c r="BZ100" s="145">
        <f>IF(AU100="snížená",AV100,0)</f>
        <v>0</v>
      </c>
      <c r="CA100" s="145">
        <v>0</v>
      </c>
      <c r="CB100" s="145">
        <v>0</v>
      </c>
      <c r="CC100" s="145">
        <v>0</v>
      </c>
      <c r="CD100" s="145">
        <f>IF(AU100="základní",AG100,0)</f>
        <v>0</v>
      </c>
      <c r="CE100" s="145">
        <f>IF(AU100="snížená",AG100,0)</f>
        <v>0</v>
      </c>
      <c r="CF100" s="145">
        <f>IF(AU100="zákl. přenesená",AG100,0)</f>
        <v>0</v>
      </c>
      <c r="CG100" s="145">
        <f>IF(AU100="sníž. přenesená",AG100,0)</f>
        <v>0</v>
      </c>
      <c r="CH100" s="145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="2" customFormat="1" ht="19.92" customHeight="1">
      <c r="A101" s="40"/>
      <c r="B101" s="41"/>
      <c r="C101" s="42"/>
      <c r="D101" s="146" t="s">
        <v>98</v>
      </c>
      <c r="E101" s="139"/>
      <c r="F101" s="139"/>
      <c r="G101" s="139"/>
      <c r="H101" s="139"/>
      <c r="I101" s="139"/>
      <c r="J101" s="139"/>
      <c r="K101" s="139"/>
      <c r="L101" s="139"/>
      <c r="M101" s="139"/>
      <c r="N101" s="139"/>
      <c r="O101" s="139"/>
      <c r="P101" s="139"/>
      <c r="Q101" s="139"/>
      <c r="R101" s="139"/>
      <c r="S101" s="139"/>
      <c r="T101" s="139"/>
      <c r="U101" s="139"/>
      <c r="V101" s="139"/>
      <c r="W101" s="139"/>
      <c r="X101" s="139"/>
      <c r="Y101" s="139"/>
      <c r="Z101" s="139"/>
      <c r="AA101" s="139"/>
      <c r="AB101" s="139"/>
      <c r="AC101" s="42"/>
      <c r="AD101" s="42"/>
      <c r="AE101" s="42"/>
      <c r="AF101" s="42"/>
      <c r="AG101" s="140">
        <f>ROUND(AG94 * AS101, 2)</f>
        <v>0</v>
      </c>
      <c r="AH101" s="141"/>
      <c r="AI101" s="141"/>
      <c r="AJ101" s="141"/>
      <c r="AK101" s="141"/>
      <c r="AL101" s="141"/>
      <c r="AM101" s="141"/>
      <c r="AN101" s="141">
        <f>ROUND(AG101 + AV101, 2)</f>
        <v>0</v>
      </c>
      <c r="AO101" s="141"/>
      <c r="AP101" s="141"/>
      <c r="AQ101" s="42"/>
      <c r="AR101" s="43"/>
      <c r="AS101" s="142">
        <v>0</v>
      </c>
      <c r="AT101" s="143" t="s">
        <v>96</v>
      </c>
      <c r="AU101" s="143" t="s">
        <v>43</v>
      </c>
      <c r="AV101" s="144">
        <f>ROUND(IF(AU101="základní",AG101*L32,IF(AU101="snížená",AG101*L33,0)), 2)</f>
        <v>0</v>
      </c>
      <c r="AW101" s="40"/>
      <c r="AX101" s="40"/>
      <c r="AY101" s="40"/>
      <c r="AZ101" s="40"/>
      <c r="BA101" s="40"/>
      <c r="BB101" s="40"/>
      <c r="BC101" s="40"/>
      <c r="BD101" s="40"/>
      <c r="BE101" s="40"/>
      <c r="BV101" s="17" t="s">
        <v>99</v>
      </c>
      <c r="BY101" s="145">
        <f>IF(AU101="základní",AV101,0)</f>
        <v>0</v>
      </c>
      <c r="BZ101" s="145">
        <f>IF(AU101="snížená",AV101,0)</f>
        <v>0</v>
      </c>
      <c r="CA101" s="145">
        <v>0</v>
      </c>
      <c r="CB101" s="145">
        <v>0</v>
      </c>
      <c r="CC101" s="145">
        <v>0</v>
      </c>
      <c r="CD101" s="145">
        <f>IF(AU101="základní",AG101,0)</f>
        <v>0</v>
      </c>
      <c r="CE101" s="145">
        <f>IF(AU101="snížená",AG101,0)</f>
        <v>0</v>
      </c>
      <c r="CF101" s="145">
        <f>IF(AU101="zákl. přenesená",AG101,0)</f>
        <v>0</v>
      </c>
      <c r="CG101" s="145">
        <f>IF(AU101="sníž. přenesená",AG101,0)</f>
        <v>0</v>
      </c>
      <c r="CH101" s="145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="2" customFormat="1" ht="19.92" customHeight="1">
      <c r="A102" s="40"/>
      <c r="B102" s="41"/>
      <c r="C102" s="42"/>
      <c r="D102" s="146" t="s">
        <v>98</v>
      </c>
      <c r="E102" s="139"/>
      <c r="F102" s="139"/>
      <c r="G102" s="139"/>
      <c r="H102" s="139"/>
      <c r="I102" s="139"/>
      <c r="J102" s="139"/>
      <c r="K102" s="139"/>
      <c r="L102" s="139"/>
      <c r="M102" s="139"/>
      <c r="N102" s="139"/>
      <c r="O102" s="139"/>
      <c r="P102" s="139"/>
      <c r="Q102" s="139"/>
      <c r="R102" s="139"/>
      <c r="S102" s="139"/>
      <c r="T102" s="139"/>
      <c r="U102" s="139"/>
      <c r="V102" s="139"/>
      <c r="W102" s="139"/>
      <c r="X102" s="139"/>
      <c r="Y102" s="139"/>
      <c r="Z102" s="139"/>
      <c r="AA102" s="139"/>
      <c r="AB102" s="139"/>
      <c r="AC102" s="42"/>
      <c r="AD102" s="42"/>
      <c r="AE102" s="42"/>
      <c r="AF102" s="42"/>
      <c r="AG102" s="140">
        <f>ROUND(AG94 * AS102, 2)</f>
        <v>0</v>
      </c>
      <c r="AH102" s="141"/>
      <c r="AI102" s="141"/>
      <c r="AJ102" s="141"/>
      <c r="AK102" s="141"/>
      <c r="AL102" s="141"/>
      <c r="AM102" s="141"/>
      <c r="AN102" s="141">
        <f>ROUND(AG102 + AV102, 2)</f>
        <v>0</v>
      </c>
      <c r="AO102" s="141"/>
      <c r="AP102" s="141"/>
      <c r="AQ102" s="42"/>
      <c r="AR102" s="43"/>
      <c r="AS102" s="147">
        <v>0</v>
      </c>
      <c r="AT102" s="148" t="s">
        <v>96</v>
      </c>
      <c r="AU102" s="148" t="s">
        <v>43</v>
      </c>
      <c r="AV102" s="149">
        <f>ROUND(IF(AU102="základní",AG102*L32,IF(AU102="snížená",AG102*L33,0)), 2)</f>
        <v>0</v>
      </c>
      <c r="AW102" s="40"/>
      <c r="AX102" s="40"/>
      <c r="AY102" s="40"/>
      <c r="AZ102" s="40"/>
      <c r="BA102" s="40"/>
      <c r="BB102" s="40"/>
      <c r="BC102" s="40"/>
      <c r="BD102" s="40"/>
      <c r="BE102" s="40"/>
      <c r="BV102" s="17" t="s">
        <v>99</v>
      </c>
      <c r="BY102" s="145">
        <f>IF(AU102="základní",AV102,0)</f>
        <v>0</v>
      </c>
      <c r="BZ102" s="145">
        <f>IF(AU102="snížená",AV102,0)</f>
        <v>0</v>
      </c>
      <c r="CA102" s="145">
        <v>0</v>
      </c>
      <c r="CB102" s="145">
        <v>0</v>
      </c>
      <c r="CC102" s="145">
        <v>0</v>
      </c>
      <c r="CD102" s="145">
        <f>IF(AU102="základní",AG102,0)</f>
        <v>0</v>
      </c>
      <c r="CE102" s="145">
        <f>IF(AU102="snížená",AG102,0)</f>
        <v>0</v>
      </c>
      <c r="CF102" s="145">
        <f>IF(AU102="zákl. přenesená",AG102,0)</f>
        <v>0</v>
      </c>
      <c r="CG102" s="145">
        <f>IF(AU102="sníž. přenesená",AG102,0)</f>
        <v>0</v>
      </c>
      <c r="CH102" s="145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="2" customFormat="1" ht="10.8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3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</row>
    <row r="104" s="2" customFormat="1" ht="30" customHeight="1">
      <c r="A104" s="40"/>
      <c r="B104" s="41"/>
      <c r="C104" s="150" t="s">
        <v>100</v>
      </c>
      <c r="D104" s="151"/>
      <c r="E104" s="151"/>
      <c r="F104" s="151"/>
      <c r="G104" s="151"/>
      <c r="H104" s="151"/>
      <c r="I104" s="151"/>
      <c r="J104" s="151"/>
      <c r="K104" s="151"/>
      <c r="L104" s="151"/>
      <c r="M104" s="151"/>
      <c r="N104" s="151"/>
      <c r="O104" s="151"/>
      <c r="P104" s="151"/>
      <c r="Q104" s="151"/>
      <c r="R104" s="151"/>
      <c r="S104" s="151"/>
      <c r="T104" s="151"/>
      <c r="U104" s="15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2">
        <f>ROUND(AG94 + AG98, 2)</f>
        <v>0</v>
      </c>
      <c r="AH104" s="152"/>
      <c r="AI104" s="152"/>
      <c r="AJ104" s="152"/>
      <c r="AK104" s="152"/>
      <c r="AL104" s="152"/>
      <c r="AM104" s="152"/>
      <c r="AN104" s="152">
        <f>ROUND(AN94 + AN98, 2)</f>
        <v>0</v>
      </c>
      <c r="AO104" s="152"/>
      <c r="AP104" s="152"/>
      <c r="AQ104" s="151"/>
      <c r="AR104" s="43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</row>
    <row r="105" s="2" customFormat="1" ht="6.96" customHeight="1">
      <c r="A105" s="40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  <c r="AN105" s="69"/>
      <c r="AO105" s="69"/>
      <c r="AP105" s="69"/>
      <c r="AQ105" s="69"/>
      <c r="AR105" s="43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</row>
  </sheetData>
  <sheetProtection sheet="1" formatColumns="0" formatRows="0" objects="1" scenarios="1" spinCount="100000" saltValue="03Pw15/+LP5BOmcVuSapPEhubGLEqhMdKZZBd7x3KF97rmwCW8YYvWNrwVIG6la+DGQeuCyehJWwV7I3lxjR8Q==" hashValue="FVNdxFHFB41+ITiTDZBmAKb5zN/QZVnh1UO/R2/wKLYZedu+3tAf6qShpPDPnJETD7tjJuPfhivi8d2t3q6lHg==" algorithmName="SHA-512" password="CC35"/>
  <mergeCells count="64">
    <mergeCell ref="L85:AJ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J95:AF95"/>
    <mergeCell ref="AG95:AM95"/>
    <mergeCell ref="AN95:AP95"/>
    <mergeCell ref="D96:H96"/>
    <mergeCell ref="AG96:AM96"/>
    <mergeCell ref="AN96:AP96"/>
    <mergeCell ref="J96:AF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J5"/>
    <mergeCell ref="K6:AJ6"/>
    <mergeCell ref="E14:AJ14"/>
    <mergeCell ref="E23:AN23"/>
    <mergeCell ref="AK26:AO26"/>
    <mergeCell ref="AK27:AO27"/>
    <mergeCell ref="AK29:AO29"/>
    <mergeCell ref="AK31:AO31"/>
    <mergeCell ref="L31:P31"/>
    <mergeCell ref="W31:AE31"/>
    <mergeCell ref="AK32:AO32"/>
    <mergeCell ref="W32:AE32"/>
    <mergeCell ref="L32:P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SO 01 - Úprava Jevišovky ...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0"/>
      <c r="AT3" s="17" t="s">
        <v>88</v>
      </c>
    </row>
    <row r="4" s="1" customFormat="1" ht="24.96" customHeight="1">
      <c r="B4" s="20"/>
      <c r="D4" s="155" t="s">
        <v>101</v>
      </c>
      <c r="L4" s="20"/>
      <c r="M4" s="156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7" t="s">
        <v>16</v>
      </c>
      <c r="L6" s="20"/>
    </row>
    <row r="7" s="1" customFormat="1" ht="16.5" customHeight="1">
      <c r="B7" s="20"/>
      <c r="E7" s="158" t="str">
        <f>'Rekapitulace stavby'!K6</f>
        <v>Jevišovka, úprava Jevišovky ústí - Tvořihráz</v>
      </c>
      <c r="F7" s="157"/>
      <c r="G7" s="157"/>
      <c r="H7" s="157"/>
      <c r="L7" s="20"/>
    </row>
    <row r="8" s="2" customFormat="1" ht="12" customHeight="1">
      <c r="A8" s="40"/>
      <c r="B8" s="43"/>
      <c r="C8" s="40"/>
      <c r="D8" s="157" t="s">
        <v>102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3"/>
      <c r="C9" s="40"/>
      <c r="D9" s="40"/>
      <c r="E9" s="159" t="s">
        <v>103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3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3"/>
      <c r="C11" s="40"/>
      <c r="D11" s="157" t="s">
        <v>18</v>
      </c>
      <c r="E11" s="40"/>
      <c r="F11" s="160" t="s">
        <v>1</v>
      </c>
      <c r="G11" s="40"/>
      <c r="H11" s="40"/>
      <c r="I11" s="157" t="s">
        <v>19</v>
      </c>
      <c r="J11" s="160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3"/>
      <c r="C12" s="40"/>
      <c r="D12" s="157" t="s">
        <v>20</v>
      </c>
      <c r="E12" s="40"/>
      <c r="F12" s="160" t="s">
        <v>21</v>
      </c>
      <c r="G12" s="40"/>
      <c r="H12" s="40"/>
      <c r="I12" s="157" t="s">
        <v>22</v>
      </c>
      <c r="J12" s="161" t="str">
        <f>'Rekapitulace stavby'!AN8</f>
        <v>30. 1. 2025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3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57" t="s">
        <v>24</v>
      </c>
      <c r="E14" s="40"/>
      <c r="F14" s="40"/>
      <c r="G14" s="40"/>
      <c r="H14" s="40"/>
      <c r="I14" s="157" t="s">
        <v>25</v>
      </c>
      <c r="J14" s="160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3"/>
      <c r="C15" s="40"/>
      <c r="D15" s="40"/>
      <c r="E15" s="160" t="s">
        <v>26</v>
      </c>
      <c r="F15" s="40"/>
      <c r="G15" s="40"/>
      <c r="H15" s="40"/>
      <c r="I15" s="157" t="s">
        <v>27</v>
      </c>
      <c r="J15" s="160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3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3"/>
      <c r="C17" s="40"/>
      <c r="D17" s="157" t="s">
        <v>28</v>
      </c>
      <c r="E17" s="40"/>
      <c r="F17" s="40"/>
      <c r="G17" s="40"/>
      <c r="H17" s="40"/>
      <c r="I17" s="157" t="s">
        <v>25</v>
      </c>
      <c r="J17" s="33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3"/>
      <c r="C18" s="40"/>
      <c r="D18" s="40"/>
      <c r="E18" s="33" t="str">
        <f>'Rekapitulace stavby'!E14</f>
        <v>Vyplň údaj</v>
      </c>
      <c r="F18" s="160"/>
      <c r="G18" s="160"/>
      <c r="H18" s="160"/>
      <c r="I18" s="157" t="s">
        <v>27</v>
      </c>
      <c r="J18" s="33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3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3"/>
      <c r="C20" s="40"/>
      <c r="D20" s="157" t="s">
        <v>30</v>
      </c>
      <c r="E20" s="40"/>
      <c r="F20" s="40"/>
      <c r="G20" s="40"/>
      <c r="H20" s="40"/>
      <c r="I20" s="157" t="s">
        <v>25</v>
      </c>
      <c r="J20" s="160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3"/>
      <c r="C21" s="40"/>
      <c r="D21" s="40"/>
      <c r="E21" s="160" t="s">
        <v>31</v>
      </c>
      <c r="F21" s="40"/>
      <c r="G21" s="40"/>
      <c r="H21" s="40"/>
      <c r="I21" s="157" t="s">
        <v>27</v>
      </c>
      <c r="J21" s="160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3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3"/>
      <c r="C23" s="40"/>
      <c r="D23" s="157" t="s">
        <v>33</v>
      </c>
      <c r="E23" s="40"/>
      <c r="F23" s="40"/>
      <c r="G23" s="40"/>
      <c r="H23" s="40"/>
      <c r="I23" s="157" t="s">
        <v>25</v>
      </c>
      <c r="J23" s="160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3"/>
      <c r="C24" s="40"/>
      <c r="D24" s="40"/>
      <c r="E24" s="160" t="s">
        <v>34</v>
      </c>
      <c r="F24" s="40"/>
      <c r="G24" s="40"/>
      <c r="H24" s="40"/>
      <c r="I24" s="157" t="s">
        <v>27</v>
      </c>
      <c r="J24" s="160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3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3"/>
      <c r="C26" s="40"/>
      <c r="D26" s="157" t="s">
        <v>35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62"/>
      <c r="B27" s="163"/>
      <c r="C27" s="162"/>
      <c r="D27" s="162"/>
      <c r="E27" s="164" t="s">
        <v>1</v>
      </c>
      <c r="F27" s="164"/>
      <c r="G27" s="164"/>
      <c r="H27" s="164"/>
      <c r="I27" s="162"/>
      <c r="J27" s="162"/>
      <c r="K27" s="162"/>
      <c r="L27" s="165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</row>
    <row r="28" s="2" customFormat="1" ht="6.96" customHeight="1">
      <c r="A28" s="40"/>
      <c r="B28" s="43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166"/>
      <c r="E29" s="166"/>
      <c r="F29" s="166"/>
      <c r="G29" s="166"/>
      <c r="H29" s="166"/>
      <c r="I29" s="166"/>
      <c r="J29" s="166"/>
      <c r="K29" s="166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3"/>
      <c r="C30" s="40"/>
      <c r="D30" s="160" t="s">
        <v>104</v>
      </c>
      <c r="E30" s="40"/>
      <c r="F30" s="40"/>
      <c r="G30" s="40"/>
      <c r="H30" s="40"/>
      <c r="I30" s="40"/>
      <c r="J30" s="167">
        <f>J96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3"/>
      <c r="C31" s="40"/>
      <c r="D31" s="168" t="s">
        <v>95</v>
      </c>
      <c r="E31" s="40"/>
      <c r="F31" s="40"/>
      <c r="G31" s="40"/>
      <c r="H31" s="40"/>
      <c r="I31" s="40"/>
      <c r="J31" s="167">
        <f>J103</f>
        <v>0</v>
      </c>
      <c r="K31" s="40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3"/>
      <c r="C32" s="40"/>
      <c r="D32" s="169" t="s">
        <v>38</v>
      </c>
      <c r="E32" s="40"/>
      <c r="F32" s="40"/>
      <c r="G32" s="40"/>
      <c r="H32" s="40"/>
      <c r="I32" s="40"/>
      <c r="J32" s="170">
        <f>ROUND(J30 + J31,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3"/>
      <c r="C33" s="40"/>
      <c r="D33" s="166"/>
      <c r="E33" s="166"/>
      <c r="F33" s="166"/>
      <c r="G33" s="166"/>
      <c r="H33" s="166"/>
      <c r="I33" s="166"/>
      <c r="J33" s="166"/>
      <c r="K33" s="166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3"/>
      <c r="C34" s="40"/>
      <c r="D34" s="40"/>
      <c r="E34" s="40"/>
      <c r="F34" s="171" t="s">
        <v>40</v>
      </c>
      <c r="G34" s="40"/>
      <c r="H34" s="40"/>
      <c r="I34" s="171" t="s">
        <v>39</v>
      </c>
      <c r="J34" s="171" t="s">
        <v>41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3"/>
      <c r="C35" s="40"/>
      <c r="D35" s="172" t="s">
        <v>42</v>
      </c>
      <c r="E35" s="157" t="s">
        <v>43</v>
      </c>
      <c r="F35" s="173">
        <f>ROUND((SUM(BE103:BE110) + SUM(BE130:BE268)),  2)</f>
        <v>0</v>
      </c>
      <c r="G35" s="40"/>
      <c r="H35" s="40"/>
      <c r="I35" s="174">
        <v>0.20999999999999999</v>
      </c>
      <c r="J35" s="173">
        <f>ROUND(((SUM(BE103:BE110) + SUM(BE130:BE268))*I35),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157" t="s">
        <v>44</v>
      </c>
      <c r="F36" s="173">
        <f>ROUND((SUM(BF103:BF110) + SUM(BF130:BF268)),  2)</f>
        <v>0</v>
      </c>
      <c r="G36" s="40"/>
      <c r="H36" s="40"/>
      <c r="I36" s="174">
        <v>0.12</v>
      </c>
      <c r="J36" s="173">
        <f>ROUND(((SUM(BF103:BF110) + SUM(BF130:BF268))*I36),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3"/>
      <c r="C37" s="40"/>
      <c r="D37" s="40"/>
      <c r="E37" s="157" t="s">
        <v>45</v>
      </c>
      <c r="F37" s="173">
        <f>ROUND((SUM(BG103:BG110) + SUM(BG130:BG268)),  2)</f>
        <v>0</v>
      </c>
      <c r="G37" s="40"/>
      <c r="H37" s="40"/>
      <c r="I37" s="174">
        <v>0.20999999999999999</v>
      </c>
      <c r="J37" s="173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3"/>
      <c r="C38" s="40"/>
      <c r="D38" s="40"/>
      <c r="E38" s="157" t="s">
        <v>46</v>
      </c>
      <c r="F38" s="173">
        <f>ROUND((SUM(BH103:BH110) + SUM(BH130:BH268)),  2)</f>
        <v>0</v>
      </c>
      <c r="G38" s="40"/>
      <c r="H38" s="40"/>
      <c r="I38" s="174">
        <v>0.12</v>
      </c>
      <c r="J38" s="173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57" t="s">
        <v>47</v>
      </c>
      <c r="F39" s="173">
        <f>ROUND((SUM(BI103:BI110) + SUM(BI130:BI268)),  2)</f>
        <v>0</v>
      </c>
      <c r="G39" s="40"/>
      <c r="H39" s="40"/>
      <c r="I39" s="174">
        <v>0</v>
      </c>
      <c r="J39" s="173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3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3"/>
      <c r="C41" s="175"/>
      <c r="D41" s="176" t="s">
        <v>48</v>
      </c>
      <c r="E41" s="177"/>
      <c r="F41" s="177"/>
      <c r="G41" s="178" t="s">
        <v>49</v>
      </c>
      <c r="H41" s="179" t="s">
        <v>50</v>
      </c>
      <c r="I41" s="177"/>
      <c r="J41" s="180">
        <f>SUM(J32:J39)</f>
        <v>0</v>
      </c>
      <c r="K41" s="181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5"/>
      <c r="D50" s="182" t="s">
        <v>51</v>
      </c>
      <c r="E50" s="183"/>
      <c r="F50" s="183"/>
      <c r="G50" s="182" t="s">
        <v>52</v>
      </c>
      <c r="H50" s="183"/>
      <c r="I50" s="183"/>
      <c r="J50" s="183"/>
      <c r="K50" s="183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84" t="s">
        <v>53</v>
      </c>
      <c r="E61" s="185"/>
      <c r="F61" s="186" t="s">
        <v>54</v>
      </c>
      <c r="G61" s="184" t="s">
        <v>53</v>
      </c>
      <c r="H61" s="185"/>
      <c r="I61" s="185"/>
      <c r="J61" s="187" t="s">
        <v>54</v>
      </c>
      <c r="K61" s="185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82" t="s">
        <v>55</v>
      </c>
      <c r="E65" s="188"/>
      <c r="F65" s="188"/>
      <c r="G65" s="182" t="s">
        <v>56</v>
      </c>
      <c r="H65" s="188"/>
      <c r="I65" s="188"/>
      <c r="J65" s="188"/>
      <c r="K65" s="188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84" t="s">
        <v>53</v>
      </c>
      <c r="E76" s="185"/>
      <c r="F76" s="186" t="s">
        <v>54</v>
      </c>
      <c r="G76" s="184" t="s">
        <v>53</v>
      </c>
      <c r="H76" s="185"/>
      <c r="I76" s="185"/>
      <c r="J76" s="187" t="s">
        <v>54</v>
      </c>
      <c r="K76" s="185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105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93" t="str">
        <f>E7</f>
        <v>Jevišovka, úprava Jevišovky ústí - Tvořihráz</v>
      </c>
      <c r="F85" s="32"/>
      <c r="G85" s="32"/>
      <c r="H85" s="3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2" t="s">
        <v>102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SO 01 - Úprava Jevišovky - pravobřežní hráz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2" t="s">
        <v>20</v>
      </c>
      <c r="D89" s="42"/>
      <c r="E89" s="42"/>
      <c r="F89" s="27" t="str">
        <f>F12</f>
        <v>Jevišovka</v>
      </c>
      <c r="G89" s="42"/>
      <c r="H89" s="42"/>
      <c r="I89" s="32" t="s">
        <v>22</v>
      </c>
      <c r="J89" s="81" t="str">
        <f>IF(J12="","",J12)</f>
        <v>30. 1. 2025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2" t="s">
        <v>24</v>
      </c>
      <c r="D91" s="42"/>
      <c r="E91" s="42"/>
      <c r="F91" s="27" t="str">
        <f>E15</f>
        <v>Povodí Moravy, s.p.</v>
      </c>
      <c r="G91" s="42"/>
      <c r="H91" s="42"/>
      <c r="I91" s="32" t="s">
        <v>30</v>
      </c>
      <c r="J91" s="36" t="str">
        <f>E21</f>
        <v>Ing. Adam Balažovič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2" t="s">
        <v>28</v>
      </c>
      <c r="D92" s="42"/>
      <c r="E92" s="42"/>
      <c r="F92" s="27" t="str">
        <f>IF(E18="","",E18)</f>
        <v>Vyplň údaj</v>
      </c>
      <c r="G92" s="42"/>
      <c r="H92" s="42"/>
      <c r="I92" s="32" t="s">
        <v>33</v>
      </c>
      <c r="J92" s="36" t="str">
        <f>E24</f>
        <v>VZD INVEST, s.r.o.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94" t="s">
        <v>106</v>
      </c>
      <c r="D94" s="151"/>
      <c r="E94" s="151"/>
      <c r="F94" s="151"/>
      <c r="G94" s="151"/>
      <c r="H94" s="151"/>
      <c r="I94" s="151"/>
      <c r="J94" s="195" t="s">
        <v>107</v>
      </c>
      <c r="K94" s="151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6" t="s">
        <v>108</v>
      </c>
      <c r="D96" s="42"/>
      <c r="E96" s="42"/>
      <c r="F96" s="42"/>
      <c r="G96" s="42"/>
      <c r="H96" s="42"/>
      <c r="I96" s="42"/>
      <c r="J96" s="112">
        <f>J130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7" t="s">
        <v>109</v>
      </c>
    </row>
    <row r="97" s="9" customFormat="1" ht="24.96" customHeight="1">
      <c r="A97" s="9"/>
      <c r="B97" s="197"/>
      <c r="C97" s="198"/>
      <c r="D97" s="199" t="s">
        <v>110</v>
      </c>
      <c r="E97" s="200"/>
      <c r="F97" s="200"/>
      <c r="G97" s="200"/>
      <c r="H97" s="200"/>
      <c r="I97" s="200"/>
      <c r="J97" s="201">
        <f>J131</f>
        <v>0</v>
      </c>
      <c r="K97" s="198"/>
      <c r="L97" s="20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3"/>
      <c r="C98" s="204"/>
      <c r="D98" s="205" t="s">
        <v>111</v>
      </c>
      <c r="E98" s="206"/>
      <c r="F98" s="206"/>
      <c r="G98" s="206"/>
      <c r="H98" s="206"/>
      <c r="I98" s="206"/>
      <c r="J98" s="207">
        <f>J132</f>
        <v>0</v>
      </c>
      <c r="K98" s="204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3"/>
      <c r="C99" s="204"/>
      <c r="D99" s="205" t="s">
        <v>112</v>
      </c>
      <c r="E99" s="206"/>
      <c r="F99" s="206"/>
      <c r="G99" s="206"/>
      <c r="H99" s="206"/>
      <c r="I99" s="206"/>
      <c r="J99" s="207">
        <f>J256</f>
        <v>0</v>
      </c>
      <c r="K99" s="204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3"/>
      <c r="C100" s="204"/>
      <c r="D100" s="205" t="s">
        <v>113</v>
      </c>
      <c r="E100" s="206"/>
      <c r="F100" s="206"/>
      <c r="G100" s="206"/>
      <c r="H100" s="206"/>
      <c r="I100" s="206"/>
      <c r="J100" s="207">
        <f>J266</f>
        <v>0</v>
      </c>
      <c r="K100" s="204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29.28" customHeight="1">
      <c r="A103" s="40"/>
      <c r="B103" s="41"/>
      <c r="C103" s="196" t="s">
        <v>114</v>
      </c>
      <c r="D103" s="42"/>
      <c r="E103" s="42"/>
      <c r="F103" s="42"/>
      <c r="G103" s="42"/>
      <c r="H103" s="42"/>
      <c r="I103" s="42"/>
      <c r="J103" s="209">
        <f>ROUND(J104 + J105 + J106 + J107 + J108 + J109,2)</f>
        <v>0</v>
      </c>
      <c r="K103" s="42"/>
      <c r="L103" s="65"/>
      <c r="N103" s="210" t="s">
        <v>42</v>
      </c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8" customHeight="1">
      <c r="A104" s="40"/>
      <c r="B104" s="41"/>
      <c r="C104" s="42"/>
      <c r="D104" s="146" t="s">
        <v>115</v>
      </c>
      <c r="E104" s="139"/>
      <c r="F104" s="139"/>
      <c r="G104" s="42"/>
      <c r="H104" s="42"/>
      <c r="I104" s="42"/>
      <c r="J104" s="140">
        <v>0</v>
      </c>
      <c r="K104" s="42"/>
      <c r="L104" s="211"/>
      <c r="M104" s="212"/>
      <c r="N104" s="213" t="s">
        <v>43</v>
      </c>
      <c r="O104" s="212"/>
      <c r="P104" s="212"/>
      <c r="Q104" s="212"/>
      <c r="R104" s="212"/>
      <c r="S104" s="214"/>
      <c r="T104" s="214"/>
      <c r="U104" s="214"/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/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5" t="s">
        <v>89</v>
      </c>
      <c r="AZ104" s="212"/>
      <c r="BA104" s="212"/>
      <c r="BB104" s="212"/>
      <c r="BC104" s="212"/>
      <c r="BD104" s="212"/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215" t="s">
        <v>86</v>
      </c>
      <c r="BK104" s="212"/>
      <c r="BL104" s="212"/>
      <c r="BM104" s="212"/>
    </row>
    <row r="105" s="2" customFormat="1" ht="18" customHeight="1">
      <c r="A105" s="40"/>
      <c r="B105" s="41"/>
      <c r="C105" s="42"/>
      <c r="D105" s="146" t="s">
        <v>116</v>
      </c>
      <c r="E105" s="139"/>
      <c r="F105" s="139"/>
      <c r="G105" s="42"/>
      <c r="H105" s="42"/>
      <c r="I105" s="42"/>
      <c r="J105" s="140">
        <v>0</v>
      </c>
      <c r="K105" s="42"/>
      <c r="L105" s="211"/>
      <c r="M105" s="212"/>
      <c r="N105" s="213" t="s">
        <v>43</v>
      </c>
      <c r="O105" s="212"/>
      <c r="P105" s="212"/>
      <c r="Q105" s="212"/>
      <c r="R105" s="212"/>
      <c r="S105" s="214"/>
      <c r="T105" s="214"/>
      <c r="U105" s="214"/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/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5" t="s">
        <v>89</v>
      </c>
      <c r="AZ105" s="212"/>
      <c r="BA105" s="212"/>
      <c r="BB105" s="212"/>
      <c r="BC105" s="212"/>
      <c r="BD105" s="212"/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215" t="s">
        <v>86</v>
      </c>
      <c r="BK105" s="212"/>
      <c r="BL105" s="212"/>
      <c r="BM105" s="212"/>
    </row>
    <row r="106" s="2" customFormat="1" ht="18" customHeight="1">
      <c r="A106" s="40"/>
      <c r="B106" s="41"/>
      <c r="C106" s="42"/>
      <c r="D106" s="146" t="s">
        <v>117</v>
      </c>
      <c r="E106" s="139"/>
      <c r="F106" s="139"/>
      <c r="G106" s="42"/>
      <c r="H106" s="42"/>
      <c r="I106" s="42"/>
      <c r="J106" s="140">
        <v>0</v>
      </c>
      <c r="K106" s="42"/>
      <c r="L106" s="211"/>
      <c r="M106" s="212"/>
      <c r="N106" s="213" t="s">
        <v>43</v>
      </c>
      <c r="O106" s="212"/>
      <c r="P106" s="212"/>
      <c r="Q106" s="212"/>
      <c r="R106" s="212"/>
      <c r="S106" s="214"/>
      <c r="T106" s="214"/>
      <c r="U106" s="214"/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/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5" t="s">
        <v>89</v>
      </c>
      <c r="AZ106" s="212"/>
      <c r="BA106" s="212"/>
      <c r="BB106" s="212"/>
      <c r="BC106" s="212"/>
      <c r="BD106" s="212"/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15" t="s">
        <v>86</v>
      </c>
      <c r="BK106" s="212"/>
      <c r="BL106" s="212"/>
      <c r="BM106" s="212"/>
    </row>
    <row r="107" s="2" customFormat="1" ht="18" customHeight="1">
      <c r="A107" s="40"/>
      <c r="B107" s="41"/>
      <c r="C107" s="42"/>
      <c r="D107" s="146" t="s">
        <v>118</v>
      </c>
      <c r="E107" s="139"/>
      <c r="F107" s="139"/>
      <c r="G107" s="42"/>
      <c r="H107" s="42"/>
      <c r="I107" s="42"/>
      <c r="J107" s="140">
        <v>0</v>
      </c>
      <c r="K107" s="42"/>
      <c r="L107" s="211"/>
      <c r="M107" s="212"/>
      <c r="N107" s="213" t="s">
        <v>43</v>
      </c>
      <c r="O107" s="212"/>
      <c r="P107" s="212"/>
      <c r="Q107" s="212"/>
      <c r="R107" s="212"/>
      <c r="S107" s="214"/>
      <c r="T107" s="214"/>
      <c r="U107" s="214"/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/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5" t="s">
        <v>89</v>
      </c>
      <c r="AZ107" s="212"/>
      <c r="BA107" s="212"/>
      <c r="BB107" s="212"/>
      <c r="BC107" s="212"/>
      <c r="BD107" s="212"/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215" t="s">
        <v>86</v>
      </c>
      <c r="BK107" s="212"/>
      <c r="BL107" s="212"/>
      <c r="BM107" s="212"/>
    </row>
    <row r="108" s="2" customFormat="1" ht="18" customHeight="1">
      <c r="A108" s="40"/>
      <c r="B108" s="41"/>
      <c r="C108" s="42"/>
      <c r="D108" s="146" t="s">
        <v>119</v>
      </c>
      <c r="E108" s="139"/>
      <c r="F108" s="139"/>
      <c r="G108" s="42"/>
      <c r="H108" s="42"/>
      <c r="I108" s="42"/>
      <c r="J108" s="140">
        <v>0</v>
      </c>
      <c r="K108" s="42"/>
      <c r="L108" s="211"/>
      <c r="M108" s="212"/>
      <c r="N108" s="213" t="s">
        <v>43</v>
      </c>
      <c r="O108" s="212"/>
      <c r="P108" s="212"/>
      <c r="Q108" s="212"/>
      <c r="R108" s="212"/>
      <c r="S108" s="214"/>
      <c r="T108" s="214"/>
      <c r="U108" s="214"/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/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5" t="s">
        <v>89</v>
      </c>
      <c r="AZ108" s="212"/>
      <c r="BA108" s="212"/>
      <c r="BB108" s="212"/>
      <c r="BC108" s="212"/>
      <c r="BD108" s="212"/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215" t="s">
        <v>86</v>
      </c>
      <c r="BK108" s="212"/>
      <c r="BL108" s="212"/>
      <c r="BM108" s="212"/>
    </row>
    <row r="109" s="2" customFormat="1" ht="18" customHeight="1">
      <c r="A109" s="40"/>
      <c r="B109" s="41"/>
      <c r="C109" s="42"/>
      <c r="D109" s="139" t="s">
        <v>120</v>
      </c>
      <c r="E109" s="42"/>
      <c r="F109" s="42"/>
      <c r="G109" s="42"/>
      <c r="H109" s="42"/>
      <c r="I109" s="42"/>
      <c r="J109" s="140">
        <f>ROUND(J30*T109,2)</f>
        <v>0</v>
      </c>
      <c r="K109" s="42"/>
      <c r="L109" s="211"/>
      <c r="M109" s="212"/>
      <c r="N109" s="213" t="s">
        <v>43</v>
      </c>
      <c r="O109" s="212"/>
      <c r="P109" s="212"/>
      <c r="Q109" s="212"/>
      <c r="R109" s="212"/>
      <c r="S109" s="214"/>
      <c r="T109" s="214"/>
      <c r="U109" s="214"/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/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5" t="s">
        <v>121</v>
      </c>
      <c r="AZ109" s="212"/>
      <c r="BA109" s="212"/>
      <c r="BB109" s="212"/>
      <c r="BC109" s="212"/>
      <c r="BD109" s="212"/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215" t="s">
        <v>86</v>
      </c>
      <c r="BK109" s="212"/>
      <c r="BL109" s="212"/>
      <c r="BM109" s="212"/>
    </row>
    <row r="110" s="2" customFormat="1">
      <c r="A110" s="40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29.28" customHeight="1">
      <c r="A111" s="40"/>
      <c r="B111" s="41"/>
      <c r="C111" s="150" t="s">
        <v>100</v>
      </c>
      <c r="D111" s="151"/>
      <c r="E111" s="151"/>
      <c r="F111" s="151"/>
      <c r="G111" s="151"/>
      <c r="H111" s="151"/>
      <c r="I111" s="151"/>
      <c r="J111" s="152">
        <f>ROUND(J96+J103,2)</f>
        <v>0</v>
      </c>
      <c r="K111" s="151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6.96" customHeight="1">
      <c r="A112" s="40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6" s="2" customFormat="1" ht="6.96" customHeight="1">
      <c r="A116" s="40"/>
      <c r="B116" s="70"/>
      <c r="C116" s="71"/>
      <c r="D116" s="71"/>
      <c r="E116" s="71"/>
      <c r="F116" s="71"/>
      <c r="G116" s="71"/>
      <c r="H116" s="71"/>
      <c r="I116" s="71"/>
      <c r="J116" s="71"/>
      <c r="K116" s="71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24.96" customHeight="1">
      <c r="A117" s="40"/>
      <c r="B117" s="41"/>
      <c r="C117" s="23" t="s">
        <v>122</v>
      </c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2" t="s">
        <v>16</v>
      </c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6.5" customHeight="1">
      <c r="A120" s="40"/>
      <c r="B120" s="41"/>
      <c r="C120" s="42"/>
      <c r="D120" s="42"/>
      <c r="E120" s="193" t="str">
        <f>E7</f>
        <v>Jevišovka, úprava Jevišovky ústí - Tvořihráz</v>
      </c>
      <c r="F120" s="32"/>
      <c r="G120" s="32"/>
      <c r="H120" s="3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2" customHeight="1">
      <c r="A121" s="40"/>
      <c r="B121" s="41"/>
      <c r="C121" s="32" t="s">
        <v>102</v>
      </c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6.5" customHeight="1">
      <c r="A122" s="40"/>
      <c r="B122" s="41"/>
      <c r="C122" s="42"/>
      <c r="D122" s="42"/>
      <c r="E122" s="78" t="str">
        <f>E9</f>
        <v>SO 01 - Úprava Jevišovky - pravobřežní hráz</v>
      </c>
      <c r="F122" s="42"/>
      <c r="G122" s="42"/>
      <c r="H122" s="42"/>
      <c r="I122" s="42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6.96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2" customHeight="1">
      <c r="A124" s="40"/>
      <c r="B124" s="41"/>
      <c r="C124" s="32" t="s">
        <v>20</v>
      </c>
      <c r="D124" s="42"/>
      <c r="E124" s="42"/>
      <c r="F124" s="27" t="str">
        <f>F12</f>
        <v>Jevišovka</v>
      </c>
      <c r="G124" s="42"/>
      <c r="H124" s="42"/>
      <c r="I124" s="32" t="s">
        <v>22</v>
      </c>
      <c r="J124" s="81" t="str">
        <f>IF(J12="","",J12)</f>
        <v>30. 1. 2025</v>
      </c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6.96" customHeight="1">
      <c r="A125" s="40"/>
      <c r="B125" s="41"/>
      <c r="C125" s="42"/>
      <c r="D125" s="42"/>
      <c r="E125" s="42"/>
      <c r="F125" s="42"/>
      <c r="G125" s="42"/>
      <c r="H125" s="42"/>
      <c r="I125" s="42"/>
      <c r="J125" s="42"/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5.15" customHeight="1">
      <c r="A126" s="40"/>
      <c r="B126" s="41"/>
      <c r="C126" s="32" t="s">
        <v>24</v>
      </c>
      <c r="D126" s="42"/>
      <c r="E126" s="42"/>
      <c r="F126" s="27" t="str">
        <f>E15</f>
        <v>Povodí Moravy, s.p.</v>
      </c>
      <c r="G126" s="42"/>
      <c r="H126" s="42"/>
      <c r="I126" s="32" t="s">
        <v>30</v>
      </c>
      <c r="J126" s="36" t="str">
        <f>E21</f>
        <v>Ing. Adam Balažovič</v>
      </c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15.15" customHeight="1">
      <c r="A127" s="40"/>
      <c r="B127" s="41"/>
      <c r="C127" s="32" t="s">
        <v>28</v>
      </c>
      <c r="D127" s="42"/>
      <c r="E127" s="42"/>
      <c r="F127" s="27" t="str">
        <f>IF(E18="","",E18)</f>
        <v>Vyplň údaj</v>
      </c>
      <c r="G127" s="42"/>
      <c r="H127" s="42"/>
      <c r="I127" s="32" t="s">
        <v>33</v>
      </c>
      <c r="J127" s="36" t="str">
        <f>E24</f>
        <v>VZD INVEST, s.r.o.</v>
      </c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10.32" customHeight="1">
      <c r="A128" s="40"/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11" customFormat="1" ht="29.28" customHeight="1">
      <c r="A129" s="217"/>
      <c r="B129" s="218"/>
      <c r="C129" s="219" t="s">
        <v>123</v>
      </c>
      <c r="D129" s="220" t="s">
        <v>63</v>
      </c>
      <c r="E129" s="220" t="s">
        <v>59</v>
      </c>
      <c r="F129" s="220" t="s">
        <v>60</v>
      </c>
      <c r="G129" s="220" t="s">
        <v>124</v>
      </c>
      <c r="H129" s="220" t="s">
        <v>125</v>
      </c>
      <c r="I129" s="220" t="s">
        <v>126</v>
      </c>
      <c r="J129" s="221" t="s">
        <v>107</v>
      </c>
      <c r="K129" s="222" t="s">
        <v>127</v>
      </c>
      <c r="L129" s="223"/>
      <c r="M129" s="102" t="s">
        <v>1</v>
      </c>
      <c r="N129" s="103" t="s">
        <v>42</v>
      </c>
      <c r="O129" s="103" t="s">
        <v>128</v>
      </c>
      <c r="P129" s="103" t="s">
        <v>129</v>
      </c>
      <c r="Q129" s="103" t="s">
        <v>130</v>
      </c>
      <c r="R129" s="103" t="s">
        <v>131</v>
      </c>
      <c r="S129" s="103" t="s">
        <v>132</v>
      </c>
      <c r="T129" s="104" t="s">
        <v>133</v>
      </c>
      <c r="U129" s="217"/>
      <c r="V129" s="217"/>
      <c r="W129" s="217"/>
      <c r="X129" s="217"/>
      <c r="Y129" s="217"/>
      <c r="Z129" s="217"/>
      <c r="AA129" s="217"/>
      <c r="AB129" s="217"/>
      <c r="AC129" s="217"/>
      <c r="AD129" s="217"/>
      <c r="AE129" s="217"/>
    </row>
    <row r="130" s="2" customFormat="1" ht="22.8" customHeight="1">
      <c r="A130" s="40"/>
      <c r="B130" s="41"/>
      <c r="C130" s="109" t="s">
        <v>134</v>
      </c>
      <c r="D130" s="42"/>
      <c r="E130" s="42"/>
      <c r="F130" s="42"/>
      <c r="G130" s="42"/>
      <c r="H130" s="42"/>
      <c r="I130" s="42"/>
      <c r="J130" s="224">
        <f>BK130</f>
        <v>0</v>
      </c>
      <c r="K130" s="42"/>
      <c r="L130" s="43"/>
      <c r="M130" s="105"/>
      <c r="N130" s="225"/>
      <c r="O130" s="106"/>
      <c r="P130" s="226">
        <f>P131</f>
        <v>0</v>
      </c>
      <c r="Q130" s="106"/>
      <c r="R130" s="226">
        <f>R131</f>
        <v>10.239883000000001</v>
      </c>
      <c r="S130" s="106"/>
      <c r="T130" s="227">
        <f>T131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7" t="s">
        <v>77</v>
      </c>
      <c r="AU130" s="17" t="s">
        <v>109</v>
      </c>
      <c r="BK130" s="228">
        <f>BK131</f>
        <v>0</v>
      </c>
    </row>
    <row r="131" s="12" customFormat="1" ht="25.92" customHeight="1">
      <c r="A131" s="12"/>
      <c r="B131" s="229"/>
      <c r="C131" s="230"/>
      <c r="D131" s="231" t="s">
        <v>77</v>
      </c>
      <c r="E131" s="232" t="s">
        <v>135</v>
      </c>
      <c r="F131" s="232" t="s">
        <v>136</v>
      </c>
      <c r="G131" s="230"/>
      <c r="H131" s="230"/>
      <c r="I131" s="233"/>
      <c r="J131" s="234">
        <f>BK131</f>
        <v>0</v>
      </c>
      <c r="K131" s="230"/>
      <c r="L131" s="235"/>
      <c r="M131" s="236"/>
      <c r="N131" s="237"/>
      <c r="O131" s="237"/>
      <c r="P131" s="238">
        <f>P132+P256+P266</f>
        <v>0</v>
      </c>
      <c r="Q131" s="237"/>
      <c r="R131" s="238">
        <f>R132+R256+R266</f>
        <v>10.239883000000001</v>
      </c>
      <c r="S131" s="237"/>
      <c r="T131" s="239">
        <f>T132+T256+T266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0" t="s">
        <v>86</v>
      </c>
      <c r="AT131" s="241" t="s">
        <v>77</v>
      </c>
      <c r="AU131" s="241" t="s">
        <v>78</v>
      </c>
      <c r="AY131" s="240" t="s">
        <v>137</v>
      </c>
      <c r="BK131" s="242">
        <f>BK132+BK256+BK266</f>
        <v>0</v>
      </c>
    </row>
    <row r="132" s="12" customFormat="1" ht="22.8" customHeight="1">
      <c r="A132" s="12"/>
      <c r="B132" s="229"/>
      <c r="C132" s="230"/>
      <c r="D132" s="231" t="s">
        <v>77</v>
      </c>
      <c r="E132" s="243" t="s">
        <v>86</v>
      </c>
      <c r="F132" s="243" t="s">
        <v>138</v>
      </c>
      <c r="G132" s="230"/>
      <c r="H132" s="230"/>
      <c r="I132" s="233"/>
      <c r="J132" s="244">
        <f>BK132</f>
        <v>0</v>
      </c>
      <c r="K132" s="230"/>
      <c r="L132" s="235"/>
      <c r="M132" s="236"/>
      <c r="N132" s="237"/>
      <c r="O132" s="237"/>
      <c r="P132" s="238">
        <f>SUM(P133:P255)</f>
        <v>0</v>
      </c>
      <c r="Q132" s="237"/>
      <c r="R132" s="238">
        <f>SUM(R133:R255)</f>
        <v>0.23988300000000001</v>
      </c>
      <c r="S132" s="237"/>
      <c r="T132" s="239">
        <f>SUM(T133:T255)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40" t="s">
        <v>86</v>
      </c>
      <c r="AT132" s="241" t="s">
        <v>77</v>
      </c>
      <c r="AU132" s="241" t="s">
        <v>86</v>
      </c>
      <c r="AY132" s="240" t="s">
        <v>137</v>
      </c>
      <c r="BK132" s="242">
        <f>SUM(BK133:BK255)</f>
        <v>0</v>
      </c>
    </row>
    <row r="133" s="2" customFormat="1" ht="21.75" customHeight="1">
      <c r="A133" s="40"/>
      <c r="B133" s="41"/>
      <c r="C133" s="245" t="s">
        <v>86</v>
      </c>
      <c r="D133" s="245" t="s">
        <v>139</v>
      </c>
      <c r="E133" s="246" t="s">
        <v>140</v>
      </c>
      <c r="F133" s="247" t="s">
        <v>141</v>
      </c>
      <c r="G133" s="248" t="s">
        <v>142</v>
      </c>
      <c r="H133" s="249">
        <v>20</v>
      </c>
      <c r="I133" s="250"/>
      <c r="J133" s="251">
        <f>ROUND(I133*H133,2)</f>
        <v>0</v>
      </c>
      <c r="K133" s="252"/>
      <c r="L133" s="43"/>
      <c r="M133" s="253" t="s">
        <v>1</v>
      </c>
      <c r="N133" s="254" t="s">
        <v>43</v>
      </c>
      <c r="O133" s="93"/>
      <c r="P133" s="255">
        <f>O133*H133</f>
        <v>0</v>
      </c>
      <c r="Q133" s="255">
        <v>0</v>
      </c>
      <c r="R133" s="255">
        <f>Q133*H133</f>
        <v>0</v>
      </c>
      <c r="S133" s="255">
        <v>0</v>
      </c>
      <c r="T133" s="25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57" t="s">
        <v>143</v>
      </c>
      <c r="AT133" s="257" t="s">
        <v>139</v>
      </c>
      <c r="AU133" s="257" t="s">
        <v>88</v>
      </c>
      <c r="AY133" s="17" t="s">
        <v>137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86</v>
      </c>
      <c r="BK133" s="145">
        <f>ROUND(I133*H133,2)</f>
        <v>0</v>
      </c>
      <c r="BL133" s="17" t="s">
        <v>143</v>
      </c>
      <c r="BM133" s="257" t="s">
        <v>144</v>
      </c>
    </row>
    <row r="134" s="2" customFormat="1">
      <c r="A134" s="40"/>
      <c r="B134" s="41"/>
      <c r="C134" s="42"/>
      <c r="D134" s="258" t="s">
        <v>145</v>
      </c>
      <c r="E134" s="42"/>
      <c r="F134" s="259" t="s">
        <v>146</v>
      </c>
      <c r="G134" s="42"/>
      <c r="H134" s="42"/>
      <c r="I134" s="214"/>
      <c r="J134" s="42"/>
      <c r="K134" s="42"/>
      <c r="L134" s="43"/>
      <c r="M134" s="260"/>
      <c r="N134" s="261"/>
      <c r="O134" s="93"/>
      <c r="P134" s="93"/>
      <c r="Q134" s="93"/>
      <c r="R134" s="93"/>
      <c r="S134" s="93"/>
      <c r="T134" s="94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7" t="s">
        <v>145</v>
      </c>
      <c r="AU134" s="17" t="s">
        <v>88</v>
      </c>
    </row>
    <row r="135" s="13" customFormat="1">
      <c r="A135" s="13"/>
      <c r="B135" s="262"/>
      <c r="C135" s="263"/>
      <c r="D135" s="258" t="s">
        <v>147</v>
      </c>
      <c r="E135" s="264" t="s">
        <v>1</v>
      </c>
      <c r="F135" s="265" t="s">
        <v>148</v>
      </c>
      <c r="G135" s="263"/>
      <c r="H135" s="266">
        <v>8</v>
      </c>
      <c r="I135" s="267"/>
      <c r="J135" s="263"/>
      <c r="K135" s="263"/>
      <c r="L135" s="268"/>
      <c r="M135" s="269"/>
      <c r="N135" s="270"/>
      <c r="O135" s="270"/>
      <c r="P135" s="270"/>
      <c r="Q135" s="270"/>
      <c r="R135" s="270"/>
      <c r="S135" s="270"/>
      <c r="T135" s="27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2" t="s">
        <v>147</v>
      </c>
      <c r="AU135" s="272" t="s">
        <v>88</v>
      </c>
      <c r="AV135" s="13" t="s">
        <v>88</v>
      </c>
      <c r="AW135" s="13" t="s">
        <v>32</v>
      </c>
      <c r="AX135" s="13" t="s">
        <v>78</v>
      </c>
      <c r="AY135" s="272" t="s">
        <v>137</v>
      </c>
    </row>
    <row r="136" s="14" customFormat="1">
      <c r="A136" s="14"/>
      <c r="B136" s="273"/>
      <c r="C136" s="274"/>
      <c r="D136" s="258" t="s">
        <v>147</v>
      </c>
      <c r="E136" s="275" t="s">
        <v>1</v>
      </c>
      <c r="F136" s="276" t="s">
        <v>149</v>
      </c>
      <c r="G136" s="274"/>
      <c r="H136" s="277">
        <v>8</v>
      </c>
      <c r="I136" s="278"/>
      <c r="J136" s="274"/>
      <c r="K136" s="274"/>
      <c r="L136" s="279"/>
      <c r="M136" s="280"/>
      <c r="N136" s="281"/>
      <c r="O136" s="281"/>
      <c r="P136" s="281"/>
      <c r="Q136" s="281"/>
      <c r="R136" s="281"/>
      <c r="S136" s="281"/>
      <c r="T136" s="28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83" t="s">
        <v>147</v>
      </c>
      <c r="AU136" s="283" t="s">
        <v>88</v>
      </c>
      <c r="AV136" s="14" t="s">
        <v>150</v>
      </c>
      <c r="AW136" s="14" t="s">
        <v>32</v>
      </c>
      <c r="AX136" s="14" t="s">
        <v>78</v>
      </c>
      <c r="AY136" s="283" t="s">
        <v>137</v>
      </c>
    </row>
    <row r="137" s="13" customFormat="1">
      <c r="A137" s="13"/>
      <c r="B137" s="262"/>
      <c r="C137" s="263"/>
      <c r="D137" s="258" t="s">
        <v>147</v>
      </c>
      <c r="E137" s="264" t="s">
        <v>1</v>
      </c>
      <c r="F137" s="265" t="s">
        <v>8</v>
      </c>
      <c r="G137" s="263"/>
      <c r="H137" s="266">
        <v>12</v>
      </c>
      <c r="I137" s="267"/>
      <c r="J137" s="263"/>
      <c r="K137" s="263"/>
      <c r="L137" s="268"/>
      <c r="M137" s="269"/>
      <c r="N137" s="270"/>
      <c r="O137" s="270"/>
      <c r="P137" s="270"/>
      <c r="Q137" s="270"/>
      <c r="R137" s="270"/>
      <c r="S137" s="270"/>
      <c r="T137" s="27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72" t="s">
        <v>147</v>
      </c>
      <c r="AU137" s="272" t="s">
        <v>88</v>
      </c>
      <c r="AV137" s="13" t="s">
        <v>88</v>
      </c>
      <c r="AW137" s="13" t="s">
        <v>32</v>
      </c>
      <c r="AX137" s="13" t="s">
        <v>78</v>
      </c>
      <c r="AY137" s="272" t="s">
        <v>137</v>
      </c>
    </row>
    <row r="138" s="14" customFormat="1">
      <c r="A138" s="14"/>
      <c r="B138" s="273"/>
      <c r="C138" s="274"/>
      <c r="D138" s="258" t="s">
        <v>147</v>
      </c>
      <c r="E138" s="275" t="s">
        <v>1</v>
      </c>
      <c r="F138" s="276" t="s">
        <v>151</v>
      </c>
      <c r="G138" s="274"/>
      <c r="H138" s="277">
        <v>12</v>
      </c>
      <c r="I138" s="278"/>
      <c r="J138" s="274"/>
      <c r="K138" s="274"/>
      <c r="L138" s="279"/>
      <c r="M138" s="280"/>
      <c r="N138" s="281"/>
      <c r="O138" s="281"/>
      <c r="P138" s="281"/>
      <c r="Q138" s="281"/>
      <c r="R138" s="281"/>
      <c r="S138" s="281"/>
      <c r="T138" s="28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3" t="s">
        <v>147</v>
      </c>
      <c r="AU138" s="283" t="s">
        <v>88</v>
      </c>
      <c r="AV138" s="14" t="s">
        <v>150</v>
      </c>
      <c r="AW138" s="14" t="s">
        <v>32</v>
      </c>
      <c r="AX138" s="14" t="s">
        <v>78</v>
      </c>
      <c r="AY138" s="283" t="s">
        <v>137</v>
      </c>
    </row>
    <row r="139" s="15" customFormat="1">
      <c r="A139" s="15"/>
      <c r="B139" s="284"/>
      <c r="C139" s="285"/>
      <c r="D139" s="258" t="s">
        <v>147</v>
      </c>
      <c r="E139" s="286" t="s">
        <v>1</v>
      </c>
      <c r="F139" s="287" t="s">
        <v>152</v>
      </c>
      <c r="G139" s="285"/>
      <c r="H139" s="288">
        <v>20</v>
      </c>
      <c r="I139" s="289"/>
      <c r="J139" s="285"/>
      <c r="K139" s="285"/>
      <c r="L139" s="290"/>
      <c r="M139" s="291"/>
      <c r="N139" s="292"/>
      <c r="O139" s="292"/>
      <c r="P139" s="292"/>
      <c r="Q139" s="292"/>
      <c r="R139" s="292"/>
      <c r="S139" s="292"/>
      <c r="T139" s="29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94" t="s">
        <v>147</v>
      </c>
      <c r="AU139" s="294" t="s">
        <v>88</v>
      </c>
      <c r="AV139" s="15" t="s">
        <v>143</v>
      </c>
      <c r="AW139" s="15" t="s">
        <v>32</v>
      </c>
      <c r="AX139" s="15" t="s">
        <v>86</v>
      </c>
      <c r="AY139" s="294" t="s">
        <v>137</v>
      </c>
    </row>
    <row r="140" s="2" customFormat="1" ht="24.15" customHeight="1">
      <c r="A140" s="40"/>
      <c r="B140" s="41"/>
      <c r="C140" s="245" t="s">
        <v>88</v>
      </c>
      <c r="D140" s="245" t="s">
        <v>139</v>
      </c>
      <c r="E140" s="246" t="s">
        <v>153</v>
      </c>
      <c r="F140" s="247" t="s">
        <v>154</v>
      </c>
      <c r="G140" s="248" t="s">
        <v>155</v>
      </c>
      <c r="H140" s="249">
        <v>3640</v>
      </c>
      <c r="I140" s="250"/>
      <c r="J140" s="251">
        <f>ROUND(I140*H140,2)</f>
        <v>0</v>
      </c>
      <c r="K140" s="252"/>
      <c r="L140" s="43"/>
      <c r="M140" s="253" t="s">
        <v>1</v>
      </c>
      <c r="N140" s="254" t="s">
        <v>43</v>
      </c>
      <c r="O140" s="93"/>
      <c r="P140" s="255">
        <f>O140*H140</f>
        <v>0</v>
      </c>
      <c r="Q140" s="255">
        <v>0</v>
      </c>
      <c r="R140" s="255">
        <f>Q140*H140</f>
        <v>0</v>
      </c>
      <c r="S140" s="255">
        <v>0</v>
      </c>
      <c r="T140" s="25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57" t="s">
        <v>143</v>
      </c>
      <c r="AT140" s="257" t="s">
        <v>139</v>
      </c>
      <c r="AU140" s="257" t="s">
        <v>88</v>
      </c>
      <c r="AY140" s="17" t="s">
        <v>137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7" t="s">
        <v>86</v>
      </c>
      <c r="BK140" s="145">
        <f>ROUND(I140*H140,2)</f>
        <v>0</v>
      </c>
      <c r="BL140" s="17" t="s">
        <v>143</v>
      </c>
      <c r="BM140" s="257" t="s">
        <v>156</v>
      </c>
    </row>
    <row r="141" s="2" customFormat="1">
      <c r="A141" s="40"/>
      <c r="B141" s="41"/>
      <c r="C141" s="42"/>
      <c r="D141" s="258" t="s">
        <v>145</v>
      </c>
      <c r="E141" s="42"/>
      <c r="F141" s="259" t="s">
        <v>157</v>
      </c>
      <c r="G141" s="42"/>
      <c r="H141" s="42"/>
      <c r="I141" s="214"/>
      <c r="J141" s="42"/>
      <c r="K141" s="42"/>
      <c r="L141" s="43"/>
      <c r="M141" s="260"/>
      <c r="N141" s="261"/>
      <c r="O141" s="93"/>
      <c r="P141" s="93"/>
      <c r="Q141" s="93"/>
      <c r="R141" s="93"/>
      <c r="S141" s="93"/>
      <c r="T141" s="94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7" t="s">
        <v>145</v>
      </c>
      <c r="AU141" s="17" t="s">
        <v>88</v>
      </c>
    </row>
    <row r="142" s="13" customFormat="1">
      <c r="A142" s="13"/>
      <c r="B142" s="262"/>
      <c r="C142" s="263"/>
      <c r="D142" s="258" t="s">
        <v>147</v>
      </c>
      <c r="E142" s="264" t="s">
        <v>1</v>
      </c>
      <c r="F142" s="265" t="s">
        <v>158</v>
      </c>
      <c r="G142" s="263"/>
      <c r="H142" s="266">
        <v>3400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2" t="s">
        <v>147</v>
      </c>
      <c r="AU142" s="272" t="s">
        <v>88</v>
      </c>
      <c r="AV142" s="13" t="s">
        <v>88</v>
      </c>
      <c r="AW142" s="13" t="s">
        <v>32</v>
      </c>
      <c r="AX142" s="13" t="s">
        <v>78</v>
      </c>
      <c r="AY142" s="272" t="s">
        <v>137</v>
      </c>
    </row>
    <row r="143" s="14" customFormat="1">
      <c r="A143" s="14"/>
      <c r="B143" s="273"/>
      <c r="C143" s="274"/>
      <c r="D143" s="258" t="s">
        <v>147</v>
      </c>
      <c r="E143" s="275" t="s">
        <v>1</v>
      </c>
      <c r="F143" s="276" t="s">
        <v>159</v>
      </c>
      <c r="G143" s="274"/>
      <c r="H143" s="277">
        <v>3400</v>
      </c>
      <c r="I143" s="278"/>
      <c r="J143" s="274"/>
      <c r="K143" s="274"/>
      <c r="L143" s="279"/>
      <c r="M143" s="280"/>
      <c r="N143" s="281"/>
      <c r="O143" s="281"/>
      <c r="P143" s="281"/>
      <c r="Q143" s="281"/>
      <c r="R143" s="281"/>
      <c r="S143" s="281"/>
      <c r="T143" s="28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83" t="s">
        <v>147</v>
      </c>
      <c r="AU143" s="283" t="s">
        <v>88</v>
      </c>
      <c r="AV143" s="14" t="s">
        <v>150</v>
      </c>
      <c r="AW143" s="14" t="s">
        <v>32</v>
      </c>
      <c r="AX143" s="14" t="s">
        <v>78</v>
      </c>
      <c r="AY143" s="283" t="s">
        <v>137</v>
      </c>
    </row>
    <row r="144" s="13" customFormat="1">
      <c r="A144" s="13"/>
      <c r="B144" s="262"/>
      <c r="C144" s="263"/>
      <c r="D144" s="258" t="s">
        <v>147</v>
      </c>
      <c r="E144" s="264" t="s">
        <v>1</v>
      </c>
      <c r="F144" s="265" t="s">
        <v>160</v>
      </c>
      <c r="G144" s="263"/>
      <c r="H144" s="266">
        <v>240</v>
      </c>
      <c r="I144" s="267"/>
      <c r="J144" s="263"/>
      <c r="K144" s="263"/>
      <c r="L144" s="268"/>
      <c r="M144" s="269"/>
      <c r="N144" s="270"/>
      <c r="O144" s="270"/>
      <c r="P144" s="270"/>
      <c r="Q144" s="270"/>
      <c r="R144" s="270"/>
      <c r="S144" s="270"/>
      <c r="T144" s="27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2" t="s">
        <v>147</v>
      </c>
      <c r="AU144" s="272" t="s">
        <v>88</v>
      </c>
      <c r="AV144" s="13" t="s">
        <v>88</v>
      </c>
      <c r="AW144" s="13" t="s">
        <v>32</v>
      </c>
      <c r="AX144" s="13" t="s">
        <v>78</v>
      </c>
      <c r="AY144" s="272" t="s">
        <v>137</v>
      </c>
    </row>
    <row r="145" s="14" customFormat="1">
      <c r="A145" s="14"/>
      <c r="B145" s="273"/>
      <c r="C145" s="274"/>
      <c r="D145" s="258" t="s">
        <v>147</v>
      </c>
      <c r="E145" s="275" t="s">
        <v>1</v>
      </c>
      <c r="F145" s="276" t="s">
        <v>161</v>
      </c>
      <c r="G145" s="274"/>
      <c r="H145" s="277">
        <v>240</v>
      </c>
      <c r="I145" s="278"/>
      <c r="J145" s="274"/>
      <c r="K145" s="274"/>
      <c r="L145" s="279"/>
      <c r="M145" s="280"/>
      <c r="N145" s="281"/>
      <c r="O145" s="281"/>
      <c r="P145" s="281"/>
      <c r="Q145" s="281"/>
      <c r="R145" s="281"/>
      <c r="S145" s="281"/>
      <c r="T145" s="28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3" t="s">
        <v>147</v>
      </c>
      <c r="AU145" s="283" t="s">
        <v>88</v>
      </c>
      <c r="AV145" s="14" t="s">
        <v>150</v>
      </c>
      <c r="AW145" s="14" t="s">
        <v>32</v>
      </c>
      <c r="AX145" s="14" t="s">
        <v>78</v>
      </c>
      <c r="AY145" s="283" t="s">
        <v>137</v>
      </c>
    </row>
    <row r="146" s="15" customFormat="1">
      <c r="A146" s="15"/>
      <c r="B146" s="284"/>
      <c r="C146" s="285"/>
      <c r="D146" s="258" t="s">
        <v>147</v>
      </c>
      <c r="E146" s="286" t="s">
        <v>1</v>
      </c>
      <c r="F146" s="287" t="s">
        <v>152</v>
      </c>
      <c r="G146" s="285"/>
      <c r="H146" s="288">
        <v>3640</v>
      </c>
      <c r="I146" s="289"/>
      <c r="J146" s="285"/>
      <c r="K146" s="285"/>
      <c r="L146" s="290"/>
      <c r="M146" s="291"/>
      <c r="N146" s="292"/>
      <c r="O146" s="292"/>
      <c r="P146" s="292"/>
      <c r="Q146" s="292"/>
      <c r="R146" s="292"/>
      <c r="S146" s="292"/>
      <c r="T146" s="29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94" t="s">
        <v>147</v>
      </c>
      <c r="AU146" s="294" t="s">
        <v>88</v>
      </c>
      <c r="AV146" s="15" t="s">
        <v>143</v>
      </c>
      <c r="AW146" s="15" t="s">
        <v>32</v>
      </c>
      <c r="AX146" s="15" t="s">
        <v>86</v>
      </c>
      <c r="AY146" s="294" t="s">
        <v>137</v>
      </c>
    </row>
    <row r="147" s="2" customFormat="1" ht="33" customHeight="1">
      <c r="A147" s="40"/>
      <c r="B147" s="41"/>
      <c r="C147" s="245" t="s">
        <v>150</v>
      </c>
      <c r="D147" s="245" t="s">
        <v>139</v>
      </c>
      <c r="E147" s="246" t="s">
        <v>162</v>
      </c>
      <c r="F147" s="247" t="s">
        <v>163</v>
      </c>
      <c r="G147" s="248" t="s">
        <v>164</v>
      </c>
      <c r="H147" s="249">
        <v>460</v>
      </c>
      <c r="I147" s="250"/>
      <c r="J147" s="251">
        <f>ROUND(I147*H147,2)</f>
        <v>0</v>
      </c>
      <c r="K147" s="252"/>
      <c r="L147" s="43"/>
      <c r="M147" s="253" t="s">
        <v>1</v>
      </c>
      <c r="N147" s="254" t="s">
        <v>43</v>
      </c>
      <c r="O147" s="93"/>
      <c r="P147" s="255">
        <f>O147*H147</f>
        <v>0</v>
      </c>
      <c r="Q147" s="255">
        <v>0</v>
      </c>
      <c r="R147" s="255">
        <f>Q147*H147</f>
        <v>0</v>
      </c>
      <c r="S147" s="255">
        <v>0</v>
      </c>
      <c r="T147" s="25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57" t="s">
        <v>143</v>
      </c>
      <c r="AT147" s="257" t="s">
        <v>139</v>
      </c>
      <c r="AU147" s="257" t="s">
        <v>88</v>
      </c>
      <c r="AY147" s="17" t="s">
        <v>137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86</v>
      </c>
      <c r="BK147" s="145">
        <f>ROUND(I147*H147,2)</f>
        <v>0</v>
      </c>
      <c r="BL147" s="17" t="s">
        <v>143</v>
      </c>
      <c r="BM147" s="257" t="s">
        <v>165</v>
      </c>
    </row>
    <row r="148" s="2" customFormat="1">
      <c r="A148" s="40"/>
      <c r="B148" s="41"/>
      <c r="C148" s="42"/>
      <c r="D148" s="258" t="s">
        <v>145</v>
      </c>
      <c r="E148" s="42"/>
      <c r="F148" s="259" t="s">
        <v>166</v>
      </c>
      <c r="G148" s="42"/>
      <c r="H148" s="42"/>
      <c r="I148" s="214"/>
      <c r="J148" s="42"/>
      <c r="K148" s="42"/>
      <c r="L148" s="43"/>
      <c r="M148" s="260"/>
      <c r="N148" s="261"/>
      <c r="O148" s="93"/>
      <c r="P148" s="93"/>
      <c r="Q148" s="93"/>
      <c r="R148" s="93"/>
      <c r="S148" s="93"/>
      <c r="T148" s="94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7" t="s">
        <v>145</v>
      </c>
      <c r="AU148" s="17" t="s">
        <v>88</v>
      </c>
    </row>
    <row r="149" s="13" customFormat="1">
      <c r="A149" s="13"/>
      <c r="B149" s="262"/>
      <c r="C149" s="263"/>
      <c r="D149" s="258" t="s">
        <v>147</v>
      </c>
      <c r="E149" s="264" t="s">
        <v>1</v>
      </c>
      <c r="F149" s="265" t="s">
        <v>167</v>
      </c>
      <c r="G149" s="263"/>
      <c r="H149" s="266">
        <v>380</v>
      </c>
      <c r="I149" s="267"/>
      <c r="J149" s="263"/>
      <c r="K149" s="263"/>
      <c r="L149" s="268"/>
      <c r="M149" s="269"/>
      <c r="N149" s="270"/>
      <c r="O149" s="270"/>
      <c r="P149" s="270"/>
      <c r="Q149" s="270"/>
      <c r="R149" s="270"/>
      <c r="S149" s="270"/>
      <c r="T149" s="27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2" t="s">
        <v>147</v>
      </c>
      <c r="AU149" s="272" t="s">
        <v>88</v>
      </c>
      <c r="AV149" s="13" t="s">
        <v>88</v>
      </c>
      <c r="AW149" s="13" t="s">
        <v>32</v>
      </c>
      <c r="AX149" s="13" t="s">
        <v>78</v>
      </c>
      <c r="AY149" s="272" t="s">
        <v>137</v>
      </c>
    </row>
    <row r="150" s="14" customFormat="1">
      <c r="A150" s="14"/>
      <c r="B150" s="273"/>
      <c r="C150" s="274"/>
      <c r="D150" s="258" t="s">
        <v>147</v>
      </c>
      <c r="E150" s="275" t="s">
        <v>1</v>
      </c>
      <c r="F150" s="276" t="s">
        <v>168</v>
      </c>
      <c r="G150" s="274"/>
      <c r="H150" s="277">
        <v>380</v>
      </c>
      <c r="I150" s="278"/>
      <c r="J150" s="274"/>
      <c r="K150" s="274"/>
      <c r="L150" s="279"/>
      <c r="M150" s="280"/>
      <c r="N150" s="281"/>
      <c r="O150" s="281"/>
      <c r="P150" s="281"/>
      <c r="Q150" s="281"/>
      <c r="R150" s="281"/>
      <c r="S150" s="281"/>
      <c r="T150" s="28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3" t="s">
        <v>147</v>
      </c>
      <c r="AU150" s="283" t="s">
        <v>88</v>
      </c>
      <c r="AV150" s="14" t="s">
        <v>150</v>
      </c>
      <c r="AW150" s="14" t="s">
        <v>32</v>
      </c>
      <c r="AX150" s="14" t="s">
        <v>78</v>
      </c>
      <c r="AY150" s="283" t="s">
        <v>137</v>
      </c>
    </row>
    <row r="151" s="13" customFormat="1">
      <c r="A151" s="13"/>
      <c r="B151" s="262"/>
      <c r="C151" s="263"/>
      <c r="D151" s="258" t="s">
        <v>147</v>
      </c>
      <c r="E151" s="264" t="s">
        <v>1</v>
      </c>
      <c r="F151" s="265" t="s">
        <v>169</v>
      </c>
      <c r="G151" s="263"/>
      <c r="H151" s="266">
        <v>80</v>
      </c>
      <c r="I151" s="267"/>
      <c r="J151" s="263"/>
      <c r="K151" s="263"/>
      <c r="L151" s="268"/>
      <c r="M151" s="269"/>
      <c r="N151" s="270"/>
      <c r="O151" s="270"/>
      <c r="P151" s="270"/>
      <c r="Q151" s="270"/>
      <c r="R151" s="270"/>
      <c r="S151" s="270"/>
      <c r="T151" s="27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2" t="s">
        <v>147</v>
      </c>
      <c r="AU151" s="272" t="s">
        <v>88</v>
      </c>
      <c r="AV151" s="13" t="s">
        <v>88</v>
      </c>
      <c r="AW151" s="13" t="s">
        <v>32</v>
      </c>
      <c r="AX151" s="13" t="s">
        <v>78</v>
      </c>
      <c r="AY151" s="272" t="s">
        <v>137</v>
      </c>
    </row>
    <row r="152" s="14" customFormat="1">
      <c r="A152" s="14"/>
      <c r="B152" s="273"/>
      <c r="C152" s="274"/>
      <c r="D152" s="258" t="s">
        <v>147</v>
      </c>
      <c r="E152" s="275" t="s">
        <v>1</v>
      </c>
      <c r="F152" s="276" t="s">
        <v>170</v>
      </c>
      <c r="G152" s="274"/>
      <c r="H152" s="277">
        <v>80</v>
      </c>
      <c r="I152" s="278"/>
      <c r="J152" s="274"/>
      <c r="K152" s="274"/>
      <c r="L152" s="279"/>
      <c r="M152" s="280"/>
      <c r="N152" s="281"/>
      <c r="O152" s="281"/>
      <c r="P152" s="281"/>
      <c r="Q152" s="281"/>
      <c r="R152" s="281"/>
      <c r="S152" s="281"/>
      <c r="T152" s="28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83" t="s">
        <v>147</v>
      </c>
      <c r="AU152" s="283" t="s">
        <v>88</v>
      </c>
      <c r="AV152" s="14" t="s">
        <v>150</v>
      </c>
      <c r="AW152" s="14" t="s">
        <v>32</v>
      </c>
      <c r="AX152" s="14" t="s">
        <v>78</v>
      </c>
      <c r="AY152" s="283" t="s">
        <v>137</v>
      </c>
    </row>
    <row r="153" s="15" customFormat="1">
      <c r="A153" s="15"/>
      <c r="B153" s="284"/>
      <c r="C153" s="285"/>
      <c r="D153" s="258" t="s">
        <v>147</v>
      </c>
      <c r="E153" s="286" t="s">
        <v>1</v>
      </c>
      <c r="F153" s="287" t="s">
        <v>152</v>
      </c>
      <c r="G153" s="285"/>
      <c r="H153" s="288">
        <v>460</v>
      </c>
      <c r="I153" s="289"/>
      <c r="J153" s="285"/>
      <c r="K153" s="285"/>
      <c r="L153" s="290"/>
      <c r="M153" s="291"/>
      <c r="N153" s="292"/>
      <c r="O153" s="292"/>
      <c r="P153" s="292"/>
      <c r="Q153" s="292"/>
      <c r="R153" s="292"/>
      <c r="S153" s="292"/>
      <c r="T153" s="29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94" t="s">
        <v>147</v>
      </c>
      <c r="AU153" s="294" t="s">
        <v>88</v>
      </c>
      <c r="AV153" s="15" t="s">
        <v>143</v>
      </c>
      <c r="AW153" s="15" t="s">
        <v>32</v>
      </c>
      <c r="AX153" s="15" t="s">
        <v>86</v>
      </c>
      <c r="AY153" s="294" t="s">
        <v>137</v>
      </c>
    </row>
    <row r="154" s="2" customFormat="1" ht="37.8" customHeight="1">
      <c r="A154" s="40"/>
      <c r="B154" s="41"/>
      <c r="C154" s="245" t="s">
        <v>143</v>
      </c>
      <c r="D154" s="245" t="s">
        <v>139</v>
      </c>
      <c r="E154" s="246" t="s">
        <v>171</v>
      </c>
      <c r="F154" s="247" t="s">
        <v>172</v>
      </c>
      <c r="G154" s="248" t="s">
        <v>164</v>
      </c>
      <c r="H154" s="249">
        <v>2775.5</v>
      </c>
      <c r="I154" s="250"/>
      <c r="J154" s="251">
        <f>ROUND(I154*H154,2)</f>
        <v>0</v>
      </c>
      <c r="K154" s="252"/>
      <c r="L154" s="43"/>
      <c r="M154" s="253" t="s">
        <v>1</v>
      </c>
      <c r="N154" s="254" t="s">
        <v>43</v>
      </c>
      <c r="O154" s="93"/>
      <c r="P154" s="255">
        <f>O154*H154</f>
        <v>0</v>
      </c>
      <c r="Q154" s="255">
        <v>0</v>
      </c>
      <c r="R154" s="255">
        <f>Q154*H154</f>
        <v>0</v>
      </c>
      <c r="S154" s="255">
        <v>0</v>
      </c>
      <c r="T154" s="25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57" t="s">
        <v>143</v>
      </c>
      <c r="AT154" s="257" t="s">
        <v>139</v>
      </c>
      <c r="AU154" s="257" t="s">
        <v>88</v>
      </c>
      <c r="AY154" s="17" t="s">
        <v>137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86</v>
      </c>
      <c r="BK154" s="145">
        <f>ROUND(I154*H154,2)</f>
        <v>0</v>
      </c>
      <c r="BL154" s="17" t="s">
        <v>143</v>
      </c>
      <c r="BM154" s="257" t="s">
        <v>173</v>
      </c>
    </row>
    <row r="155" s="2" customFormat="1">
      <c r="A155" s="40"/>
      <c r="B155" s="41"/>
      <c r="C155" s="42"/>
      <c r="D155" s="258" t="s">
        <v>145</v>
      </c>
      <c r="E155" s="42"/>
      <c r="F155" s="259" t="s">
        <v>174</v>
      </c>
      <c r="G155" s="42"/>
      <c r="H155" s="42"/>
      <c r="I155" s="214"/>
      <c r="J155" s="42"/>
      <c r="K155" s="42"/>
      <c r="L155" s="43"/>
      <c r="M155" s="260"/>
      <c r="N155" s="261"/>
      <c r="O155" s="93"/>
      <c r="P155" s="93"/>
      <c r="Q155" s="93"/>
      <c r="R155" s="93"/>
      <c r="S155" s="93"/>
      <c r="T155" s="94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7" t="s">
        <v>145</v>
      </c>
      <c r="AU155" s="17" t="s">
        <v>88</v>
      </c>
    </row>
    <row r="156" s="13" customFormat="1">
      <c r="A156" s="13"/>
      <c r="B156" s="262"/>
      <c r="C156" s="263"/>
      <c r="D156" s="258" t="s">
        <v>147</v>
      </c>
      <c r="E156" s="264" t="s">
        <v>1</v>
      </c>
      <c r="F156" s="265" t="s">
        <v>175</v>
      </c>
      <c r="G156" s="263"/>
      <c r="H156" s="266">
        <v>920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2" t="s">
        <v>147</v>
      </c>
      <c r="AU156" s="272" t="s">
        <v>88</v>
      </c>
      <c r="AV156" s="13" t="s">
        <v>88</v>
      </c>
      <c r="AW156" s="13" t="s">
        <v>32</v>
      </c>
      <c r="AX156" s="13" t="s">
        <v>78</v>
      </c>
      <c r="AY156" s="272" t="s">
        <v>137</v>
      </c>
    </row>
    <row r="157" s="14" customFormat="1">
      <c r="A157" s="14"/>
      <c r="B157" s="273"/>
      <c r="C157" s="274"/>
      <c r="D157" s="258" t="s">
        <v>147</v>
      </c>
      <c r="E157" s="275" t="s">
        <v>1</v>
      </c>
      <c r="F157" s="276" t="s">
        <v>176</v>
      </c>
      <c r="G157" s="274"/>
      <c r="H157" s="277">
        <v>920</v>
      </c>
      <c r="I157" s="278"/>
      <c r="J157" s="274"/>
      <c r="K157" s="274"/>
      <c r="L157" s="279"/>
      <c r="M157" s="280"/>
      <c r="N157" s="281"/>
      <c r="O157" s="281"/>
      <c r="P157" s="281"/>
      <c r="Q157" s="281"/>
      <c r="R157" s="281"/>
      <c r="S157" s="281"/>
      <c r="T157" s="28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3" t="s">
        <v>147</v>
      </c>
      <c r="AU157" s="283" t="s">
        <v>88</v>
      </c>
      <c r="AV157" s="14" t="s">
        <v>150</v>
      </c>
      <c r="AW157" s="14" t="s">
        <v>32</v>
      </c>
      <c r="AX157" s="14" t="s">
        <v>78</v>
      </c>
      <c r="AY157" s="283" t="s">
        <v>137</v>
      </c>
    </row>
    <row r="158" s="13" customFormat="1">
      <c r="A158" s="13"/>
      <c r="B158" s="262"/>
      <c r="C158" s="263"/>
      <c r="D158" s="258" t="s">
        <v>147</v>
      </c>
      <c r="E158" s="264" t="s">
        <v>1</v>
      </c>
      <c r="F158" s="265" t="s">
        <v>177</v>
      </c>
      <c r="G158" s="263"/>
      <c r="H158" s="266">
        <v>819</v>
      </c>
      <c r="I158" s="267"/>
      <c r="J158" s="263"/>
      <c r="K158" s="263"/>
      <c r="L158" s="268"/>
      <c r="M158" s="269"/>
      <c r="N158" s="270"/>
      <c r="O158" s="270"/>
      <c r="P158" s="270"/>
      <c r="Q158" s="270"/>
      <c r="R158" s="270"/>
      <c r="S158" s="270"/>
      <c r="T158" s="27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2" t="s">
        <v>147</v>
      </c>
      <c r="AU158" s="272" t="s">
        <v>88</v>
      </c>
      <c r="AV158" s="13" t="s">
        <v>88</v>
      </c>
      <c r="AW158" s="13" t="s">
        <v>32</v>
      </c>
      <c r="AX158" s="13" t="s">
        <v>78</v>
      </c>
      <c r="AY158" s="272" t="s">
        <v>137</v>
      </c>
    </row>
    <row r="159" s="14" customFormat="1">
      <c r="A159" s="14"/>
      <c r="B159" s="273"/>
      <c r="C159" s="274"/>
      <c r="D159" s="258" t="s">
        <v>147</v>
      </c>
      <c r="E159" s="275" t="s">
        <v>1</v>
      </c>
      <c r="F159" s="276" t="s">
        <v>178</v>
      </c>
      <c r="G159" s="274"/>
      <c r="H159" s="277">
        <v>819</v>
      </c>
      <c r="I159" s="278"/>
      <c r="J159" s="274"/>
      <c r="K159" s="274"/>
      <c r="L159" s="279"/>
      <c r="M159" s="280"/>
      <c r="N159" s="281"/>
      <c r="O159" s="281"/>
      <c r="P159" s="281"/>
      <c r="Q159" s="281"/>
      <c r="R159" s="281"/>
      <c r="S159" s="281"/>
      <c r="T159" s="28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3" t="s">
        <v>147</v>
      </c>
      <c r="AU159" s="283" t="s">
        <v>88</v>
      </c>
      <c r="AV159" s="14" t="s">
        <v>150</v>
      </c>
      <c r="AW159" s="14" t="s">
        <v>32</v>
      </c>
      <c r="AX159" s="14" t="s">
        <v>78</v>
      </c>
      <c r="AY159" s="283" t="s">
        <v>137</v>
      </c>
    </row>
    <row r="160" s="13" customFormat="1">
      <c r="A160" s="13"/>
      <c r="B160" s="262"/>
      <c r="C160" s="263"/>
      <c r="D160" s="258" t="s">
        <v>147</v>
      </c>
      <c r="E160" s="264" t="s">
        <v>1</v>
      </c>
      <c r="F160" s="265" t="s">
        <v>179</v>
      </c>
      <c r="G160" s="263"/>
      <c r="H160" s="266">
        <v>1036.5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2" t="s">
        <v>147</v>
      </c>
      <c r="AU160" s="272" t="s">
        <v>88</v>
      </c>
      <c r="AV160" s="13" t="s">
        <v>88</v>
      </c>
      <c r="AW160" s="13" t="s">
        <v>32</v>
      </c>
      <c r="AX160" s="13" t="s">
        <v>78</v>
      </c>
      <c r="AY160" s="272" t="s">
        <v>137</v>
      </c>
    </row>
    <row r="161" s="14" customFormat="1">
      <c r="A161" s="14"/>
      <c r="B161" s="273"/>
      <c r="C161" s="274"/>
      <c r="D161" s="258" t="s">
        <v>147</v>
      </c>
      <c r="E161" s="275" t="s">
        <v>1</v>
      </c>
      <c r="F161" s="276" t="s">
        <v>180</v>
      </c>
      <c r="G161" s="274"/>
      <c r="H161" s="277">
        <v>1036.5</v>
      </c>
      <c r="I161" s="278"/>
      <c r="J161" s="274"/>
      <c r="K161" s="274"/>
      <c r="L161" s="279"/>
      <c r="M161" s="280"/>
      <c r="N161" s="281"/>
      <c r="O161" s="281"/>
      <c r="P161" s="281"/>
      <c r="Q161" s="281"/>
      <c r="R161" s="281"/>
      <c r="S161" s="281"/>
      <c r="T161" s="28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3" t="s">
        <v>147</v>
      </c>
      <c r="AU161" s="283" t="s">
        <v>88</v>
      </c>
      <c r="AV161" s="14" t="s">
        <v>150</v>
      </c>
      <c r="AW161" s="14" t="s">
        <v>32</v>
      </c>
      <c r="AX161" s="14" t="s">
        <v>78</v>
      </c>
      <c r="AY161" s="283" t="s">
        <v>137</v>
      </c>
    </row>
    <row r="162" s="15" customFormat="1">
      <c r="A162" s="15"/>
      <c r="B162" s="284"/>
      <c r="C162" s="285"/>
      <c r="D162" s="258" t="s">
        <v>147</v>
      </c>
      <c r="E162" s="286" t="s">
        <v>1</v>
      </c>
      <c r="F162" s="287" t="s">
        <v>152</v>
      </c>
      <c r="G162" s="285"/>
      <c r="H162" s="288">
        <v>2775.5</v>
      </c>
      <c r="I162" s="289"/>
      <c r="J162" s="285"/>
      <c r="K162" s="285"/>
      <c r="L162" s="290"/>
      <c r="M162" s="291"/>
      <c r="N162" s="292"/>
      <c r="O162" s="292"/>
      <c r="P162" s="292"/>
      <c r="Q162" s="292"/>
      <c r="R162" s="292"/>
      <c r="S162" s="292"/>
      <c r="T162" s="29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94" t="s">
        <v>147</v>
      </c>
      <c r="AU162" s="294" t="s">
        <v>88</v>
      </c>
      <c r="AV162" s="15" t="s">
        <v>143</v>
      </c>
      <c r="AW162" s="15" t="s">
        <v>32</v>
      </c>
      <c r="AX162" s="15" t="s">
        <v>86</v>
      </c>
      <c r="AY162" s="294" t="s">
        <v>137</v>
      </c>
    </row>
    <row r="163" s="2" customFormat="1" ht="37.8" customHeight="1">
      <c r="A163" s="40"/>
      <c r="B163" s="41"/>
      <c r="C163" s="245" t="s">
        <v>181</v>
      </c>
      <c r="D163" s="245" t="s">
        <v>139</v>
      </c>
      <c r="E163" s="246" t="s">
        <v>182</v>
      </c>
      <c r="F163" s="247" t="s">
        <v>183</v>
      </c>
      <c r="G163" s="248" t="s">
        <v>164</v>
      </c>
      <c r="H163" s="249">
        <v>1036.5</v>
      </c>
      <c r="I163" s="250"/>
      <c r="J163" s="251">
        <f>ROUND(I163*H163,2)</f>
        <v>0</v>
      </c>
      <c r="K163" s="252"/>
      <c r="L163" s="43"/>
      <c r="M163" s="253" t="s">
        <v>1</v>
      </c>
      <c r="N163" s="254" t="s">
        <v>43</v>
      </c>
      <c r="O163" s="93"/>
      <c r="P163" s="255">
        <f>O163*H163</f>
        <v>0</v>
      </c>
      <c r="Q163" s="255">
        <v>0</v>
      </c>
      <c r="R163" s="255">
        <f>Q163*H163</f>
        <v>0</v>
      </c>
      <c r="S163" s="255">
        <v>0</v>
      </c>
      <c r="T163" s="25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57" t="s">
        <v>143</v>
      </c>
      <c r="AT163" s="257" t="s">
        <v>139</v>
      </c>
      <c r="AU163" s="257" t="s">
        <v>88</v>
      </c>
      <c r="AY163" s="17" t="s">
        <v>137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7" t="s">
        <v>86</v>
      </c>
      <c r="BK163" s="145">
        <f>ROUND(I163*H163,2)</f>
        <v>0</v>
      </c>
      <c r="BL163" s="17" t="s">
        <v>143</v>
      </c>
      <c r="BM163" s="257" t="s">
        <v>184</v>
      </c>
    </row>
    <row r="164" s="2" customFormat="1">
      <c r="A164" s="40"/>
      <c r="B164" s="41"/>
      <c r="C164" s="42"/>
      <c r="D164" s="258" t="s">
        <v>145</v>
      </c>
      <c r="E164" s="42"/>
      <c r="F164" s="259" t="s">
        <v>185</v>
      </c>
      <c r="G164" s="42"/>
      <c r="H164" s="42"/>
      <c r="I164" s="214"/>
      <c r="J164" s="42"/>
      <c r="K164" s="42"/>
      <c r="L164" s="43"/>
      <c r="M164" s="260"/>
      <c r="N164" s="261"/>
      <c r="O164" s="93"/>
      <c r="P164" s="93"/>
      <c r="Q164" s="93"/>
      <c r="R164" s="93"/>
      <c r="S164" s="93"/>
      <c r="T164" s="94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7" t="s">
        <v>145</v>
      </c>
      <c r="AU164" s="17" t="s">
        <v>88</v>
      </c>
    </row>
    <row r="165" s="13" customFormat="1">
      <c r="A165" s="13"/>
      <c r="B165" s="262"/>
      <c r="C165" s="263"/>
      <c r="D165" s="258" t="s">
        <v>147</v>
      </c>
      <c r="E165" s="264" t="s">
        <v>1</v>
      </c>
      <c r="F165" s="265" t="s">
        <v>179</v>
      </c>
      <c r="G165" s="263"/>
      <c r="H165" s="266">
        <v>1036.5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2" t="s">
        <v>147</v>
      </c>
      <c r="AU165" s="272" t="s">
        <v>88</v>
      </c>
      <c r="AV165" s="13" t="s">
        <v>88</v>
      </c>
      <c r="AW165" s="13" t="s">
        <v>32</v>
      </c>
      <c r="AX165" s="13" t="s">
        <v>78</v>
      </c>
      <c r="AY165" s="272" t="s">
        <v>137</v>
      </c>
    </row>
    <row r="166" s="14" customFormat="1">
      <c r="A166" s="14"/>
      <c r="B166" s="273"/>
      <c r="C166" s="274"/>
      <c r="D166" s="258" t="s">
        <v>147</v>
      </c>
      <c r="E166" s="275" t="s">
        <v>1</v>
      </c>
      <c r="F166" s="276" t="s">
        <v>180</v>
      </c>
      <c r="G166" s="274"/>
      <c r="H166" s="277">
        <v>1036.5</v>
      </c>
      <c r="I166" s="278"/>
      <c r="J166" s="274"/>
      <c r="K166" s="274"/>
      <c r="L166" s="279"/>
      <c r="M166" s="280"/>
      <c r="N166" s="281"/>
      <c r="O166" s="281"/>
      <c r="P166" s="281"/>
      <c r="Q166" s="281"/>
      <c r="R166" s="281"/>
      <c r="S166" s="281"/>
      <c r="T166" s="28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83" t="s">
        <v>147</v>
      </c>
      <c r="AU166" s="283" t="s">
        <v>88</v>
      </c>
      <c r="AV166" s="14" t="s">
        <v>150</v>
      </c>
      <c r="AW166" s="14" t="s">
        <v>32</v>
      </c>
      <c r="AX166" s="14" t="s">
        <v>78</v>
      </c>
      <c r="AY166" s="283" t="s">
        <v>137</v>
      </c>
    </row>
    <row r="167" s="15" customFormat="1">
      <c r="A167" s="15"/>
      <c r="B167" s="284"/>
      <c r="C167" s="285"/>
      <c r="D167" s="258" t="s">
        <v>147</v>
      </c>
      <c r="E167" s="286" t="s">
        <v>1</v>
      </c>
      <c r="F167" s="287" t="s">
        <v>152</v>
      </c>
      <c r="G167" s="285"/>
      <c r="H167" s="288">
        <v>1036.5</v>
      </c>
      <c r="I167" s="289"/>
      <c r="J167" s="285"/>
      <c r="K167" s="285"/>
      <c r="L167" s="290"/>
      <c r="M167" s="291"/>
      <c r="N167" s="292"/>
      <c r="O167" s="292"/>
      <c r="P167" s="292"/>
      <c r="Q167" s="292"/>
      <c r="R167" s="292"/>
      <c r="S167" s="292"/>
      <c r="T167" s="29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94" t="s">
        <v>147</v>
      </c>
      <c r="AU167" s="294" t="s">
        <v>88</v>
      </c>
      <c r="AV167" s="15" t="s">
        <v>143</v>
      </c>
      <c r="AW167" s="15" t="s">
        <v>32</v>
      </c>
      <c r="AX167" s="15" t="s">
        <v>86</v>
      </c>
      <c r="AY167" s="294" t="s">
        <v>137</v>
      </c>
    </row>
    <row r="168" s="2" customFormat="1" ht="37.8" customHeight="1">
      <c r="A168" s="40"/>
      <c r="B168" s="41"/>
      <c r="C168" s="245" t="s">
        <v>186</v>
      </c>
      <c r="D168" s="245" t="s">
        <v>139</v>
      </c>
      <c r="E168" s="246" t="s">
        <v>187</v>
      </c>
      <c r="F168" s="247" t="s">
        <v>188</v>
      </c>
      <c r="G168" s="248" t="s">
        <v>164</v>
      </c>
      <c r="H168" s="249">
        <v>273</v>
      </c>
      <c r="I168" s="250"/>
      <c r="J168" s="251">
        <f>ROUND(I168*H168,2)</f>
        <v>0</v>
      </c>
      <c r="K168" s="252"/>
      <c r="L168" s="43"/>
      <c r="M168" s="253" t="s">
        <v>1</v>
      </c>
      <c r="N168" s="254" t="s">
        <v>43</v>
      </c>
      <c r="O168" s="93"/>
      <c r="P168" s="255">
        <f>O168*H168</f>
        <v>0</v>
      </c>
      <c r="Q168" s="255">
        <v>0</v>
      </c>
      <c r="R168" s="255">
        <f>Q168*H168</f>
        <v>0</v>
      </c>
      <c r="S168" s="255">
        <v>0</v>
      </c>
      <c r="T168" s="25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57" t="s">
        <v>143</v>
      </c>
      <c r="AT168" s="257" t="s">
        <v>139</v>
      </c>
      <c r="AU168" s="257" t="s">
        <v>88</v>
      </c>
      <c r="AY168" s="17" t="s">
        <v>137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7" t="s">
        <v>86</v>
      </c>
      <c r="BK168" s="145">
        <f>ROUND(I168*H168,2)</f>
        <v>0</v>
      </c>
      <c r="BL168" s="17" t="s">
        <v>143</v>
      </c>
      <c r="BM168" s="257" t="s">
        <v>189</v>
      </c>
    </row>
    <row r="169" s="2" customFormat="1">
      <c r="A169" s="40"/>
      <c r="B169" s="41"/>
      <c r="C169" s="42"/>
      <c r="D169" s="258" t="s">
        <v>145</v>
      </c>
      <c r="E169" s="42"/>
      <c r="F169" s="259" t="s">
        <v>190</v>
      </c>
      <c r="G169" s="42"/>
      <c r="H169" s="42"/>
      <c r="I169" s="214"/>
      <c r="J169" s="42"/>
      <c r="K169" s="42"/>
      <c r="L169" s="43"/>
      <c r="M169" s="260"/>
      <c r="N169" s="261"/>
      <c r="O169" s="93"/>
      <c r="P169" s="93"/>
      <c r="Q169" s="93"/>
      <c r="R169" s="93"/>
      <c r="S169" s="93"/>
      <c r="T169" s="94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7" t="s">
        <v>145</v>
      </c>
      <c r="AU169" s="17" t="s">
        <v>88</v>
      </c>
    </row>
    <row r="170" s="13" customFormat="1">
      <c r="A170" s="13"/>
      <c r="B170" s="262"/>
      <c r="C170" s="263"/>
      <c r="D170" s="258" t="s">
        <v>147</v>
      </c>
      <c r="E170" s="264" t="s">
        <v>1</v>
      </c>
      <c r="F170" s="265" t="s">
        <v>191</v>
      </c>
      <c r="G170" s="263"/>
      <c r="H170" s="266">
        <v>273</v>
      </c>
      <c r="I170" s="267"/>
      <c r="J170" s="263"/>
      <c r="K170" s="263"/>
      <c r="L170" s="268"/>
      <c r="M170" s="269"/>
      <c r="N170" s="270"/>
      <c r="O170" s="270"/>
      <c r="P170" s="270"/>
      <c r="Q170" s="270"/>
      <c r="R170" s="270"/>
      <c r="S170" s="270"/>
      <c r="T170" s="27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2" t="s">
        <v>147</v>
      </c>
      <c r="AU170" s="272" t="s">
        <v>88</v>
      </c>
      <c r="AV170" s="13" t="s">
        <v>88</v>
      </c>
      <c r="AW170" s="13" t="s">
        <v>32</v>
      </c>
      <c r="AX170" s="13" t="s">
        <v>78</v>
      </c>
      <c r="AY170" s="272" t="s">
        <v>137</v>
      </c>
    </row>
    <row r="171" s="14" customFormat="1">
      <c r="A171" s="14"/>
      <c r="B171" s="273"/>
      <c r="C171" s="274"/>
      <c r="D171" s="258" t="s">
        <v>147</v>
      </c>
      <c r="E171" s="275" t="s">
        <v>1</v>
      </c>
      <c r="F171" s="276" t="s">
        <v>192</v>
      </c>
      <c r="G171" s="274"/>
      <c r="H171" s="277">
        <v>273</v>
      </c>
      <c r="I171" s="278"/>
      <c r="J171" s="274"/>
      <c r="K171" s="274"/>
      <c r="L171" s="279"/>
      <c r="M171" s="280"/>
      <c r="N171" s="281"/>
      <c r="O171" s="281"/>
      <c r="P171" s="281"/>
      <c r="Q171" s="281"/>
      <c r="R171" s="281"/>
      <c r="S171" s="281"/>
      <c r="T171" s="28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83" t="s">
        <v>147</v>
      </c>
      <c r="AU171" s="283" t="s">
        <v>88</v>
      </c>
      <c r="AV171" s="14" t="s">
        <v>150</v>
      </c>
      <c r="AW171" s="14" t="s">
        <v>32</v>
      </c>
      <c r="AX171" s="14" t="s">
        <v>78</v>
      </c>
      <c r="AY171" s="283" t="s">
        <v>137</v>
      </c>
    </row>
    <row r="172" s="15" customFormat="1">
      <c r="A172" s="15"/>
      <c r="B172" s="284"/>
      <c r="C172" s="285"/>
      <c r="D172" s="258" t="s">
        <v>147</v>
      </c>
      <c r="E172" s="286" t="s">
        <v>1</v>
      </c>
      <c r="F172" s="287" t="s">
        <v>152</v>
      </c>
      <c r="G172" s="285"/>
      <c r="H172" s="288">
        <v>273</v>
      </c>
      <c r="I172" s="289"/>
      <c r="J172" s="285"/>
      <c r="K172" s="285"/>
      <c r="L172" s="290"/>
      <c r="M172" s="291"/>
      <c r="N172" s="292"/>
      <c r="O172" s="292"/>
      <c r="P172" s="292"/>
      <c r="Q172" s="292"/>
      <c r="R172" s="292"/>
      <c r="S172" s="292"/>
      <c r="T172" s="29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94" t="s">
        <v>147</v>
      </c>
      <c r="AU172" s="294" t="s">
        <v>88</v>
      </c>
      <c r="AV172" s="15" t="s">
        <v>143</v>
      </c>
      <c r="AW172" s="15" t="s">
        <v>32</v>
      </c>
      <c r="AX172" s="15" t="s">
        <v>86</v>
      </c>
      <c r="AY172" s="294" t="s">
        <v>137</v>
      </c>
    </row>
    <row r="173" s="2" customFormat="1" ht="24.15" customHeight="1">
      <c r="A173" s="40"/>
      <c r="B173" s="41"/>
      <c r="C173" s="245" t="s">
        <v>193</v>
      </c>
      <c r="D173" s="245" t="s">
        <v>139</v>
      </c>
      <c r="E173" s="246" t="s">
        <v>194</v>
      </c>
      <c r="F173" s="247" t="s">
        <v>195</v>
      </c>
      <c r="G173" s="248" t="s">
        <v>164</v>
      </c>
      <c r="H173" s="249">
        <v>3079</v>
      </c>
      <c r="I173" s="250"/>
      <c r="J173" s="251">
        <f>ROUND(I173*H173,2)</f>
        <v>0</v>
      </c>
      <c r="K173" s="252"/>
      <c r="L173" s="43"/>
      <c r="M173" s="253" t="s">
        <v>1</v>
      </c>
      <c r="N173" s="254" t="s">
        <v>43</v>
      </c>
      <c r="O173" s="93"/>
      <c r="P173" s="255">
        <f>O173*H173</f>
        <v>0</v>
      </c>
      <c r="Q173" s="255">
        <v>0</v>
      </c>
      <c r="R173" s="255">
        <f>Q173*H173</f>
        <v>0</v>
      </c>
      <c r="S173" s="255">
        <v>0</v>
      </c>
      <c r="T173" s="25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57" t="s">
        <v>143</v>
      </c>
      <c r="AT173" s="257" t="s">
        <v>139</v>
      </c>
      <c r="AU173" s="257" t="s">
        <v>88</v>
      </c>
      <c r="AY173" s="17" t="s">
        <v>137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86</v>
      </c>
      <c r="BK173" s="145">
        <f>ROUND(I173*H173,2)</f>
        <v>0</v>
      </c>
      <c r="BL173" s="17" t="s">
        <v>143</v>
      </c>
      <c r="BM173" s="257" t="s">
        <v>196</v>
      </c>
    </row>
    <row r="174" s="2" customFormat="1">
      <c r="A174" s="40"/>
      <c r="B174" s="41"/>
      <c r="C174" s="42"/>
      <c r="D174" s="258" t="s">
        <v>145</v>
      </c>
      <c r="E174" s="42"/>
      <c r="F174" s="259" t="s">
        <v>197</v>
      </c>
      <c r="G174" s="42"/>
      <c r="H174" s="42"/>
      <c r="I174" s="214"/>
      <c r="J174" s="42"/>
      <c r="K174" s="42"/>
      <c r="L174" s="43"/>
      <c r="M174" s="260"/>
      <c r="N174" s="261"/>
      <c r="O174" s="93"/>
      <c r="P174" s="93"/>
      <c r="Q174" s="93"/>
      <c r="R174" s="93"/>
      <c r="S174" s="93"/>
      <c r="T174" s="94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7" t="s">
        <v>145</v>
      </c>
      <c r="AU174" s="17" t="s">
        <v>88</v>
      </c>
    </row>
    <row r="175" s="13" customFormat="1">
      <c r="A175" s="13"/>
      <c r="B175" s="262"/>
      <c r="C175" s="263"/>
      <c r="D175" s="258" t="s">
        <v>147</v>
      </c>
      <c r="E175" s="264" t="s">
        <v>1</v>
      </c>
      <c r="F175" s="265" t="s">
        <v>198</v>
      </c>
      <c r="G175" s="263"/>
      <c r="H175" s="266">
        <v>460</v>
      </c>
      <c r="I175" s="267"/>
      <c r="J175" s="263"/>
      <c r="K175" s="263"/>
      <c r="L175" s="268"/>
      <c r="M175" s="269"/>
      <c r="N175" s="270"/>
      <c r="O175" s="270"/>
      <c r="P175" s="270"/>
      <c r="Q175" s="270"/>
      <c r="R175" s="270"/>
      <c r="S175" s="270"/>
      <c r="T175" s="27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2" t="s">
        <v>147</v>
      </c>
      <c r="AU175" s="272" t="s">
        <v>88</v>
      </c>
      <c r="AV175" s="13" t="s">
        <v>88</v>
      </c>
      <c r="AW175" s="13" t="s">
        <v>32</v>
      </c>
      <c r="AX175" s="13" t="s">
        <v>78</v>
      </c>
      <c r="AY175" s="272" t="s">
        <v>137</v>
      </c>
    </row>
    <row r="176" s="14" customFormat="1">
      <c r="A176" s="14"/>
      <c r="B176" s="273"/>
      <c r="C176" s="274"/>
      <c r="D176" s="258" t="s">
        <v>147</v>
      </c>
      <c r="E176" s="275" t="s">
        <v>1</v>
      </c>
      <c r="F176" s="276" t="s">
        <v>199</v>
      </c>
      <c r="G176" s="274"/>
      <c r="H176" s="277">
        <v>460</v>
      </c>
      <c r="I176" s="278"/>
      <c r="J176" s="274"/>
      <c r="K176" s="274"/>
      <c r="L176" s="279"/>
      <c r="M176" s="280"/>
      <c r="N176" s="281"/>
      <c r="O176" s="281"/>
      <c r="P176" s="281"/>
      <c r="Q176" s="281"/>
      <c r="R176" s="281"/>
      <c r="S176" s="281"/>
      <c r="T176" s="28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3" t="s">
        <v>147</v>
      </c>
      <c r="AU176" s="283" t="s">
        <v>88</v>
      </c>
      <c r="AV176" s="14" t="s">
        <v>150</v>
      </c>
      <c r="AW176" s="14" t="s">
        <v>32</v>
      </c>
      <c r="AX176" s="14" t="s">
        <v>78</v>
      </c>
      <c r="AY176" s="283" t="s">
        <v>137</v>
      </c>
    </row>
    <row r="177" s="13" customFormat="1">
      <c r="A177" s="13"/>
      <c r="B177" s="262"/>
      <c r="C177" s="263"/>
      <c r="D177" s="258" t="s">
        <v>147</v>
      </c>
      <c r="E177" s="264" t="s">
        <v>1</v>
      </c>
      <c r="F177" s="265" t="s">
        <v>200</v>
      </c>
      <c r="G177" s="263"/>
      <c r="H177" s="266">
        <v>546</v>
      </c>
      <c r="I177" s="267"/>
      <c r="J177" s="263"/>
      <c r="K177" s="263"/>
      <c r="L177" s="268"/>
      <c r="M177" s="269"/>
      <c r="N177" s="270"/>
      <c r="O177" s="270"/>
      <c r="P177" s="270"/>
      <c r="Q177" s="270"/>
      <c r="R177" s="270"/>
      <c r="S177" s="270"/>
      <c r="T177" s="27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2" t="s">
        <v>147</v>
      </c>
      <c r="AU177" s="272" t="s">
        <v>88</v>
      </c>
      <c r="AV177" s="13" t="s">
        <v>88</v>
      </c>
      <c r="AW177" s="13" t="s">
        <v>32</v>
      </c>
      <c r="AX177" s="13" t="s">
        <v>78</v>
      </c>
      <c r="AY177" s="272" t="s">
        <v>137</v>
      </c>
    </row>
    <row r="178" s="14" customFormat="1">
      <c r="A178" s="14"/>
      <c r="B178" s="273"/>
      <c r="C178" s="274"/>
      <c r="D178" s="258" t="s">
        <v>147</v>
      </c>
      <c r="E178" s="275" t="s">
        <v>1</v>
      </c>
      <c r="F178" s="276" t="s">
        <v>201</v>
      </c>
      <c r="G178" s="274"/>
      <c r="H178" s="277">
        <v>546</v>
      </c>
      <c r="I178" s="278"/>
      <c r="J178" s="274"/>
      <c r="K178" s="274"/>
      <c r="L178" s="279"/>
      <c r="M178" s="280"/>
      <c r="N178" s="281"/>
      <c r="O178" s="281"/>
      <c r="P178" s="281"/>
      <c r="Q178" s="281"/>
      <c r="R178" s="281"/>
      <c r="S178" s="281"/>
      <c r="T178" s="28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3" t="s">
        <v>147</v>
      </c>
      <c r="AU178" s="283" t="s">
        <v>88</v>
      </c>
      <c r="AV178" s="14" t="s">
        <v>150</v>
      </c>
      <c r="AW178" s="14" t="s">
        <v>32</v>
      </c>
      <c r="AX178" s="14" t="s">
        <v>78</v>
      </c>
      <c r="AY178" s="283" t="s">
        <v>137</v>
      </c>
    </row>
    <row r="179" s="13" customFormat="1">
      <c r="A179" s="13"/>
      <c r="B179" s="262"/>
      <c r="C179" s="263"/>
      <c r="D179" s="258" t="s">
        <v>147</v>
      </c>
      <c r="E179" s="264" t="s">
        <v>1</v>
      </c>
      <c r="F179" s="265" t="s">
        <v>202</v>
      </c>
      <c r="G179" s="263"/>
      <c r="H179" s="266">
        <v>2073</v>
      </c>
      <c r="I179" s="267"/>
      <c r="J179" s="263"/>
      <c r="K179" s="263"/>
      <c r="L179" s="268"/>
      <c r="M179" s="269"/>
      <c r="N179" s="270"/>
      <c r="O179" s="270"/>
      <c r="P179" s="270"/>
      <c r="Q179" s="270"/>
      <c r="R179" s="270"/>
      <c r="S179" s="270"/>
      <c r="T179" s="27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2" t="s">
        <v>147</v>
      </c>
      <c r="AU179" s="272" t="s">
        <v>88</v>
      </c>
      <c r="AV179" s="13" t="s">
        <v>88</v>
      </c>
      <c r="AW179" s="13" t="s">
        <v>32</v>
      </c>
      <c r="AX179" s="13" t="s">
        <v>78</v>
      </c>
      <c r="AY179" s="272" t="s">
        <v>137</v>
      </c>
    </row>
    <row r="180" s="14" customFormat="1">
      <c r="A180" s="14"/>
      <c r="B180" s="273"/>
      <c r="C180" s="274"/>
      <c r="D180" s="258" t="s">
        <v>147</v>
      </c>
      <c r="E180" s="275" t="s">
        <v>1</v>
      </c>
      <c r="F180" s="276" t="s">
        <v>203</v>
      </c>
      <c r="G180" s="274"/>
      <c r="H180" s="277">
        <v>2073</v>
      </c>
      <c r="I180" s="278"/>
      <c r="J180" s="274"/>
      <c r="K180" s="274"/>
      <c r="L180" s="279"/>
      <c r="M180" s="280"/>
      <c r="N180" s="281"/>
      <c r="O180" s="281"/>
      <c r="P180" s="281"/>
      <c r="Q180" s="281"/>
      <c r="R180" s="281"/>
      <c r="S180" s="281"/>
      <c r="T180" s="28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3" t="s">
        <v>147</v>
      </c>
      <c r="AU180" s="283" t="s">
        <v>88</v>
      </c>
      <c r="AV180" s="14" t="s">
        <v>150</v>
      </c>
      <c r="AW180" s="14" t="s">
        <v>32</v>
      </c>
      <c r="AX180" s="14" t="s">
        <v>78</v>
      </c>
      <c r="AY180" s="283" t="s">
        <v>137</v>
      </c>
    </row>
    <row r="181" s="15" customFormat="1">
      <c r="A181" s="15"/>
      <c r="B181" s="284"/>
      <c r="C181" s="285"/>
      <c r="D181" s="258" t="s">
        <v>147</v>
      </c>
      <c r="E181" s="286" t="s">
        <v>1</v>
      </c>
      <c r="F181" s="287" t="s">
        <v>152</v>
      </c>
      <c r="G181" s="285"/>
      <c r="H181" s="288">
        <v>3079</v>
      </c>
      <c r="I181" s="289"/>
      <c r="J181" s="285"/>
      <c r="K181" s="285"/>
      <c r="L181" s="290"/>
      <c r="M181" s="291"/>
      <c r="N181" s="292"/>
      <c r="O181" s="292"/>
      <c r="P181" s="292"/>
      <c r="Q181" s="292"/>
      <c r="R181" s="292"/>
      <c r="S181" s="292"/>
      <c r="T181" s="29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94" t="s">
        <v>147</v>
      </c>
      <c r="AU181" s="294" t="s">
        <v>88</v>
      </c>
      <c r="AV181" s="15" t="s">
        <v>143</v>
      </c>
      <c r="AW181" s="15" t="s">
        <v>32</v>
      </c>
      <c r="AX181" s="15" t="s">
        <v>86</v>
      </c>
      <c r="AY181" s="294" t="s">
        <v>137</v>
      </c>
    </row>
    <row r="182" s="2" customFormat="1" ht="37.8" customHeight="1">
      <c r="A182" s="40"/>
      <c r="B182" s="41"/>
      <c r="C182" s="245" t="s">
        <v>148</v>
      </c>
      <c r="D182" s="245" t="s">
        <v>139</v>
      </c>
      <c r="E182" s="246" t="s">
        <v>204</v>
      </c>
      <c r="F182" s="247" t="s">
        <v>205</v>
      </c>
      <c r="G182" s="248" t="s">
        <v>164</v>
      </c>
      <c r="H182" s="249">
        <v>2453</v>
      </c>
      <c r="I182" s="250"/>
      <c r="J182" s="251">
        <f>ROUND(I182*H182,2)</f>
        <v>0</v>
      </c>
      <c r="K182" s="252"/>
      <c r="L182" s="43"/>
      <c r="M182" s="253" t="s">
        <v>1</v>
      </c>
      <c r="N182" s="254" t="s">
        <v>43</v>
      </c>
      <c r="O182" s="93"/>
      <c r="P182" s="255">
        <f>O182*H182</f>
        <v>0</v>
      </c>
      <c r="Q182" s="255">
        <v>0</v>
      </c>
      <c r="R182" s="255">
        <f>Q182*H182</f>
        <v>0</v>
      </c>
      <c r="S182" s="255">
        <v>0</v>
      </c>
      <c r="T182" s="25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57" t="s">
        <v>143</v>
      </c>
      <c r="AT182" s="257" t="s">
        <v>139</v>
      </c>
      <c r="AU182" s="257" t="s">
        <v>88</v>
      </c>
      <c r="AY182" s="17" t="s">
        <v>137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7" t="s">
        <v>86</v>
      </c>
      <c r="BK182" s="145">
        <f>ROUND(I182*H182,2)</f>
        <v>0</v>
      </c>
      <c r="BL182" s="17" t="s">
        <v>143</v>
      </c>
      <c r="BM182" s="257" t="s">
        <v>206</v>
      </c>
    </row>
    <row r="183" s="2" customFormat="1">
      <c r="A183" s="40"/>
      <c r="B183" s="41"/>
      <c r="C183" s="42"/>
      <c r="D183" s="258" t="s">
        <v>145</v>
      </c>
      <c r="E183" s="42"/>
      <c r="F183" s="259" t="s">
        <v>207</v>
      </c>
      <c r="G183" s="42"/>
      <c r="H183" s="42"/>
      <c r="I183" s="214"/>
      <c r="J183" s="42"/>
      <c r="K183" s="42"/>
      <c r="L183" s="43"/>
      <c r="M183" s="260"/>
      <c r="N183" s="261"/>
      <c r="O183" s="93"/>
      <c r="P183" s="93"/>
      <c r="Q183" s="93"/>
      <c r="R183" s="93"/>
      <c r="S183" s="93"/>
      <c r="T183" s="94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7" t="s">
        <v>145</v>
      </c>
      <c r="AU183" s="17" t="s">
        <v>88</v>
      </c>
    </row>
    <row r="184" s="13" customFormat="1">
      <c r="A184" s="13"/>
      <c r="B184" s="262"/>
      <c r="C184" s="263"/>
      <c r="D184" s="258" t="s">
        <v>147</v>
      </c>
      <c r="E184" s="264" t="s">
        <v>1</v>
      </c>
      <c r="F184" s="265" t="s">
        <v>208</v>
      </c>
      <c r="G184" s="263"/>
      <c r="H184" s="266">
        <v>630</v>
      </c>
      <c r="I184" s="267"/>
      <c r="J184" s="263"/>
      <c r="K184" s="263"/>
      <c r="L184" s="268"/>
      <c r="M184" s="269"/>
      <c r="N184" s="270"/>
      <c r="O184" s="270"/>
      <c r="P184" s="270"/>
      <c r="Q184" s="270"/>
      <c r="R184" s="270"/>
      <c r="S184" s="270"/>
      <c r="T184" s="27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2" t="s">
        <v>147</v>
      </c>
      <c r="AU184" s="272" t="s">
        <v>88</v>
      </c>
      <c r="AV184" s="13" t="s">
        <v>88</v>
      </c>
      <c r="AW184" s="13" t="s">
        <v>32</v>
      </c>
      <c r="AX184" s="13" t="s">
        <v>78</v>
      </c>
      <c r="AY184" s="272" t="s">
        <v>137</v>
      </c>
    </row>
    <row r="185" s="14" customFormat="1">
      <c r="A185" s="14"/>
      <c r="B185" s="273"/>
      <c r="C185" s="274"/>
      <c r="D185" s="258" t="s">
        <v>147</v>
      </c>
      <c r="E185" s="275" t="s">
        <v>1</v>
      </c>
      <c r="F185" s="276" t="s">
        <v>209</v>
      </c>
      <c r="G185" s="274"/>
      <c r="H185" s="277">
        <v>630</v>
      </c>
      <c r="I185" s="278"/>
      <c r="J185" s="274"/>
      <c r="K185" s="274"/>
      <c r="L185" s="279"/>
      <c r="M185" s="280"/>
      <c r="N185" s="281"/>
      <c r="O185" s="281"/>
      <c r="P185" s="281"/>
      <c r="Q185" s="281"/>
      <c r="R185" s="281"/>
      <c r="S185" s="281"/>
      <c r="T185" s="28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83" t="s">
        <v>147</v>
      </c>
      <c r="AU185" s="283" t="s">
        <v>88</v>
      </c>
      <c r="AV185" s="14" t="s">
        <v>150</v>
      </c>
      <c r="AW185" s="14" t="s">
        <v>32</v>
      </c>
      <c r="AX185" s="14" t="s">
        <v>78</v>
      </c>
      <c r="AY185" s="283" t="s">
        <v>137</v>
      </c>
    </row>
    <row r="186" s="13" customFormat="1">
      <c r="A186" s="13"/>
      <c r="B186" s="262"/>
      <c r="C186" s="263"/>
      <c r="D186" s="258" t="s">
        <v>147</v>
      </c>
      <c r="E186" s="264" t="s">
        <v>1</v>
      </c>
      <c r="F186" s="265" t="s">
        <v>210</v>
      </c>
      <c r="G186" s="263"/>
      <c r="H186" s="266">
        <v>1100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2" t="s">
        <v>147</v>
      </c>
      <c r="AU186" s="272" t="s">
        <v>88</v>
      </c>
      <c r="AV186" s="13" t="s">
        <v>88</v>
      </c>
      <c r="AW186" s="13" t="s">
        <v>32</v>
      </c>
      <c r="AX186" s="13" t="s">
        <v>78</v>
      </c>
      <c r="AY186" s="272" t="s">
        <v>137</v>
      </c>
    </row>
    <row r="187" s="14" customFormat="1">
      <c r="A187" s="14"/>
      <c r="B187" s="273"/>
      <c r="C187" s="274"/>
      <c r="D187" s="258" t="s">
        <v>147</v>
      </c>
      <c r="E187" s="275" t="s">
        <v>1</v>
      </c>
      <c r="F187" s="276" t="s">
        <v>211</v>
      </c>
      <c r="G187" s="274"/>
      <c r="H187" s="277">
        <v>1100</v>
      </c>
      <c r="I187" s="278"/>
      <c r="J187" s="274"/>
      <c r="K187" s="274"/>
      <c r="L187" s="279"/>
      <c r="M187" s="280"/>
      <c r="N187" s="281"/>
      <c r="O187" s="281"/>
      <c r="P187" s="281"/>
      <c r="Q187" s="281"/>
      <c r="R187" s="281"/>
      <c r="S187" s="281"/>
      <c r="T187" s="28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83" t="s">
        <v>147</v>
      </c>
      <c r="AU187" s="283" t="s">
        <v>88</v>
      </c>
      <c r="AV187" s="14" t="s">
        <v>150</v>
      </c>
      <c r="AW187" s="14" t="s">
        <v>32</v>
      </c>
      <c r="AX187" s="14" t="s">
        <v>78</v>
      </c>
      <c r="AY187" s="283" t="s">
        <v>137</v>
      </c>
    </row>
    <row r="188" s="13" customFormat="1">
      <c r="A188" s="13"/>
      <c r="B188" s="262"/>
      <c r="C188" s="263"/>
      <c r="D188" s="258" t="s">
        <v>147</v>
      </c>
      <c r="E188" s="264" t="s">
        <v>1</v>
      </c>
      <c r="F188" s="265" t="s">
        <v>212</v>
      </c>
      <c r="G188" s="263"/>
      <c r="H188" s="266">
        <v>180</v>
      </c>
      <c r="I188" s="267"/>
      <c r="J188" s="263"/>
      <c r="K188" s="263"/>
      <c r="L188" s="268"/>
      <c r="M188" s="269"/>
      <c r="N188" s="270"/>
      <c r="O188" s="270"/>
      <c r="P188" s="270"/>
      <c r="Q188" s="270"/>
      <c r="R188" s="270"/>
      <c r="S188" s="270"/>
      <c r="T188" s="27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2" t="s">
        <v>147</v>
      </c>
      <c r="AU188" s="272" t="s">
        <v>88</v>
      </c>
      <c r="AV188" s="13" t="s">
        <v>88</v>
      </c>
      <c r="AW188" s="13" t="s">
        <v>32</v>
      </c>
      <c r="AX188" s="13" t="s">
        <v>78</v>
      </c>
      <c r="AY188" s="272" t="s">
        <v>137</v>
      </c>
    </row>
    <row r="189" s="14" customFormat="1">
      <c r="A189" s="14"/>
      <c r="B189" s="273"/>
      <c r="C189" s="274"/>
      <c r="D189" s="258" t="s">
        <v>147</v>
      </c>
      <c r="E189" s="275" t="s">
        <v>1</v>
      </c>
      <c r="F189" s="276" t="s">
        <v>213</v>
      </c>
      <c r="G189" s="274"/>
      <c r="H189" s="277">
        <v>180</v>
      </c>
      <c r="I189" s="278"/>
      <c r="J189" s="274"/>
      <c r="K189" s="274"/>
      <c r="L189" s="279"/>
      <c r="M189" s="280"/>
      <c r="N189" s="281"/>
      <c r="O189" s="281"/>
      <c r="P189" s="281"/>
      <c r="Q189" s="281"/>
      <c r="R189" s="281"/>
      <c r="S189" s="281"/>
      <c r="T189" s="28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83" t="s">
        <v>147</v>
      </c>
      <c r="AU189" s="283" t="s">
        <v>88</v>
      </c>
      <c r="AV189" s="14" t="s">
        <v>150</v>
      </c>
      <c r="AW189" s="14" t="s">
        <v>32</v>
      </c>
      <c r="AX189" s="14" t="s">
        <v>78</v>
      </c>
      <c r="AY189" s="283" t="s">
        <v>137</v>
      </c>
    </row>
    <row r="190" s="13" customFormat="1">
      <c r="A190" s="13"/>
      <c r="B190" s="262"/>
      <c r="C190" s="263"/>
      <c r="D190" s="258" t="s">
        <v>147</v>
      </c>
      <c r="E190" s="264" t="s">
        <v>1</v>
      </c>
      <c r="F190" s="265" t="s">
        <v>214</v>
      </c>
      <c r="G190" s="263"/>
      <c r="H190" s="266">
        <v>270</v>
      </c>
      <c r="I190" s="267"/>
      <c r="J190" s="263"/>
      <c r="K190" s="263"/>
      <c r="L190" s="268"/>
      <c r="M190" s="269"/>
      <c r="N190" s="270"/>
      <c r="O190" s="270"/>
      <c r="P190" s="270"/>
      <c r="Q190" s="270"/>
      <c r="R190" s="270"/>
      <c r="S190" s="270"/>
      <c r="T190" s="27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2" t="s">
        <v>147</v>
      </c>
      <c r="AU190" s="272" t="s">
        <v>88</v>
      </c>
      <c r="AV190" s="13" t="s">
        <v>88</v>
      </c>
      <c r="AW190" s="13" t="s">
        <v>32</v>
      </c>
      <c r="AX190" s="13" t="s">
        <v>78</v>
      </c>
      <c r="AY190" s="272" t="s">
        <v>137</v>
      </c>
    </row>
    <row r="191" s="14" customFormat="1">
      <c r="A191" s="14"/>
      <c r="B191" s="273"/>
      <c r="C191" s="274"/>
      <c r="D191" s="258" t="s">
        <v>147</v>
      </c>
      <c r="E191" s="275" t="s">
        <v>1</v>
      </c>
      <c r="F191" s="276" t="s">
        <v>215</v>
      </c>
      <c r="G191" s="274"/>
      <c r="H191" s="277">
        <v>270</v>
      </c>
      <c r="I191" s="278"/>
      <c r="J191" s="274"/>
      <c r="K191" s="274"/>
      <c r="L191" s="279"/>
      <c r="M191" s="280"/>
      <c r="N191" s="281"/>
      <c r="O191" s="281"/>
      <c r="P191" s="281"/>
      <c r="Q191" s="281"/>
      <c r="R191" s="281"/>
      <c r="S191" s="281"/>
      <c r="T191" s="28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83" t="s">
        <v>147</v>
      </c>
      <c r="AU191" s="283" t="s">
        <v>88</v>
      </c>
      <c r="AV191" s="14" t="s">
        <v>150</v>
      </c>
      <c r="AW191" s="14" t="s">
        <v>32</v>
      </c>
      <c r="AX191" s="14" t="s">
        <v>78</v>
      </c>
      <c r="AY191" s="283" t="s">
        <v>137</v>
      </c>
    </row>
    <row r="192" s="13" customFormat="1">
      <c r="A192" s="13"/>
      <c r="B192" s="262"/>
      <c r="C192" s="263"/>
      <c r="D192" s="258" t="s">
        <v>147</v>
      </c>
      <c r="E192" s="264" t="s">
        <v>1</v>
      </c>
      <c r="F192" s="265" t="s">
        <v>191</v>
      </c>
      <c r="G192" s="263"/>
      <c r="H192" s="266">
        <v>273</v>
      </c>
      <c r="I192" s="267"/>
      <c r="J192" s="263"/>
      <c r="K192" s="263"/>
      <c r="L192" s="268"/>
      <c r="M192" s="269"/>
      <c r="N192" s="270"/>
      <c r="O192" s="270"/>
      <c r="P192" s="270"/>
      <c r="Q192" s="270"/>
      <c r="R192" s="270"/>
      <c r="S192" s="270"/>
      <c r="T192" s="27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72" t="s">
        <v>147</v>
      </c>
      <c r="AU192" s="272" t="s">
        <v>88</v>
      </c>
      <c r="AV192" s="13" t="s">
        <v>88</v>
      </c>
      <c r="AW192" s="13" t="s">
        <v>32</v>
      </c>
      <c r="AX192" s="13" t="s">
        <v>78</v>
      </c>
      <c r="AY192" s="272" t="s">
        <v>137</v>
      </c>
    </row>
    <row r="193" s="14" customFormat="1">
      <c r="A193" s="14"/>
      <c r="B193" s="273"/>
      <c r="C193" s="274"/>
      <c r="D193" s="258" t="s">
        <v>147</v>
      </c>
      <c r="E193" s="275" t="s">
        <v>1</v>
      </c>
      <c r="F193" s="276" t="s">
        <v>216</v>
      </c>
      <c r="G193" s="274"/>
      <c r="H193" s="277">
        <v>273</v>
      </c>
      <c r="I193" s="278"/>
      <c r="J193" s="274"/>
      <c r="K193" s="274"/>
      <c r="L193" s="279"/>
      <c r="M193" s="280"/>
      <c r="N193" s="281"/>
      <c r="O193" s="281"/>
      <c r="P193" s="281"/>
      <c r="Q193" s="281"/>
      <c r="R193" s="281"/>
      <c r="S193" s="281"/>
      <c r="T193" s="28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83" t="s">
        <v>147</v>
      </c>
      <c r="AU193" s="283" t="s">
        <v>88</v>
      </c>
      <c r="AV193" s="14" t="s">
        <v>150</v>
      </c>
      <c r="AW193" s="14" t="s">
        <v>32</v>
      </c>
      <c r="AX193" s="14" t="s">
        <v>78</v>
      </c>
      <c r="AY193" s="283" t="s">
        <v>137</v>
      </c>
    </row>
    <row r="194" s="15" customFormat="1">
      <c r="A194" s="15"/>
      <c r="B194" s="284"/>
      <c r="C194" s="285"/>
      <c r="D194" s="258" t="s">
        <v>147</v>
      </c>
      <c r="E194" s="286" t="s">
        <v>1</v>
      </c>
      <c r="F194" s="287" t="s">
        <v>152</v>
      </c>
      <c r="G194" s="285"/>
      <c r="H194" s="288">
        <v>2453</v>
      </c>
      <c r="I194" s="289"/>
      <c r="J194" s="285"/>
      <c r="K194" s="285"/>
      <c r="L194" s="290"/>
      <c r="M194" s="291"/>
      <c r="N194" s="292"/>
      <c r="O194" s="292"/>
      <c r="P194" s="292"/>
      <c r="Q194" s="292"/>
      <c r="R194" s="292"/>
      <c r="S194" s="292"/>
      <c r="T194" s="29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94" t="s">
        <v>147</v>
      </c>
      <c r="AU194" s="294" t="s">
        <v>88</v>
      </c>
      <c r="AV194" s="15" t="s">
        <v>143</v>
      </c>
      <c r="AW194" s="15" t="s">
        <v>32</v>
      </c>
      <c r="AX194" s="15" t="s">
        <v>86</v>
      </c>
      <c r="AY194" s="294" t="s">
        <v>137</v>
      </c>
    </row>
    <row r="195" s="2" customFormat="1" ht="33" customHeight="1">
      <c r="A195" s="40"/>
      <c r="B195" s="41"/>
      <c r="C195" s="245" t="s">
        <v>217</v>
      </c>
      <c r="D195" s="245" t="s">
        <v>139</v>
      </c>
      <c r="E195" s="246" t="s">
        <v>218</v>
      </c>
      <c r="F195" s="247" t="s">
        <v>219</v>
      </c>
      <c r="G195" s="248" t="s">
        <v>220</v>
      </c>
      <c r="H195" s="249">
        <v>464.10000000000002</v>
      </c>
      <c r="I195" s="250"/>
      <c r="J195" s="251">
        <f>ROUND(I195*H195,2)</f>
        <v>0</v>
      </c>
      <c r="K195" s="252"/>
      <c r="L195" s="43"/>
      <c r="M195" s="253" t="s">
        <v>1</v>
      </c>
      <c r="N195" s="254" t="s">
        <v>43</v>
      </c>
      <c r="O195" s="93"/>
      <c r="P195" s="255">
        <f>O195*H195</f>
        <v>0</v>
      </c>
      <c r="Q195" s="255">
        <v>0</v>
      </c>
      <c r="R195" s="255">
        <f>Q195*H195</f>
        <v>0</v>
      </c>
      <c r="S195" s="255">
        <v>0</v>
      </c>
      <c r="T195" s="25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57" t="s">
        <v>143</v>
      </c>
      <c r="AT195" s="257" t="s">
        <v>139</v>
      </c>
      <c r="AU195" s="257" t="s">
        <v>88</v>
      </c>
      <c r="AY195" s="17" t="s">
        <v>137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7" t="s">
        <v>86</v>
      </c>
      <c r="BK195" s="145">
        <f>ROUND(I195*H195,2)</f>
        <v>0</v>
      </c>
      <c r="BL195" s="17" t="s">
        <v>143</v>
      </c>
      <c r="BM195" s="257" t="s">
        <v>221</v>
      </c>
    </row>
    <row r="196" s="2" customFormat="1">
      <c r="A196" s="40"/>
      <c r="B196" s="41"/>
      <c r="C196" s="42"/>
      <c r="D196" s="258" t="s">
        <v>145</v>
      </c>
      <c r="E196" s="42"/>
      <c r="F196" s="259" t="s">
        <v>222</v>
      </c>
      <c r="G196" s="42"/>
      <c r="H196" s="42"/>
      <c r="I196" s="214"/>
      <c r="J196" s="42"/>
      <c r="K196" s="42"/>
      <c r="L196" s="43"/>
      <c r="M196" s="260"/>
      <c r="N196" s="261"/>
      <c r="O196" s="93"/>
      <c r="P196" s="93"/>
      <c r="Q196" s="93"/>
      <c r="R196" s="93"/>
      <c r="S196" s="93"/>
      <c r="T196" s="94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7" t="s">
        <v>145</v>
      </c>
      <c r="AU196" s="17" t="s">
        <v>88</v>
      </c>
    </row>
    <row r="197" s="13" customFormat="1">
      <c r="A197" s="13"/>
      <c r="B197" s="262"/>
      <c r="C197" s="263"/>
      <c r="D197" s="258" t="s">
        <v>147</v>
      </c>
      <c r="E197" s="264" t="s">
        <v>1</v>
      </c>
      <c r="F197" s="265" t="s">
        <v>223</v>
      </c>
      <c r="G197" s="263"/>
      <c r="H197" s="266">
        <v>464.10000000000002</v>
      </c>
      <c r="I197" s="267"/>
      <c r="J197" s="263"/>
      <c r="K197" s="263"/>
      <c r="L197" s="268"/>
      <c r="M197" s="269"/>
      <c r="N197" s="270"/>
      <c r="O197" s="270"/>
      <c r="P197" s="270"/>
      <c r="Q197" s="270"/>
      <c r="R197" s="270"/>
      <c r="S197" s="270"/>
      <c r="T197" s="27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72" t="s">
        <v>147</v>
      </c>
      <c r="AU197" s="272" t="s">
        <v>88</v>
      </c>
      <c r="AV197" s="13" t="s">
        <v>88</v>
      </c>
      <c r="AW197" s="13" t="s">
        <v>32</v>
      </c>
      <c r="AX197" s="13" t="s">
        <v>78</v>
      </c>
      <c r="AY197" s="272" t="s">
        <v>137</v>
      </c>
    </row>
    <row r="198" s="14" customFormat="1">
      <c r="A198" s="14"/>
      <c r="B198" s="273"/>
      <c r="C198" s="274"/>
      <c r="D198" s="258" t="s">
        <v>147</v>
      </c>
      <c r="E198" s="275" t="s">
        <v>1</v>
      </c>
      <c r="F198" s="276" t="s">
        <v>224</v>
      </c>
      <c r="G198" s="274"/>
      <c r="H198" s="277">
        <v>464.10000000000002</v>
      </c>
      <c r="I198" s="278"/>
      <c r="J198" s="274"/>
      <c r="K198" s="274"/>
      <c r="L198" s="279"/>
      <c r="M198" s="280"/>
      <c r="N198" s="281"/>
      <c r="O198" s="281"/>
      <c r="P198" s="281"/>
      <c r="Q198" s="281"/>
      <c r="R198" s="281"/>
      <c r="S198" s="281"/>
      <c r="T198" s="28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83" t="s">
        <v>147</v>
      </c>
      <c r="AU198" s="283" t="s">
        <v>88</v>
      </c>
      <c r="AV198" s="14" t="s">
        <v>150</v>
      </c>
      <c r="AW198" s="14" t="s">
        <v>32</v>
      </c>
      <c r="AX198" s="14" t="s">
        <v>78</v>
      </c>
      <c r="AY198" s="283" t="s">
        <v>137</v>
      </c>
    </row>
    <row r="199" s="15" customFormat="1">
      <c r="A199" s="15"/>
      <c r="B199" s="284"/>
      <c r="C199" s="285"/>
      <c r="D199" s="258" t="s">
        <v>147</v>
      </c>
      <c r="E199" s="286" t="s">
        <v>1</v>
      </c>
      <c r="F199" s="287" t="s">
        <v>152</v>
      </c>
      <c r="G199" s="285"/>
      <c r="H199" s="288">
        <v>464.10000000000002</v>
      </c>
      <c r="I199" s="289"/>
      <c r="J199" s="285"/>
      <c r="K199" s="285"/>
      <c r="L199" s="290"/>
      <c r="M199" s="291"/>
      <c r="N199" s="292"/>
      <c r="O199" s="292"/>
      <c r="P199" s="292"/>
      <c r="Q199" s="292"/>
      <c r="R199" s="292"/>
      <c r="S199" s="292"/>
      <c r="T199" s="29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94" t="s">
        <v>147</v>
      </c>
      <c r="AU199" s="294" t="s">
        <v>88</v>
      </c>
      <c r="AV199" s="15" t="s">
        <v>143</v>
      </c>
      <c r="AW199" s="15" t="s">
        <v>32</v>
      </c>
      <c r="AX199" s="15" t="s">
        <v>86</v>
      </c>
      <c r="AY199" s="294" t="s">
        <v>137</v>
      </c>
    </row>
    <row r="200" s="2" customFormat="1" ht="24.15" customHeight="1">
      <c r="A200" s="40"/>
      <c r="B200" s="41"/>
      <c r="C200" s="245" t="s">
        <v>225</v>
      </c>
      <c r="D200" s="245" t="s">
        <v>139</v>
      </c>
      <c r="E200" s="246" t="s">
        <v>226</v>
      </c>
      <c r="F200" s="247" t="s">
        <v>227</v>
      </c>
      <c r="G200" s="248" t="s">
        <v>164</v>
      </c>
      <c r="H200" s="249">
        <v>80</v>
      </c>
      <c r="I200" s="250"/>
      <c r="J200" s="251">
        <f>ROUND(I200*H200,2)</f>
        <v>0</v>
      </c>
      <c r="K200" s="252"/>
      <c r="L200" s="43"/>
      <c r="M200" s="253" t="s">
        <v>1</v>
      </c>
      <c r="N200" s="254" t="s">
        <v>43</v>
      </c>
      <c r="O200" s="93"/>
      <c r="P200" s="255">
        <f>O200*H200</f>
        <v>0</v>
      </c>
      <c r="Q200" s="255">
        <v>0</v>
      </c>
      <c r="R200" s="255">
        <f>Q200*H200</f>
        <v>0</v>
      </c>
      <c r="S200" s="255">
        <v>0</v>
      </c>
      <c r="T200" s="25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57" t="s">
        <v>143</v>
      </c>
      <c r="AT200" s="257" t="s">
        <v>139</v>
      </c>
      <c r="AU200" s="257" t="s">
        <v>88</v>
      </c>
      <c r="AY200" s="17" t="s">
        <v>137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7" t="s">
        <v>86</v>
      </c>
      <c r="BK200" s="145">
        <f>ROUND(I200*H200,2)</f>
        <v>0</v>
      </c>
      <c r="BL200" s="17" t="s">
        <v>143</v>
      </c>
      <c r="BM200" s="257" t="s">
        <v>228</v>
      </c>
    </row>
    <row r="201" s="2" customFormat="1">
      <c r="A201" s="40"/>
      <c r="B201" s="41"/>
      <c r="C201" s="42"/>
      <c r="D201" s="258" t="s">
        <v>145</v>
      </c>
      <c r="E201" s="42"/>
      <c r="F201" s="259" t="s">
        <v>229</v>
      </c>
      <c r="G201" s="42"/>
      <c r="H201" s="42"/>
      <c r="I201" s="214"/>
      <c r="J201" s="42"/>
      <c r="K201" s="42"/>
      <c r="L201" s="43"/>
      <c r="M201" s="260"/>
      <c r="N201" s="261"/>
      <c r="O201" s="93"/>
      <c r="P201" s="93"/>
      <c r="Q201" s="93"/>
      <c r="R201" s="93"/>
      <c r="S201" s="93"/>
      <c r="T201" s="94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7" t="s">
        <v>145</v>
      </c>
      <c r="AU201" s="17" t="s">
        <v>88</v>
      </c>
    </row>
    <row r="202" s="13" customFormat="1">
      <c r="A202" s="13"/>
      <c r="B202" s="262"/>
      <c r="C202" s="263"/>
      <c r="D202" s="258" t="s">
        <v>147</v>
      </c>
      <c r="E202" s="264" t="s">
        <v>1</v>
      </c>
      <c r="F202" s="265" t="s">
        <v>169</v>
      </c>
      <c r="G202" s="263"/>
      <c r="H202" s="266">
        <v>80</v>
      </c>
      <c r="I202" s="267"/>
      <c r="J202" s="263"/>
      <c r="K202" s="263"/>
      <c r="L202" s="268"/>
      <c r="M202" s="269"/>
      <c r="N202" s="270"/>
      <c r="O202" s="270"/>
      <c r="P202" s="270"/>
      <c r="Q202" s="270"/>
      <c r="R202" s="270"/>
      <c r="S202" s="270"/>
      <c r="T202" s="27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2" t="s">
        <v>147</v>
      </c>
      <c r="AU202" s="272" t="s">
        <v>88</v>
      </c>
      <c r="AV202" s="13" t="s">
        <v>88</v>
      </c>
      <c r="AW202" s="13" t="s">
        <v>32</v>
      </c>
      <c r="AX202" s="13" t="s">
        <v>78</v>
      </c>
      <c r="AY202" s="272" t="s">
        <v>137</v>
      </c>
    </row>
    <row r="203" s="14" customFormat="1">
      <c r="A203" s="14"/>
      <c r="B203" s="273"/>
      <c r="C203" s="274"/>
      <c r="D203" s="258" t="s">
        <v>147</v>
      </c>
      <c r="E203" s="275" t="s">
        <v>1</v>
      </c>
      <c r="F203" s="276" t="s">
        <v>230</v>
      </c>
      <c r="G203" s="274"/>
      <c r="H203" s="277">
        <v>80</v>
      </c>
      <c r="I203" s="278"/>
      <c r="J203" s="274"/>
      <c r="K203" s="274"/>
      <c r="L203" s="279"/>
      <c r="M203" s="280"/>
      <c r="N203" s="281"/>
      <c r="O203" s="281"/>
      <c r="P203" s="281"/>
      <c r="Q203" s="281"/>
      <c r="R203" s="281"/>
      <c r="S203" s="281"/>
      <c r="T203" s="28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83" t="s">
        <v>147</v>
      </c>
      <c r="AU203" s="283" t="s">
        <v>88</v>
      </c>
      <c r="AV203" s="14" t="s">
        <v>150</v>
      </c>
      <c r="AW203" s="14" t="s">
        <v>32</v>
      </c>
      <c r="AX203" s="14" t="s">
        <v>78</v>
      </c>
      <c r="AY203" s="283" t="s">
        <v>137</v>
      </c>
    </row>
    <row r="204" s="15" customFormat="1">
      <c r="A204" s="15"/>
      <c r="B204" s="284"/>
      <c r="C204" s="285"/>
      <c r="D204" s="258" t="s">
        <v>147</v>
      </c>
      <c r="E204" s="286" t="s">
        <v>1</v>
      </c>
      <c r="F204" s="287" t="s">
        <v>152</v>
      </c>
      <c r="G204" s="285"/>
      <c r="H204" s="288">
        <v>80</v>
      </c>
      <c r="I204" s="289"/>
      <c r="J204" s="285"/>
      <c r="K204" s="285"/>
      <c r="L204" s="290"/>
      <c r="M204" s="291"/>
      <c r="N204" s="292"/>
      <c r="O204" s="292"/>
      <c r="P204" s="292"/>
      <c r="Q204" s="292"/>
      <c r="R204" s="292"/>
      <c r="S204" s="292"/>
      <c r="T204" s="29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94" t="s">
        <v>147</v>
      </c>
      <c r="AU204" s="294" t="s">
        <v>88</v>
      </c>
      <c r="AV204" s="15" t="s">
        <v>143</v>
      </c>
      <c r="AW204" s="15" t="s">
        <v>32</v>
      </c>
      <c r="AX204" s="15" t="s">
        <v>86</v>
      </c>
      <c r="AY204" s="294" t="s">
        <v>137</v>
      </c>
    </row>
    <row r="205" s="2" customFormat="1" ht="33" customHeight="1">
      <c r="A205" s="40"/>
      <c r="B205" s="41"/>
      <c r="C205" s="245" t="s">
        <v>231</v>
      </c>
      <c r="D205" s="245" t="s">
        <v>139</v>
      </c>
      <c r="E205" s="246" t="s">
        <v>232</v>
      </c>
      <c r="F205" s="247" t="s">
        <v>233</v>
      </c>
      <c r="G205" s="248" t="s">
        <v>155</v>
      </c>
      <c r="H205" s="249">
        <v>3640</v>
      </c>
      <c r="I205" s="250"/>
      <c r="J205" s="251">
        <f>ROUND(I205*H205,2)</f>
        <v>0</v>
      </c>
      <c r="K205" s="252"/>
      <c r="L205" s="43"/>
      <c r="M205" s="253" t="s">
        <v>1</v>
      </c>
      <c r="N205" s="254" t="s">
        <v>43</v>
      </c>
      <c r="O205" s="93"/>
      <c r="P205" s="255">
        <f>O205*H205</f>
        <v>0</v>
      </c>
      <c r="Q205" s="255">
        <v>0</v>
      </c>
      <c r="R205" s="255">
        <f>Q205*H205</f>
        <v>0</v>
      </c>
      <c r="S205" s="255">
        <v>0</v>
      </c>
      <c r="T205" s="25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57" t="s">
        <v>143</v>
      </c>
      <c r="AT205" s="257" t="s">
        <v>139</v>
      </c>
      <c r="AU205" s="257" t="s">
        <v>88</v>
      </c>
      <c r="AY205" s="17" t="s">
        <v>137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7" t="s">
        <v>86</v>
      </c>
      <c r="BK205" s="145">
        <f>ROUND(I205*H205,2)</f>
        <v>0</v>
      </c>
      <c r="BL205" s="17" t="s">
        <v>143</v>
      </c>
      <c r="BM205" s="257" t="s">
        <v>234</v>
      </c>
    </row>
    <row r="206" s="2" customFormat="1">
      <c r="A206" s="40"/>
      <c r="B206" s="41"/>
      <c r="C206" s="42"/>
      <c r="D206" s="258" t="s">
        <v>145</v>
      </c>
      <c r="E206" s="42"/>
      <c r="F206" s="259" t="s">
        <v>235</v>
      </c>
      <c r="G206" s="42"/>
      <c r="H206" s="42"/>
      <c r="I206" s="214"/>
      <c r="J206" s="42"/>
      <c r="K206" s="42"/>
      <c r="L206" s="43"/>
      <c r="M206" s="260"/>
      <c r="N206" s="261"/>
      <c r="O206" s="93"/>
      <c r="P206" s="93"/>
      <c r="Q206" s="93"/>
      <c r="R206" s="93"/>
      <c r="S206" s="93"/>
      <c r="T206" s="94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7" t="s">
        <v>145</v>
      </c>
      <c r="AU206" s="17" t="s">
        <v>88</v>
      </c>
    </row>
    <row r="207" s="13" customFormat="1">
      <c r="A207" s="13"/>
      <c r="B207" s="262"/>
      <c r="C207" s="263"/>
      <c r="D207" s="258" t="s">
        <v>147</v>
      </c>
      <c r="E207" s="264" t="s">
        <v>1</v>
      </c>
      <c r="F207" s="265" t="s">
        <v>158</v>
      </c>
      <c r="G207" s="263"/>
      <c r="H207" s="266">
        <v>3400</v>
      </c>
      <c r="I207" s="267"/>
      <c r="J207" s="263"/>
      <c r="K207" s="263"/>
      <c r="L207" s="268"/>
      <c r="M207" s="269"/>
      <c r="N207" s="270"/>
      <c r="O207" s="270"/>
      <c r="P207" s="270"/>
      <c r="Q207" s="270"/>
      <c r="R207" s="270"/>
      <c r="S207" s="270"/>
      <c r="T207" s="27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2" t="s">
        <v>147</v>
      </c>
      <c r="AU207" s="272" t="s">
        <v>88</v>
      </c>
      <c r="AV207" s="13" t="s">
        <v>88</v>
      </c>
      <c r="AW207" s="13" t="s">
        <v>32</v>
      </c>
      <c r="AX207" s="13" t="s">
        <v>78</v>
      </c>
      <c r="AY207" s="272" t="s">
        <v>137</v>
      </c>
    </row>
    <row r="208" s="14" customFormat="1">
      <c r="A208" s="14"/>
      <c r="B208" s="273"/>
      <c r="C208" s="274"/>
      <c r="D208" s="258" t="s">
        <v>147</v>
      </c>
      <c r="E208" s="275" t="s">
        <v>1</v>
      </c>
      <c r="F208" s="276" t="s">
        <v>236</v>
      </c>
      <c r="G208" s="274"/>
      <c r="H208" s="277">
        <v>3400</v>
      </c>
      <c r="I208" s="278"/>
      <c r="J208" s="274"/>
      <c r="K208" s="274"/>
      <c r="L208" s="279"/>
      <c r="M208" s="280"/>
      <c r="N208" s="281"/>
      <c r="O208" s="281"/>
      <c r="P208" s="281"/>
      <c r="Q208" s="281"/>
      <c r="R208" s="281"/>
      <c r="S208" s="281"/>
      <c r="T208" s="28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3" t="s">
        <v>147</v>
      </c>
      <c r="AU208" s="283" t="s">
        <v>88</v>
      </c>
      <c r="AV208" s="14" t="s">
        <v>150</v>
      </c>
      <c r="AW208" s="14" t="s">
        <v>32</v>
      </c>
      <c r="AX208" s="14" t="s">
        <v>78</v>
      </c>
      <c r="AY208" s="283" t="s">
        <v>137</v>
      </c>
    </row>
    <row r="209" s="13" customFormat="1">
      <c r="A209" s="13"/>
      <c r="B209" s="262"/>
      <c r="C209" s="263"/>
      <c r="D209" s="258" t="s">
        <v>147</v>
      </c>
      <c r="E209" s="264" t="s">
        <v>1</v>
      </c>
      <c r="F209" s="265" t="s">
        <v>160</v>
      </c>
      <c r="G209" s="263"/>
      <c r="H209" s="266">
        <v>240</v>
      </c>
      <c r="I209" s="267"/>
      <c r="J209" s="263"/>
      <c r="K209" s="263"/>
      <c r="L209" s="268"/>
      <c r="M209" s="269"/>
      <c r="N209" s="270"/>
      <c r="O209" s="270"/>
      <c r="P209" s="270"/>
      <c r="Q209" s="270"/>
      <c r="R209" s="270"/>
      <c r="S209" s="270"/>
      <c r="T209" s="27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2" t="s">
        <v>147</v>
      </c>
      <c r="AU209" s="272" t="s">
        <v>88</v>
      </c>
      <c r="AV209" s="13" t="s">
        <v>88</v>
      </c>
      <c r="AW209" s="13" t="s">
        <v>32</v>
      </c>
      <c r="AX209" s="13" t="s">
        <v>78</v>
      </c>
      <c r="AY209" s="272" t="s">
        <v>137</v>
      </c>
    </row>
    <row r="210" s="14" customFormat="1">
      <c r="A210" s="14"/>
      <c r="B210" s="273"/>
      <c r="C210" s="274"/>
      <c r="D210" s="258" t="s">
        <v>147</v>
      </c>
      <c r="E210" s="275" t="s">
        <v>1</v>
      </c>
      <c r="F210" s="276" t="s">
        <v>236</v>
      </c>
      <c r="G210" s="274"/>
      <c r="H210" s="277">
        <v>240</v>
      </c>
      <c r="I210" s="278"/>
      <c r="J210" s="274"/>
      <c r="K210" s="274"/>
      <c r="L210" s="279"/>
      <c r="M210" s="280"/>
      <c r="N210" s="281"/>
      <c r="O210" s="281"/>
      <c r="P210" s="281"/>
      <c r="Q210" s="281"/>
      <c r="R210" s="281"/>
      <c r="S210" s="281"/>
      <c r="T210" s="28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83" t="s">
        <v>147</v>
      </c>
      <c r="AU210" s="283" t="s">
        <v>88</v>
      </c>
      <c r="AV210" s="14" t="s">
        <v>150</v>
      </c>
      <c r="AW210" s="14" t="s">
        <v>32</v>
      </c>
      <c r="AX210" s="14" t="s">
        <v>78</v>
      </c>
      <c r="AY210" s="283" t="s">
        <v>137</v>
      </c>
    </row>
    <row r="211" s="15" customFormat="1">
      <c r="A211" s="15"/>
      <c r="B211" s="284"/>
      <c r="C211" s="285"/>
      <c r="D211" s="258" t="s">
        <v>147</v>
      </c>
      <c r="E211" s="286" t="s">
        <v>1</v>
      </c>
      <c r="F211" s="287" t="s">
        <v>152</v>
      </c>
      <c r="G211" s="285"/>
      <c r="H211" s="288">
        <v>3640</v>
      </c>
      <c r="I211" s="289"/>
      <c r="J211" s="285"/>
      <c r="K211" s="285"/>
      <c r="L211" s="290"/>
      <c r="M211" s="291"/>
      <c r="N211" s="292"/>
      <c r="O211" s="292"/>
      <c r="P211" s="292"/>
      <c r="Q211" s="292"/>
      <c r="R211" s="292"/>
      <c r="S211" s="292"/>
      <c r="T211" s="29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94" t="s">
        <v>147</v>
      </c>
      <c r="AU211" s="294" t="s">
        <v>88</v>
      </c>
      <c r="AV211" s="15" t="s">
        <v>143</v>
      </c>
      <c r="AW211" s="15" t="s">
        <v>32</v>
      </c>
      <c r="AX211" s="15" t="s">
        <v>86</v>
      </c>
      <c r="AY211" s="294" t="s">
        <v>137</v>
      </c>
    </row>
    <row r="212" s="2" customFormat="1" ht="24.15" customHeight="1">
      <c r="A212" s="40"/>
      <c r="B212" s="41"/>
      <c r="C212" s="245" t="s">
        <v>8</v>
      </c>
      <c r="D212" s="245" t="s">
        <v>139</v>
      </c>
      <c r="E212" s="246" t="s">
        <v>237</v>
      </c>
      <c r="F212" s="247" t="s">
        <v>238</v>
      </c>
      <c r="G212" s="248" t="s">
        <v>155</v>
      </c>
      <c r="H212" s="249">
        <v>4446.1000000000004</v>
      </c>
      <c r="I212" s="250"/>
      <c r="J212" s="251">
        <f>ROUND(I212*H212,2)</f>
        <v>0</v>
      </c>
      <c r="K212" s="252"/>
      <c r="L212" s="43"/>
      <c r="M212" s="253" t="s">
        <v>1</v>
      </c>
      <c r="N212" s="254" t="s">
        <v>43</v>
      </c>
      <c r="O212" s="93"/>
      <c r="P212" s="255">
        <f>O212*H212</f>
        <v>0</v>
      </c>
      <c r="Q212" s="255">
        <v>0</v>
      </c>
      <c r="R212" s="255">
        <f>Q212*H212</f>
        <v>0</v>
      </c>
      <c r="S212" s="255">
        <v>0</v>
      </c>
      <c r="T212" s="25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57" t="s">
        <v>143</v>
      </c>
      <c r="AT212" s="257" t="s">
        <v>139</v>
      </c>
      <c r="AU212" s="257" t="s">
        <v>88</v>
      </c>
      <c r="AY212" s="17" t="s">
        <v>137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7" t="s">
        <v>86</v>
      </c>
      <c r="BK212" s="145">
        <f>ROUND(I212*H212,2)</f>
        <v>0</v>
      </c>
      <c r="BL212" s="17" t="s">
        <v>143</v>
      </c>
      <c r="BM212" s="257" t="s">
        <v>239</v>
      </c>
    </row>
    <row r="213" s="2" customFormat="1">
      <c r="A213" s="40"/>
      <c r="B213" s="41"/>
      <c r="C213" s="42"/>
      <c r="D213" s="258" t="s">
        <v>145</v>
      </c>
      <c r="E213" s="42"/>
      <c r="F213" s="259" t="s">
        <v>240</v>
      </c>
      <c r="G213" s="42"/>
      <c r="H213" s="42"/>
      <c r="I213" s="214"/>
      <c r="J213" s="42"/>
      <c r="K213" s="42"/>
      <c r="L213" s="43"/>
      <c r="M213" s="260"/>
      <c r="N213" s="261"/>
      <c r="O213" s="93"/>
      <c r="P213" s="93"/>
      <c r="Q213" s="93"/>
      <c r="R213" s="93"/>
      <c r="S213" s="93"/>
      <c r="T213" s="94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7" t="s">
        <v>145</v>
      </c>
      <c r="AU213" s="17" t="s">
        <v>88</v>
      </c>
    </row>
    <row r="214" s="13" customFormat="1">
      <c r="A214" s="13"/>
      <c r="B214" s="262"/>
      <c r="C214" s="263"/>
      <c r="D214" s="258" t="s">
        <v>147</v>
      </c>
      <c r="E214" s="264" t="s">
        <v>1</v>
      </c>
      <c r="F214" s="265" t="s">
        <v>241</v>
      </c>
      <c r="G214" s="263"/>
      <c r="H214" s="266">
        <v>2910.5999999999999</v>
      </c>
      <c r="I214" s="267"/>
      <c r="J214" s="263"/>
      <c r="K214" s="263"/>
      <c r="L214" s="268"/>
      <c r="M214" s="269"/>
      <c r="N214" s="270"/>
      <c r="O214" s="270"/>
      <c r="P214" s="270"/>
      <c r="Q214" s="270"/>
      <c r="R214" s="270"/>
      <c r="S214" s="270"/>
      <c r="T214" s="27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72" t="s">
        <v>147</v>
      </c>
      <c r="AU214" s="272" t="s">
        <v>88</v>
      </c>
      <c r="AV214" s="13" t="s">
        <v>88</v>
      </c>
      <c r="AW214" s="13" t="s">
        <v>32</v>
      </c>
      <c r="AX214" s="13" t="s">
        <v>78</v>
      </c>
      <c r="AY214" s="272" t="s">
        <v>137</v>
      </c>
    </row>
    <row r="215" s="14" customFormat="1">
      <c r="A215" s="14"/>
      <c r="B215" s="273"/>
      <c r="C215" s="274"/>
      <c r="D215" s="258" t="s">
        <v>147</v>
      </c>
      <c r="E215" s="275" t="s">
        <v>1</v>
      </c>
      <c r="F215" s="276" t="s">
        <v>242</v>
      </c>
      <c r="G215" s="274"/>
      <c r="H215" s="277">
        <v>2910.5999999999999</v>
      </c>
      <c r="I215" s="278"/>
      <c r="J215" s="274"/>
      <c r="K215" s="274"/>
      <c r="L215" s="279"/>
      <c r="M215" s="280"/>
      <c r="N215" s="281"/>
      <c r="O215" s="281"/>
      <c r="P215" s="281"/>
      <c r="Q215" s="281"/>
      <c r="R215" s="281"/>
      <c r="S215" s="281"/>
      <c r="T215" s="28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83" t="s">
        <v>147</v>
      </c>
      <c r="AU215" s="283" t="s">
        <v>88</v>
      </c>
      <c r="AV215" s="14" t="s">
        <v>150</v>
      </c>
      <c r="AW215" s="14" t="s">
        <v>32</v>
      </c>
      <c r="AX215" s="14" t="s">
        <v>78</v>
      </c>
      <c r="AY215" s="283" t="s">
        <v>137</v>
      </c>
    </row>
    <row r="216" s="13" customFormat="1">
      <c r="A216" s="13"/>
      <c r="B216" s="262"/>
      <c r="C216" s="263"/>
      <c r="D216" s="258" t="s">
        <v>147</v>
      </c>
      <c r="E216" s="264" t="s">
        <v>1</v>
      </c>
      <c r="F216" s="265" t="s">
        <v>243</v>
      </c>
      <c r="G216" s="263"/>
      <c r="H216" s="266">
        <v>185.5</v>
      </c>
      <c r="I216" s="267"/>
      <c r="J216" s="263"/>
      <c r="K216" s="263"/>
      <c r="L216" s="268"/>
      <c r="M216" s="269"/>
      <c r="N216" s="270"/>
      <c r="O216" s="270"/>
      <c r="P216" s="270"/>
      <c r="Q216" s="270"/>
      <c r="R216" s="270"/>
      <c r="S216" s="270"/>
      <c r="T216" s="27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2" t="s">
        <v>147</v>
      </c>
      <c r="AU216" s="272" t="s">
        <v>88</v>
      </c>
      <c r="AV216" s="13" t="s">
        <v>88</v>
      </c>
      <c r="AW216" s="13" t="s">
        <v>32</v>
      </c>
      <c r="AX216" s="13" t="s">
        <v>78</v>
      </c>
      <c r="AY216" s="272" t="s">
        <v>137</v>
      </c>
    </row>
    <row r="217" s="14" customFormat="1">
      <c r="A217" s="14"/>
      <c r="B217" s="273"/>
      <c r="C217" s="274"/>
      <c r="D217" s="258" t="s">
        <v>147</v>
      </c>
      <c r="E217" s="275" t="s">
        <v>1</v>
      </c>
      <c r="F217" s="276" t="s">
        <v>244</v>
      </c>
      <c r="G217" s="274"/>
      <c r="H217" s="277">
        <v>185.5</v>
      </c>
      <c r="I217" s="278"/>
      <c r="J217" s="274"/>
      <c r="K217" s="274"/>
      <c r="L217" s="279"/>
      <c r="M217" s="280"/>
      <c r="N217" s="281"/>
      <c r="O217" s="281"/>
      <c r="P217" s="281"/>
      <c r="Q217" s="281"/>
      <c r="R217" s="281"/>
      <c r="S217" s="281"/>
      <c r="T217" s="28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83" t="s">
        <v>147</v>
      </c>
      <c r="AU217" s="283" t="s">
        <v>88</v>
      </c>
      <c r="AV217" s="14" t="s">
        <v>150</v>
      </c>
      <c r="AW217" s="14" t="s">
        <v>32</v>
      </c>
      <c r="AX217" s="14" t="s">
        <v>78</v>
      </c>
      <c r="AY217" s="283" t="s">
        <v>137</v>
      </c>
    </row>
    <row r="218" s="13" customFormat="1">
      <c r="A218" s="13"/>
      <c r="B218" s="262"/>
      <c r="C218" s="263"/>
      <c r="D218" s="258" t="s">
        <v>147</v>
      </c>
      <c r="E218" s="264" t="s">
        <v>1</v>
      </c>
      <c r="F218" s="265" t="s">
        <v>245</v>
      </c>
      <c r="G218" s="263"/>
      <c r="H218" s="266">
        <v>1350</v>
      </c>
      <c r="I218" s="267"/>
      <c r="J218" s="263"/>
      <c r="K218" s="263"/>
      <c r="L218" s="268"/>
      <c r="M218" s="269"/>
      <c r="N218" s="270"/>
      <c r="O218" s="270"/>
      <c r="P218" s="270"/>
      <c r="Q218" s="270"/>
      <c r="R218" s="270"/>
      <c r="S218" s="270"/>
      <c r="T218" s="27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72" t="s">
        <v>147</v>
      </c>
      <c r="AU218" s="272" t="s">
        <v>88</v>
      </c>
      <c r="AV218" s="13" t="s">
        <v>88</v>
      </c>
      <c r="AW218" s="13" t="s">
        <v>32</v>
      </c>
      <c r="AX218" s="13" t="s">
        <v>78</v>
      </c>
      <c r="AY218" s="272" t="s">
        <v>137</v>
      </c>
    </row>
    <row r="219" s="14" customFormat="1">
      <c r="A219" s="14"/>
      <c r="B219" s="273"/>
      <c r="C219" s="274"/>
      <c r="D219" s="258" t="s">
        <v>147</v>
      </c>
      <c r="E219" s="275" t="s">
        <v>1</v>
      </c>
      <c r="F219" s="276" t="s">
        <v>246</v>
      </c>
      <c r="G219" s="274"/>
      <c r="H219" s="277">
        <v>1350</v>
      </c>
      <c r="I219" s="278"/>
      <c r="J219" s="274"/>
      <c r="K219" s="274"/>
      <c r="L219" s="279"/>
      <c r="M219" s="280"/>
      <c r="N219" s="281"/>
      <c r="O219" s="281"/>
      <c r="P219" s="281"/>
      <c r="Q219" s="281"/>
      <c r="R219" s="281"/>
      <c r="S219" s="281"/>
      <c r="T219" s="28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3" t="s">
        <v>147</v>
      </c>
      <c r="AU219" s="283" t="s">
        <v>88</v>
      </c>
      <c r="AV219" s="14" t="s">
        <v>150</v>
      </c>
      <c r="AW219" s="14" t="s">
        <v>32</v>
      </c>
      <c r="AX219" s="14" t="s">
        <v>78</v>
      </c>
      <c r="AY219" s="283" t="s">
        <v>137</v>
      </c>
    </row>
    <row r="220" s="15" customFormat="1">
      <c r="A220" s="15"/>
      <c r="B220" s="284"/>
      <c r="C220" s="285"/>
      <c r="D220" s="258" t="s">
        <v>147</v>
      </c>
      <c r="E220" s="286" t="s">
        <v>1</v>
      </c>
      <c r="F220" s="287" t="s">
        <v>152</v>
      </c>
      <c r="G220" s="285"/>
      <c r="H220" s="288">
        <v>4446.1000000000004</v>
      </c>
      <c r="I220" s="289"/>
      <c r="J220" s="285"/>
      <c r="K220" s="285"/>
      <c r="L220" s="290"/>
      <c r="M220" s="291"/>
      <c r="N220" s="292"/>
      <c r="O220" s="292"/>
      <c r="P220" s="292"/>
      <c r="Q220" s="292"/>
      <c r="R220" s="292"/>
      <c r="S220" s="292"/>
      <c r="T220" s="29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94" t="s">
        <v>147</v>
      </c>
      <c r="AU220" s="294" t="s">
        <v>88</v>
      </c>
      <c r="AV220" s="15" t="s">
        <v>143</v>
      </c>
      <c r="AW220" s="15" t="s">
        <v>32</v>
      </c>
      <c r="AX220" s="15" t="s">
        <v>86</v>
      </c>
      <c r="AY220" s="294" t="s">
        <v>137</v>
      </c>
    </row>
    <row r="221" s="2" customFormat="1" ht="16.5" customHeight="1">
      <c r="A221" s="40"/>
      <c r="B221" s="41"/>
      <c r="C221" s="295" t="s">
        <v>247</v>
      </c>
      <c r="D221" s="295" t="s">
        <v>248</v>
      </c>
      <c r="E221" s="296" t="s">
        <v>249</v>
      </c>
      <c r="F221" s="297" t="s">
        <v>250</v>
      </c>
      <c r="G221" s="298" t="s">
        <v>251</v>
      </c>
      <c r="H221" s="299">
        <v>133.38300000000001</v>
      </c>
      <c r="I221" s="300"/>
      <c r="J221" s="301">
        <f>ROUND(I221*H221,2)</f>
        <v>0</v>
      </c>
      <c r="K221" s="302"/>
      <c r="L221" s="303"/>
      <c r="M221" s="304" t="s">
        <v>1</v>
      </c>
      <c r="N221" s="305" t="s">
        <v>43</v>
      </c>
      <c r="O221" s="93"/>
      <c r="P221" s="255">
        <f>O221*H221</f>
        <v>0</v>
      </c>
      <c r="Q221" s="255">
        <v>0.001</v>
      </c>
      <c r="R221" s="255">
        <f>Q221*H221</f>
        <v>0.133383</v>
      </c>
      <c r="S221" s="255">
        <v>0</v>
      </c>
      <c r="T221" s="25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57" t="s">
        <v>148</v>
      </c>
      <c r="AT221" s="257" t="s">
        <v>248</v>
      </c>
      <c r="AU221" s="257" t="s">
        <v>88</v>
      </c>
      <c r="AY221" s="17" t="s">
        <v>137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7" t="s">
        <v>86</v>
      </c>
      <c r="BK221" s="145">
        <f>ROUND(I221*H221,2)</f>
        <v>0</v>
      </c>
      <c r="BL221" s="17" t="s">
        <v>143</v>
      </c>
      <c r="BM221" s="257" t="s">
        <v>252</v>
      </c>
    </row>
    <row r="222" s="2" customFormat="1">
      <c r="A222" s="40"/>
      <c r="B222" s="41"/>
      <c r="C222" s="42"/>
      <c r="D222" s="258" t="s">
        <v>145</v>
      </c>
      <c r="E222" s="42"/>
      <c r="F222" s="259" t="s">
        <v>250</v>
      </c>
      <c r="G222" s="42"/>
      <c r="H222" s="42"/>
      <c r="I222" s="214"/>
      <c r="J222" s="42"/>
      <c r="K222" s="42"/>
      <c r="L222" s="43"/>
      <c r="M222" s="260"/>
      <c r="N222" s="261"/>
      <c r="O222" s="93"/>
      <c r="P222" s="93"/>
      <c r="Q222" s="93"/>
      <c r="R222" s="93"/>
      <c r="S222" s="93"/>
      <c r="T222" s="94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7" t="s">
        <v>145</v>
      </c>
      <c r="AU222" s="17" t="s">
        <v>88</v>
      </c>
    </row>
    <row r="223" s="13" customFormat="1">
      <c r="A223" s="13"/>
      <c r="B223" s="262"/>
      <c r="C223" s="263"/>
      <c r="D223" s="258" t="s">
        <v>147</v>
      </c>
      <c r="E223" s="263"/>
      <c r="F223" s="265" t="s">
        <v>253</v>
      </c>
      <c r="G223" s="263"/>
      <c r="H223" s="266">
        <v>133.38300000000001</v>
      </c>
      <c r="I223" s="267"/>
      <c r="J223" s="263"/>
      <c r="K223" s="263"/>
      <c r="L223" s="268"/>
      <c r="M223" s="269"/>
      <c r="N223" s="270"/>
      <c r="O223" s="270"/>
      <c r="P223" s="270"/>
      <c r="Q223" s="270"/>
      <c r="R223" s="270"/>
      <c r="S223" s="270"/>
      <c r="T223" s="27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2" t="s">
        <v>147</v>
      </c>
      <c r="AU223" s="272" t="s">
        <v>88</v>
      </c>
      <c r="AV223" s="13" t="s">
        <v>88</v>
      </c>
      <c r="AW223" s="13" t="s">
        <v>4</v>
      </c>
      <c r="AX223" s="13" t="s">
        <v>86</v>
      </c>
      <c r="AY223" s="272" t="s">
        <v>137</v>
      </c>
    </row>
    <row r="224" s="2" customFormat="1" ht="24.15" customHeight="1">
      <c r="A224" s="40"/>
      <c r="B224" s="41"/>
      <c r="C224" s="245" t="s">
        <v>254</v>
      </c>
      <c r="D224" s="245" t="s">
        <v>139</v>
      </c>
      <c r="E224" s="246" t="s">
        <v>255</v>
      </c>
      <c r="F224" s="247" t="s">
        <v>256</v>
      </c>
      <c r="G224" s="248" t="s">
        <v>155</v>
      </c>
      <c r="H224" s="249">
        <v>3550</v>
      </c>
      <c r="I224" s="250"/>
      <c r="J224" s="251">
        <f>ROUND(I224*H224,2)</f>
        <v>0</v>
      </c>
      <c r="K224" s="252"/>
      <c r="L224" s="43"/>
      <c r="M224" s="253" t="s">
        <v>1</v>
      </c>
      <c r="N224" s="254" t="s">
        <v>43</v>
      </c>
      <c r="O224" s="93"/>
      <c r="P224" s="255">
        <f>O224*H224</f>
        <v>0</v>
      </c>
      <c r="Q224" s="255">
        <v>0</v>
      </c>
      <c r="R224" s="255">
        <f>Q224*H224</f>
        <v>0</v>
      </c>
      <c r="S224" s="255">
        <v>0</v>
      </c>
      <c r="T224" s="25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57" t="s">
        <v>143</v>
      </c>
      <c r="AT224" s="257" t="s">
        <v>139</v>
      </c>
      <c r="AU224" s="257" t="s">
        <v>88</v>
      </c>
      <c r="AY224" s="17" t="s">
        <v>137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7" t="s">
        <v>86</v>
      </c>
      <c r="BK224" s="145">
        <f>ROUND(I224*H224,2)</f>
        <v>0</v>
      </c>
      <c r="BL224" s="17" t="s">
        <v>143</v>
      </c>
      <c r="BM224" s="257" t="s">
        <v>257</v>
      </c>
    </row>
    <row r="225" s="2" customFormat="1">
      <c r="A225" s="40"/>
      <c r="B225" s="41"/>
      <c r="C225" s="42"/>
      <c r="D225" s="258" t="s">
        <v>145</v>
      </c>
      <c r="E225" s="42"/>
      <c r="F225" s="259" t="s">
        <v>258</v>
      </c>
      <c r="G225" s="42"/>
      <c r="H225" s="42"/>
      <c r="I225" s="214"/>
      <c r="J225" s="42"/>
      <c r="K225" s="42"/>
      <c r="L225" s="43"/>
      <c r="M225" s="260"/>
      <c r="N225" s="261"/>
      <c r="O225" s="93"/>
      <c r="P225" s="93"/>
      <c r="Q225" s="93"/>
      <c r="R225" s="93"/>
      <c r="S225" s="93"/>
      <c r="T225" s="94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7" t="s">
        <v>145</v>
      </c>
      <c r="AU225" s="17" t="s">
        <v>88</v>
      </c>
    </row>
    <row r="226" s="2" customFormat="1" ht="16.5" customHeight="1">
      <c r="A226" s="40"/>
      <c r="B226" s="41"/>
      <c r="C226" s="295" t="s">
        <v>259</v>
      </c>
      <c r="D226" s="295" t="s">
        <v>248</v>
      </c>
      <c r="E226" s="296" t="s">
        <v>260</v>
      </c>
      <c r="F226" s="297" t="s">
        <v>261</v>
      </c>
      <c r="G226" s="298" t="s">
        <v>251</v>
      </c>
      <c r="H226" s="299">
        <v>106.5</v>
      </c>
      <c r="I226" s="300"/>
      <c r="J226" s="301">
        <f>ROUND(I226*H226,2)</f>
        <v>0</v>
      </c>
      <c r="K226" s="302"/>
      <c r="L226" s="303"/>
      <c r="M226" s="304" t="s">
        <v>1</v>
      </c>
      <c r="N226" s="305" t="s">
        <v>43</v>
      </c>
      <c r="O226" s="93"/>
      <c r="P226" s="255">
        <f>O226*H226</f>
        <v>0</v>
      </c>
      <c r="Q226" s="255">
        <v>0.001</v>
      </c>
      <c r="R226" s="255">
        <f>Q226*H226</f>
        <v>0.1065</v>
      </c>
      <c r="S226" s="255">
        <v>0</v>
      </c>
      <c r="T226" s="25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57" t="s">
        <v>148</v>
      </c>
      <c r="AT226" s="257" t="s">
        <v>248</v>
      </c>
      <c r="AU226" s="257" t="s">
        <v>88</v>
      </c>
      <c r="AY226" s="17" t="s">
        <v>137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7" t="s">
        <v>86</v>
      </c>
      <c r="BK226" s="145">
        <f>ROUND(I226*H226,2)</f>
        <v>0</v>
      </c>
      <c r="BL226" s="17" t="s">
        <v>143</v>
      </c>
      <c r="BM226" s="257" t="s">
        <v>262</v>
      </c>
    </row>
    <row r="227" s="2" customFormat="1">
      <c r="A227" s="40"/>
      <c r="B227" s="41"/>
      <c r="C227" s="42"/>
      <c r="D227" s="258" t="s">
        <v>145</v>
      </c>
      <c r="E227" s="42"/>
      <c r="F227" s="259" t="s">
        <v>261</v>
      </c>
      <c r="G227" s="42"/>
      <c r="H227" s="42"/>
      <c r="I227" s="214"/>
      <c r="J227" s="42"/>
      <c r="K227" s="42"/>
      <c r="L227" s="43"/>
      <c r="M227" s="260"/>
      <c r="N227" s="261"/>
      <c r="O227" s="93"/>
      <c r="P227" s="93"/>
      <c r="Q227" s="93"/>
      <c r="R227" s="93"/>
      <c r="S227" s="93"/>
      <c r="T227" s="94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7" t="s">
        <v>145</v>
      </c>
      <c r="AU227" s="17" t="s">
        <v>88</v>
      </c>
    </row>
    <row r="228" s="13" customFormat="1">
      <c r="A228" s="13"/>
      <c r="B228" s="262"/>
      <c r="C228" s="263"/>
      <c r="D228" s="258" t="s">
        <v>147</v>
      </c>
      <c r="E228" s="263"/>
      <c r="F228" s="265" t="s">
        <v>263</v>
      </c>
      <c r="G228" s="263"/>
      <c r="H228" s="266">
        <v>106.5</v>
      </c>
      <c r="I228" s="267"/>
      <c r="J228" s="263"/>
      <c r="K228" s="263"/>
      <c r="L228" s="268"/>
      <c r="M228" s="269"/>
      <c r="N228" s="270"/>
      <c r="O228" s="270"/>
      <c r="P228" s="270"/>
      <c r="Q228" s="270"/>
      <c r="R228" s="270"/>
      <c r="S228" s="270"/>
      <c r="T228" s="27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2" t="s">
        <v>147</v>
      </c>
      <c r="AU228" s="272" t="s">
        <v>88</v>
      </c>
      <c r="AV228" s="13" t="s">
        <v>88</v>
      </c>
      <c r="AW228" s="13" t="s">
        <v>4</v>
      </c>
      <c r="AX228" s="13" t="s">
        <v>86</v>
      </c>
      <c r="AY228" s="272" t="s">
        <v>137</v>
      </c>
    </row>
    <row r="229" s="2" customFormat="1" ht="24.15" customHeight="1">
      <c r="A229" s="40"/>
      <c r="B229" s="41"/>
      <c r="C229" s="245" t="s">
        <v>264</v>
      </c>
      <c r="D229" s="245" t="s">
        <v>139</v>
      </c>
      <c r="E229" s="246" t="s">
        <v>265</v>
      </c>
      <c r="F229" s="247" t="s">
        <v>266</v>
      </c>
      <c r="G229" s="248" t="s">
        <v>155</v>
      </c>
      <c r="H229" s="249">
        <v>1500</v>
      </c>
      <c r="I229" s="250"/>
      <c r="J229" s="251">
        <f>ROUND(I229*H229,2)</f>
        <v>0</v>
      </c>
      <c r="K229" s="252"/>
      <c r="L229" s="43"/>
      <c r="M229" s="253" t="s">
        <v>1</v>
      </c>
      <c r="N229" s="254" t="s">
        <v>43</v>
      </c>
      <c r="O229" s="93"/>
      <c r="P229" s="255">
        <f>O229*H229</f>
        <v>0</v>
      </c>
      <c r="Q229" s="255">
        <v>0</v>
      </c>
      <c r="R229" s="255">
        <f>Q229*H229</f>
        <v>0</v>
      </c>
      <c r="S229" s="255">
        <v>0</v>
      </c>
      <c r="T229" s="25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57" t="s">
        <v>143</v>
      </c>
      <c r="AT229" s="257" t="s">
        <v>139</v>
      </c>
      <c r="AU229" s="257" t="s">
        <v>88</v>
      </c>
      <c r="AY229" s="17" t="s">
        <v>137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7" t="s">
        <v>86</v>
      </c>
      <c r="BK229" s="145">
        <f>ROUND(I229*H229,2)</f>
        <v>0</v>
      </c>
      <c r="BL229" s="17" t="s">
        <v>143</v>
      </c>
      <c r="BM229" s="257" t="s">
        <v>267</v>
      </c>
    </row>
    <row r="230" s="2" customFormat="1">
      <c r="A230" s="40"/>
      <c r="B230" s="41"/>
      <c r="C230" s="42"/>
      <c r="D230" s="258" t="s">
        <v>145</v>
      </c>
      <c r="E230" s="42"/>
      <c r="F230" s="259" t="s">
        <v>268</v>
      </c>
      <c r="G230" s="42"/>
      <c r="H230" s="42"/>
      <c r="I230" s="214"/>
      <c r="J230" s="42"/>
      <c r="K230" s="42"/>
      <c r="L230" s="43"/>
      <c r="M230" s="260"/>
      <c r="N230" s="261"/>
      <c r="O230" s="93"/>
      <c r="P230" s="93"/>
      <c r="Q230" s="93"/>
      <c r="R230" s="93"/>
      <c r="S230" s="93"/>
      <c r="T230" s="94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7" t="s">
        <v>145</v>
      </c>
      <c r="AU230" s="17" t="s">
        <v>88</v>
      </c>
    </row>
    <row r="231" s="13" customFormat="1">
      <c r="A231" s="13"/>
      <c r="B231" s="262"/>
      <c r="C231" s="263"/>
      <c r="D231" s="258" t="s">
        <v>147</v>
      </c>
      <c r="E231" s="264" t="s">
        <v>1</v>
      </c>
      <c r="F231" s="265" t="s">
        <v>269</v>
      </c>
      <c r="G231" s="263"/>
      <c r="H231" s="266">
        <v>1500</v>
      </c>
      <c r="I231" s="267"/>
      <c r="J231" s="263"/>
      <c r="K231" s="263"/>
      <c r="L231" s="268"/>
      <c r="M231" s="269"/>
      <c r="N231" s="270"/>
      <c r="O231" s="270"/>
      <c r="P231" s="270"/>
      <c r="Q231" s="270"/>
      <c r="R231" s="270"/>
      <c r="S231" s="270"/>
      <c r="T231" s="27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2" t="s">
        <v>147</v>
      </c>
      <c r="AU231" s="272" t="s">
        <v>88</v>
      </c>
      <c r="AV231" s="13" t="s">
        <v>88</v>
      </c>
      <c r="AW231" s="13" t="s">
        <v>32</v>
      </c>
      <c r="AX231" s="13" t="s">
        <v>78</v>
      </c>
      <c r="AY231" s="272" t="s">
        <v>137</v>
      </c>
    </row>
    <row r="232" s="14" customFormat="1">
      <c r="A232" s="14"/>
      <c r="B232" s="273"/>
      <c r="C232" s="274"/>
      <c r="D232" s="258" t="s">
        <v>147</v>
      </c>
      <c r="E232" s="275" t="s">
        <v>1</v>
      </c>
      <c r="F232" s="276" t="s">
        <v>270</v>
      </c>
      <c r="G232" s="274"/>
      <c r="H232" s="277">
        <v>1500</v>
      </c>
      <c r="I232" s="278"/>
      <c r="J232" s="274"/>
      <c r="K232" s="274"/>
      <c r="L232" s="279"/>
      <c r="M232" s="280"/>
      <c r="N232" s="281"/>
      <c r="O232" s="281"/>
      <c r="P232" s="281"/>
      <c r="Q232" s="281"/>
      <c r="R232" s="281"/>
      <c r="S232" s="281"/>
      <c r="T232" s="28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83" t="s">
        <v>147</v>
      </c>
      <c r="AU232" s="283" t="s">
        <v>88</v>
      </c>
      <c r="AV232" s="14" t="s">
        <v>150</v>
      </c>
      <c r="AW232" s="14" t="s">
        <v>32</v>
      </c>
      <c r="AX232" s="14" t="s">
        <v>78</v>
      </c>
      <c r="AY232" s="283" t="s">
        <v>137</v>
      </c>
    </row>
    <row r="233" s="15" customFormat="1">
      <c r="A233" s="15"/>
      <c r="B233" s="284"/>
      <c r="C233" s="285"/>
      <c r="D233" s="258" t="s">
        <v>147</v>
      </c>
      <c r="E233" s="286" t="s">
        <v>1</v>
      </c>
      <c r="F233" s="287" t="s">
        <v>152</v>
      </c>
      <c r="G233" s="285"/>
      <c r="H233" s="288">
        <v>1500</v>
      </c>
      <c r="I233" s="289"/>
      <c r="J233" s="285"/>
      <c r="K233" s="285"/>
      <c r="L233" s="290"/>
      <c r="M233" s="291"/>
      <c r="N233" s="292"/>
      <c r="O233" s="292"/>
      <c r="P233" s="292"/>
      <c r="Q233" s="292"/>
      <c r="R233" s="292"/>
      <c r="S233" s="292"/>
      <c r="T233" s="29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94" t="s">
        <v>147</v>
      </c>
      <c r="AU233" s="294" t="s">
        <v>88</v>
      </c>
      <c r="AV233" s="15" t="s">
        <v>143</v>
      </c>
      <c r="AW233" s="15" t="s">
        <v>32</v>
      </c>
      <c r="AX233" s="15" t="s">
        <v>86</v>
      </c>
      <c r="AY233" s="294" t="s">
        <v>137</v>
      </c>
    </row>
    <row r="234" s="2" customFormat="1" ht="24.15" customHeight="1">
      <c r="A234" s="40"/>
      <c r="B234" s="41"/>
      <c r="C234" s="245" t="s">
        <v>271</v>
      </c>
      <c r="D234" s="245" t="s">
        <v>139</v>
      </c>
      <c r="E234" s="246" t="s">
        <v>272</v>
      </c>
      <c r="F234" s="247" t="s">
        <v>273</v>
      </c>
      <c r="G234" s="248" t="s">
        <v>155</v>
      </c>
      <c r="H234" s="249">
        <v>3096.0999999999999</v>
      </c>
      <c r="I234" s="250"/>
      <c r="J234" s="251">
        <f>ROUND(I234*H234,2)</f>
        <v>0</v>
      </c>
      <c r="K234" s="252"/>
      <c r="L234" s="43"/>
      <c r="M234" s="253" t="s">
        <v>1</v>
      </c>
      <c r="N234" s="254" t="s">
        <v>43</v>
      </c>
      <c r="O234" s="93"/>
      <c r="P234" s="255">
        <f>O234*H234</f>
        <v>0</v>
      </c>
      <c r="Q234" s="255">
        <v>0</v>
      </c>
      <c r="R234" s="255">
        <f>Q234*H234</f>
        <v>0</v>
      </c>
      <c r="S234" s="255">
        <v>0</v>
      </c>
      <c r="T234" s="25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57" t="s">
        <v>143</v>
      </c>
      <c r="AT234" s="257" t="s">
        <v>139</v>
      </c>
      <c r="AU234" s="257" t="s">
        <v>88</v>
      </c>
      <c r="AY234" s="17" t="s">
        <v>137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7" t="s">
        <v>86</v>
      </c>
      <c r="BK234" s="145">
        <f>ROUND(I234*H234,2)</f>
        <v>0</v>
      </c>
      <c r="BL234" s="17" t="s">
        <v>143</v>
      </c>
      <c r="BM234" s="257" t="s">
        <v>274</v>
      </c>
    </row>
    <row r="235" s="2" customFormat="1">
      <c r="A235" s="40"/>
      <c r="B235" s="41"/>
      <c r="C235" s="42"/>
      <c r="D235" s="258" t="s">
        <v>145</v>
      </c>
      <c r="E235" s="42"/>
      <c r="F235" s="259" t="s">
        <v>275</v>
      </c>
      <c r="G235" s="42"/>
      <c r="H235" s="42"/>
      <c r="I235" s="214"/>
      <c r="J235" s="42"/>
      <c r="K235" s="42"/>
      <c r="L235" s="43"/>
      <c r="M235" s="260"/>
      <c r="N235" s="261"/>
      <c r="O235" s="93"/>
      <c r="P235" s="93"/>
      <c r="Q235" s="93"/>
      <c r="R235" s="93"/>
      <c r="S235" s="93"/>
      <c r="T235" s="94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7" t="s">
        <v>145</v>
      </c>
      <c r="AU235" s="17" t="s">
        <v>88</v>
      </c>
    </row>
    <row r="236" s="13" customFormat="1">
      <c r="A236" s="13"/>
      <c r="B236" s="262"/>
      <c r="C236" s="263"/>
      <c r="D236" s="258" t="s">
        <v>147</v>
      </c>
      <c r="E236" s="264" t="s">
        <v>1</v>
      </c>
      <c r="F236" s="265" t="s">
        <v>241</v>
      </c>
      <c r="G236" s="263"/>
      <c r="H236" s="266">
        <v>2910.5999999999999</v>
      </c>
      <c r="I236" s="267"/>
      <c r="J236" s="263"/>
      <c r="K236" s="263"/>
      <c r="L236" s="268"/>
      <c r="M236" s="269"/>
      <c r="N236" s="270"/>
      <c r="O236" s="270"/>
      <c r="P236" s="270"/>
      <c r="Q236" s="270"/>
      <c r="R236" s="270"/>
      <c r="S236" s="270"/>
      <c r="T236" s="27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2" t="s">
        <v>147</v>
      </c>
      <c r="AU236" s="272" t="s">
        <v>88</v>
      </c>
      <c r="AV236" s="13" t="s">
        <v>88</v>
      </c>
      <c r="AW236" s="13" t="s">
        <v>32</v>
      </c>
      <c r="AX236" s="13" t="s">
        <v>78</v>
      </c>
      <c r="AY236" s="272" t="s">
        <v>137</v>
      </c>
    </row>
    <row r="237" s="14" customFormat="1">
      <c r="A237" s="14"/>
      <c r="B237" s="273"/>
      <c r="C237" s="274"/>
      <c r="D237" s="258" t="s">
        <v>147</v>
      </c>
      <c r="E237" s="275" t="s">
        <v>1</v>
      </c>
      <c r="F237" s="276" t="s">
        <v>276</v>
      </c>
      <c r="G237" s="274"/>
      <c r="H237" s="277">
        <v>2910.5999999999999</v>
      </c>
      <c r="I237" s="278"/>
      <c r="J237" s="274"/>
      <c r="K237" s="274"/>
      <c r="L237" s="279"/>
      <c r="M237" s="280"/>
      <c r="N237" s="281"/>
      <c r="O237" s="281"/>
      <c r="P237" s="281"/>
      <c r="Q237" s="281"/>
      <c r="R237" s="281"/>
      <c r="S237" s="281"/>
      <c r="T237" s="28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83" t="s">
        <v>147</v>
      </c>
      <c r="AU237" s="283" t="s">
        <v>88</v>
      </c>
      <c r="AV237" s="14" t="s">
        <v>150</v>
      </c>
      <c r="AW237" s="14" t="s">
        <v>32</v>
      </c>
      <c r="AX237" s="14" t="s">
        <v>78</v>
      </c>
      <c r="AY237" s="283" t="s">
        <v>137</v>
      </c>
    </row>
    <row r="238" s="13" customFormat="1">
      <c r="A238" s="13"/>
      <c r="B238" s="262"/>
      <c r="C238" s="263"/>
      <c r="D238" s="258" t="s">
        <v>147</v>
      </c>
      <c r="E238" s="264" t="s">
        <v>1</v>
      </c>
      <c r="F238" s="265" t="s">
        <v>243</v>
      </c>
      <c r="G238" s="263"/>
      <c r="H238" s="266">
        <v>185.5</v>
      </c>
      <c r="I238" s="267"/>
      <c r="J238" s="263"/>
      <c r="K238" s="263"/>
      <c r="L238" s="268"/>
      <c r="M238" s="269"/>
      <c r="N238" s="270"/>
      <c r="O238" s="270"/>
      <c r="P238" s="270"/>
      <c r="Q238" s="270"/>
      <c r="R238" s="270"/>
      <c r="S238" s="270"/>
      <c r="T238" s="27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72" t="s">
        <v>147</v>
      </c>
      <c r="AU238" s="272" t="s">
        <v>88</v>
      </c>
      <c r="AV238" s="13" t="s">
        <v>88</v>
      </c>
      <c r="AW238" s="13" t="s">
        <v>32</v>
      </c>
      <c r="AX238" s="13" t="s">
        <v>78</v>
      </c>
      <c r="AY238" s="272" t="s">
        <v>137</v>
      </c>
    </row>
    <row r="239" s="14" customFormat="1">
      <c r="A239" s="14"/>
      <c r="B239" s="273"/>
      <c r="C239" s="274"/>
      <c r="D239" s="258" t="s">
        <v>147</v>
      </c>
      <c r="E239" s="275" t="s">
        <v>1</v>
      </c>
      <c r="F239" s="276" t="s">
        <v>277</v>
      </c>
      <c r="G239" s="274"/>
      <c r="H239" s="277">
        <v>185.5</v>
      </c>
      <c r="I239" s="278"/>
      <c r="J239" s="274"/>
      <c r="K239" s="274"/>
      <c r="L239" s="279"/>
      <c r="M239" s="280"/>
      <c r="N239" s="281"/>
      <c r="O239" s="281"/>
      <c r="P239" s="281"/>
      <c r="Q239" s="281"/>
      <c r="R239" s="281"/>
      <c r="S239" s="281"/>
      <c r="T239" s="28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83" t="s">
        <v>147</v>
      </c>
      <c r="AU239" s="283" t="s">
        <v>88</v>
      </c>
      <c r="AV239" s="14" t="s">
        <v>150</v>
      </c>
      <c r="AW239" s="14" t="s">
        <v>32</v>
      </c>
      <c r="AX239" s="14" t="s">
        <v>78</v>
      </c>
      <c r="AY239" s="283" t="s">
        <v>137</v>
      </c>
    </row>
    <row r="240" s="15" customFormat="1">
      <c r="A240" s="15"/>
      <c r="B240" s="284"/>
      <c r="C240" s="285"/>
      <c r="D240" s="258" t="s">
        <v>147</v>
      </c>
      <c r="E240" s="286" t="s">
        <v>1</v>
      </c>
      <c r="F240" s="287" t="s">
        <v>152</v>
      </c>
      <c r="G240" s="285"/>
      <c r="H240" s="288">
        <v>3096.0999999999999</v>
      </c>
      <c r="I240" s="289"/>
      <c r="J240" s="285"/>
      <c r="K240" s="285"/>
      <c r="L240" s="290"/>
      <c r="M240" s="291"/>
      <c r="N240" s="292"/>
      <c r="O240" s="292"/>
      <c r="P240" s="292"/>
      <c r="Q240" s="292"/>
      <c r="R240" s="292"/>
      <c r="S240" s="292"/>
      <c r="T240" s="29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94" t="s">
        <v>147</v>
      </c>
      <c r="AU240" s="294" t="s">
        <v>88</v>
      </c>
      <c r="AV240" s="15" t="s">
        <v>143</v>
      </c>
      <c r="AW240" s="15" t="s">
        <v>32</v>
      </c>
      <c r="AX240" s="15" t="s">
        <v>86</v>
      </c>
      <c r="AY240" s="294" t="s">
        <v>137</v>
      </c>
    </row>
    <row r="241" s="2" customFormat="1" ht="16.5" customHeight="1">
      <c r="A241" s="40"/>
      <c r="B241" s="41"/>
      <c r="C241" s="245" t="s">
        <v>278</v>
      </c>
      <c r="D241" s="245" t="s">
        <v>139</v>
      </c>
      <c r="E241" s="246" t="s">
        <v>279</v>
      </c>
      <c r="F241" s="247" t="s">
        <v>280</v>
      </c>
      <c r="G241" s="248" t="s">
        <v>155</v>
      </c>
      <c r="H241" s="249">
        <v>3550</v>
      </c>
      <c r="I241" s="250"/>
      <c r="J241" s="251">
        <f>ROUND(I241*H241,2)</f>
        <v>0</v>
      </c>
      <c r="K241" s="252"/>
      <c r="L241" s="43"/>
      <c r="M241" s="253" t="s">
        <v>1</v>
      </c>
      <c r="N241" s="254" t="s">
        <v>43</v>
      </c>
      <c r="O241" s="93"/>
      <c r="P241" s="255">
        <f>O241*H241</f>
        <v>0</v>
      </c>
      <c r="Q241" s="255">
        <v>0</v>
      </c>
      <c r="R241" s="255">
        <f>Q241*H241</f>
        <v>0</v>
      </c>
      <c r="S241" s="255">
        <v>0</v>
      </c>
      <c r="T241" s="25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57" t="s">
        <v>143</v>
      </c>
      <c r="AT241" s="257" t="s">
        <v>139</v>
      </c>
      <c r="AU241" s="257" t="s">
        <v>88</v>
      </c>
      <c r="AY241" s="17" t="s">
        <v>137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7" t="s">
        <v>86</v>
      </c>
      <c r="BK241" s="145">
        <f>ROUND(I241*H241,2)</f>
        <v>0</v>
      </c>
      <c r="BL241" s="17" t="s">
        <v>143</v>
      </c>
      <c r="BM241" s="257" t="s">
        <v>281</v>
      </c>
    </row>
    <row r="242" s="2" customFormat="1">
      <c r="A242" s="40"/>
      <c r="B242" s="41"/>
      <c r="C242" s="42"/>
      <c r="D242" s="258" t="s">
        <v>145</v>
      </c>
      <c r="E242" s="42"/>
      <c r="F242" s="259" t="s">
        <v>282</v>
      </c>
      <c r="G242" s="42"/>
      <c r="H242" s="42"/>
      <c r="I242" s="214"/>
      <c r="J242" s="42"/>
      <c r="K242" s="42"/>
      <c r="L242" s="43"/>
      <c r="M242" s="260"/>
      <c r="N242" s="261"/>
      <c r="O242" s="93"/>
      <c r="P242" s="93"/>
      <c r="Q242" s="93"/>
      <c r="R242" s="93"/>
      <c r="S242" s="93"/>
      <c r="T242" s="94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7" t="s">
        <v>145</v>
      </c>
      <c r="AU242" s="17" t="s">
        <v>88</v>
      </c>
    </row>
    <row r="243" s="2" customFormat="1" ht="16.5" customHeight="1">
      <c r="A243" s="40"/>
      <c r="B243" s="41"/>
      <c r="C243" s="245" t="s">
        <v>283</v>
      </c>
      <c r="D243" s="245" t="s">
        <v>139</v>
      </c>
      <c r="E243" s="246" t="s">
        <v>284</v>
      </c>
      <c r="F243" s="247" t="s">
        <v>285</v>
      </c>
      <c r="G243" s="248" t="s">
        <v>164</v>
      </c>
      <c r="H243" s="249">
        <v>2073</v>
      </c>
      <c r="I243" s="250"/>
      <c r="J243" s="251">
        <f>ROUND(I243*H243,2)</f>
        <v>0</v>
      </c>
      <c r="K243" s="252"/>
      <c r="L243" s="43"/>
      <c r="M243" s="253" t="s">
        <v>1</v>
      </c>
      <c r="N243" s="254" t="s">
        <v>43</v>
      </c>
      <c r="O243" s="93"/>
      <c r="P243" s="255">
        <f>O243*H243</f>
        <v>0</v>
      </c>
      <c r="Q243" s="255">
        <v>0</v>
      </c>
      <c r="R243" s="255">
        <f>Q243*H243</f>
        <v>0</v>
      </c>
      <c r="S243" s="255">
        <v>0</v>
      </c>
      <c r="T243" s="25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57" t="s">
        <v>143</v>
      </c>
      <c r="AT243" s="257" t="s">
        <v>139</v>
      </c>
      <c r="AU243" s="257" t="s">
        <v>88</v>
      </c>
      <c r="AY243" s="17" t="s">
        <v>137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7" t="s">
        <v>86</v>
      </c>
      <c r="BK243" s="145">
        <f>ROUND(I243*H243,2)</f>
        <v>0</v>
      </c>
      <c r="BL243" s="17" t="s">
        <v>143</v>
      </c>
      <c r="BM243" s="257" t="s">
        <v>286</v>
      </c>
    </row>
    <row r="244" s="2" customFormat="1">
      <c r="A244" s="40"/>
      <c r="B244" s="41"/>
      <c r="C244" s="42"/>
      <c r="D244" s="258" t="s">
        <v>145</v>
      </c>
      <c r="E244" s="42"/>
      <c r="F244" s="259" t="s">
        <v>285</v>
      </c>
      <c r="G244" s="42"/>
      <c r="H244" s="42"/>
      <c r="I244" s="214"/>
      <c r="J244" s="42"/>
      <c r="K244" s="42"/>
      <c r="L244" s="43"/>
      <c r="M244" s="260"/>
      <c r="N244" s="261"/>
      <c r="O244" s="93"/>
      <c r="P244" s="93"/>
      <c r="Q244" s="93"/>
      <c r="R244" s="93"/>
      <c r="S244" s="93"/>
      <c r="T244" s="94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7" t="s">
        <v>145</v>
      </c>
      <c r="AU244" s="17" t="s">
        <v>88</v>
      </c>
    </row>
    <row r="245" s="2" customFormat="1">
      <c r="A245" s="40"/>
      <c r="B245" s="41"/>
      <c r="C245" s="42"/>
      <c r="D245" s="258" t="s">
        <v>287</v>
      </c>
      <c r="E245" s="42"/>
      <c r="F245" s="306" t="s">
        <v>288</v>
      </c>
      <c r="G245" s="42"/>
      <c r="H245" s="42"/>
      <c r="I245" s="214"/>
      <c r="J245" s="42"/>
      <c r="K245" s="42"/>
      <c r="L245" s="43"/>
      <c r="M245" s="260"/>
      <c r="N245" s="261"/>
      <c r="O245" s="93"/>
      <c r="P245" s="93"/>
      <c r="Q245" s="93"/>
      <c r="R245" s="93"/>
      <c r="S245" s="93"/>
      <c r="T245" s="94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7" t="s">
        <v>287</v>
      </c>
      <c r="AU245" s="17" t="s">
        <v>88</v>
      </c>
    </row>
    <row r="246" s="13" customFormat="1">
      <c r="A246" s="13"/>
      <c r="B246" s="262"/>
      <c r="C246" s="263"/>
      <c r="D246" s="258" t="s">
        <v>147</v>
      </c>
      <c r="E246" s="264" t="s">
        <v>1</v>
      </c>
      <c r="F246" s="265" t="s">
        <v>289</v>
      </c>
      <c r="G246" s="263"/>
      <c r="H246" s="266">
        <v>1550</v>
      </c>
      <c r="I246" s="267"/>
      <c r="J246" s="263"/>
      <c r="K246" s="263"/>
      <c r="L246" s="268"/>
      <c r="M246" s="269"/>
      <c r="N246" s="270"/>
      <c r="O246" s="270"/>
      <c r="P246" s="270"/>
      <c r="Q246" s="270"/>
      <c r="R246" s="270"/>
      <c r="S246" s="270"/>
      <c r="T246" s="27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72" t="s">
        <v>147</v>
      </c>
      <c r="AU246" s="272" t="s">
        <v>88</v>
      </c>
      <c r="AV246" s="13" t="s">
        <v>88</v>
      </c>
      <c r="AW246" s="13" t="s">
        <v>32</v>
      </c>
      <c r="AX246" s="13" t="s">
        <v>78</v>
      </c>
      <c r="AY246" s="272" t="s">
        <v>137</v>
      </c>
    </row>
    <row r="247" s="14" customFormat="1">
      <c r="A247" s="14"/>
      <c r="B247" s="273"/>
      <c r="C247" s="274"/>
      <c r="D247" s="258" t="s">
        <v>147</v>
      </c>
      <c r="E247" s="275" t="s">
        <v>1</v>
      </c>
      <c r="F247" s="276" t="s">
        <v>290</v>
      </c>
      <c r="G247" s="274"/>
      <c r="H247" s="277">
        <v>1550</v>
      </c>
      <c r="I247" s="278"/>
      <c r="J247" s="274"/>
      <c r="K247" s="274"/>
      <c r="L247" s="279"/>
      <c r="M247" s="280"/>
      <c r="N247" s="281"/>
      <c r="O247" s="281"/>
      <c r="P247" s="281"/>
      <c r="Q247" s="281"/>
      <c r="R247" s="281"/>
      <c r="S247" s="281"/>
      <c r="T247" s="28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83" t="s">
        <v>147</v>
      </c>
      <c r="AU247" s="283" t="s">
        <v>88</v>
      </c>
      <c r="AV247" s="14" t="s">
        <v>150</v>
      </c>
      <c r="AW247" s="14" t="s">
        <v>32</v>
      </c>
      <c r="AX247" s="14" t="s">
        <v>78</v>
      </c>
      <c r="AY247" s="283" t="s">
        <v>137</v>
      </c>
    </row>
    <row r="248" s="13" customFormat="1">
      <c r="A248" s="13"/>
      <c r="B248" s="262"/>
      <c r="C248" s="263"/>
      <c r="D248" s="258" t="s">
        <v>147</v>
      </c>
      <c r="E248" s="264" t="s">
        <v>1</v>
      </c>
      <c r="F248" s="265" t="s">
        <v>291</v>
      </c>
      <c r="G248" s="263"/>
      <c r="H248" s="266">
        <v>250</v>
      </c>
      <c r="I248" s="267"/>
      <c r="J248" s="263"/>
      <c r="K248" s="263"/>
      <c r="L248" s="268"/>
      <c r="M248" s="269"/>
      <c r="N248" s="270"/>
      <c r="O248" s="270"/>
      <c r="P248" s="270"/>
      <c r="Q248" s="270"/>
      <c r="R248" s="270"/>
      <c r="S248" s="270"/>
      <c r="T248" s="27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2" t="s">
        <v>147</v>
      </c>
      <c r="AU248" s="272" t="s">
        <v>88</v>
      </c>
      <c r="AV248" s="13" t="s">
        <v>88</v>
      </c>
      <c r="AW248" s="13" t="s">
        <v>32</v>
      </c>
      <c r="AX248" s="13" t="s">
        <v>78</v>
      </c>
      <c r="AY248" s="272" t="s">
        <v>137</v>
      </c>
    </row>
    <row r="249" s="14" customFormat="1">
      <c r="A249" s="14"/>
      <c r="B249" s="273"/>
      <c r="C249" s="274"/>
      <c r="D249" s="258" t="s">
        <v>147</v>
      </c>
      <c r="E249" s="275" t="s">
        <v>1</v>
      </c>
      <c r="F249" s="276" t="s">
        <v>292</v>
      </c>
      <c r="G249" s="274"/>
      <c r="H249" s="277">
        <v>250</v>
      </c>
      <c r="I249" s="278"/>
      <c r="J249" s="274"/>
      <c r="K249" s="274"/>
      <c r="L249" s="279"/>
      <c r="M249" s="280"/>
      <c r="N249" s="281"/>
      <c r="O249" s="281"/>
      <c r="P249" s="281"/>
      <c r="Q249" s="281"/>
      <c r="R249" s="281"/>
      <c r="S249" s="281"/>
      <c r="T249" s="28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83" t="s">
        <v>147</v>
      </c>
      <c r="AU249" s="283" t="s">
        <v>88</v>
      </c>
      <c r="AV249" s="14" t="s">
        <v>150</v>
      </c>
      <c r="AW249" s="14" t="s">
        <v>32</v>
      </c>
      <c r="AX249" s="14" t="s">
        <v>78</v>
      </c>
      <c r="AY249" s="283" t="s">
        <v>137</v>
      </c>
    </row>
    <row r="250" s="13" customFormat="1">
      <c r="A250" s="13"/>
      <c r="B250" s="262"/>
      <c r="C250" s="263"/>
      <c r="D250" s="258" t="s">
        <v>147</v>
      </c>
      <c r="E250" s="264" t="s">
        <v>1</v>
      </c>
      <c r="F250" s="265" t="s">
        <v>191</v>
      </c>
      <c r="G250" s="263"/>
      <c r="H250" s="266">
        <v>273</v>
      </c>
      <c r="I250" s="267"/>
      <c r="J250" s="263"/>
      <c r="K250" s="263"/>
      <c r="L250" s="268"/>
      <c r="M250" s="269"/>
      <c r="N250" s="270"/>
      <c r="O250" s="270"/>
      <c r="P250" s="270"/>
      <c r="Q250" s="270"/>
      <c r="R250" s="270"/>
      <c r="S250" s="270"/>
      <c r="T250" s="27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2" t="s">
        <v>147</v>
      </c>
      <c r="AU250" s="272" t="s">
        <v>88</v>
      </c>
      <c r="AV250" s="13" t="s">
        <v>88</v>
      </c>
      <c r="AW250" s="13" t="s">
        <v>32</v>
      </c>
      <c r="AX250" s="13" t="s">
        <v>78</v>
      </c>
      <c r="AY250" s="272" t="s">
        <v>137</v>
      </c>
    </row>
    <row r="251" s="14" customFormat="1">
      <c r="A251" s="14"/>
      <c r="B251" s="273"/>
      <c r="C251" s="274"/>
      <c r="D251" s="258" t="s">
        <v>147</v>
      </c>
      <c r="E251" s="275" t="s">
        <v>1</v>
      </c>
      <c r="F251" s="276" t="s">
        <v>293</v>
      </c>
      <c r="G251" s="274"/>
      <c r="H251" s="277">
        <v>273</v>
      </c>
      <c r="I251" s="278"/>
      <c r="J251" s="274"/>
      <c r="K251" s="274"/>
      <c r="L251" s="279"/>
      <c r="M251" s="280"/>
      <c r="N251" s="281"/>
      <c r="O251" s="281"/>
      <c r="P251" s="281"/>
      <c r="Q251" s="281"/>
      <c r="R251" s="281"/>
      <c r="S251" s="281"/>
      <c r="T251" s="28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83" t="s">
        <v>147</v>
      </c>
      <c r="AU251" s="283" t="s">
        <v>88</v>
      </c>
      <c r="AV251" s="14" t="s">
        <v>150</v>
      </c>
      <c r="AW251" s="14" t="s">
        <v>32</v>
      </c>
      <c r="AX251" s="14" t="s">
        <v>78</v>
      </c>
      <c r="AY251" s="283" t="s">
        <v>137</v>
      </c>
    </row>
    <row r="252" s="15" customFormat="1">
      <c r="A252" s="15"/>
      <c r="B252" s="284"/>
      <c r="C252" s="285"/>
      <c r="D252" s="258" t="s">
        <v>147</v>
      </c>
      <c r="E252" s="286" t="s">
        <v>1</v>
      </c>
      <c r="F252" s="287" t="s">
        <v>152</v>
      </c>
      <c r="G252" s="285"/>
      <c r="H252" s="288">
        <v>2073</v>
      </c>
      <c r="I252" s="289"/>
      <c r="J252" s="285"/>
      <c r="K252" s="285"/>
      <c r="L252" s="290"/>
      <c r="M252" s="291"/>
      <c r="N252" s="292"/>
      <c r="O252" s="292"/>
      <c r="P252" s="292"/>
      <c r="Q252" s="292"/>
      <c r="R252" s="292"/>
      <c r="S252" s="292"/>
      <c r="T252" s="29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94" t="s">
        <v>147</v>
      </c>
      <c r="AU252" s="294" t="s">
        <v>88</v>
      </c>
      <c r="AV252" s="15" t="s">
        <v>143</v>
      </c>
      <c r="AW252" s="15" t="s">
        <v>32</v>
      </c>
      <c r="AX252" s="15" t="s">
        <v>86</v>
      </c>
      <c r="AY252" s="294" t="s">
        <v>137</v>
      </c>
    </row>
    <row r="253" s="2" customFormat="1" ht="21.75" customHeight="1">
      <c r="A253" s="40"/>
      <c r="B253" s="41"/>
      <c r="C253" s="245" t="s">
        <v>294</v>
      </c>
      <c r="D253" s="245" t="s">
        <v>139</v>
      </c>
      <c r="E253" s="246" t="s">
        <v>295</v>
      </c>
      <c r="F253" s="247" t="s">
        <v>296</v>
      </c>
      <c r="G253" s="248" t="s">
        <v>155</v>
      </c>
      <c r="H253" s="249">
        <v>600</v>
      </c>
      <c r="I253" s="250"/>
      <c r="J253" s="251">
        <f>ROUND(I253*H253,2)</f>
        <v>0</v>
      </c>
      <c r="K253" s="252"/>
      <c r="L253" s="43"/>
      <c r="M253" s="253" t="s">
        <v>1</v>
      </c>
      <c r="N253" s="254" t="s">
        <v>43</v>
      </c>
      <c r="O253" s="93"/>
      <c r="P253" s="255">
        <f>O253*H253</f>
        <v>0</v>
      </c>
      <c r="Q253" s="255">
        <v>0</v>
      </c>
      <c r="R253" s="255">
        <f>Q253*H253</f>
        <v>0</v>
      </c>
      <c r="S253" s="255">
        <v>0</v>
      </c>
      <c r="T253" s="25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57" t="s">
        <v>143</v>
      </c>
      <c r="AT253" s="257" t="s">
        <v>139</v>
      </c>
      <c r="AU253" s="257" t="s">
        <v>88</v>
      </c>
      <c r="AY253" s="17" t="s">
        <v>137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7" t="s">
        <v>86</v>
      </c>
      <c r="BK253" s="145">
        <f>ROUND(I253*H253,2)</f>
        <v>0</v>
      </c>
      <c r="BL253" s="17" t="s">
        <v>143</v>
      </c>
      <c r="BM253" s="257" t="s">
        <v>297</v>
      </c>
    </row>
    <row r="254" s="2" customFormat="1">
      <c r="A254" s="40"/>
      <c r="B254" s="41"/>
      <c r="C254" s="42"/>
      <c r="D254" s="258" t="s">
        <v>145</v>
      </c>
      <c r="E254" s="42"/>
      <c r="F254" s="259" t="s">
        <v>296</v>
      </c>
      <c r="G254" s="42"/>
      <c r="H254" s="42"/>
      <c r="I254" s="214"/>
      <c r="J254" s="42"/>
      <c r="K254" s="42"/>
      <c r="L254" s="43"/>
      <c r="M254" s="260"/>
      <c r="N254" s="261"/>
      <c r="O254" s="93"/>
      <c r="P254" s="93"/>
      <c r="Q254" s="93"/>
      <c r="R254" s="93"/>
      <c r="S254" s="93"/>
      <c r="T254" s="94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7" t="s">
        <v>145</v>
      </c>
      <c r="AU254" s="17" t="s">
        <v>88</v>
      </c>
    </row>
    <row r="255" s="2" customFormat="1">
      <c r="A255" s="40"/>
      <c r="B255" s="41"/>
      <c r="C255" s="42"/>
      <c r="D255" s="258" t="s">
        <v>287</v>
      </c>
      <c r="E255" s="42"/>
      <c r="F255" s="306" t="s">
        <v>298</v>
      </c>
      <c r="G255" s="42"/>
      <c r="H255" s="42"/>
      <c r="I255" s="214"/>
      <c r="J255" s="42"/>
      <c r="K255" s="42"/>
      <c r="L255" s="43"/>
      <c r="M255" s="260"/>
      <c r="N255" s="261"/>
      <c r="O255" s="93"/>
      <c r="P255" s="93"/>
      <c r="Q255" s="93"/>
      <c r="R255" s="93"/>
      <c r="S255" s="93"/>
      <c r="T255" s="94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7" t="s">
        <v>287</v>
      </c>
      <c r="AU255" s="17" t="s">
        <v>88</v>
      </c>
    </row>
    <row r="256" s="12" customFormat="1" ht="22.8" customHeight="1">
      <c r="A256" s="12"/>
      <c r="B256" s="229"/>
      <c r="C256" s="230"/>
      <c r="D256" s="231" t="s">
        <v>77</v>
      </c>
      <c r="E256" s="243" t="s">
        <v>299</v>
      </c>
      <c r="F256" s="243" t="s">
        <v>300</v>
      </c>
      <c r="G256" s="230"/>
      <c r="H256" s="230"/>
      <c r="I256" s="233"/>
      <c r="J256" s="244">
        <f>BK256</f>
        <v>0</v>
      </c>
      <c r="K256" s="230"/>
      <c r="L256" s="235"/>
      <c r="M256" s="236"/>
      <c r="N256" s="237"/>
      <c r="O256" s="237"/>
      <c r="P256" s="238">
        <f>SUM(P257:P265)</f>
        <v>0</v>
      </c>
      <c r="Q256" s="237"/>
      <c r="R256" s="238">
        <f>SUM(R257:R265)</f>
        <v>10</v>
      </c>
      <c r="S256" s="237"/>
      <c r="T256" s="239">
        <f>SUM(T257:T265)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40" t="s">
        <v>86</v>
      </c>
      <c r="AT256" s="241" t="s">
        <v>77</v>
      </c>
      <c r="AU256" s="241" t="s">
        <v>86</v>
      </c>
      <c r="AY256" s="240" t="s">
        <v>137</v>
      </c>
      <c r="BK256" s="242">
        <f>SUM(BK257:BK265)</f>
        <v>0</v>
      </c>
    </row>
    <row r="257" s="2" customFormat="1" ht="24.15" customHeight="1">
      <c r="A257" s="40"/>
      <c r="B257" s="41"/>
      <c r="C257" s="245" t="s">
        <v>7</v>
      </c>
      <c r="D257" s="245" t="s">
        <v>139</v>
      </c>
      <c r="E257" s="246" t="s">
        <v>301</v>
      </c>
      <c r="F257" s="247" t="s">
        <v>302</v>
      </c>
      <c r="G257" s="248" t="s">
        <v>164</v>
      </c>
      <c r="H257" s="249">
        <v>546</v>
      </c>
      <c r="I257" s="250"/>
      <c r="J257" s="251">
        <f>ROUND(I257*H257,2)</f>
        <v>0</v>
      </c>
      <c r="K257" s="252"/>
      <c r="L257" s="43"/>
      <c r="M257" s="253" t="s">
        <v>1</v>
      </c>
      <c r="N257" s="254" t="s">
        <v>43</v>
      </c>
      <c r="O257" s="93"/>
      <c r="P257" s="255">
        <f>O257*H257</f>
        <v>0</v>
      </c>
      <c r="Q257" s="255">
        <v>0</v>
      </c>
      <c r="R257" s="255">
        <f>Q257*H257</f>
        <v>0</v>
      </c>
      <c r="S257" s="255">
        <v>0</v>
      </c>
      <c r="T257" s="25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57" t="s">
        <v>143</v>
      </c>
      <c r="AT257" s="257" t="s">
        <v>139</v>
      </c>
      <c r="AU257" s="257" t="s">
        <v>88</v>
      </c>
      <c r="AY257" s="17" t="s">
        <v>137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7" t="s">
        <v>86</v>
      </c>
      <c r="BK257" s="145">
        <f>ROUND(I257*H257,2)</f>
        <v>0</v>
      </c>
      <c r="BL257" s="17" t="s">
        <v>143</v>
      </c>
      <c r="BM257" s="257" t="s">
        <v>303</v>
      </c>
    </row>
    <row r="258" s="2" customFormat="1">
      <c r="A258" s="40"/>
      <c r="B258" s="41"/>
      <c r="C258" s="42"/>
      <c r="D258" s="258" t="s">
        <v>145</v>
      </c>
      <c r="E258" s="42"/>
      <c r="F258" s="259" t="s">
        <v>302</v>
      </c>
      <c r="G258" s="42"/>
      <c r="H258" s="42"/>
      <c r="I258" s="214"/>
      <c r="J258" s="42"/>
      <c r="K258" s="42"/>
      <c r="L258" s="43"/>
      <c r="M258" s="260"/>
      <c r="N258" s="261"/>
      <c r="O258" s="93"/>
      <c r="P258" s="93"/>
      <c r="Q258" s="93"/>
      <c r="R258" s="93"/>
      <c r="S258" s="93"/>
      <c r="T258" s="94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7" t="s">
        <v>145</v>
      </c>
      <c r="AU258" s="17" t="s">
        <v>88</v>
      </c>
    </row>
    <row r="259" s="13" customFormat="1">
      <c r="A259" s="13"/>
      <c r="B259" s="262"/>
      <c r="C259" s="263"/>
      <c r="D259" s="258" t="s">
        <v>147</v>
      </c>
      <c r="E259" s="264" t="s">
        <v>1</v>
      </c>
      <c r="F259" s="265" t="s">
        <v>200</v>
      </c>
      <c r="G259" s="263"/>
      <c r="H259" s="266">
        <v>546</v>
      </c>
      <c r="I259" s="267"/>
      <c r="J259" s="263"/>
      <c r="K259" s="263"/>
      <c r="L259" s="268"/>
      <c r="M259" s="269"/>
      <c r="N259" s="270"/>
      <c r="O259" s="270"/>
      <c r="P259" s="270"/>
      <c r="Q259" s="270"/>
      <c r="R259" s="270"/>
      <c r="S259" s="270"/>
      <c r="T259" s="27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2" t="s">
        <v>147</v>
      </c>
      <c r="AU259" s="272" t="s">
        <v>88</v>
      </c>
      <c r="AV259" s="13" t="s">
        <v>88</v>
      </c>
      <c r="AW259" s="13" t="s">
        <v>32</v>
      </c>
      <c r="AX259" s="13" t="s">
        <v>78</v>
      </c>
      <c r="AY259" s="272" t="s">
        <v>137</v>
      </c>
    </row>
    <row r="260" s="15" customFormat="1">
      <c r="A260" s="15"/>
      <c r="B260" s="284"/>
      <c r="C260" s="285"/>
      <c r="D260" s="258" t="s">
        <v>147</v>
      </c>
      <c r="E260" s="286" t="s">
        <v>1</v>
      </c>
      <c r="F260" s="287" t="s">
        <v>152</v>
      </c>
      <c r="G260" s="285"/>
      <c r="H260" s="288">
        <v>546</v>
      </c>
      <c r="I260" s="289"/>
      <c r="J260" s="285"/>
      <c r="K260" s="285"/>
      <c r="L260" s="290"/>
      <c r="M260" s="291"/>
      <c r="N260" s="292"/>
      <c r="O260" s="292"/>
      <c r="P260" s="292"/>
      <c r="Q260" s="292"/>
      <c r="R260" s="292"/>
      <c r="S260" s="292"/>
      <c r="T260" s="293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94" t="s">
        <v>147</v>
      </c>
      <c r="AU260" s="294" t="s">
        <v>88</v>
      </c>
      <c r="AV260" s="15" t="s">
        <v>143</v>
      </c>
      <c r="AW260" s="15" t="s">
        <v>32</v>
      </c>
      <c r="AX260" s="15" t="s">
        <v>86</v>
      </c>
      <c r="AY260" s="294" t="s">
        <v>137</v>
      </c>
    </row>
    <row r="261" s="2" customFormat="1" ht="16.5" customHeight="1">
      <c r="A261" s="40"/>
      <c r="B261" s="41"/>
      <c r="C261" s="245" t="s">
        <v>304</v>
      </c>
      <c r="D261" s="245" t="s">
        <v>139</v>
      </c>
      <c r="E261" s="246" t="s">
        <v>305</v>
      </c>
      <c r="F261" s="247" t="s">
        <v>306</v>
      </c>
      <c r="G261" s="248" t="s">
        <v>307</v>
      </c>
      <c r="H261" s="249">
        <v>1</v>
      </c>
      <c r="I261" s="250"/>
      <c r="J261" s="251">
        <f>ROUND(I261*H261,2)</f>
        <v>0</v>
      </c>
      <c r="K261" s="252"/>
      <c r="L261" s="43"/>
      <c r="M261" s="253" t="s">
        <v>1</v>
      </c>
      <c r="N261" s="254" t="s">
        <v>43</v>
      </c>
      <c r="O261" s="93"/>
      <c r="P261" s="255">
        <f>O261*H261</f>
        <v>0</v>
      </c>
      <c r="Q261" s="255">
        <v>10</v>
      </c>
      <c r="R261" s="255">
        <f>Q261*H261</f>
        <v>10</v>
      </c>
      <c r="S261" s="255">
        <v>0</v>
      </c>
      <c r="T261" s="25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57" t="s">
        <v>143</v>
      </c>
      <c r="AT261" s="257" t="s">
        <v>139</v>
      </c>
      <c r="AU261" s="257" t="s">
        <v>88</v>
      </c>
      <c r="AY261" s="17" t="s">
        <v>137</v>
      </c>
      <c r="BE261" s="145">
        <f>IF(N261="základní",J261,0)</f>
        <v>0</v>
      </c>
      <c r="BF261" s="145">
        <f>IF(N261="snížená",J261,0)</f>
        <v>0</v>
      </c>
      <c r="BG261" s="145">
        <f>IF(N261="zákl. přenesená",J261,0)</f>
        <v>0</v>
      </c>
      <c r="BH261" s="145">
        <f>IF(N261="sníž. přenesená",J261,0)</f>
        <v>0</v>
      </c>
      <c r="BI261" s="145">
        <f>IF(N261="nulová",J261,0)</f>
        <v>0</v>
      </c>
      <c r="BJ261" s="17" t="s">
        <v>86</v>
      </c>
      <c r="BK261" s="145">
        <f>ROUND(I261*H261,2)</f>
        <v>0</v>
      </c>
      <c r="BL261" s="17" t="s">
        <v>143</v>
      </c>
      <c r="BM261" s="257" t="s">
        <v>308</v>
      </c>
    </row>
    <row r="262" s="2" customFormat="1">
      <c r="A262" s="40"/>
      <c r="B262" s="41"/>
      <c r="C262" s="42"/>
      <c r="D262" s="258" t="s">
        <v>145</v>
      </c>
      <c r="E262" s="42"/>
      <c r="F262" s="259" t="s">
        <v>306</v>
      </c>
      <c r="G262" s="42"/>
      <c r="H262" s="42"/>
      <c r="I262" s="214"/>
      <c r="J262" s="42"/>
      <c r="K262" s="42"/>
      <c r="L262" s="43"/>
      <c r="M262" s="260"/>
      <c r="N262" s="261"/>
      <c r="O262" s="93"/>
      <c r="P262" s="93"/>
      <c r="Q262" s="93"/>
      <c r="R262" s="93"/>
      <c r="S262" s="93"/>
      <c r="T262" s="94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7" t="s">
        <v>145</v>
      </c>
      <c r="AU262" s="17" t="s">
        <v>88</v>
      </c>
    </row>
    <row r="263" s="2" customFormat="1">
      <c r="A263" s="40"/>
      <c r="B263" s="41"/>
      <c r="C263" s="42"/>
      <c r="D263" s="258" t="s">
        <v>287</v>
      </c>
      <c r="E263" s="42"/>
      <c r="F263" s="306" t="s">
        <v>309</v>
      </c>
      <c r="G263" s="42"/>
      <c r="H263" s="42"/>
      <c r="I263" s="214"/>
      <c r="J263" s="42"/>
      <c r="K263" s="42"/>
      <c r="L263" s="43"/>
      <c r="M263" s="260"/>
      <c r="N263" s="261"/>
      <c r="O263" s="93"/>
      <c r="P263" s="93"/>
      <c r="Q263" s="93"/>
      <c r="R263" s="93"/>
      <c r="S263" s="93"/>
      <c r="T263" s="94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7" t="s">
        <v>287</v>
      </c>
      <c r="AU263" s="17" t="s">
        <v>88</v>
      </c>
    </row>
    <row r="264" s="13" customFormat="1">
      <c r="A264" s="13"/>
      <c r="B264" s="262"/>
      <c r="C264" s="263"/>
      <c r="D264" s="258" t="s">
        <v>147</v>
      </c>
      <c r="E264" s="264" t="s">
        <v>1</v>
      </c>
      <c r="F264" s="265" t="s">
        <v>86</v>
      </c>
      <c r="G264" s="263"/>
      <c r="H264" s="266">
        <v>1</v>
      </c>
      <c r="I264" s="267"/>
      <c r="J264" s="263"/>
      <c r="K264" s="263"/>
      <c r="L264" s="268"/>
      <c r="M264" s="269"/>
      <c r="N264" s="270"/>
      <c r="O264" s="270"/>
      <c r="P264" s="270"/>
      <c r="Q264" s="270"/>
      <c r="R264" s="270"/>
      <c r="S264" s="270"/>
      <c r="T264" s="27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2" t="s">
        <v>147</v>
      </c>
      <c r="AU264" s="272" t="s">
        <v>88</v>
      </c>
      <c r="AV264" s="13" t="s">
        <v>88</v>
      </c>
      <c r="AW264" s="13" t="s">
        <v>32</v>
      </c>
      <c r="AX264" s="13" t="s">
        <v>78</v>
      </c>
      <c r="AY264" s="272" t="s">
        <v>137</v>
      </c>
    </row>
    <row r="265" s="15" customFormat="1">
      <c r="A265" s="15"/>
      <c r="B265" s="284"/>
      <c r="C265" s="285"/>
      <c r="D265" s="258" t="s">
        <v>147</v>
      </c>
      <c r="E265" s="286" t="s">
        <v>1</v>
      </c>
      <c r="F265" s="287" t="s">
        <v>152</v>
      </c>
      <c r="G265" s="285"/>
      <c r="H265" s="288">
        <v>1</v>
      </c>
      <c r="I265" s="289"/>
      <c r="J265" s="285"/>
      <c r="K265" s="285"/>
      <c r="L265" s="290"/>
      <c r="M265" s="291"/>
      <c r="N265" s="292"/>
      <c r="O265" s="292"/>
      <c r="P265" s="292"/>
      <c r="Q265" s="292"/>
      <c r="R265" s="292"/>
      <c r="S265" s="292"/>
      <c r="T265" s="29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94" t="s">
        <v>147</v>
      </c>
      <c r="AU265" s="294" t="s">
        <v>88</v>
      </c>
      <c r="AV265" s="15" t="s">
        <v>143</v>
      </c>
      <c r="AW265" s="15" t="s">
        <v>32</v>
      </c>
      <c r="AX265" s="15" t="s">
        <v>86</v>
      </c>
      <c r="AY265" s="294" t="s">
        <v>137</v>
      </c>
    </row>
    <row r="266" s="12" customFormat="1" ht="22.8" customHeight="1">
      <c r="A266" s="12"/>
      <c r="B266" s="229"/>
      <c r="C266" s="230"/>
      <c r="D266" s="231" t="s">
        <v>77</v>
      </c>
      <c r="E266" s="243" t="s">
        <v>310</v>
      </c>
      <c r="F266" s="243" t="s">
        <v>311</v>
      </c>
      <c r="G266" s="230"/>
      <c r="H266" s="230"/>
      <c r="I266" s="233"/>
      <c r="J266" s="244">
        <f>BK266</f>
        <v>0</v>
      </c>
      <c r="K266" s="230"/>
      <c r="L266" s="235"/>
      <c r="M266" s="236"/>
      <c r="N266" s="237"/>
      <c r="O266" s="237"/>
      <c r="P266" s="238">
        <f>SUM(P267:P268)</f>
        <v>0</v>
      </c>
      <c r="Q266" s="237"/>
      <c r="R266" s="238">
        <f>SUM(R267:R268)</f>
        <v>0</v>
      </c>
      <c r="S266" s="237"/>
      <c r="T266" s="239">
        <f>SUM(T267:T268)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40" t="s">
        <v>86</v>
      </c>
      <c r="AT266" s="241" t="s">
        <v>77</v>
      </c>
      <c r="AU266" s="241" t="s">
        <v>86</v>
      </c>
      <c r="AY266" s="240" t="s">
        <v>137</v>
      </c>
      <c r="BK266" s="242">
        <f>SUM(BK267:BK268)</f>
        <v>0</v>
      </c>
    </row>
    <row r="267" s="2" customFormat="1" ht="16.5" customHeight="1">
      <c r="A267" s="40"/>
      <c r="B267" s="41"/>
      <c r="C267" s="245" t="s">
        <v>312</v>
      </c>
      <c r="D267" s="245" t="s">
        <v>139</v>
      </c>
      <c r="E267" s="246" t="s">
        <v>313</v>
      </c>
      <c r="F267" s="247" t="s">
        <v>314</v>
      </c>
      <c r="G267" s="248" t="s">
        <v>220</v>
      </c>
      <c r="H267" s="249">
        <v>10.24</v>
      </c>
      <c r="I267" s="250"/>
      <c r="J267" s="251">
        <f>ROUND(I267*H267,2)</f>
        <v>0</v>
      </c>
      <c r="K267" s="252"/>
      <c r="L267" s="43"/>
      <c r="M267" s="253" t="s">
        <v>1</v>
      </c>
      <c r="N267" s="254" t="s">
        <v>43</v>
      </c>
      <c r="O267" s="93"/>
      <c r="P267" s="255">
        <f>O267*H267</f>
        <v>0</v>
      </c>
      <c r="Q267" s="255">
        <v>0</v>
      </c>
      <c r="R267" s="255">
        <f>Q267*H267</f>
        <v>0</v>
      </c>
      <c r="S267" s="255">
        <v>0</v>
      </c>
      <c r="T267" s="25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57" t="s">
        <v>143</v>
      </c>
      <c r="AT267" s="257" t="s">
        <v>139</v>
      </c>
      <c r="AU267" s="257" t="s">
        <v>88</v>
      </c>
      <c r="AY267" s="17" t="s">
        <v>137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7" t="s">
        <v>86</v>
      </c>
      <c r="BK267" s="145">
        <f>ROUND(I267*H267,2)</f>
        <v>0</v>
      </c>
      <c r="BL267" s="17" t="s">
        <v>143</v>
      </c>
      <c r="BM267" s="257" t="s">
        <v>315</v>
      </c>
    </row>
    <row r="268" s="2" customFormat="1">
      <c r="A268" s="40"/>
      <c r="B268" s="41"/>
      <c r="C268" s="42"/>
      <c r="D268" s="258" t="s">
        <v>145</v>
      </c>
      <c r="E268" s="42"/>
      <c r="F268" s="259" t="s">
        <v>316</v>
      </c>
      <c r="G268" s="42"/>
      <c r="H268" s="42"/>
      <c r="I268" s="214"/>
      <c r="J268" s="42"/>
      <c r="K268" s="42"/>
      <c r="L268" s="43"/>
      <c r="M268" s="307"/>
      <c r="N268" s="308"/>
      <c r="O268" s="309"/>
      <c r="P268" s="309"/>
      <c r="Q268" s="309"/>
      <c r="R268" s="309"/>
      <c r="S268" s="309"/>
      <c r="T268" s="310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7" t="s">
        <v>145</v>
      </c>
      <c r="AU268" s="17" t="s">
        <v>88</v>
      </c>
    </row>
    <row r="269" s="2" customFormat="1" ht="6.96" customHeight="1">
      <c r="A269" s="40"/>
      <c r="B269" s="68"/>
      <c r="C269" s="69"/>
      <c r="D269" s="69"/>
      <c r="E269" s="69"/>
      <c r="F269" s="69"/>
      <c r="G269" s="69"/>
      <c r="H269" s="69"/>
      <c r="I269" s="69"/>
      <c r="J269" s="69"/>
      <c r="K269" s="69"/>
      <c r="L269" s="43"/>
      <c r="M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</row>
  </sheetData>
  <sheetProtection sheet="1" autoFilter="0" formatColumns="0" formatRows="0" objects="1" scenarios="1" spinCount="100000" saltValue="84VSw0enRBilHl8Kyd8NYhQVhminboeXOsIzNq4o6dp1q3eXjJlHJ60g+6+s5NE80CSldXh/FxuJzRNPip/neA==" hashValue="KYG3ZOAzHll/rm0FwlTTymT/3n6EjjnPzImxIPr8OWj7yUAxMZSMNxEov2sVx96VYvsrRqOQUn3lIinMrJjAXg==" algorithmName="SHA-512" password="CC35"/>
  <autoFilter ref="C129:K268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0"/>
      <c r="AT3" s="17" t="s">
        <v>88</v>
      </c>
    </row>
    <row r="4" s="1" customFormat="1" ht="24.96" customHeight="1">
      <c r="B4" s="20"/>
      <c r="D4" s="155" t="s">
        <v>101</v>
      </c>
      <c r="L4" s="20"/>
      <c r="M4" s="156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7" t="s">
        <v>16</v>
      </c>
      <c r="L6" s="20"/>
    </row>
    <row r="7" s="1" customFormat="1" ht="16.5" customHeight="1">
      <c r="B7" s="20"/>
      <c r="E7" s="158" t="str">
        <f>'Rekapitulace stavby'!K6</f>
        <v>Jevišovka, úprava Jevišovky ústí - Tvořihráz</v>
      </c>
      <c r="F7" s="157"/>
      <c r="G7" s="157"/>
      <c r="H7" s="157"/>
      <c r="L7" s="20"/>
    </row>
    <row r="8" s="2" customFormat="1" ht="12" customHeight="1">
      <c r="A8" s="40"/>
      <c r="B8" s="43"/>
      <c r="C8" s="40"/>
      <c r="D8" s="157" t="s">
        <v>102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3"/>
      <c r="C9" s="40"/>
      <c r="D9" s="40"/>
      <c r="E9" s="159" t="s">
        <v>317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3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3"/>
      <c r="C11" s="40"/>
      <c r="D11" s="157" t="s">
        <v>18</v>
      </c>
      <c r="E11" s="40"/>
      <c r="F11" s="160" t="s">
        <v>1</v>
      </c>
      <c r="G11" s="40"/>
      <c r="H11" s="40"/>
      <c r="I11" s="157" t="s">
        <v>19</v>
      </c>
      <c r="J11" s="160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3"/>
      <c r="C12" s="40"/>
      <c r="D12" s="157" t="s">
        <v>20</v>
      </c>
      <c r="E12" s="40"/>
      <c r="F12" s="160" t="s">
        <v>21</v>
      </c>
      <c r="G12" s="40"/>
      <c r="H12" s="40"/>
      <c r="I12" s="157" t="s">
        <v>22</v>
      </c>
      <c r="J12" s="161" t="str">
        <f>'Rekapitulace stavby'!AN8</f>
        <v>30. 1. 2025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3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57" t="s">
        <v>24</v>
      </c>
      <c r="E14" s="40"/>
      <c r="F14" s="40"/>
      <c r="G14" s="40"/>
      <c r="H14" s="40"/>
      <c r="I14" s="157" t="s">
        <v>25</v>
      </c>
      <c r="J14" s="160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3"/>
      <c r="C15" s="40"/>
      <c r="D15" s="40"/>
      <c r="E15" s="160" t="s">
        <v>26</v>
      </c>
      <c r="F15" s="40"/>
      <c r="G15" s="40"/>
      <c r="H15" s="40"/>
      <c r="I15" s="157" t="s">
        <v>27</v>
      </c>
      <c r="J15" s="160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3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3"/>
      <c r="C17" s="40"/>
      <c r="D17" s="157" t="s">
        <v>28</v>
      </c>
      <c r="E17" s="40"/>
      <c r="F17" s="40"/>
      <c r="G17" s="40"/>
      <c r="H17" s="40"/>
      <c r="I17" s="157" t="s">
        <v>25</v>
      </c>
      <c r="J17" s="33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3"/>
      <c r="C18" s="40"/>
      <c r="D18" s="40"/>
      <c r="E18" s="33" t="str">
        <f>'Rekapitulace stavby'!E14</f>
        <v>Vyplň údaj</v>
      </c>
      <c r="F18" s="160"/>
      <c r="G18" s="160"/>
      <c r="H18" s="160"/>
      <c r="I18" s="157" t="s">
        <v>27</v>
      </c>
      <c r="J18" s="33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3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3"/>
      <c r="C20" s="40"/>
      <c r="D20" s="157" t="s">
        <v>30</v>
      </c>
      <c r="E20" s="40"/>
      <c r="F20" s="40"/>
      <c r="G20" s="40"/>
      <c r="H20" s="40"/>
      <c r="I20" s="157" t="s">
        <v>25</v>
      </c>
      <c r="J20" s="160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3"/>
      <c r="C21" s="40"/>
      <c r="D21" s="40"/>
      <c r="E21" s="160" t="s">
        <v>31</v>
      </c>
      <c r="F21" s="40"/>
      <c r="G21" s="40"/>
      <c r="H21" s="40"/>
      <c r="I21" s="157" t="s">
        <v>27</v>
      </c>
      <c r="J21" s="160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3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3"/>
      <c r="C23" s="40"/>
      <c r="D23" s="157" t="s">
        <v>33</v>
      </c>
      <c r="E23" s="40"/>
      <c r="F23" s="40"/>
      <c r="G23" s="40"/>
      <c r="H23" s="40"/>
      <c r="I23" s="157" t="s">
        <v>25</v>
      </c>
      <c r="J23" s="160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3"/>
      <c r="C24" s="40"/>
      <c r="D24" s="40"/>
      <c r="E24" s="160" t="s">
        <v>34</v>
      </c>
      <c r="F24" s="40"/>
      <c r="G24" s="40"/>
      <c r="H24" s="40"/>
      <c r="I24" s="157" t="s">
        <v>27</v>
      </c>
      <c r="J24" s="160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3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3"/>
      <c r="C26" s="40"/>
      <c r="D26" s="157" t="s">
        <v>35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62"/>
      <c r="B27" s="163"/>
      <c r="C27" s="162"/>
      <c r="D27" s="162"/>
      <c r="E27" s="164" t="s">
        <v>1</v>
      </c>
      <c r="F27" s="164"/>
      <c r="G27" s="164"/>
      <c r="H27" s="164"/>
      <c r="I27" s="162"/>
      <c r="J27" s="162"/>
      <c r="K27" s="162"/>
      <c r="L27" s="165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</row>
    <row r="28" s="2" customFormat="1" ht="6.96" customHeight="1">
      <c r="A28" s="40"/>
      <c r="B28" s="43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166"/>
      <c r="E29" s="166"/>
      <c r="F29" s="166"/>
      <c r="G29" s="166"/>
      <c r="H29" s="166"/>
      <c r="I29" s="166"/>
      <c r="J29" s="166"/>
      <c r="K29" s="166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3"/>
      <c r="C30" s="40"/>
      <c r="D30" s="160" t="s">
        <v>104</v>
      </c>
      <c r="E30" s="40"/>
      <c r="F30" s="40"/>
      <c r="G30" s="40"/>
      <c r="H30" s="40"/>
      <c r="I30" s="40"/>
      <c r="J30" s="167">
        <f>J96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3"/>
      <c r="C31" s="40"/>
      <c r="D31" s="168" t="s">
        <v>95</v>
      </c>
      <c r="E31" s="40"/>
      <c r="F31" s="40"/>
      <c r="G31" s="40"/>
      <c r="H31" s="40"/>
      <c r="I31" s="40"/>
      <c r="J31" s="167">
        <f>J101</f>
        <v>0</v>
      </c>
      <c r="K31" s="40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3"/>
      <c r="C32" s="40"/>
      <c r="D32" s="169" t="s">
        <v>38</v>
      </c>
      <c r="E32" s="40"/>
      <c r="F32" s="40"/>
      <c r="G32" s="40"/>
      <c r="H32" s="40"/>
      <c r="I32" s="40"/>
      <c r="J32" s="170">
        <f>ROUND(J30 + J31,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3"/>
      <c r="C33" s="40"/>
      <c r="D33" s="166"/>
      <c r="E33" s="166"/>
      <c r="F33" s="166"/>
      <c r="G33" s="166"/>
      <c r="H33" s="166"/>
      <c r="I33" s="166"/>
      <c r="J33" s="166"/>
      <c r="K33" s="166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3"/>
      <c r="C34" s="40"/>
      <c r="D34" s="40"/>
      <c r="E34" s="40"/>
      <c r="F34" s="171" t="s">
        <v>40</v>
      </c>
      <c r="G34" s="40"/>
      <c r="H34" s="40"/>
      <c r="I34" s="171" t="s">
        <v>39</v>
      </c>
      <c r="J34" s="171" t="s">
        <v>41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3"/>
      <c r="C35" s="40"/>
      <c r="D35" s="172" t="s">
        <v>42</v>
      </c>
      <c r="E35" s="157" t="s">
        <v>43</v>
      </c>
      <c r="F35" s="173">
        <f>ROUND((SUM(BE101:BE108) + SUM(BE128:BE175)),  2)</f>
        <v>0</v>
      </c>
      <c r="G35" s="40"/>
      <c r="H35" s="40"/>
      <c r="I35" s="174">
        <v>0.20999999999999999</v>
      </c>
      <c r="J35" s="173">
        <f>ROUND(((SUM(BE101:BE108) + SUM(BE128:BE175))*I35),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157" t="s">
        <v>44</v>
      </c>
      <c r="F36" s="173">
        <f>ROUND((SUM(BF101:BF108) + SUM(BF128:BF175)),  2)</f>
        <v>0</v>
      </c>
      <c r="G36" s="40"/>
      <c r="H36" s="40"/>
      <c r="I36" s="174">
        <v>0.12</v>
      </c>
      <c r="J36" s="173">
        <f>ROUND(((SUM(BF101:BF108) + SUM(BF128:BF175))*I36),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3"/>
      <c r="C37" s="40"/>
      <c r="D37" s="40"/>
      <c r="E37" s="157" t="s">
        <v>45</v>
      </c>
      <c r="F37" s="173">
        <f>ROUND((SUM(BG101:BG108) + SUM(BG128:BG175)),  2)</f>
        <v>0</v>
      </c>
      <c r="G37" s="40"/>
      <c r="H37" s="40"/>
      <c r="I37" s="174">
        <v>0.20999999999999999</v>
      </c>
      <c r="J37" s="173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3"/>
      <c r="C38" s="40"/>
      <c r="D38" s="40"/>
      <c r="E38" s="157" t="s">
        <v>46</v>
      </c>
      <c r="F38" s="173">
        <f>ROUND((SUM(BH101:BH108) + SUM(BH128:BH175)),  2)</f>
        <v>0</v>
      </c>
      <c r="G38" s="40"/>
      <c r="H38" s="40"/>
      <c r="I38" s="174">
        <v>0.12</v>
      </c>
      <c r="J38" s="173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57" t="s">
        <v>47</v>
      </c>
      <c r="F39" s="173">
        <f>ROUND((SUM(BI101:BI108) + SUM(BI128:BI175)),  2)</f>
        <v>0</v>
      </c>
      <c r="G39" s="40"/>
      <c r="H39" s="40"/>
      <c r="I39" s="174">
        <v>0</v>
      </c>
      <c r="J39" s="173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3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3"/>
      <c r="C41" s="175"/>
      <c r="D41" s="176" t="s">
        <v>48</v>
      </c>
      <c r="E41" s="177"/>
      <c r="F41" s="177"/>
      <c r="G41" s="178" t="s">
        <v>49</v>
      </c>
      <c r="H41" s="179" t="s">
        <v>50</v>
      </c>
      <c r="I41" s="177"/>
      <c r="J41" s="180">
        <f>SUM(J32:J39)</f>
        <v>0</v>
      </c>
      <c r="K41" s="181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5"/>
      <c r="D50" s="182" t="s">
        <v>51</v>
      </c>
      <c r="E50" s="183"/>
      <c r="F50" s="183"/>
      <c r="G50" s="182" t="s">
        <v>52</v>
      </c>
      <c r="H50" s="183"/>
      <c r="I50" s="183"/>
      <c r="J50" s="183"/>
      <c r="K50" s="183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84" t="s">
        <v>53</v>
      </c>
      <c r="E61" s="185"/>
      <c r="F61" s="186" t="s">
        <v>54</v>
      </c>
      <c r="G61" s="184" t="s">
        <v>53</v>
      </c>
      <c r="H61" s="185"/>
      <c r="I61" s="185"/>
      <c r="J61" s="187" t="s">
        <v>54</v>
      </c>
      <c r="K61" s="185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82" t="s">
        <v>55</v>
      </c>
      <c r="E65" s="188"/>
      <c r="F65" s="188"/>
      <c r="G65" s="182" t="s">
        <v>56</v>
      </c>
      <c r="H65" s="188"/>
      <c r="I65" s="188"/>
      <c r="J65" s="188"/>
      <c r="K65" s="188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84" t="s">
        <v>53</v>
      </c>
      <c r="E76" s="185"/>
      <c r="F76" s="186" t="s">
        <v>54</v>
      </c>
      <c r="G76" s="184" t="s">
        <v>53</v>
      </c>
      <c r="H76" s="185"/>
      <c r="I76" s="185"/>
      <c r="J76" s="187" t="s">
        <v>54</v>
      </c>
      <c r="K76" s="185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105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93" t="str">
        <f>E7</f>
        <v>Jevišovka, úprava Jevišovky ústí - Tvořihráz</v>
      </c>
      <c r="F85" s="32"/>
      <c r="G85" s="32"/>
      <c r="H85" s="3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2" t="s">
        <v>102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VRN - Vedlejší rozpočtové náklady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2" t="s">
        <v>20</v>
      </c>
      <c r="D89" s="42"/>
      <c r="E89" s="42"/>
      <c r="F89" s="27" t="str">
        <f>F12</f>
        <v>Jevišovka</v>
      </c>
      <c r="G89" s="42"/>
      <c r="H89" s="42"/>
      <c r="I89" s="32" t="s">
        <v>22</v>
      </c>
      <c r="J89" s="81" t="str">
        <f>IF(J12="","",J12)</f>
        <v>30. 1. 2025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2" t="s">
        <v>24</v>
      </c>
      <c r="D91" s="42"/>
      <c r="E91" s="42"/>
      <c r="F91" s="27" t="str">
        <f>E15</f>
        <v>Povodí Moravy, s.p.</v>
      </c>
      <c r="G91" s="42"/>
      <c r="H91" s="42"/>
      <c r="I91" s="32" t="s">
        <v>30</v>
      </c>
      <c r="J91" s="36" t="str">
        <f>E21</f>
        <v>Ing. Adam Balažovič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2" t="s">
        <v>28</v>
      </c>
      <c r="D92" s="42"/>
      <c r="E92" s="42"/>
      <c r="F92" s="27" t="str">
        <f>IF(E18="","",E18)</f>
        <v>Vyplň údaj</v>
      </c>
      <c r="G92" s="42"/>
      <c r="H92" s="42"/>
      <c r="I92" s="32" t="s">
        <v>33</v>
      </c>
      <c r="J92" s="36" t="str">
        <f>E24</f>
        <v>VZD INVEST, s.r.o.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94" t="s">
        <v>106</v>
      </c>
      <c r="D94" s="151"/>
      <c r="E94" s="151"/>
      <c r="F94" s="151"/>
      <c r="G94" s="151"/>
      <c r="H94" s="151"/>
      <c r="I94" s="151"/>
      <c r="J94" s="195" t="s">
        <v>107</v>
      </c>
      <c r="K94" s="151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6" t="s">
        <v>108</v>
      </c>
      <c r="D96" s="42"/>
      <c r="E96" s="42"/>
      <c r="F96" s="42"/>
      <c r="G96" s="42"/>
      <c r="H96" s="42"/>
      <c r="I96" s="42"/>
      <c r="J96" s="112">
        <f>J128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7" t="s">
        <v>109</v>
      </c>
    </row>
    <row r="97" s="9" customFormat="1" ht="24.96" customHeight="1">
      <c r="A97" s="9"/>
      <c r="B97" s="197"/>
      <c r="C97" s="198"/>
      <c r="D97" s="199" t="s">
        <v>110</v>
      </c>
      <c r="E97" s="200"/>
      <c r="F97" s="200"/>
      <c r="G97" s="200"/>
      <c r="H97" s="200"/>
      <c r="I97" s="200"/>
      <c r="J97" s="201">
        <f>J129</f>
        <v>0</v>
      </c>
      <c r="K97" s="198"/>
      <c r="L97" s="20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3"/>
      <c r="C98" s="204"/>
      <c r="D98" s="205" t="s">
        <v>318</v>
      </c>
      <c r="E98" s="206"/>
      <c r="F98" s="206"/>
      <c r="G98" s="206"/>
      <c r="H98" s="206"/>
      <c r="I98" s="206"/>
      <c r="J98" s="207">
        <f>J130</f>
        <v>0</v>
      </c>
      <c r="K98" s="204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65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6.96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29.28" customHeight="1">
      <c r="A101" s="40"/>
      <c r="B101" s="41"/>
      <c r="C101" s="196" t="s">
        <v>114</v>
      </c>
      <c r="D101" s="42"/>
      <c r="E101" s="42"/>
      <c r="F101" s="42"/>
      <c r="G101" s="42"/>
      <c r="H101" s="42"/>
      <c r="I101" s="42"/>
      <c r="J101" s="209">
        <f>ROUND(J102 + J103 + J104 + J105 + J106 + J107,2)</f>
        <v>0</v>
      </c>
      <c r="K101" s="42"/>
      <c r="L101" s="65"/>
      <c r="N101" s="210" t="s">
        <v>42</v>
      </c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8" customHeight="1">
      <c r="A102" s="40"/>
      <c r="B102" s="41"/>
      <c r="C102" s="42"/>
      <c r="D102" s="146" t="s">
        <v>115</v>
      </c>
      <c r="E102" s="139"/>
      <c r="F102" s="139"/>
      <c r="G102" s="42"/>
      <c r="H102" s="42"/>
      <c r="I102" s="42"/>
      <c r="J102" s="140">
        <v>0</v>
      </c>
      <c r="K102" s="42"/>
      <c r="L102" s="211"/>
      <c r="M102" s="212"/>
      <c r="N102" s="213" t="s">
        <v>43</v>
      </c>
      <c r="O102" s="212"/>
      <c r="P102" s="212"/>
      <c r="Q102" s="212"/>
      <c r="R102" s="212"/>
      <c r="S102" s="214"/>
      <c r="T102" s="214"/>
      <c r="U102" s="214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/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5" t="s">
        <v>89</v>
      </c>
      <c r="AZ102" s="212"/>
      <c r="BA102" s="212"/>
      <c r="BB102" s="212"/>
      <c r="BC102" s="212"/>
      <c r="BD102" s="212"/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215" t="s">
        <v>86</v>
      </c>
      <c r="BK102" s="212"/>
      <c r="BL102" s="212"/>
      <c r="BM102" s="212"/>
    </row>
    <row r="103" s="2" customFormat="1" ht="18" customHeight="1">
      <c r="A103" s="40"/>
      <c r="B103" s="41"/>
      <c r="C103" s="42"/>
      <c r="D103" s="146" t="s">
        <v>116</v>
      </c>
      <c r="E103" s="139"/>
      <c r="F103" s="139"/>
      <c r="G103" s="42"/>
      <c r="H103" s="42"/>
      <c r="I103" s="42"/>
      <c r="J103" s="140">
        <v>0</v>
      </c>
      <c r="K103" s="42"/>
      <c r="L103" s="211"/>
      <c r="M103" s="212"/>
      <c r="N103" s="213" t="s">
        <v>43</v>
      </c>
      <c r="O103" s="212"/>
      <c r="P103" s="212"/>
      <c r="Q103" s="212"/>
      <c r="R103" s="212"/>
      <c r="S103" s="214"/>
      <c r="T103" s="214"/>
      <c r="U103" s="214"/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/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5" t="s">
        <v>89</v>
      </c>
      <c r="AZ103" s="212"/>
      <c r="BA103" s="212"/>
      <c r="BB103" s="212"/>
      <c r="BC103" s="212"/>
      <c r="BD103" s="212"/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15" t="s">
        <v>86</v>
      </c>
      <c r="BK103" s="212"/>
      <c r="BL103" s="212"/>
      <c r="BM103" s="212"/>
    </row>
    <row r="104" s="2" customFormat="1" ht="18" customHeight="1">
      <c r="A104" s="40"/>
      <c r="B104" s="41"/>
      <c r="C104" s="42"/>
      <c r="D104" s="146" t="s">
        <v>117</v>
      </c>
      <c r="E104" s="139"/>
      <c r="F104" s="139"/>
      <c r="G104" s="42"/>
      <c r="H104" s="42"/>
      <c r="I104" s="42"/>
      <c r="J104" s="140">
        <v>0</v>
      </c>
      <c r="K104" s="42"/>
      <c r="L104" s="211"/>
      <c r="M104" s="212"/>
      <c r="N104" s="213" t="s">
        <v>43</v>
      </c>
      <c r="O104" s="212"/>
      <c r="P104" s="212"/>
      <c r="Q104" s="212"/>
      <c r="R104" s="212"/>
      <c r="S104" s="214"/>
      <c r="T104" s="214"/>
      <c r="U104" s="214"/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/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5" t="s">
        <v>89</v>
      </c>
      <c r="AZ104" s="212"/>
      <c r="BA104" s="212"/>
      <c r="BB104" s="212"/>
      <c r="BC104" s="212"/>
      <c r="BD104" s="212"/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215" t="s">
        <v>86</v>
      </c>
      <c r="BK104" s="212"/>
      <c r="BL104" s="212"/>
      <c r="BM104" s="212"/>
    </row>
    <row r="105" s="2" customFormat="1" ht="18" customHeight="1">
      <c r="A105" s="40"/>
      <c r="B105" s="41"/>
      <c r="C105" s="42"/>
      <c r="D105" s="146" t="s">
        <v>118</v>
      </c>
      <c r="E105" s="139"/>
      <c r="F105" s="139"/>
      <c r="G105" s="42"/>
      <c r="H105" s="42"/>
      <c r="I105" s="42"/>
      <c r="J105" s="140">
        <v>0</v>
      </c>
      <c r="K105" s="42"/>
      <c r="L105" s="211"/>
      <c r="M105" s="212"/>
      <c r="N105" s="213" t="s">
        <v>43</v>
      </c>
      <c r="O105" s="212"/>
      <c r="P105" s="212"/>
      <c r="Q105" s="212"/>
      <c r="R105" s="212"/>
      <c r="S105" s="214"/>
      <c r="T105" s="214"/>
      <c r="U105" s="214"/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/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5" t="s">
        <v>89</v>
      </c>
      <c r="AZ105" s="212"/>
      <c r="BA105" s="212"/>
      <c r="BB105" s="212"/>
      <c r="BC105" s="212"/>
      <c r="BD105" s="212"/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215" t="s">
        <v>86</v>
      </c>
      <c r="BK105" s="212"/>
      <c r="BL105" s="212"/>
      <c r="BM105" s="212"/>
    </row>
    <row r="106" s="2" customFormat="1" ht="18" customHeight="1">
      <c r="A106" s="40"/>
      <c r="B106" s="41"/>
      <c r="C106" s="42"/>
      <c r="D106" s="146" t="s">
        <v>119</v>
      </c>
      <c r="E106" s="139"/>
      <c r="F106" s="139"/>
      <c r="G106" s="42"/>
      <c r="H106" s="42"/>
      <c r="I106" s="42"/>
      <c r="J106" s="140">
        <v>0</v>
      </c>
      <c r="K106" s="42"/>
      <c r="L106" s="211"/>
      <c r="M106" s="212"/>
      <c r="N106" s="213" t="s">
        <v>43</v>
      </c>
      <c r="O106" s="212"/>
      <c r="P106" s="212"/>
      <c r="Q106" s="212"/>
      <c r="R106" s="212"/>
      <c r="S106" s="214"/>
      <c r="T106" s="214"/>
      <c r="U106" s="214"/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/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5" t="s">
        <v>89</v>
      </c>
      <c r="AZ106" s="212"/>
      <c r="BA106" s="212"/>
      <c r="BB106" s="212"/>
      <c r="BC106" s="212"/>
      <c r="BD106" s="212"/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15" t="s">
        <v>86</v>
      </c>
      <c r="BK106" s="212"/>
      <c r="BL106" s="212"/>
      <c r="BM106" s="212"/>
    </row>
    <row r="107" s="2" customFormat="1" ht="18" customHeight="1">
      <c r="A107" s="40"/>
      <c r="B107" s="41"/>
      <c r="C107" s="42"/>
      <c r="D107" s="139" t="s">
        <v>120</v>
      </c>
      <c r="E107" s="42"/>
      <c r="F107" s="42"/>
      <c r="G107" s="42"/>
      <c r="H107" s="42"/>
      <c r="I107" s="42"/>
      <c r="J107" s="140">
        <f>ROUND(J30*T107,2)</f>
        <v>0</v>
      </c>
      <c r="K107" s="42"/>
      <c r="L107" s="211"/>
      <c r="M107" s="212"/>
      <c r="N107" s="213" t="s">
        <v>43</v>
      </c>
      <c r="O107" s="212"/>
      <c r="P107" s="212"/>
      <c r="Q107" s="212"/>
      <c r="R107" s="212"/>
      <c r="S107" s="214"/>
      <c r="T107" s="214"/>
      <c r="U107" s="214"/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/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5" t="s">
        <v>121</v>
      </c>
      <c r="AZ107" s="212"/>
      <c r="BA107" s="212"/>
      <c r="BB107" s="212"/>
      <c r="BC107" s="212"/>
      <c r="BD107" s="212"/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215" t="s">
        <v>86</v>
      </c>
      <c r="BK107" s="212"/>
      <c r="BL107" s="212"/>
      <c r="BM107" s="212"/>
    </row>
    <row r="108" s="2" customFormat="1">
      <c r="A108" s="40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29.28" customHeight="1">
      <c r="A109" s="40"/>
      <c r="B109" s="41"/>
      <c r="C109" s="150" t="s">
        <v>100</v>
      </c>
      <c r="D109" s="151"/>
      <c r="E109" s="151"/>
      <c r="F109" s="151"/>
      <c r="G109" s="151"/>
      <c r="H109" s="151"/>
      <c r="I109" s="151"/>
      <c r="J109" s="152">
        <f>ROUND(J96+J101,2)</f>
        <v>0</v>
      </c>
      <c r="K109" s="151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6.96" customHeight="1">
      <c r="A110" s="40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4" s="2" customFormat="1" ht="6.96" customHeight="1">
      <c r="A114" s="40"/>
      <c r="B114" s="70"/>
      <c r="C114" s="71"/>
      <c r="D114" s="71"/>
      <c r="E114" s="71"/>
      <c r="F114" s="71"/>
      <c r="G114" s="71"/>
      <c r="H114" s="71"/>
      <c r="I114" s="71"/>
      <c r="J114" s="71"/>
      <c r="K114" s="71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24.96" customHeight="1">
      <c r="A115" s="40"/>
      <c r="B115" s="41"/>
      <c r="C115" s="23" t="s">
        <v>122</v>
      </c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2" t="s">
        <v>16</v>
      </c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6.5" customHeight="1">
      <c r="A118" s="40"/>
      <c r="B118" s="41"/>
      <c r="C118" s="42"/>
      <c r="D118" s="42"/>
      <c r="E118" s="193" t="str">
        <f>E7</f>
        <v>Jevišovka, úprava Jevišovky ústí - Tvořihráz</v>
      </c>
      <c r="F118" s="32"/>
      <c r="G118" s="32"/>
      <c r="H118" s="3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2" t="s">
        <v>102</v>
      </c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6.5" customHeight="1">
      <c r="A120" s="40"/>
      <c r="B120" s="41"/>
      <c r="C120" s="42"/>
      <c r="D120" s="42"/>
      <c r="E120" s="78" t="str">
        <f>E9</f>
        <v>VRN - Vedlejší rozpočtové náklady</v>
      </c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6.96" customHeight="1">
      <c r="A121" s="40"/>
      <c r="B121" s="41"/>
      <c r="C121" s="42"/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2" customHeight="1">
      <c r="A122" s="40"/>
      <c r="B122" s="41"/>
      <c r="C122" s="32" t="s">
        <v>20</v>
      </c>
      <c r="D122" s="42"/>
      <c r="E122" s="42"/>
      <c r="F122" s="27" t="str">
        <f>F12</f>
        <v>Jevišovka</v>
      </c>
      <c r="G122" s="42"/>
      <c r="H122" s="42"/>
      <c r="I122" s="32" t="s">
        <v>22</v>
      </c>
      <c r="J122" s="81" t="str">
        <f>IF(J12="","",J12)</f>
        <v>30. 1. 2025</v>
      </c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6.96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5.15" customHeight="1">
      <c r="A124" s="40"/>
      <c r="B124" s="41"/>
      <c r="C124" s="32" t="s">
        <v>24</v>
      </c>
      <c r="D124" s="42"/>
      <c r="E124" s="42"/>
      <c r="F124" s="27" t="str">
        <f>E15</f>
        <v>Povodí Moravy, s.p.</v>
      </c>
      <c r="G124" s="42"/>
      <c r="H124" s="42"/>
      <c r="I124" s="32" t="s">
        <v>30</v>
      </c>
      <c r="J124" s="36" t="str">
        <f>E21</f>
        <v>Ing. Adam Balažovič</v>
      </c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5.15" customHeight="1">
      <c r="A125" s="40"/>
      <c r="B125" s="41"/>
      <c r="C125" s="32" t="s">
        <v>28</v>
      </c>
      <c r="D125" s="42"/>
      <c r="E125" s="42"/>
      <c r="F125" s="27" t="str">
        <f>IF(E18="","",E18)</f>
        <v>Vyplň údaj</v>
      </c>
      <c r="G125" s="42"/>
      <c r="H125" s="42"/>
      <c r="I125" s="32" t="s">
        <v>33</v>
      </c>
      <c r="J125" s="36" t="str">
        <f>E24</f>
        <v>VZD INVEST, s.r.o.</v>
      </c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0.32" customHeight="1">
      <c r="A126" s="40"/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11" customFormat="1" ht="29.28" customHeight="1">
      <c r="A127" s="217"/>
      <c r="B127" s="218"/>
      <c r="C127" s="219" t="s">
        <v>123</v>
      </c>
      <c r="D127" s="220" t="s">
        <v>63</v>
      </c>
      <c r="E127" s="220" t="s">
        <v>59</v>
      </c>
      <c r="F127" s="220" t="s">
        <v>60</v>
      </c>
      <c r="G127" s="220" t="s">
        <v>124</v>
      </c>
      <c r="H127" s="220" t="s">
        <v>125</v>
      </c>
      <c r="I127" s="220" t="s">
        <v>126</v>
      </c>
      <c r="J127" s="221" t="s">
        <v>107</v>
      </c>
      <c r="K127" s="222" t="s">
        <v>127</v>
      </c>
      <c r="L127" s="223"/>
      <c r="M127" s="102" t="s">
        <v>1</v>
      </c>
      <c r="N127" s="103" t="s">
        <v>42</v>
      </c>
      <c r="O127" s="103" t="s">
        <v>128</v>
      </c>
      <c r="P127" s="103" t="s">
        <v>129</v>
      </c>
      <c r="Q127" s="103" t="s">
        <v>130</v>
      </c>
      <c r="R127" s="103" t="s">
        <v>131</v>
      </c>
      <c r="S127" s="103" t="s">
        <v>132</v>
      </c>
      <c r="T127" s="104" t="s">
        <v>133</v>
      </c>
      <c r="U127" s="217"/>
      <c r="V127" s="217"/>
      <c r="W127" s="217"/>
      <c r="X127" s="217"/>
      <c r="Y127" s="217"/>
      <c r="Z127" s="217"/>
      <c r="AA127" s="217"/>
      <c r="AB127" s="217"/>
      <c r="AC127" s="217"/>
      <c r="AD127" s="217"/>
      <c r="AE127" s="217"/>
    </row>
    <row r="128" s="2" customFormat="1" ht="22.8" customHeight="1">
      <c r="A128" s="40"/>
      <c r="B128" s="41"/>
      <c r="C128" s="109" t="s">
        <v>134</v>
      </c>
      <c r="D128" s="42"/>
      <c r="E128" s="42"/>
      <c r="F128" s="42"/>
      <c r="G128" s="42"/>
      <c r="H128" s="42"/>
      <c r="I128" s="42"/>
      <c r="J128" s="224">
        <f>BK128</f>
        <v>0</v>
      </c>
      <c r="K128" s="42"/>
      <c r="L128" s="43"/>
      <c r="M128" s="105"/>
      <c r="N128" s="225"/>
      <c r="O128" s="106"/>
      <c r="P128" s="226">
        <f>P129</f>
        <v>0</v>
      </c>
      <c r="Q128" s="106"/>
      <c r="R128" s="226">
        <f>R129</f>
        <v>0</v>
      </c>
      <c r="S128" s="106"/>
      <c r="T128" s="227">
        <f>T129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7" t="s">
        <v>77</v>
      </c>
      <c r="AU128" s="17" t="s">
        <v>109</v>
      </c>
      <c r="BK128" s="228">
        <f>BK129</f>
        <v>0</v>
      </c>
    </row>
    <row r="129" s="12" customFormat="1" ht="25.92" customHeight="1">
      <c r="A129" s="12"/>
      <c r="B129" s="229"/>
      <c r="C129" s="230"/>
      <c r="D129" s="231" t="s">
        <v>77</v>
      </c>
      <c r="E129" s="232" t="s">
        <v>135</v>
      </c>
      <c r="F129" s="232" t="s">
        <v>136</v>
      </c>
      <c r="G129" s="230"/>
      <c r="H129" s="230"/>
      <c r="I129" s="233"/>
      <c r="J129" s="234">
        <f>BK129</f>
        <v>0</v>
      </c>
      <c r="K129" s="230"/>
      <c r="L129" s="235"/>
      <c r="M129" s="236"/>
      <c r="N129" s="237"/>
      <c r="O129" s="237"/>
      <c r="P129" s="238">
        <f>P130</f>
        <v>0</v>
      </c>
      <c r="Q129" s="237"/>
      <c r="R129" s="238">
        <f>R130</f>
        <v>0</v>
      </c>
      <c r="S129" s="237"/>
      <c r="T129" s="239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40" t="s">
        <v>181</v>
      </c>
      <c r="AT129" s="241" t="s">
        <v>77</v>
      </c>
      <c r="AU129" s="241" t="s">
        <v>78</v>
      </c>
      <c r="AY129" s="240" t="s">
        <v>137</v>
      </c>
      <c r="BK129" s="242">
        <f>BK130</f>
        <v>0</v>
      </c>
    </row>
    <row r="130" s="12" customFormat="1" ht="22.8" customHeight="1">
      <c r="A130" s="12"/>
      <c r="B130" s="229"/>
      <c r="C130" s="230"/>
      <c r="D130" s="231" t="s">
        <v>77</v>
      </c>
      <c r="E130" s="243" t="s">
        <v>89</v>
      </c>
      <c r="F130" s="243" t="s">
        <v>90</v>
      </c>
      <c r="G130" s="230"/>
      <c r="H130" s="230"/>
      <c r="I130" s="233"/>
      <c r="J130" s="244">
        <f>BK130</f>
        <v>0</v>
      </c>
      <c r="K130" s="230"/>
      <c r="L130" s="235"/>
      <c r="M130" s="236"/>
      <c r="N130" s="237"/>
      <c r="O130" s="237"/>
      <c r="P130" s="238">
        <f>SUM(P131:P175)</f>
        <v>0</v>
      </c>
      <c r="Q130" s="237"/>
      <c r="R130" s="238">
        <f>SUM(R131:R175)</f>
        <v>0</v>
      </c>
      <c r="S130" s="237"/>
      <c r="T130" s="239">
        <f>SUM(T131:T175)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0" t="s">
        <v>181</v>
      </c>
      <c r="AT130" s="241" t="s">
        <v>77</v>
      </c>
      <c r="AU130" s="241" t="s">
        <v>86</v>
      </c>
      <c r="AY130" s="240" t="s">
        <v>137</v>
      </c>
      <c r="BK130" s="242">
        <f>SUM(BK131:BK175)</f>
        <v>0</v>
      </c>
    </row>
    <row r="131" s="2" customFormat="1" ht="16.5" customHeight="1">
      <c r="A131" s="40"/>
      <c r="B131" s="41"/>
      <c r="C131" s="245" t="s">
        <v>86</v>
      </c>
      <c r="D131" s="245" t="s">
        <v>139</v>
      </c>
      <c r="E131" s="246" t="s">
        <v>319</v>
      </c>
      <c r="F131" s="247" t="s">
        <v>320</v>
      </c>
      <c r="G131" s="248" t="s">
        <v>321</v>
      </c>
      <c r="H131" s="249">
        <v>1</v>
      </c>
      <c r="I131" s="250"/>
      <c r="J131" s="251">
        <f>ROUND(I131*H131,2)</f>
        <v>0</v>
      </c>
      <c r="K131" s="252"/>
      <c r="L131" s="43"/>
      <c r="M131" s="253" t="s">
        <v>1</v>
      </c>
      <c r="N131" s="254" t="s">
        <v>43</v>
      </c>
      <c r="O131" s="93"/>
      <c r="P131" s="255">
        <f>O131*H131</f>
        <v>0</v>
      </c>
      <c r="Q131" s="255">
        <v>0</v>
      </c>
      <c r="R131" s="255">
        <f>Q131*H131</f>
        <v>0</v>
      </c>
      <c r="S131" s="255">
        <v>0</v>
      </c>
      <c r="T131" s="25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57" t="s">
        <v>143</v>
      </c>
      <c r="AT131" s="257" t="s">
        <v>139</v>
      </c>
      <c r="AU131" s="257" t="s">
        <v>88</v>
      </c>
      <c r="AY131" s="17" t="s">
        <v>137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86</v>
      </c>
      <c r="BK131" s="145">
        <f>ROUND(I131*H131,2)</f>
        <v>0</v>
      </c>
      <c r="BL131" s="17" t="s">
        <v>143</v>
      </c>
      <c r="BM131" s="257" t="s">
        <v>322</v>
      </c>
    </row>
    <row r="132" s="2" customFormat="1">
      <c r="A132" s="40"/>
      <c r="B132" s="41"/>
      <c r="C132" s="42"/>
      <c r="D132" s="258" t="s">
        <v>145</v>
      </c>
      <c r="E132" s="42"/>
      <c r="F132" s="259" t="s">
        <v>320</v>
      </c>
      <c r="G132" s="42"/>
      <c r="H132" s="42"/>
      <c r="I132" s="214"/>
      <c r="J132" s="42"/>
      <c r="K132" s="42"/>
      <c r="L132" s="43"/>
      <c r="M132" s="260"/>
      <c r="N132" s="261"/>
      <c r="O132" s="93"/>
      <c r="P132" s="93"/>
      <c r="Q132" s="93"/>
      <c r="R132" s="93"/>
      <c r="S132" s="93"/>
      <c r="T132" s="94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7" t="s">
        <v>145</v>
      </c>
      <c r="AU132" s="17" t="s">
        <v>88</v>
      </c>
    </row>
    <row r="133" s="2" customFormat="1">
      <c r="A133" s="40"/>
      <c r="B133" s="41"/>
      <c r="C133" s="42"/>
      <c r="D133" s="258" t="s">
        <v>287</v>
      </c>
      <c r="E133" s="42"/>
      <c r="F133" s="306" t="s">
        <v>323</v>
      </c>
      <c r="G133" s="42"/>
      <c r="H133" s="42"/>
      <c r="I133" s="214"/>
      <c r="J133" s="42"/>
      <c r="K133" s="42"/>
      <c r="L133" s="43"/>
      <c r="M133" s="260"/>
      <c r="N133" s="261"/>
      <c r="O133" s="93"/>
      <c r="P133" s="93"/>
      <c r="Q133" s="93"/>
      <c r="R133" s="93"/>
      <c r="S133" s="93"/>
      <c r="T133" s="94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7" t="s">
        <v>287</v>
      </c>
      <c r="AU133" s="17" t="s">
        <v>88</v>
      </c>
    </row>
    <row r="134" s="2" customFormat="1" ht="37.8" customHeight="1">
      <c r="A134" s="40"/>
      <c r="B134" s="41"/>
      <c r="C134" s="245" t="s">
        <v>88</v>
      </c>
      <c r="D134" s="245" t="s">
        <v>139</v>
      </c>
      <c r="E134" s="246" t="s">
        <v>324</v>
      </c>
      <c r="F134" s="247" t="s">
        <v>325</v>
      </c>
      <c r="G134" s="248" t="s">
        <v>321</v>
      </c>
      <c r="H134" s="249">
        <v>1</v>
      </c>
      <c r="I134" s="250"/>
      <c r="J134" s="251">
        <f>ROUND(I134*H134,2)</f>
        <v>0</v>
      </c>
      <c r="K134" s="252"/>
      <c r="L134" s="43"/>
      <c r="M134" s="253" t="s">
        <v>1</v>
      </c>
      <c r="N134" s="254" t="s">
        <v>43</v>
      </c>
      <c r="O134" s="93"/>
      <c r="P134" s="255">
        <f>O134*H134</f>
        <v>0</v>
      </c>
      <c r="Q134" s="255">
        <v>0</v>
      </c>
      <c r="R134" s="255">
        <f>Q134*H134</f>
        <v>0</v>
      </c>
      <c r="S134" s="255">
        <v>0</v>
      </c>
      <c r="T134" s="25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57" t="s">
        <v>143</v>
      </c>
      <c r="AT134" s="257" t="s">
        <v>139</v>
      </c>
      <c r="AU134" s="257" t="s">
        <v>88</v>
      </c>
      <c r="AY134" s="17" t="s">
        <v>137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86</v>
      </c>
      <c r="BK134" s="145">
        <f>ROUND(I134*H134,2)</f>
        <v>0</v>
      </c>
      <c r="BL134" s="17" t="s">
        <v>143</v>
      </c>
      <c r="BM134" s="257" t="s">
        <v>326</v>
      </c>
    </row>
    <row r="135" s="2" customFormat="1">
      <c r="A135" s="40"/>
      <c r="B135" s="41"/>
      <c r="C135" s="42"/>
      <c r="D135" s="258" t="s">
        <v>145</v>
      </c>
      <c r="E135" s="42"/>
      <c r="F135" s="259" t="s">
        <v>325</v>
      </c>
      <c r="G135" s="42"/>
      <c r="H135" s="42"/>
      <c r="I135" s="214"/>
      <c r="J135" s="42"/>
      <c r="K135" s="42"/>
      <c r="L135" s="43"/>
      <c r="M135" s="260"/>
      <c r="N135" s="261"/>
      <c r="O135" s="93"/>
      <c r="P135" s="93"/>
      <c r="Q135" s="93"/>
      <c r="R135" s="93"/>
      <c r="S135" s="93"/>
      <c r="T135" s="94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7" t="s">
        <v>145</v>
      </c>
      <c r="AU135" s="17" t="s">
        <v>88</v>
      </c>
    </row>
    <row r="136" s="2" customFormat="1">
      <c r="A136" s="40"/>
      <c r="B136" s="41"/>
      <c r="C136" s="42"/>
      <c r="D136" s="258" t="s">
        <v>287</v>
      </c>
      <c r="E136" s="42"/>
      <c r="F136" s="306" t="s">
        <v>327</v>
      </c>
      <c r="G136" s="42"/>
      <c r="H136" s="42"/>
      <c r="I136" s="214"/>
      <c r="J136" s="42"/>
      <c r="K136" s="42"/>
      <c r="L136" s="43"/>
      <c r="M136" s="260"/>
      <c r="N136" s="261"/>
      <c r="O136" s="93"/>
      <c r="P136" s="93"/>
      <c r="Q136" s="93"/>
      <c r="R136" s="93"/>
      <c r="S136" s="93"/>
      <c r="T136" s="94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7" t="s">
        <v>287</v>
      </c>
      <c r="AU136" s="17" t="s">
        <v>88</v>
      </c>
    </row>
    <row r="137" s="2" customFormat="1" ht="21.75" customHeight="1">
      <c r="A137" s="40"/>
      <c r="B137" s="41"/>
      <c r="C137" s="245" t="s">
        <v>150</v>
      </c>
      <c r="D137" s="245" t="s">
        <v>139</v>
      </c>
      <c r="E137" s="246" t="s">
        <v>328</v>
      </c>
      <c r="F137" s="247" t="s">
        <v>329</v>
      </c>
      <c r="G137" s="248" t="s">
        <v>321</v>
      </c>
      <c r="H137" s="249">
        <v>1</v>
      </c>
      <c r="I137" s="250"/>
      <c r="J137" s="251">
        <f>ROUND(I137*H137,2)</f>
        <v>0</v>
      </c>
      <c r="K137" s="252"/>
      <c r="L137" s="43"/>
      <c r="M137" s="253" t="s">
        <v>1</v>
      </c>
      <c r="N137" s="254" t="s">
        <v>43</v>
      </c>
      <c r="O137" s="93"/>
      <c r="P137" s="255">
        <f>O137*H137</f>
        <v>0</v>
      </c>
      <c r="Q137" s="255">
        <v>0</v>
      </c>
      <c r="R137" s="255">
        <f>Q137*H137</f>
        <v>0</v>
      </c>
      <c r="S137" s="255">
        <v>0</v>
      </c>
      <c r="T137" s="25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57" t="s">
        <v>143</v>
      </c>
      <c r="AT137" s="257" t="s">
        <v>139</v>
      </c>
      <c r="AU137" s="257" t="s">
        <v>88</v>
      </c>
      <c r="AY137" s="17" t="s">
        <v>137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7" t="s">
        <v>86</v>
      </c>
      <c r="BK137" s="145">
        <f>ROUND(I137*H137,2)</f>
        <v>0</v>
      </c>
      <c r="BL137" s="17" t="s">
        <v>143</v>
      </c>
      <c r="BM137" s="257" t="s">
        <v>330</v>
      </c>
    </row>
    <row r="138" s="2" customFormat="1">
      <c r="A138" s="40"/>
      <c r="B138" s="41"/>
      <c r="C138" s="42"/>
      <c r="D138" s="258" t="s">
        <v>145</v>
      </c>
      <c r="E138" s="42"/>
      <c r="F138" s="259" t="s">
        <v>329</v>
      </c>
      <c r="G138" s="42"/>
      <c r="H138" s="42"/>
      <c r="I138" s="214"/>
      <c r="J138" s="42"/>
      <c r="K138" s="42"/>
      <c r="L138" s="43"/>
      <c r="M138" s="260"/>
      <c r="N138" s="261"/>
      <c r="O138" s="93"/>
      <c r="P138" s="93"/>
      <c r="Q138" s="93"/>
      <c r="R138" s="93"/>
      <c r="S138" s="93"/>
      <c r="T138" s="94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7" t="s">
        <v>145</v>
      </c>
      <c r="AU138" s="17" t="s">
        <v>88</v>
      </c>
    </row>
    <row r="139" s="2" customFormat="1" ht="24.15" customHeight="1">
      <c r="A139" s="40"/>
      <c r="B139" s="41"/>
      <c r="C139" s="245" t="s">
        <v>143</v>
      </c>
      <c r="D139" s="245" t="s">
        <v>139</v>
      </c>
      <c r="E139" s="246" t="s">
        <v>331</v>
      </c>
      <c r="F139" s="247" t="s">
        <v>332</v>
      </c>
      <c r="G139" s="248" t="s">
        <v>321</v>
      </c>
      <c r="H139" s="249">
        <v>1</v>
      </c>
      <c r="I139" s="250"/>
      <c r="J139" s="251">
        <f>ROUND(I139*H139,2)</f>
        <v>0</v>
      </c>
      <c r="K139" s="252"/>
      <c r="L139" s="43"/>
      <c r="M139" s="253" t="s">
        <v>1</v>
      </c>
      <c r="N139" s="254" t="s">
        <v>43</v>
      </c>
      <c r="O139" s="93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57" t="s">
        <v>143</v>
      </c>
      <c r="AT139" s="257" t="s">
        <v>139</v>
      </c>
      <c r="AU139" s="257" t="s">
        <v>88</v>
      </c>
      <c r="AY139" s="17" t="s">
        <v>137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86</v>
      </c>
      <c r="BK139" s="145">
        <f>ROUND(I139*H139,2)</f>
        <v>0</v>
      </c>
      <c r="BL139" s="17" t="s">
        <v>143</v>
      </c>
      <c r="BM139" s="257" t="s">
        <v>333</v>
      </c>
    </row>
    <row r="140" s="2" customFormat="1">
      <c r="A140" s="40"/>
      <c r="B140" s="41"/>
      <c r="C140" s="42"/>
      <c r="D140" s="258" t="s">
        <v>145</v>
      </c>
      <c r="E140" s="42"/>
      <c r="F140" s="259" t="s">
        <v>332</v>
      </c>
      <c r="G140" s="42"/>
      <c r="H140" s="42"/>
      <c r="I140" s="214"/>
      <c r="J140" s="42"/>
      <c r="K140" s="42"/>
      <c r="L140" s="43"/>
      <c r="M140" s="260"/>
      <c r="N140" s="261"/>
      <c r="O140" s="93"/>
      <c r="P140" s="93"/>
      <c r="Q140" s="93"/>
      <c r="R140" s="93"/>
      <c r="S140" s="93"/>
      <c r="T140" s="94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7" t="s">
        <v>145</v>
      </c>
      <c r="AU140" s="17" t="s">
        <v>88</v>
      </c>
    </row>
    <row r="141" s="2" customFormat="1" ht="24.15" customHeight="1">
      <c r="A141" s="40"/>
      <c r="B141" s="41"/>
      <c r="C141" s="245" t="s">
        <v>181</v>
      </c>
      <c r="D141" s="245" t="s">
        <v>139</v>
      </c>
      <c r="E141" s="246" t="s">
        <v>334</v>
      </c>
      <c r="F141" s="247" t="s">
        <v>335</v>
      </c>
      <c r="G141" s="248" t="s">
        <v>321</v>
      </c>
      <c r="H141" s="249">
        <v>1</v>
      </c>
      <c r="I141" s="250"/>
      <c r="J141" s="251">
        <f>ROUND(I141*H141,2)</f>
        <v>0</v>
      </c>
      <c r="K141" s="252"/>
      <c r="L141" s="43"/>
      <c r="M141" s="253" t="s">
        <v>1</v>
      </c>
      <c r="N141" s="254" t="s">
        <v>43</v>
      </c>
      <c r="O141" s="93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57" t="s">
        <v>143</v>
      </c>
      <c r="AT141" s="257" t="s">
        <v>139</v>
      </c>
      <c r="AU141" s="257" t="s">
        <v>88</v>
      </c>
      <c r="AY141" s="17" t="s">
        <v>137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86</v>
      </c>
      <c r="BK141" s="145">
        <f>ROUND(I141*H141,2)</f>
        <v>0</v>
      </c>
      <c r="BL141" s="17" t="s">
        <v>143</v>
      </c>
      <c r="BM141" s="257" t="s">
        <v>336</v>
      </c>
    </row>
    <row r="142" s="2" customFormat="1">
      <c r="A142" s="40"/>
      <c r="B142" s="41"/>
      <c r="C142" s="42"/>
      <c r="D142" s="258" t="s">
        <v>145</v>
      </c>
      <c r="E142" s="42"/>
      <c r="F142" s="259" t="s">
        <v>335</v>
      </c>
      <c r="G142" s="42"/>
      <c r="H142" s="42"/>
      <c r="I142" s="214"/>
      <c r="J142" s="42"/>
      <c r="K142" s="42"/>
      <c r="L142" s="43"/>
      <c r="M142" s="260"/>
      <c r="N142" s="261"/>
      <c r="O142" s="93"/>
      <c r="P142" s="93"/>
      <c r="Q142" s="93"/>
      <c r="R142" s="93"/>
      <c r="S142" s="93"/>
      <c r="T142" s="94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7" t="s">
        <v>145</v>
      </c>
      <c r="AU142" s="17" t="s">
        <v>88</v>
      </c>
    </row>
    <row r="143" s="2" customFormat="1">
      <c r="A143" s="40"/>
      <c r="B143" s="41"/>
      <c r="C143" s="42"/>
      <c r="D143" s="258" t="s">
        <v>287</v>
      </c>
      <c r="E143" s="42"/>
      <c r="F143" s="306" t="s">
        <v>337</v>
      </c>
      <c r="G143" s="42"/>
      <c r="H143" s="42"/>
      <c r="I143" s="214"/>
      <c r="J143" s="42"/>
      <c r="K143" s="42"/>
      <c r="L143" s="43"/>
      <c r="M143" s="260"/>
      <c r="N143" s="261"/>
      <c r="O143" s="93"/>
      <c r="P143" s="93"/>
      <c r="Q143" s="93"/>
      <c r="R143" s="93"/>
      <c r="S143" s="93"/>
      <c r="T143" s="94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7" t="s">
        <v>287</v>
      </c>
      <c r="AU143" s="17" t="s">
        <v>88</v>
      </c>
    </row>
    <row r="144" s="2" customFormat="1" ht="24.15" customHeight="1">
      <c r="A144" s="40"/>
      <c r="B144" s="41"/>
      <c r="C144" s="245" t="s">
        <v>186</v>
      </c>
      <c r="D144" s="245" t="s">
        <v>139</v>
      </c>
      <c r="E144" s="246" t="s">
        <v>338</v>
      </c>
      <c r="F144" s="247" t="s">
        <v>339</v>
      </c>
      <c r="G144" s="248" t="s">
        <v>307</v>
      </c>
      <c r="H144" s="249">
        <v>1</v>
      </c>
      <c r="I144" s="250"/>
      <c r="J144" s="251">
        <f>ROUND(I144*H144,2)</f>
        <v>0</v>
      </c>
      <c r="K144" s="252"/>
      <c r="L144" s="43"/>
      <c r="M144" s="253" t="s">
        <v>1</v>
      </c>
      <c r="N144" s="254" t="s">
        <v>43</v>
      </c>
      <c r="O144" s="93"/>
      <c r="P144" s="255">
        <f>O144*H144</f>
        <v>0</v>
      </c>
      <c r="Q144" s="255">
        <v>0</v>
      </c>
      <c r="R144" s="255">
        <f>Q144*H144</f>
        <v>0</v>
      </c>
      <c r="S144" s="255">
        <v>0</v>
      </c>
      <c r="T144" s="25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57" t="s">
        <v>143</v>
      </c>
      <c r="AT144" s="257" t="s">
        <v>139</v>
      </c>
      <c r="AU144" s="257" t="s">
        <v>88</v>
      </c>
      <c r="AY144" s="17" t="s">
        <v>137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7" t="s">
        <v>86</v>
      </c>
      <c r="BK144" s="145">
        <f>ROUND(I144*H144,2)</f>
        <v>0</v>
      </c>
      <c r="BL144" s="17" t="s">
        <v>143</v>
      </c>
      <c r="BM144" s="257" t="s">
        <v>340</v>
      </c>
    </row>
    <row r="145" s="2" customFormat="1">
      <c r="A145" s="40"/>
      <c r="B145" s="41"/>
      <c r="C145" s="42"/>
      <c r="D145" s="258" t="s">
        <v>145</v>
      </c>
      <c r="E145" s="42"/>
      <c r="F145" s="259" t="s">
        <v>339</v>
      </c>
      <c r="G145" s="42"/>
      <c r="H145" s="42"/>
      <c r="I145" s="214"/>
      <c r="J145" s="42"/>
      <c r="K145" s="42"/>
      <c r="L145" s="43"/>
      <c r="M145" s="260"/>
      <c r="N145" s="261"/>
      <c r="O145" s="93"/>
      <c r="P145" s="93"/>
      <c r="Q145" s="93"/>
      <c r="R145" s="93"/>
      <c r="S145" s="93"/>
      <c r="T145" s="94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7" t="s">
        <v>145</v>
      </c>
      <c r="AU145" s="17" t="s">
        <v>88</v>
      </c>
    </row>
    <row r="146" s="2" customFormat="1">
      <c r="A146" s="40"/>
      <c r="B146" s="41"/>
      <c r="C146" s="42"/>
      <c r="D146" s="258" t="s">
        <v>287</v>
      </c>
      <c r="E146" s="42"/>
      <c r="F146" s="306" t="s">
        <v>341</v>
      </c>
      <c r="G146" s="42"/>
      <c r="H146" s="42"/>
      <c r="I146" s="214"/>
      <c r="J146" s="42"/>
      <c r="K146" s="42"/>
      <c r="L146" s="43"/>
      <c r="M146" s="260"/>
      <c r="N146" s="261"/>
      <c r="O146" s="93"/>
      <c r="P146" s="93"/>
      <c r="Q146" s="93"/>
      <c r="R146" s="93"/>
      <c r="S146" s="93"/>
      <c r="T146" s="94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7" t="s">
        <v>287</v>
      </c>
      <c r="AU146" s="17" t="s">
        <v>88</v>
      </c>
    </row>
    <row r="147" s="2" customFormat="1" ht="16.5" customHeight="1">
      <c r="A147" s="40"/>
      <c r="B147" s="41"/>
      <c r="C147" s="245" t="s">
        <v>193</v>
      </c>
      <c r="D147" s="245" t="s">
        <v>139</v>
      </c>
      <c r="E147" s="246" t="s">
        <v>342</v>
      </c>
      <c r="F147" s="247" t="s">
        <v>343</v>
      </c>
      <c r="G147" s="248" t="s">
        <v>307</v>
      </c>
      <c r="H147" s="249">
        <v>1</v>
      </c>
      <c r="I147" s="250"/>
      <c r="J147" s="251">
        <f>ROUND(I147*H147,2)</f>
        <v>0</v>
      </c>
      <c r="K147" s="252"/>
      <c r="L147" s="43"/>
      <c r="M147" s="253" t="s">
        <v>1</v>
      </c>
      <c r="N147" s="254" t="s">
        <v>43</v>
      </c>
      <c r="O147" s="93"/>
      <c r="P147" s="255">
        <f>O147*H147</f>
        <v>0</v>
      </c>
      <c r="Q147" s="255">
        <v>0</v>
      </c>
      <c r="R147" s="255">
        <f>Q147*H147</f>
        <v>0</v>
      </c>
      <c r="S147" s="255">
        <v>0</v>
      </c>
      <c r="T147" s="25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57" t="s">
        <v>143</v>
      </c>
      <c r="AT147" s="257" t="s">
        <v>139</v>
      </c>
      <c r="AU147" s="257" t="s">
        <v>88</v>
      </c>
      <c r="AY147" s="17" t="s">
        <v>137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86</v>
      </c>
      <c r="BK147" s="145">
        <f>ROUND(I147*H147,2)</f>
        <v>0</v>
      </c>
      <c r="BL147" s="17" t="s">
        <v>143</v>
      </c>
      <c r="BM147" s="257" t="s">
        <v>344</v>
      </c>
    </row>
    <row r="148" s="2" customFormat="1">
      <c r="A148" s="40"/>
      <c r="B148" s="41"/>
      <c r="C148" s="42"/>
      <c r="D148" s="258" t="s">
        <v>145</v>
      </c>
      <c r="E148" s="42"/>
      <c r="F148" s="259" t="s">
        <v>343</v>
      </c>
      <c r="G148" s="42"/>
      <c r="H148" s="42"/>
      <c r="I148" s="214"/>
      <c r="J148" s="42"/>
      <c r="K148" s="42"/>
      <c r="L148" s="43"/>
      <c r="M148" s="260"/>
      <c r="N148" s="261"/>
      <c r="O148" s="93"/>
      <c r="P148" s="93"/>
      <c r="Q148" s="93"/>
      <c r="R148" s="93"/>
      <c r="S148" s="93"/>
      <c r="T148" s="94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7" t="s">
        <v>145</v>
      </c>
      <c r="AU148" s="17" t="s">
        <v>88</v>
      </c>
    </row>
    <row r="149" s="2" customFormat="1">
      <c r="A149" s="40"/>
      <c r="B149" s="41"/>
      <c r="C149" s="42"/>
      <c r="D149" s="258" t="s">
        <v>287</v>
      </c>
      <c r="E149" s="42"/>
      <c r="F149" s="306" t="s">
        <v>345</v>
      </c>
      <c r="G149" s="42"/>
      <c r="H149" s="42"/>
      <c r="I149" s="214"/>
      <c r="J149" s="42"/>
      <c r="K149" s="42"/>
      <c r="L149" s="43"/>
      <c r="M149" s="260"/>
      <c r="N149" s="261"/>
      <c r="O149" s="93"/>
      <c r="P149" s="93"/>
      <c r="Q149" s="93"/>
      <c r="R149" s="93"/>
      <c r="S149" s="93"/>
      <c r="T149" s="94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7" t="s">
        <v>287</v>
      </c>
      <c r="AU149" s="17" t="s">
        <v>88</v>
      </c>
    </row>
    <row r="150" s="2" customFormat="1" ht="16.5" customHeight="1">
      <c r="A150" s="40"/>
      <c r="B150" s="41"/>
      <c r="C150" s="245" t="s">
        <v>148</v>
      </c>
      <c r="D150" s="245" t="s">
        <v>139</v>
      </c>
      <c r="E150" s="246" t="s">
        <v>346</v>
      </c>
      <c r="F150" s="247" t="s">
        <v>347</v>
      </c>
      <c r="G150" s="248" t="s">
        <v>307</v>
      </c>
      <c r="H150" s="249">
        <v>1</v>
      </c>
      <c r="I150" s="250"/>
      <c r="J150" s="251">
        <f>ROUND(I150*H150,2)</f>
        <v>0</v>
      </c>
      <c r="K150" s="252"/>
      <c r="L150" s="43"/>
      <c r="M150" s="253" t="s">
        <v>1</v>
      </c>
      <c r="N150" s="254" t="s">
        <v>43</v>
      </c>
      <c r="O150" s="93"/>
      <c r="P150" s="255">
        <f>O150*H150</f>
        <v>0</v>
      </c>
      <c r="Q150" s="255">
        <v>0</v>
      </c>
      <c r="R150" s="255">
        <f>Q150*H150</f>
        <v>0</v>
      </c>
      <c r="S150" s="255">
        <v>0</v>
      </c>
      <c r="T150" s="25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57" t="s">
        <v>143</v>
      </c>
      <c r="AT150" s="257" t="s">
        <v>139</v>
      </c>
      <c r="AU150" s="257" t="s">
        <v>88</v>
      </c>
      <c r="AY150" s="17" t="s">
        <v>137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7" t="s">
        <v>86</v>
      </c>
      <c r="BK150" s="145">
        <f>ROUND(I150*H150,2)</f>
        <v>0</v>
      </c>
      <c r="BL150" s="17" t="s">
        <v>143</v>
      </c>
      <c r="BM150" s="257" t="s">
        <v>348</v>
      </c>
    </row>
    <row r="151" s="2" customFormat="1">
      <c r="A151" s="40"/>
      <c r="B151" s="41"/>
      <c r="C151" s="42"/>
      <c r="D151" s="258" t="s">
        <v>145</v>
      </c>
      <c r="E151" s="42"/>
      <c r="F151" s="259" t="s">
        <v>347</v>
      </c>
      <c r="G151" s="42"/>
      <c r="H151" s="42"/>
      <c r="I151" s="214"/>
      <c r="J151" s="42"/>
      <c r="K151" s="42"/>
      <c r="L151" s="43"/>
      <c r="M151" s="260"/>
      <c r="N151" s="261"/>
      <c r="O151" s="93"/>
      <c r="P151" s="93"/>
      <c r="Q151" s="93"/>
      <c r="R151" s="93"/>
      <c r="S151" s="93"/>
      <c r="T151" s="94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7" t="s">
        <v>145</v>
      </c>
      <c r="AU151" s="17" t="s">
        <v>88</v>
      </c>
    </row>
    <row r="152" s="2" customFormat="1">
      <c r="A152" s="40"/>
      <c r="B152" s="41"/>
      <c r="C152" s="42"/>
      <c r="D152" s="258" t="s">
        <v>287</v>
      </c>
      <c r="E152" s="42"/>
      <c r="F152" s="306" t="s">
        <v>349</v>
      </c>
      <c r="G152" s="42"/>
      <c r="H152" s="42"/>
      <c r="I152" s="214"/>
      <c r="J152" s="42"/>
      <c r="K152" s="42"/>
      <c r="L152" s="43"/>
      <c r="M152" s="260"/>
      <c r="N152" s="261"/>
      <c r="O152" s="93"/>
      <c r="P152" s="93"/>
      <c r="Q152" s="93"/>
      <c r="R152" s="93"/>
      <c r="S152" s="93"/>
      <c r="T152" s="94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7" t="s">
        <v>287</v>
      </c>
      <c r="AU152" s="17" t="s">
        <v>88</v>
      </c>
    </row>
    <row r="153" s="2" customFormat="1" ht="16.5" customHeight="1">
      <c r="A153" s="40"/>
      <c r="B153" s="41"/>
      <c r="C153" s="245" t="s">
        <v>217</v>
      </c>
      <c r="D153" s="245" t="s">
        <v>139</v>
      </c>
      <c r="E153" s="246" t="s">
        <v>350</v>
      </c>
      <c r="F153" s="247" t="s">
        <v>351</v>
      </c>
      <c r="G153" s="248" t="s">
        <v>321</v>
      </c>
      <c r="H153" s="249">
        <v>1</v>
      </c>
      <c r="I153" s="250"/>
      <c r="J153" s="251">
        <f>ROUND(I153*H153,2)</f>
        <v>0</v>
      </c>
      <c r="K153" s="252"/>
      <c r="L153" s="43"/>
      <c r="M153" s="253" t="s">
        <v>1</v>
      </c>
      <c r="N153" s="254" t="s">
        <v>43</v>
      </c>
      <c r="O153" s="93"/>
      <c r="P153" s="255">
        <f>O153*H153</f>
        <v>0</v>
      </c>
      <c r="Q153" s="255">
        <v>0</v>
      </c>
      <c r="R153" s="255">
        <f>Q153*H153</f>
        <v>0</v>
      </c>
      <c r="S153" s="255">
        <v>0</v>
      </c>
      <c r="T153" s="25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57" t="s">
        <v>143</v>
      </c>
      <c r="AT153" s="257" t="s">
        <v>139</v>
      </c>
      <c r="AU153" s="257" t="s">
        <v>88</v>
      </c>
      <c r="AY153" s="17" t="s">
        <v>137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86</v>
      </c>
      <c r="BK153" s="145">
        <f>ROUND(I153*H153,2)</f>
        <v>0</v>
      </c>
      <c r="BL153" s="17" t="s">
        <v>143</v>
      </c>
      <c r="BM153" s="257" t="s">
        <v>352</v>
      </c>
    </row>
    <row r="154" s="2" customFormat="1">
      <c r="A154" s="40"/>
      <c r="B154" s="41"/>
      <c r="C154" s="42"/>
      <c r="D154" s="258" t="s">
        <v>145</v>
      </c>
      <c r="E154" s="42"/>
      <c r="F154" s="259" t="s">
        <v>351</v>
      </c>
      <c r="G154" s="42"/>
      <c r="H154" s="42"/>
      <c r="I154" s="214"/>
      <c r="J154" s="42"/>
      <c r="K154" s="42"/>
      <c r="L154" s="43"/>
      <c r="M154" s="260"/>
      <c r="N154" s="261"/>
      <c r="O154" s="93"/>
      <c r="P154" s="93"/>
      <c r="Q154" s="93"/>
      <c r="R154" s="93"/>
      <c r="S154" s="93"/>
      <c r="T154" s="94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7" t="s">
        <v>145</v>
      </c>
      <c r="AU154" s="17" t="s">
        <v>88</v>
      </c>
    </row>
    <row r="155" s="2" customFormat="1">
      <c r="A155" s="40"/>
      <c r="B155" s="41"/>
      <c r="C155" s="42"/>
      <c r="D155" s="258" t="s">
        <v>287</v>
      </c>
      <c r="E155" s="42"/>
      <c r="F155" s="306" t="s">
        <v>353</v>
      </c>
      <c r="G155" s="42"/>
      <c r="H155" s="42"/>
      <c r="I155" s="214"/>
      <c r="J155" s="42"/>
      <c r="K155" s="42"/>
      <c r="L155" s="43"/>
      <c r="M155" s="260"/>
      <c r="N155" s="261"/>
      <c r="O155" s="93"/>
      <c r="P155" s="93"/>
      <c r="Q155" s="93"/>
      <c r="R155" s="93"/>
      <c r="S155" s="93"/>
      <c r="T155" s="94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7" t="s">
        <v>287</v>
      </c>
      <c r="AU155" s="17" t="s">
        <v>88</v>
      </c>
    </row>
    <row r="156" s="2" customFormat="1" ht="21.75" customHeight="1">
      <c r="A156" s="40"/>
      <c r="B156" s="41"/>
      <c r="C156" s="245" t="s">
        <v>225</v>
      </c>
      <c r="D156" s="245" t="s">
        <v>139</v>
      </c>
      <c r="E156" s="246" t="s">
        <v>354</v>
      </c>
      <c r="F156" s="247" t="s">
        <v>355</v>
      </c>
      <c r="G156" s="248" t="s">
        <v>321</v>
      </c>
      <c r="H156" s="249">
        <v>1</v>
      </c>
      <c r="I156" s="250"/>
      <c r="J156" s="251">
        <f>ROUND(I156*H156,2)</f>
        <v>0</v>
      </c>
      <c r="K156" s="252"/>
      <c r="L156" s="43"/>
      <c r="M156" s="253" t="s">
        <v>1</v>
      </c>
      <c r="N156" s="254" t="s">
        <v>43</v>
      </c>
      <c r="O156" s="93"/>
      <c r="P156" s="255">
        <f>O156*H156</f>
        <v>0</v>
      </c>
      <c r="Q156" s="255">
        <v>0</v>
      </c>
      <c r="R156" s="255">
        <f>Q156*H156</f>
        <v>0</v>
      </c>
      <c r="S156" s="255">
        <v>0</v>
      </c>
      <c r="T156" s="25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57" t="s">
        <v>143</v>
      </c>
      <c r="AT156" s="257" t="s">
        <v>139</v>
      </c>
      <c r="AU156" s="257" t="s">
        <v>88</v>
      </c>
      <c r="AY156" s="17" t="s">
        <v>137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7" t="s">
        <v>86</v>
      </c>
      <c r="BK156" s="145">
        <f>ROUND(I156*H156,2)</f>
        <v>0</v>
      </c>
      <c r="BL156" s="17" t="s">
        <v>143</v>
      </c>
      <c r="BM156" s="257" t="s">
        <v>356</v>
      </c>
    </row>
    <row r="157" s="2" customFormat="1">
      <c r="A157" s="40"/>
      <c r="B157" s="41"/>
      <c r="C157" s="42"/>
      <c r="D157" s="258" t="s">
        <v>145</v>
      </c>
      <c r="E157" s="42"/>
      <c r="F157" s="259" t="s">
        <v>357</v>
      </c>
      <c r="G157" s="42"/>
      <c r="H157" s="42"/>
      <c r="I157" s="214"/>
      <c r="J157" s="42"/>
      <c r="K157" s="42"/>
      <c r="L157" s="43"/>
      <c r="M157" s="260"/>
      <c r="N157" s="261"/>
      <c r="O157" s="93"/>
      <c r="P157" s="93"/>
      <c r="Q157" s="93"/>
      <c r="R157" s="93"/>
      <c r="S157" s="93"/>
      <c r="T157" s="94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7" t="s">
        <v>145</v>
      </c>
      <c r="AU157" s="17" t="s">
        <v>88</v>
      </c>
    </row>
    <row r="158" s="2" customFormat="1">
      <c r="A158" s="40"/>
      <c r="B158" s="41"/>
      <c r="C158" s="42"/>
      <c r="D158" s="258" t="s">
        <v>287</v>
      </c>
      <c r="E158" s="42"/>
      <c r="F158" s="306" t="s">
        <v>358</v>
      </c>
      <c r="G158" s="42"/>
      <c r="H158" s="42"/>
      <c r="I158" s="214"/>
      <c r="J158" s="42"/>
      <c r="K158" s="42"/>
      <c r="L158" s="43"/>
      <c r="M158" s="260"/>
      <c r="N158" s="261"/>
      <c r="O158" s="93"/>
      <c r="P158" s="93"/>
      <c r="Q158" s="93"/>
      <c r="R158" s="93"/>
      <c r="S158" s="93"/>
      <c r="T158" s="94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7" t="s">
        <v>287</v>
      </c>
      <c r="AU158" s="17" t="s">
        <v>88</v>
      </c>
    </row>
    <row r="159" s="2" customFormat="1" ht="24.15" customHeight="1">
      <c r="A159" s="40"/>
      <c r="B159" s="41"/>
      <c r="C159" s="245" t="s">
        <v>231</v>
      </c>
      <c r="D159" s="245" t="s">
        <v>139</v>
      </c>
      <c r="E159" s="246" t="s">
        <v>359</v>
      </c>
      <c r="F159" s="247" t="s">
        <v>360</v>
      </c>
      <c r="G159" s="248" t="s">
        <v>321</v>
      </c>
      <c r="H159" s="249">
        <v>1</v>
      </c>
      <c r="I159" s="250"/>
      <c r="J159" s="251">
        <f>ROUND(I159*H159,2)</f>
        <v>0</v>
      </c>
      <c r="K159" s="252"/>
      <c r="L159" s="43"/>
      <c r="M159" s="253" t="s">
        <v>1</v>
      </c>
      <c r="N159" s="254" t="s">
        <v>43</v>
      </c>
      <c r="O159" s="93"/>
      <c r="P159" s="255">
        <f>O159*H159</f>
        <v>0</v>
      </c>
      <c r="Q159" s="255">
        <v>0</v>
      </c>
      <c r="R159" s="255">
        <f>Q159*H159</f>
        <v>0</v>
      </c>
      <c r="S159" s="255">
        <v>0</v>
      </c>
      <c r="T159" s="25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57" t="s">
        <v>143</v>
      </c>
      <c r="AT159" s="257" t="s">
        <v>139</v>
      </c>
      <c r="AU159" s="257" t="s">
        <v>88</v>
      </c>
      <c r="AY159" s="17" t="s">
        <v>137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7" t="s">
        <v>86</v>
      </c>
      <c r="BK159" s="145">
        <f>ROUND(I159*H159,2)</f>
        <v>0</v>
      </c>
      <c r="BL159" s="17" t="s">
        <v>143</v>
      </c>
      <c r="BM159" s="257" t="s">
        <v>361</v>
      </c>
    </row>
    <row r="160" s="2" customFormat="1">
      <c r="A160" s="40"/>
      <c r="B160" s="41"/>
      <c r="C160" s="42"/>
      <c r="D160" s="258" t="s">
        <v>145</v>
      </c>
      <c r="E160" s="42"/>
      <c r="F160" s="259" t="s">
        <v>360</v>
      </c>
      <c r="G160" s="42"/>
      <c r="H160" s="42"/>
      <c r="I160" s="214"/>
      <c r="J160" s="42"/>
      <c r="K160" s="42"/>
      <c r="L160" s="43"/>
      <c r="M160" s="260"/>
      <c r="N160" s="261"/>
      <c r="O160" s="93"/>
      <c r="P160" s="93"/>
      <c r="Q160" s="93"/>
      <c r="R160" s="93"/>
      <c r="S160" s="93"/>
      <c r="T160" s="94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7" t="s">
        <v>145</v>
      </c>
      <c r="AU160" s="17" t="s">
        <v>88</v>
      </c>
    </row>
    <row r="161" s="2" customFormat="1">
      <c r="A161" s="40"/>
      <c r="B161" s="41"/>
      <c r="C161" s="42"/>
      <c r="D161" s="258" t="s">
        <v>287</v>
      </c>
      <c r="E161" s="42"/>
      <c r="F161" s="306" t="s">
        <v>362</v>
      </c>
      <c r="G161" s="42"/>
      <c r="H161" s="42"/>
      <c r="I161" s="214"/>
      <c r="J161" s="42"/>
      <c r="K161" s="42"/>
      <c r="L161" s="43"/>
      <c r="M161" s="260"/>
      <c r="N161" s="261"/>
      <c r="O161" s="93"/>
      <c r="P161" s="93"/>
      <c r="Q161" s="93"/>
      <c r="R161" s="93"/>
      <c r="S161" s="93"/>
      <c r="T161" s="94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7" t="s">
        <v>287</v>
      </c>
      <c r="AU161" s="17" t="s">
        <v>88</v>
      </c>
    </row>
    <row r="162" s="2" customFormat="1" ht="44.25" customHeight="1">
      <c r="A162" s="40"/>
      <c r="B162" s="41"/>
      <c r="C162" s="245" t="s">
        <v>8</v>
      </c>
      <c r="D162" s="245" t="s">
        <v>139</v>
      </c>
      <c r="E162" s="246" t="s">
        <v>363</v>
      </c>
      <c r="F162" s="247" t="s">
        <v>364</v>
      </c>
      <c r="G162" s="248" t="s">
        <v>321</v>
      </c>
      <c r="H162" s="249">
        <v>1</v>
      </c>
      <c r="I162" s="250"/>
      <c r="J162" s="251">
        <f>ROUND(I162*H162,2)</f>
        <v>0</v>
      </c>
      <c r="K162" s="252"/>
      <c r="L162" s="43"/>
      <c r="M162" s="253" t="s">
        <v>1</v>
      </c>
      <c r="N162" s="254" t="s">
        <v>43</v>
      </c>
      <c r="O162" s="93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57" t="s">
        <v>143</v>
      </c>
      <c r="AT162" s="257" t="s">
        <v>139</v>
      </c>
      <c r="AU162" s="257" t="s">
        <v>88</v>
      </c>
      <c r="AY162" s="17" t="s">
        <v>137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86</v>
      </c>
      <c r="BK162" s="145">
        <f>ROUND(I162*H162,2)</f>
        <v>0</v>
      </c>
      <c r="BL162" s="17" t="s">
        <v>143</v>
      </c>
      <c r="BM162" s="257" t="s">
        <v>365</v>
      </c>
    </row>
    <row r="163" s="2" customFormat="1">
      <c r="A163" s="40"/>
      <c r="B163" s="41"/>
      <c r="C163" s="42"/>
      <c r="D163" s="258" t="s">
        <v>145</v>
      </c>
      <c r="E163" s="42"/>
      <c r="F163" s="259" t="s">
        <v>364</v>
      </c>
      <c r="G163" s="42"/>
      <c r="H163" s="42"/>
      <c r="I163" s="214"/>
      <c r="J163" s="42"/>
      <c r="K163" s="42"/>
      <c r="L163" s="43"/>
      <c r="M163" s="260"/>
      <c r="N163" s="261"/>
      <c r="O163" s="93"/>
      <c r="P163" s="93"/>
      <c r="Q163" s="93"/>
      <c r="R163" s="93"/>
      <c r="S163" s="93"/>
      <c r="T163" s="94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7" t="s">
        <v>145</v>
      </c>
      <c r="AU163" s="17" t="s">
        <v>88</v>
      </c>
    </row>
    <row r="164" s="2" customFormat="1" ht="16.5" customHeight="1">
      <c r="A164" s="40"/>
      <c r="B164" s="41"/>
      <c r="C164" s="245" t="s">
        <v>247</v>
      </c>
      <c r="D164" s="245" t="s">
        <v>139</v>
      </c>
      <c r="E164" s="246" t="s">
        <v>366</v>
      </c>
      <c r="F164" s="247" t="s">
        <v>367</v>
      </c>
      <c r="G164" s="248" t="s">
        <v>307</v>
      </c>
      <c r="H164" s="249">
        <v>1</v>
      </c>
      <c r="I164" s="250"/>
      <c r="J164" s="251">
        <f>ROUND(I164*H164,2)</f>
        <v>0</v>
      </c>
      <c r="K164" s="252"/>
      <c r="L164" s="43"/>
      <c r="M164" s="253" t="s">
        <v>1</v>
      </c>
      <c r="N164" s="254" t="s">
        <v>43</v>
      </c>
      <c r="O164" s="93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57" t="s">
        <v>143</v>
      </c>
      <c r="AT164" s="257" t="s">
        <v>139</v>
      </c>
      <c r="AU164" s="257" t="s">
        <v>88</v>
      </c>
      <c r="AY164" s="17" t="s">
        <v>137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7" t="s">
        <v>86</v>
      </c>
      <c r="BK164" s="145">
        <f>ROUND(I164*H164,2)</f>
        <v>0</v>
      </c>
      <c r="BL164" s="17" t="s">
        <v>143</v>
      </c>
      <c r="BM164" s="257" t="s">
        <v>368</v>
      </c>
    </row>
    <row r="165" s="2" customFormat="1">
      <c r="A165" s="40"/>
      <c r="B165" s="41"/>
      <c r="C165" s="42"/>
      <c r="D165" s="258" t="s">
        <v>145</v>
      </c>
      <c r="E165" s="42"/>
      <c r="F165" s="259" t="s">
        <v>367</v>
      </c>
      <c r="G165" s="42"/>
      <c r="H165" s="42"/>
      <c r="I165" s="214"/>
      <c r="J165" s="42"/>
      <c r="K165" s="42"/>
      <c r="L165" s="43"/>
      <c r="M165" s="260"/>
      <c r="N165" s="261"/>
      <c r="O165" s="93"/>
      <c r="P165" s="93"/>
      <c r="Q165" s="93"/>
      <c r="R165" s="93"/>
      <c r="S165" s="93"/>
      <c r="T165" s="94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7" t="s">
        <v>145</v>
      </c>
      <c r="AU165" s="17" t="s">
        <v>88</v>
      </c>
    </row>
    <row r="166" s="2" customFormat="1">
      <c r="A166" s="40"/>
      <c r="B166" s="41"/>
      <c r="C166" s="42"/>
      <c r="D166" s="258" t="s">
        <v>287</v>
      </c>
      <c r="E166" s="42"/>
      <c r="F166" s="306" t="s">
        <v>369</v>
      </c>
      <c r="G166" s="42"/>
      <c r="H166" s="42"/>
      <c r="I166" s="214"/>
      <c r="J166" s="42"/>
      <c r="K166" s="42"/>
      <c r="L166" s="43"/>
      <c r="M166" s="260"/>
      <c r="N166" s="261"/>
      <c r="O166" s="93"/>
      <c r="P166" s="93"/>
      <c r="Q166" s="93"/>
      <c r="R166" s="93"/>
      <c r="S166" s="93"/>
      <c r="T166" s="94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7" t="s">
        <v>287</v>
      </c>
      <c r="AU166" s="17" t="s">
        <v>88</v>
      </c>
    </row>
    <row r="167" s="2" customFormat="1" ht="37.8" customHeight="1">
      <c r="A167" s="40"/>
      <c r="B167" s="41"/>
      <c r="C167" s="245" t="s">
        <v>254</v>
      </c>
      <c r="D167" s="245" t="s">
        <v>139</v>
      </c>
      <c r="E167" s="246" t="s">
        <v>370</v>
      </c>
      <c r="F167" s="247" t="s">
        <v>371</v>
      </c>
      <c r="G167" s="248" t="s">
        <v>307</v>
      </c>
      <c r="H167" s="249">
        <v>1</v>
      </c>
      <c r="I167" s="250"/>
      <c r="J167" s="251">
        <f>ROUND(I167*H167,2)</f>
        <v>0</v>
      </c>
      <c r="K167" s="252"/>
      <c r="L167" s="43"/>
      <c r="M167" s="253" t="s">
        <v>1</v>
      </c>
      <c r="N167" s="254" t="s">
        <v>43</v>
      </c>
      <c r="O167" s="93"/>
      <c r="P167" s="255">
        <f>O167*H167</f>
        <v>0</v>
      </c>
      <c r="Q167" s="255">
        <v>0</v>
      </c>
      <c r="R167" s="255">
        <f>Q167*H167</f>
        <v>0</v>
      </c>
      <c r="S167" s="255">
        <v>0</v>
      </c>
      <c r="T167" s="25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57" t="s">
        <v>143</v>
      </c>
      <c r="AT167" s="257" t="s">
        <v>139</v>
      </c>
      <c r="AU167" s="257" t="s">
        <v>88</v>
      </c>
      <c r="AY167" s="17" t="s">
        <v>137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86</v>
      </c>
      <c r="BK167" s="145">
        <f>ROUND(I167*H167,2)</f>
        <v>0</v>
      </c>
      <c r="BL167" s="17" t="s">
        <v>143</v>
      </c>
      <c r="BM167" s="257" t="s">
        <v>372</v>
      </c>
    </row>
    <row r="168" s="2" customFormat="1">
      <c r="A168" s="40"/>
      <c r="B168" s="41"/>
      <c r="C168" s="42"/>
      <c r="D168" s="258" t="s">
        <v>145</v>
      </c>
      <c r="E168" s="42"/>
      <c r="F168" s="259" t="s">
        <v>371</v>
      </c>
      <c r="G168" s="42"/>
      <c r="H168" s="42"/>
      <c r="I168" s="214"/>
      <c r="J168" s="42"/>
      <c r="K168" s="42"/>
      <c r="L168" s="43"/>
      <c r="M168" s="260"/>
      <c r="N168" s="261"/>
      <c r="O168" s="93"/>
      <c r="P168" s="93"/>
      <c r="Q168" s="93"/>
      <c r="R168" s="93"/>
      <c r="S168" s="93"/>
      <c r="T168" s="94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7" t="s">
        <v>145</v>
      </c>
      <c r="AU168" s="17" t="s">
        <v>88</v>
      </c>
    </row>
    <row r="169" s="2" customFormat="1">
      <c r="A169" s="40"/>
      <c r="B169" s="41"/>
      <c r="C169" s="42"/>
      <c r="D169" s="258" t="s">
        <v>287</v>
      </c>
      <c r="E169" s="42"/>
      <c r="F169" s="306" t="s">
        <v>373</v>
      </c>
      <c r="G169" s="42"/>
      <c r="H169" s="42"/>
      <c r="I169" s="214"/>
      <c r="J169" s="42"/>
      <c r="K169" s="42"/>
      <c r="L169" s="43"/>
      <c r="M169" s="260"/>
      <c r="N169" s="261"/>
      <c r="O169" s="93"/>
      <c r="P169" s="93"/>
      <c r="Q169" s="93"/>
      <c r="R169" s="93"/>
      <c r="S169" s="93"/>
      <c r="T169" s="94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7" t="s">
        <v>287</v>
      </c>
      <c r="AU169" s="17" t="s">
        <v>88</v>
      </c>
    </row>
    <row r="170" s="2" customFormat="1" ht="16.5" customHeight="1">
      <c r="A170" s="40"/>
      <c r="B170" s="41"/>
      <c r="C170" s="245" t="s">
        <v>259</v>
      </c>
      <c r="D170" s="245" t="s">
        <v>139</v>
      </c>
      <c r="E170" s="246" t="s">
        <v>374</v>
      </c>
      <c r="F170" s="247" t="s">
        <v>375</v>
      </c>
      <c r="G170" s="248" t="s">
        <v>321</v>
      </c>
      <c r="H170" s="249">
        <v>1</v>
      </c>
      <c r="I170" s="250"/>
      <c r="J170" s="251">
        <f>ROUND(I170*H170,2)</f>
        <v>0</v>
      </c>
      <c r="K170" s="252"/>
      <c r="L170" s="43"/>
      <c r="M170" s="253" t="s">
        <v>1</v>
      </c>
      <c r="N170" s="254" t="s">
        <v>43</v>
      </c>
      <c r="O170" s="93"/>
      <c r="P170" s="255">
        <f>O170*H170</f>
        <v>0</v>
      </c>
      <c r="Q170" s="255">
        <v>0</v>
      </c>
      <c r="R170" s="255">
        <f>Q170*H170</f>
        <v>0</v>
      </c>
      <c r="S170" s="255">
        <v>0</v>
      </c>
      <c r="T170" s="25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57" t="s">
        <v>143</v>
      </c>
      <c r="AT170" s="257" t="s">
        <v>139</v>
      </c>
      <c r="AU170" s="257" t="s">
        <v>88</v>
      </c>
      <c r="AY170" s="17" t="s">
        <v>137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7" t="s">
        <v>86</v>
      </c>
      <c r="BK170" s="145">
        <f>ROUND(I170*H170,2)</f>
        <v>0</v>
      </c>
      <c r="BL170" s="17" t="s">
        <v>143</v>
      </c>
      <c r="BM170" s="257" t="s">
        <v>376</v>
      </c>
    </row>
    <row r="171" s="2" customFormat="1">
      <c r="A171" s="40"/>
      <c r="B171" s="41"/>
      <c r="C171" s="42"/>
      <c r="D171" s="258" t="s">
        <v>145</v>
      </c>
      <c r="E171" s="42"/>
      <c r="F171" s="259" t="s">
        <v>375</v>
      </c>
      <c r="G171" s="42"/>
      <c r="H171" s="42"/>
      <c r="I171" s="214"/>
      <c r="J171" s="42"/>
      <c r="K171" s="42"/>
      <c r="L171" s="43"/>
      <c r="M171" s="260"/>
      <c r="N171" s="261"/>
      <c r="O171" s="93"/>
      <c r="P171" s="93"/>
      <c r="Q171" s="93"/>
      <c r="R171" s="93"/>
      <c r="S171" s="93"/>
      <c r="T171" s="94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7" t="s">
        <v>145</v>
      </c>
      <c r="AU171" s="17" t="s">
        <v>88</v>
      </c>
    </row>
    <row r="172" s="2" customFormat="1">
      <c r="A172" s="40"/>
      <c r="B172" s="41"/>
      <c r="C172" s="42"/>
      <c r="D172" s="258" t="s">
        <v>287</v>
      </c>
      <c r="E172" s="42"/>
      <c r="F172" s="306" t="s">
        <v>377</v>
      </c>
      <c r="G172" s="42"/>
      <c r="H172" s="42"/>
      <c r="I172" s="214"/>
      <c r="J172" s="42"/>
      <c r="K172" s="42"/>
      <c r="L172" s="43"/>
      <c r="M172" s="260"/>
      <c r="N172" s="261"/>
      <c r="O172" s="93"/>
      <c r="P172" s="93"/>
      <c r="Q172" s="93"/>
      <c r="R172" s="93"/>
      <c r="S172" s="93"/>
      <c r="T172" s="94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7" t="s">
        <v>287</v>
      </c>
      <c r="AU172" s="17" t="s">
        <v>88</v>
      </c>
    </row>
    <row r="173" s="2" customFormat="1" ht="16.5" customHeight="1">
      <c r="A173" s="40"/>
      <c r="B173" s="41"/>
      <c r="C173" s="245" t="s">
        <v>264</v>
      </c>
      <c r="D173" s="245" t="s">
        <v>139</v>
      </c>
      <c r="E173" s="246" t="s">
        <v>378</v>
      </c>
      <c r="F173" s="247" t="s">
        <v>379</v>
      </c>
      <c r="G173" s="248" t="s">
        <v>321</v>
      </c>
      <c r="H173" s="249">
        <v>1</v>
      </c>
      <c r="I173" s="250"/>
      <c r="J173" s="251">
        <f>ROUND(I173*H173,2)</f>
        <v>0</v>
      </c>
      <c r="K173" s="252"/>
      <c r="L173" s="43"/>
      <c r="M173" s="253" t="s">
        <v>1</v>
      </c>
      <c r="N173" s="254" t="s">
        <v>43</v>
      </c>
      <c r="O173" s="93"/>
      <c r="P173" s="255">
        <f>O173*H173</f>
        <v>0</v>
      </c>
      <c r="Q173" s="255">
        <v>0</v>
      </c>
      <c r="R173" s="255">
        <f>Q173*H173</f>
        <v>0</v>
      </c>
      <c r="S173" s="255">
        <v>0</v>
      </c>
      <c r="T173" s="25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57" t="s">
        <v>143</v>
      </c>
      <c r="AT173" s="257" t="s">
        <v>139</v>
      </c>
      <c r="AU173" s="257" t="s">
        <v>88</v>
      </c>
      <c r="AY173" s="17" t="s">
        <v>137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86</v>
      </c>
      <c r="BK173" s="145">
        <f>ROUND(I173*H173,2)</f>
        <v>0</v>
      </c>
      <c r="BL173" s="17" t="s">
        <v>143</v>
      </c>
      <c r="BM173" s="257" t="s">
        <v>380</v>
      </c>
    </row>
    <row r="174" s="2" customFormat="1">
      <c r="A174" s="40"/>
      <c r="B174" s="41"/>
      <c r="C174" s="42"/>
      <c r="D174" s="258" t="s">
        <v>145</v>
      </c>
      <c r="E174" s="42"/>
      <c r="F174" s="259" t="s">
        <v>379</v>
      </c>
      <c r="G174" s="42"/>
      <c r="H174" s="42"/>
      <c r="I174" s="214"/>
      <c r="J174" s="42"/>
      <c r="K174" s="42"/>
      <c r="L174" s="43"/>
      <c r="M174" s="260"/>
      <c r="N174" s="261"/>
      <c r="O174" s="93"/>
      <c r="P174" s="93"/>
      <c r="Q174" s="93"/>
      <c r="R174" s="93"/>
      <c r="S174" s="93"/>
      <c r="T174" s="94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7" t="s">
        <v>145</v>
      </c>
      <c r="AU174" s="17" t="s">
        <v>88</v>
      </c>
    </row>
    <row r="175" s="2" customFormat="1">
      <c r="A175" s="40"/>
      <c r="B175" s="41"/>
      <c r="C175" s="42"/>
      <c r="D175" s="258" t="s">
        <v>287</v>
      </c>
      <c r="E175" s="42"/>
      <c r="F175" s="306" t="s">
        <v>381</v>
      </c>
      <c r="G175" s="42"/>
      <c r="H175" s="42"/>
      <c r="I175" s="214"/>
      <c r="J175" s="42"/>
      <c r="K175" s="42"/>
      <c r="L175" s="43"/>
      <c r="M175" s="307"/>
      <c r="N175" s="308"/>
      <c r="O175" s="309"/>
      <c r="P175" s="309"/>
      <c r="Q175" s="309"/>
      <c r="R175" s="309"/>
      <c r="S175" s="309"/>
      <c r="T175" s="31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7" t="s">
        <v>287</v>
      </c>
      <c r="AU175" s="17" t="s">
        <v>88</v>
      </c>
    </row>
    <row r="176" s="2" customFormat="1" ht="6.96" customHeight="1">
      <c r="A176" s="40"/>
      <c r="B176" s="68"/>
      <c r="C176" s="69"/>
      <c r="D176" s="69"/>
      <c r="E176" s="69"/>
      <c r="F176" s="69"/>
      <c r="G176" s="69"/>
      <c r="H176" s="69"/>
      <c r="I176" s="69"/>
      <c r="J176" s="69"/>
      <c r="K176" s="69"/>
      <c r="L176" s="43"/>
      <c r="M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</row>
  </sheetData>
  <sheetProtection sheet="1" autoFilter="0" formatColumns="0" formatRows="0" objects="1" scenarios="1" spinCount="100000" saltValue="+0YcRgJ3mosivepTB8OWg8SWpOb2Wu4wUTaQTMjCMv3I+k6XRp+FrFT6GFtp4LUhKk5SnN9BShVhnAjvGsU+DA==" hashValue="q0O50TZi84CCSKKYEiZo7oJ/w76lxv/1OQcu11kvB1NcV2fPe1sJi7P69L0aWSxeOYyLdKlktqsBKTCpY2Sp4w==" algorithmName="SHA-512" password="CC35"/>
  <autoFilter ref="C127:K175"/>
  <mergeCells count="14">
    <mergeCell ref="E7:H7"/>
    <mergeCell ref="E9:H9"/>
    <mergeCell ref="E18:H18"/>
    <mergeCell ref="E27:H27"/>
    <mergeCell ref="E85:H85"/>
    <mergeCell ref="E87:H87"/>
    <mergeCell ref="D102:F102"/>
    <mergeCell ref="D103:F103"/>
    <mergeCell ref="D104:F104"/>
    <mergeCell ref="D105:F105"/>
    <mergeCell ref="D106:F10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VZDKROS\VZDKROS</dc:creator>
  <cp:lastModifiedBy>VZDKROS\VZDKROS</cp:lastModifiedBy>
  <dcterms:created xsi:type="dcterms:W3CDTF">2025-04-29T07:09:05Z</dcterms:created>
  <dcterms:modified xsi:type="dcterms:W3CDTF">2025-04-29T07:09:10Z</dcterms:modified>
</cp:coreProperties>
</file>