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24\24086-13XT-PM - Dyjsko-mlýnský náhon\Pracovní\G\"/>
    </mc:Choice>
  </mc:AlternateContent>
  <bookViews>
    <workbookView xWindow="0" yWindow="0" windowWidth="25200" windowHeight="11865" activeTab="3"/>
  </bookViews>
  <sheets>
    <sheet name="Rekapitulace stavby" sheetId="1" r:id="rId1"/>
    <sheet name="1 - Oprava hrází" sheetId="2" r:id="rId2"/>
    <sheet name="2 - Odstranění dřevin" sheetId="3" r:id="rId3"/>
    <sheet name="VRN - Vedlejší rozpočtové..." sheetId="4" r:id="rId4"/>
    <sheet name="Seznam figur" sheetId="5" r:id="rId5"/>
    <sheet name="Pokyny pro vyplnění" sheetId="6" r:id="rId6"/>
  </sheets>
  <definedNames>
    <definedName name="_xlnm._FilterDatabase" localSheetId="1" hidden="1">'1 - Oprava hrází'!$C$84:$K$306</definedName>
    <definedName name="_xlnm._FilterDatabase" localSheetId="2" hidden="1">'2 - Odstranění dřevin'!$C$80:$K$126</definedName>
    <definedName name="_xlnm._FilterDatabase" localSheetId="3" hidden="1">'VRN - Vedlejší rozpočtové...'!$C$79:$K$122</definedName>
    <definedName name="_xlnm.Print_Titles" localSheetId="1">'1 - Oprava hrází'!$84:$84</definedName>
    <definedName name="_xlnm.Print_Titles" localSheetId="2">'2 - Odstranění dřevin'!$80:$80</definedName>
    <definedName name="_xlnm.Print_Titles" localSheetId="0">'Rekapitulace stavby'!$52:$52</definedName>
    <definedName name="_xlnm.Print_Titles" localSheetId="4">'Seznam figur'!$9:$9</definedName>
    <definedName name="_xlnm.Print_Titles" localSheetId="3">'VRN - Vedlejší rozpočtové...'!$79:$79</definedName>
    <definedName name="_xlnm.Print_Area" localSheetId="1">'1 - Oprava hrází'!$C$4:$J$39,'1 - Oprava hrází'!$C$45:$J$66,'1 - Oprava hrází'!$C$72:$K$306</definedName>
    <definedName name="_xlnm.Print_Area" localSheetId="2">'2 - Odstranění dřevin'!$C$4:$J$39,'2 - Odstranění dřevin'!$C$45:$J$62,'2 - Odstranění dřevin'!$C$68:$K$126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4">'Seznam figur'!$C$4:$G$190</definedName>
    <definedName name="_xlnm.Print_Area" localSheetId="3">'VRN - Vedlejší rozpočtové...'!$C$4:$J$39,'VRN - Vedlejší rozpočtové...'!$C$45:$J$61,'VRN - Vedlejší rozpočtové...'!$C$67:$K$122</definedName>
  </definedNames>
  <calcPr calcId="152511"/>
</workbook>
</file>

<file path=xl/calcChain.xml><?xml version="1.0" encoding="utf-8"?>
<calcChain xmlns="http://schemas.openxmlformats.org/spreadsheetml/2006/main">
  <c r="D7" i="5" l="1"/>
  <c r="J37" i="4"/>
  <c r="J36" i="4"/>
  <c r="AY57" i="1" s="1"/>
  <c r="J35" i="4"/>
  <c r="AX57" i="1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2" i="4"/>
  <c r="BH82" i="4"/>
  <c r="BG82" i="4"/>
  <c r="BF82" i="4"/>
  <c r="T82" i="4"/>
  <c r="R82" i="4"/>
  <c r="P82" i="4"/>
  <c r="J77" i="4"/>
  <c r="J76" i="4"/>
  <c r="F76" i="4"/>
  <c r="F74" i="4"/>
  <c r="E72" i="4"/>
  <c r="J55" i="4"/>
  <c r="J54" i="4"/>
  <c r="F54" i="4"/>
  <c r="F52" i="4"/>
  <c r="E50" i="4"/>
  <c r="J18" i="4"/>
  <c r="E18" i="4"/>
  <c r="F55" i="4" s="1"/>
  <c r="J17" i="4"/>
  <c r="J12" i="4"/>
  <c r="J74" i="4" s="1"/>
  <c r="E7" i="4"/>
  <c r="E70" i="4" s="1"/>
  <c r="J37" i="3"/>
  <c r="J36" i="3"/>
  <c r="AY56" i="1"/>
  <c r="J35" i="3"/>
  <c r="AX56" i="1"/>
  <c r="BI124" i="3"/>
  <c r="BH124" i="3"/>
  <c r="BG124" i="3"/>
  <c r="BF124" i="3"/>
  <c r="T124" i="3"/>
  <c r="R124" i="3"/>
  <c r="P124" i="3"/>
  <c r="BI120" i="3"/>
  <c r="BH120" i="3"/>
  <c r="BG120" i="3"/>
  <c r="BF120" i="3"/>
  <c r="T120" i="3"/>
  <c r="R120" i="3"/>
  <c r="P120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55" i="3" s="1"/>
  <c r="J17" i="3"/>
  <c r="J12" i="3"/>
  <c r="J75" i="3" s="1"/>
  <c r="E7" i="3"/>
  <c r="E71" i="3"/>
  <c r="J37" i="2"/>
  <c r="J36" i="2"/>
  <c r="AY55" i="1"/>
  <c r="J35" i="2"/>
  <c r="AX55" i="1" s="1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T267" i="2"/>
  <c r="R268" i="2"/>
  <c r="R267" i="2"/>
  <c r="P268" i="2"/>
  <c r="P267" i="2" s="1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200" i="2"/>
  <c r="BH200" i="2"/>
  <c r="BG200" i="2"/>
  <c r="BF200" i="2"/>
  <c r="T200" i="2"/>
  <c r="R200" i="2"/>
  <c r="P200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P87" i="2" s="1"/>
  <c r="BI88" i="2"/>
  <c r="BH88" i="2"/>
  <c r="BG88" i="2"/>
  <c r="BF88" i="2"/>
  <c r="T88" i="2"/>
  <c r="T87" i="2" s="1"/>
  <c r="R88" i="2"/>
  <c r="R87" i="2" s="1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82" i="2" s="1"/>
  <c r="J17" i="2"/>
  <c r="J12" i="2"/>
  <c r="J79" i="2"/>
  <c r="E7" i="2"/>
  <c r="E75" i="2"/>
  <c r="L50" i="1"/>
  <c r="AM50" i="1"/>
  <c r="AM49" i="1"/>
  <c r="L49" i="1"/>
  <c r="AM47" i="1"/>
  <c r="L47" i="1"/>
  <c r="L45" i="1"/>
  <c r="L44" i="1"/>
  <c r="BK288" i="2"/>
  <c r="J144" i="2"/>
  <c r="BK92" i="2"/>
  <c r="J92" i="2"/>
  <c r="BK259" i="2"/>
  <c r="J305" i="2"/>
  <c r="J177" i="2"/>
  <c r="J84" i="3"/>
  <c r="J121" i="4"/>
  <c r="J115" i="4"/>
  <c r="BK115" i="4"/>
  <c r="BK273" i="2"/>
  <c r="J207" i="2"/>
  <c r="BK277" i="2"/>
  <c r="BK88" i="2"/>
  <c r="BK227" i="2"/>
  <c r="J294" i="2"/>
  <c r="BK156" i="2"/>
  <c r="J100" i="3"/>
  <c r="BK113" i="4"/>
  <c r="BK92" i="4"/>
  <c r="BK119" i="4"/>
  <c r="BK292" i="2"/>
  <c r="BK186" i="2"/>
  <c r="J273" i="2"/>
  <c r="BK305" i="2"/>
  <c r="J186" i="2"/>
  <c r="J263" i="2"/>
  <c r="J166" i="2"/>
  <c r="BK116" i="3"/>
  <c r="J96" i="3"/>
  <c r="BK107" i="4"/>
  <c r="BK82" i="4"/>
  <c r="BK284" i="2"/>
  <c r="J191" i="2"/>
  <c r="J231" i="2"/>
  <c r="BK207" i="2"/>
  <c r="BK104" i="2"/>
  <c r="J212" i="2"/>
  <c r="BK132" i="2"/>
  <c r="J116" i="3"/>
  <c r="BK86" i="4"/>
  <c r="BK90" i="4"/>
  <c r="J237" i="2"/>
  <c r="BK200" i="2"/>
  <c r="J277" i="2"/>
  <c r="J156" i="2"/>
  <c r="J245" i="2"/>
  <c r="BK124" i="2"/>
  <c r="J88" i="3"/>
  <c r="J84" i="4"/>
  <c r="J102" i="4"/>
  <c r="J90" i="4"/>
  <c r="J268" i="2"/>
  <c r="BK140" i="2"/>
  <c r="J116" i="2"/>
  <c r="BK268" i="2"/>
  <c r="J132" i="2"/>
  <c r="J222" i="2"/>
  <c r="BK116" i="2"/>
  <c r="BK88" i="3"/>
  <c r="BK108" i="3"/>
  <c r="BK102" i="4"/>
  <c r="J111" i="4"/>
  <c r="J250" i="2"/>
  <c r="BK136" i="2"/>
  <c r="J147" i="2"/>
  <c r="J282" i="2"/>
  <c r="BK166" i="2"/>
  <c r="J235" i="2"/>
  <c r="BK128" i="2"/>
  <c r="J112" i="3"/>
  <c r="BK109" i="4"/>
  <c r="J98" i="4"/>
  <c r="J113" i="4"/>
  <c r="J255" i="2"/>
  <c r="J88" i="2"/>
  <c r="BK100" i="2"/>
  <c r="BK177" i="2"/>
  <c r="BK298" i="2"/>
  <c r="BK152" i="2"/>
  <c r="BK96" i="3"/>
  <c r="J107" i="4"/>
  <c r="J94" i="4"/>
  <c r="J117" i="4"/>
  <c r="J218" i="2"/>
  <c r="BK282" i="2"/>
  <c r="J284" i="2"/>
  <c r="BK182" i="2"/>
  <c r="J292" i="2"/>
  <c r="BK144" i="2"/>
  <c r="BK92" i="3"/>
  <c r="J106" i="4"/>
  <c r="BK88" i="4"/>
  <c r="J104" i="4"/>
  <c r="BK245" i="2"/>
  <c r="J104" i="2"/>
  <c r="J152" i="2"/>
  <c r="BK237" i="2"/>
  <c r="J171" i="2"/>
  <c r="BK255" i="2"/>
  <c r="J136" i="2"/>
  <c r="BK104" i="3"/>
  <c r="BK104" i="4"/>
  <c r="BK117" i="4"/>
  <c r="J92" i="4"/>
  <c r="BK235" i="2"/>
  <c r="J298" i="2"/>
  <c r="J108" i="2"/>
  <c r="BK231" i="2"/>
  <c r="BK108" i="2"/>
  <c r="BK250" i="2"/>
  <c r="BK147" i="2"/>
  <c r="BK120" i="3"/>
  <c r="BK121" i="4"/>
  <c r="J82" i="4"/>
  <c r="BK94" i="4"/>
  <c r="J241" i="2"/>
  <c r="BK112" i="2"/>
  <c r="J124" i="2"/>
  <c r="J140" i="2"/>
  <c r="J259" i="2"/>
  <c r="BK171" i="2"/>
  <c r="J124" i="3"/>
  <c r="BK112" i="3"/>
  <c r="J86" i="4"/>
  <c r="BK106" i="4"/>
  <c r="BK263" i="2"/>
  <c r="BK120" i="2"/>
  <c r="J128" i="2"/>
  <c r="BK218" i="2"/>
  <c r="J120" i="2"/>
  <c r="J216" i="2"/>
  <c r="J104" i="3"/>
  <c r="J120" i="3"/>
  <c r="J100" i="4"/>
  <c r="BK85" i="4"/>
  <c r="BK84" i="4"/>
  <c r="J227" i="2"/>
  <c r="J303" i="2"/>
  <c r="BK294" i="2"/>
  <c r="J200" i="2"/>
  <c r="BK96" i="2"/>
  <c r="J182" i="2"/>
  <c r="J92" i="3"/>
  <c r="BK84" i="3"/>
  <c r="J119" i="4"/>
  <c r="BK98" i="4"/>
  <c r="J85" i="4"/>
  <c r="BK216" i="2"/>
  <c r="J100" i="2"/>
  <c r="J96" i="2"/>
  <c r="BK212" i="2"/>
  <c r="BK303" i="2"/>
  <c r="BK191" i="2"/>
  <c r="J108" i="3"/>
  <c r="BK124" i="3"/>
  <c r="J89" i="4"/>
  <c r="BK100" i="4"/>
  <c r="J88" i="4"/>
  <c r="BK222" i="2"/>
  <c r="J288" i="2"/>
  <c r="AS54" i="1"/>
  <c r="BK241" i="2"/>
  <c r="J112" i="2"/>
  <c r="BK100" i="3"/>
  <c r="J109" i="4"/>
  <c r="BK111" i="4"/>
  <c r="BK89" i="4"/>
  <c r="BK272" i="2" l="1"/>
  <c r="J272" i="2"/>
  <c r="J63" i="2"/>
  <c r="T272" i="2"/>
  <c r="R293" i="2"/>
  <c r="R302" i="2"/>
  <c r="R83" i="3"/>
  <c r="R82" i="3" s="1"/>
  <c r="R81" i="3" s="1"/>
  <c r="P272" i="2"/>
  <c r="BK293" i="2"/>
  <c r="J293" i="2"/>
  <c r="J64" i="2" s="1"/>
  <c r="T293" i="2"/>
  <c r="P302" i="2"/>
  <c r="T83" i="3"/>
  <c r="T82" i="3" s="1"/>
  <c r="T81" i="3" s="1"/>
  <c r="R272" i="2"/>
  <c r="R86" i="2" s="1"/>
  <c r="R85" i="2" s="1"/>
  <c r="P293" i="2"/>
  <c r="BK302" i="2"/>
  <c r="J302" i="2"/>
  <c r="J65" i="2" s="1"/>
  <c r="T302" i="2"/>
  <c r="BK83" i="3"/>
  <c r="J83" i="3"/>
  <c r="J61" i="3" s="1"/>
  <c r="P83" i="3"/>
  <c r="P82" i="3"/>
  <c r="P81" i="3"/>
  <c r="AU56" i="1" s="1"/>
  <c r="BK81" i="4"/>
  <c r="J81" i="4" s="1"/>
  <c r="J60" i="4" s="1"/>
  <c r="P81" i="4"/>
  <c r="P80" i="4"/>
  <c r="AU57" i="1"/>
  <c r="R81" i="4"/>
  <c r="R80" i="4" s="1"/>
  <c r="T81" i="4"/>
  <c r="T80" i="4"/>
  <c r="BK267" i="2"/>
  <c r="J267" i="2" s="1"/>
  <c r="J62" i="2" s="1"/>
  <c r="BK87" i="2"/>
  <c r="J87" i="2" s="1"/>
  <c r="J61" i="2" s="1"/>
  <c r="E48" i="4"/>
  <c r="F77" i="4"/>
  <c r="BE85" i="4"/>
  <c r="BE98" i="4"/>
  <c r="BE107" i="4"/>
  <c r="BE109" i="4"/>
  <c r="BE111" i="4"/>
  <c r="BE121" i="4"/>
  <c r="J52" i="4"/>
  <c r="BE86" i="4"/>
  <c r="BE88" i="4"/>
  <c r="BE94" i="4"/>
  <c r="BE102" i="4"/>
  <c r="BE106" i="4"/>
  <c r="BE113" i="4"/>
  <c r="BE119" i="4"/>
  <c r="BE89" i="4"/>
  <c r="BE92" i="4"/>
  <c r="BE100" i="4"/>
  <c r="BE104" i="4"/>
  <c r="BE82" i="4"/>
  <c r="BE84" i="4"/>
  <c r="BE90" i="4"/>
  <c r="BE115" i="4"/>
  <c r="BE117" i="4"/>
  <c r="BE84" i="3"/>
  <c r="BE88" i="3"/>
  <c r="BE100" i="3"/>
  <c r="F78" i="3"/>
  <c r="BE92" i="3"/>
  <c r="BE124" i="3"/>
  <c r="E48" i="3"/>
  <c r="J52" i="3"/>
  <c r="BE104" i="3"/>
  <c r="BE108" i="3"/>
  <c r="BE96" i="3"/>
  <c r="BE112" i="3"/>
  <c r="BE116" i="3"/>
  <c r="BE120" i="3"/>
  <c r="E48" i="2"/>
  <c r="F55" i="2"/>
  <c r="BE92" i="2"/>
  <c r="BE96" i="2"/>
  <c r="BE108" i="2"/>
  <c r="BE200" i="2"/>
  <c r="BE218" i="2"/>
  <c r="BE227" i="2"/>
  <c r="BE263" i="2"/>
  <c r="BE268" i="2"/>
  <c r="BE273" i="2"/>
  <c r="BE277" i="2"/>
  <c r="BE282" i="2"/>
  <c r="BE284" i="2"/>
  <c r="BE303" i="2"/>
  <c r="J52" i="2"/>
  <c r="BE88" i="2"/>
  <c r="BE100" i="2"/>
  <c r="BE124" i="2"/>
  <c r="BE132" i="2"/>
  <c r="BE144" i="2"/>
  <c r="BE156" i="2"/>
  <c r="BE191" i="2"/>
  <c r="BE241" i="2"/>
  <c r="BE245" i="2"/>
  <c r="BE288" i="2"/>
  <c r="BE292" i="2"/>
  <c r="BE305" i="2"/>
  <c r="BE112" i="2"/>
  <c r="BE116" i="2"/>
  <c r="BE120" i="2"/>
  <c r="BE136" i="2"/>
  <c r="BE140" i="2"/>
  <c r="BE166" i="2"/>
  <c r="BE171" i="2"/>
  <c r="BE177" i="2"/>
  <c r="BE182" i="2"/>
  <c r="BE186" i="2"/>
  <c r="BE207" i="2"/>
  <c r="BE212" i="2"/>
  <c r="BE216" i="2"/>
  <c r="BE222" i="2"/>
  <c r="BE231" i="2"/>
  <c r="BE235" i="2"/>
  <c r="BE237" i="2"/>
  <c r="BE250" i="2"/>
  <c r="BE255" i="2"/>
  <c r="BE259" i="2"/>
  <c r="BE294" i="2"/>
  <c r="BE298" i="2"/>
  <c r="BE104" i="2"/>
  <c r="BE128" i="2"/>
  <c r="BE147" i="2"/>
  <c r="BE152" i="2"/>
  <c r="F35" i="4"/>
  <c r="BB57" i="1"/>
  <c r="J34" i="3"/>
  <c r="AW56" i="1"/>
  <c r="F35" i="3"/>
  <c r="BB56" i="1" s="1"/>
  <c r="J34" i="4"/>
  <c r="AW57" i="1" s="1"/>
  <c r="F37" i="4"/>
  <c r="BD57" i="1" s="1"/>
  <c r="F34" i="4"/>
  <c r="BA57" i="1" s="1"/>
  <c r="J34" i="2"/>
  <c r="AW55" i="1"/>
  <c r="F37" i="3"/>
  <c r="BD56" i="1"/>
  <c r="F36" i="4"/>
  <c r="BC57" i="1" s="1"/>
  <c r="F36" i="2"/>
  <c r="BC55" i="1" s="1"/>
  <c r="F34" i="3"/>
  <c r="BA56" i="1" s="1"/>
  <c r="F34" i="2"/>
  <c r="BA55" i="1" s="1"/>
  <c r="F36" i="3"/>
  <c r="BC56" i="1"/>
  <c r="F35" i="2"/>
  <c r="BB55" i="1"/>
  <c r="F37" i="2"/>
  <c r="BD55" i="1" s="1"/>
  <c r="P86" i="2" l="1"/>
  <c r="P85" i="2"/>
  <c r="AU55" i="1"/>
  <c r="T86" i="2"/>
  <c r="T85" i="2"/>
  <c r="BK86" i="2"/>
  <c r="BK85" i="2"/>
  <c r="J85" i="2"/>
  <c r="J59" i="2"/>
  <c r="BK82" i="3"/>
  <c r="J82" i="3"/>
  <c r="J60" i="3"/>
  <c r="BK80" i="4"/>
  <c r="J80" i="4" s="1"/>
  <c r="J59" i="4" s="1"/>
  <c r="F33" i="3"/>
  <c r="AZ56" i="1" s="1"/>
  <c r="F33" i="2"/>
  <c r="AZ55" i="1" s="1"/>
  <c r="AU54" i="1"/>
  <c r="BC54" i="1"/>
  <c r="AY54" i="1"/>
  <c r="BD54" i="1"/>
  <c r="W33" i="1" s="1"/>
  <c r="J33" i="3"/>
  <c r="AV56" i="1" s="1"/>
  <c r="AT56" i="1" s="1"/>
  <c r="BB54" i="1"/>
  <c r="W31" i="1" s="1"/>
  <c r="J33" i="4"/>
  <c r="AV57" i="1" s="1"/>
  <c r="AT57" i="1" s="1"/>
  <c r="BA54" i="1"/>
  <c r="W30" i="1" s="1"/>
  <c r="F33" i="4"/>
  <c r="AZ57" i="1" s="1"/>
  <c r="J33" i="2"/>
  <c r="AV55" i="1" s="1"/>
  <c r="AT55" i="1" s="1"/>
  <c r="BK81" i="3" l="1"/>
  <c r="J81" i="3"/>
  <c r="J59" i="3"/>
  <c r="J86" i="2"/>
  <c r="J60" i="2"/>
  <c r="AX54" i="1"/>
  <c r="AZ54" i="1"/>
  <c r="W29" i="1" s="1"/>
  <c r="J30" i="2"/>
  <c r="AG55" i="1"/>
  <c r="J30" i="4"/>
  <c r="AG57" i="1" s="1"/>
  <c r="W32" i="1"/>
  <c r="AW54" i="1"/>
  <c r="AK30" i="1" s="1"/>
  <c r="J39" i="2" l="1"/>
  <c r="J39" i="4"/>
  <c r="AN57" i="1"/>
  <c r="AN55" i="1"/>
  <c r="AV54" i="1"/>
  <c r="AK29" i="1" s="1"/>
  <c r="J30" i="3"/>
  <c r="AG56" i="1"/>
  <c r="AG54" i="1" s="1"/>
  <c r="AK26" i="1" s="1"/>
  <c r="J39" i="3" l="1"/>
  <c r="AN56" i="1"/>
  <c r="AK35" i="1"/>
  <c r="AT54" i="1"/>
  <c r="AN54" i="1" l="1"/>
</calcChain>
</file>

<file path=xl/sharedStrings.xml><?xml version="1.0" encoding="utf-8"?>
<sst xmlns="http://schemas.openxmlformats.org/spreadsheetml/2006/main" count="4444" uniqueCount="854">
  <si>
    <t>Export Komplet</t>
  </si>
  <si>
    <t>VZ</t>
  </si>
  <si>
    <t>2.0</t>
  </si>
  <si>
    <t>ZAMOK</t>
  </si>
  <si>
    <t>False</t>
  </si>
  <si>
    <t>{68a66874-4f88-423d-9525-30a08e76767d}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</si>
  <si>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</si>
  <si>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</si>
  <si>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</si>
  <si>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</si>
  <si>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</si>
  <si>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</si>
  <si>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</si>
  <si>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</si>
  <si>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24086-13XT-PM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</si>
  <si>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</si>
  <si>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</si>
  <si>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Dyjsko-mlýnský náhon, ř.km 0,000 - 2,200 Hrabětice, oprava hrází</t>
  </si>
  <si>
    <t>KSO:</t>
  </si>
  <si>
    <t/>
  </si>
  <si>
    <t>CC-CZ:</t>
  </si>
  <si>
    <t>Místo:</t>
  </si>
  <si>
    <t xml:space="preserve"> </t>
  </si>
  <si>
    <t>Datum:</t>
  </si>
  <si>
    <t>24. 3. 2025</t>
  </si>
  <si>
    <t>Zadavatel:</t>
  </si>
  <si>
    <t>IČ:</t>
  </si>
  <si>
    <t>708 90 013</t>
  </si>
  <si>
    <t>Povodí Moravy, s.p.</t>
  </si>
  <si>
    <t>DIČ:</t>
  </si>
  <si>
    <t>CZ70890013</t>
  </si>
  <si>
    <t>Účastník:</t>
  </si>
  <si>
    <t>Vyplň údaj</t>
  </si>
  <si>
    <t>Projektant:</t>
  </si>
  <si>
    <t>002 20 078</t>
  </si>
  <si>
    <t>Regioprojekt Brno, s.r.o.</t>
  </si>
  <si>
    <t>CZ00220078</t>
  </si>
  <si>
    <t>True</t>
  </si>
  <si>
    <t>Zpracovatel:</t>
  </si>
  <si>
    <t>Ing. Martin Pikna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</si>
  <si>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</si>
  <si>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</si>
  <si>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</si>
  <si>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</si>
  <si>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</si>
  <si>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</si>
  <si>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</si>
  <si>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</si>
  <si>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</si>
  <si>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</si>
  <si>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</si>
  <si>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</si>
  <si>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</si>
  <si>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</si>
  <si>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</si>
  <si>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</si>
  <si>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</si>
  <si>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</si>
  <si>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</si>
  <si>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</si>
  <si>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</si>
  <si>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</si>
  <si>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</si>
  <si>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</si>
  <si>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</si>
  <si>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</si>
  <si>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</si>
  <si>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</si>
  <si>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</si>
  <si>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</si>
  <si>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</si>
  <si>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</si>
  <si>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</si>
  <si>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</si>
  <si>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</si>
  <si>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</si>
  <si>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</si>
  <si>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</si>
  <si>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</si>
  <si>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</si>
  <si>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</si>
  <si>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</si>
  <si>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Oprava hrází</t>
  </si>
  <si>
    <t>STA</t>
  </si>
  <si>
    <t>{a2bcf77e-d190-46d6-bcfe-97c45f232cae}</t>
  </si>
  <si>
    <t>2</t>
  </si>
  <si>
    <t>Odstranění dřevin</t>
  </si>
  <si>
    <t>{25a38c8b-da51-4080-a471-da8c6b650df6}</t>
  </si>
  <si>
    <t>VRN</t>
  </si>
  <si>
    <t>Vedlejší rozpočtové náklady</t>
  </si>
  <si>
    <t>VON</t>
  </si>
  <si>
    <t>{1c5aa29f-a142-4f4b-b59d-c5a7aa5dd45f}</t>
  </si>
  <si>
    <t>VÝKOP_jámy</t>
  </si>
  <si>
    <t>4724</t>
  </si>
  <si>
    <t>ODVOZ1000</t>
  </si>
  <si>
    <t>3237,5</t>
  </si>
  <si>
    <t>KRYCÍ LIST SOUPISU PRACÍ</t>
  </si>
  <si>
    <t>HRÁZE</t>
  </si>
  <si>
    <t>6276</t>
  </si>
  <si>
    <t>TRÁVA</t>
  </si>
  <si>
    <t>9907,5</t>
  </si>
  <si>
    <t>pa_300</t>
  </si>
  <si>
    <t>16</t>
  </si>
  <si>
    <t>pa_500</t>
  </si>
  <si>
    <t>Objekt:</t>
  </si>
  <si>
    <t>pa_700</t>
  </si>
  <si>
    <t>3</t>
  </si>
  <si>
    <t>1 - Oprava hrází</t>
  </si>
  <si>
    <t>pa_900</t>
  </si>
  <si>
    <t>pa_1100</t>
  </si>
  <si>
    <t>4</t>
  </si>
  <si>
    <t>pa_1500</t>
  </si>
  <si>
    <t>k.ú. Hrabětice, Hevlín</t>
  </si>
  <si>
    <t>pa_2500</t>
  </si>
  <si>
    <t>PB_Zpev_KH_vykop_m2</t>
  </si>
  <si>
    <t>1085,714</t>
  </si>
  <si>
    <t>Výkop_LB</t>
  </si>
  <si>
    <t>3369</t>
  </si>
  <si>
    <t>Výkop_PB_hráz</t>
  </si>
  <si>
    <t>1355</t>
  </si>
  <si>
    <t>ODVOZ500</t>
  </si>
  <si>
    <t>1099,5</t>
  </si>
  <si>
    <t>ODVOZ1500</t>
  </si>
  <si>
    <t>2138</t>
  </si>
  <si>
    <t>ohum_rov</t>
  </si>
  <si>
    <t>4990</t>
  </si>
  <si>
    <t>ohum_svah</t>
  </si>
  <si>
    <t>5350</t>
  </si>
  <si>
    <t>zpevnění_KH_PB</t>
  </si>
  <si>
    <t>1114,286</t>
  </si>
  <si>
    <t>ohum_PBH_koruna</t>
  </si>
  <si>
    <t>1665</t>
  </si>
  <si>
    <t>Svahy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</si>
  <si>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</si>
  <si>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</si>
  <si>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</si>
  <si>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</si>
  <si>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</si>
  <si>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</si>
  <si>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9 - Ostatní konstrukce a práce, bourání</t>
  </si>
  <si>
    <t xml:space="preserve">    4 - Vodorovné konstrukce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</si>
  <si>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</si>
  <si>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</si>
  <si>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</si>
  <si>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</si>
  <si>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</si>
  <si>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</si>
  <si>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</si>
  <si>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</si>
  <si>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</si>
  <si>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</si>
  <si>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</si>
  <si>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</si>
  <si>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</si>
  <si>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</si>
  <si>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</si>
  <si>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</si>
  <si>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</si>
  <si>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</si>
  <si>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</si>
  <si>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</si>
  <si>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</si>
  <si>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a rákosu strojně travin, při celkové ploše přes 500 m2</t>
  </si>
  <si>
    <t>m2</t>
  </si>
  <si>
    <t>CS ÚRS 2025 01</t>
  </si>
  <si>
    <t>1825865033</t>
  </si>
  <si>
    <t>Online PSC</t>
  </si>
  <si>
    <t>https://podminky.urs.cz/item/CS_URS_2025_01/111151103</t>
  </si>
  <si>
    <t>VV</t>
  </si>
  <si>
    <t>"odstranění travin na koruně PB a LB hráze a břehů- dl. x šířka" 450*7,5+1005*6,5</t>
  </si>
  <si>
    <t>Součet</t>
  </si>
  <si>
    <t>112251101</t>
  </si>
  <si>
    <t>Odstranění pařezů strojně s jejich vykopáním nebo vytrháním průměru přes 100 do 300 mm</t>
  </si>
  <si>
    <t>kus</t>
  </si>
  <si>
    <t>-503748575</t>
  </si>
  <si>
    <t>https://podminky.urs.cz/item/CS_URS_2025_01/112251101</t>
  </si>
  <si>
    <t>"dle C.4"16</t>
  </si>
  <si>
    <t>112251102</t>
  </si>
  <si>
    <t>Odstranění pařezů strojně s jejich vykopáním nebo vytrháním průměru přes 300 do 500 mm</t>
  </si>
  <si>
    <t>1028347998</t>
  </si>
  <si>
    <t>https://podminky.urs.cz/item/CS_URS_2025_01/112251102</t>
  </si>
  <si>
    <t>112251103</t>
  </si>
  <si>
    <t>Odstranění pařezů strojně s jejich vykopáním nebo vytrháním průměru přes 500 do 700 mm</t>
  </si>
  <si>
    <t>-246856061</t>
  </si>
  <si>
    <t>https://podminky.urs.cz/item/CS_URS_2025_01/112251103</t>
  </si>
  <si>
    <t>"dle C.4"3</t>
  </si>
  <si>
    <t>5</t>
  </si>
  <si>
    <t>112251104</t>
  </si>
  <si>
    <t>Odstranění pařezů strojně s jejich vykopáním nebo vytrháním průměru přes 700 do 900 mm</t>
  </si>
  <si>
    <t>20081440</t>
  </si>
  <si>
    <t>https://podminky.urs.cz/item/CS_URS_2025_01/112251104</t>
  </si>
  <si>
    <t>6</t>
  </si>
  <si>
    <t>112251105</t>
  </si>
  <si>
    <t>Odstranění pařezů strojně s jejich vykopáním nebo vytrháním průměru přes 900 do 1100 mm</t>
  </si>
  <si>
    <t>952647716</t>
  </si>
  <si>
    <t>https://podminky.urs.cz/item/CS_URS_2025_01/112251105</t>
  </si>
  <si>
    <t>"dle C.4"4</t>
  </si>
  <si>
    <t>7</t>
  </si>
  <si>
    <t>112251108</t>
  </si>
  <si>
    <t>Odstranění pařezů strojně s jejich vykopáním nebo vytrháním průměru přes 1300 do 1500 mm</t>
  </si>
  <si>
    <t>-264591272</t>
  </si>
  <si>
    <t>https://podminky.urs.cz/item/CS_URS_2025_01/112251108</t>
  </si>
  <si>
    <t>"dle C.4"1</t>
  </si>
  <si>
    <t>8</t>
  </si>
  <si>
    <t>R101</t>
  </si>
  <si>
    <t>Odstranění pařezů strojně s jejich vykopáním nebo vytrháním průměru přes 1500 do 2500 mm</t>
  </si>
  <si>
    <t>1128690209</t>
  </si>
  <si>
    <t>P</t>
  </si>
  <si>
    <t>Poznámka k položce:_x000D_
- původní položka  112251108_x000D_
- změna průměru na 1500 - 2500 mm</t>
  </si>
  <si>
    <t>"dle C.4"2</t>
  </si>
  <si>
    <t>9</t>
  </si>
  <si>
    <t>174251201</t>
  </si>
  <si>
    <t>Zásyp jam po pařezech strojně výkopkem z horniny získané při dobývání pařezů s hrubým urovnáním povrchu zasypávky průměru pařezu přes 100 do 300 mm</t>
  </si>
  <si>
    <t>-1899170794</t>
  </si>
  <si>
    <t>https://podminky.urs.cz/item/CS_URS_2025_01/174251201</t>
  </si>
  <si>
    <t>10</t>
  </si>
  <si>
    <t>174251202</t>
  </si>
  <si>
    <t>Zásyp jam po pařezech strojně výkopkem z horniny získané při dobývání pařezů s hrubým urovnáním povrchu zasypávky průměru pařezu přes 300 do 500 mm</t>
  </si>
  <si>
    <t>1019980430</t>
  </si>
  <si>
    <t>https://podminky.urs.cz/item/CS_URS_2025_01/174251202</t>
  </si>
  <si>
    <t>11</t>
  </si>
  <si>
    <t>174251203</t>
  </si>
  <si>
    <t>Zásyp jam po pařezech strojně výkopkem z horniny získané při dobývání pařezů s hrubým urovnáním povrchu zasypávky průměru pařezu přes 500 do 700 mm</t>
  </si>
  <si>
    <t>818106232</t>
  </si>
  <si>
    <t>https://podminky.urs.cz/item/CS_URS_2025_01/174251203</t>
  </si>
  <si>
    <t>174251204</t>
  </si>
  <si>
    <t>Zásyp jam po pařezech strojně výkopkem z horniny získané při dobývání pařezů s hrubým urovnáním povrchu zasypávky průměru pařezu přes 700 do 900 mm</t>
  </si>
  <si>
    <t>1826509531</t>
  </si>
  <si>
    <t>https://podminky.urs.cz/item/CS_URS_2025_01/174251204</t>
  </si>
  <si>
    <t>13</t>
  </si>
  <si>
    <t>174251205</t>
  </si>
  <si>
    <t>Zásyp jam po pařezech strojně výkopkem z horniny získané při dobývání pařezů s hrubým urovnáním povrchu zasypávky průměru pařezu přes 900 do 1100 mm</t>
  </si>
  <si>
    <t>1491084665</t>
  </si>
  <si>
    <t>https://podminky.urs.cz/item/CS_URS_2025_01/174251205</t>
  </si>
  <si>
    <t>14</t>
  </si>
  <si>
    <t>174251207</t>
  </si>
  <si>
    <t>Zásyp jam po pařezech strojně výkopkem z horniny získané při dobývání pařezů s hrubým urovnáním povrchu zasypávky průměru pařezu přes 1300 do 1500 mm</t>
  </si>
  <si>
    <t>-428507892</t>
  </si>
  <si>
    <t>https://podminky.urs.cz/item/CS_URS_2025_01/174251207</t>
  </si>
  <si>
    <t>15</t>
  </si>
  <si>
    <t>R102</t>
  </si>
  <si>
    <t>Zásyp jam po pařezech strojně výkopkem z horniny získané při dobývání pařezů s hrubým urovnáním povrchu zasypávky průměru pařezu přes 1500 do 2500 mm</t>
  </si>
  <si>
    <t>714061265</t>
  </si>
  <si>
    <t>121103111</t>
  </si>
  <si>
    <t>Skrývka zemin schopných zúrodnění v rovině a ve sklonu do 1:5</t>
  </si>
  <si>
    <t>m3</t>
  </si>
  <si>
    <t>-1683073123</t>
  </si>
  <si>
    <t>https://podminky.urs.cz/item/CS_URS_2025_01/121103111</t>
  </si>
  <si>
    <t>"Získání materiálu pro ohumusování z berem"(190+345)*0,5</t>
  </si>
  <si>
    <t>"Sejmutí po dokončení oprav na koruně LB hráze tl. ,01 m"ohum_LBH_koruna*0,1</t>
  </si>
  <si>
    <t>17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</si>
  <si>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</si>
  <si>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</si>
  <si>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-91534928</t>
  </si>
  <si>
    <t>https://podminky.urs.cz/item/CS_URS_2025_01/113107224</t>
  </si>
  <si>
    <t>"odstranění zpevnění KH na PB - hm. tab. - přepočet na plochu"380/0,35</t>
  </si>
  <si>
    <t>18</t>
  </si>
  <si>
    <t>131251106</t>
  </si>
  <si>
    <t>Hloubení nezapažených jam a zářezů strojně s urovnáním dna do předepsaného profilu a spádu v hornině třídy těžitelnosti I skupiny 3 přes 1 000 do 5 000 m3</t>
  </si>
  <si>
    <t>-1746390003</t>
  </si>
  <si>
    <t>https://podminky.urs.cz/item/CS_URS_2025_01/131251106</t>
  </si>
  <si>
    <t>"PB HRÁZ"</t>
  </si>
  <si>
    <t>"zemina z hráze - hm. tab."1355</t>
  </si>
  <si>
    <t>Mezisoučet</t>
  </si>
  <si>
    <t>"LB HRÁZ"</t>
  </si>
  <si>
    <t>"zemina z hráze - hm. tab."2871</t>
  </si>
  <si>
    <t>"výkop pro rovnaninu, podsyp, patky z l.k. - hm. tab."300+100+98</t>
  </si>
  <si>
    <t>19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</si>
  <si>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</si>
  <si>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</si>
  <si>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152145499</t>
  </si>
  <si>
    <t>https://podminky.urs.cz/item/CS_URS_2025_01/162351103</t>
  </si>
  <si>
    <t>"50% PB Hráz odvoz do 500m na mezideponii"(PB_Zpev_KH_vykop_m2*0,35+Výkop_PB_hráz)*0,5</t>
  </si>
  <si>
    <t>"50% PB Hráz - zemina do hráze z původního násypu z mezideponie - hm. tab."464*0,5</t>
  </si>
  <si>
    <t>20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</si>
  <si>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</si>
  <si>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</si>
  <si>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-1655527108</t>
  </si>
  <si>
    <t>https://podminky.urs.cz/item/CS_URS_2025_01/162351104</t>
  </si>
  <si>
    <t>"50% LB a PB odvoz 500-1000m na mezideponii"(PB_Zpev_KH_vykop_m2*0,35+Výkop_PB_hráz+Výkop_LB)*0,5</t>
  </si>
  <si>
    <t>"50% PB Hráz - zemina do hráze z původního násypu - hm. tab."464*0,5</t>
  </si>
  <si>
    <t>"50% LB Hráz - zemina do hráze z původního násypu - hm. tab."907*0,5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</si>
  <si>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</si>
  <si>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</si>
  <si>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1128102323</t>
  </si>
  <si>
    <t>https://podminky.urs.cz/item/CS_URS_2025_01/162451105</t>
  </si>
  <si>
    <t>"50% LB odvoz 1000-1500m na mezideponii"Výkop_LB*0,5</t>
  </si>
  <si>
    <t>22</t>
  </si>
  <si>
    <t>167151111</t>
  </si>
  <si>
    <t>Nakládání, skládání a překládání neulehlého výkopku nebo sypaniny strojně nakládání, množství přes 100 m3, z hornin třídy těžitelnosti I, skupiny 1 až 3</t>
  </si>
  <si>
    <t>881240077</t>
  </si>
  <si>
    <t>https://podminky.urs.cz/item/CS_URS_2025_01/167151111</t>
  </si>
  <si>
    <t>"nakládání na mezideponiu" ODVOZ1500+ODVOZ1000+ODVOZ500</t>
  </si>
  <si>
    <t>23</t>
  </si>
  <si>
    <t>171251101</t>
  </si>
  <si>
    <t>Uložení sypanin do násypů strojně s rozprostřením sypaniny ve vrstvách a s hrubým urovnáním nezhutněných jakékoliv třídy těžitelnosti</t>
  </si>
  <si>
    <t>1860875184</t>
  </si>
  <si>
    <t>https://podminky.urs.cz/item/CS_URS_2025_01/171251101</t>
  </si>
  <si>
    <t>dosypKH_LB</t>
  </si>
  <si>
    <t>"dosyp KH LB hráz - mimo překopy - tab. kubatur"981</t>
  </si>
  <si>
    <t>dosypKH_PB</t>
  </si>
  <si>
    <t>"dosyp KH PB hráz - mimo překopy - tab. kubatur"1039</t>
  </si>
  <si>
    <t>24</t>
  </si>
  <si>
    <t>171103211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</si>
  <si>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do 20 % objemu</t>
  </si>
  <si>
    <t>-440933932</t>
  </si>
  <si>
    <t>https://podminky.urs.cz/item/CS_URS_2025_01/171103211</t>
  </si>
  <si>
    <t>Násyp_PBH</t>
  </si>
  <si>
    <t>"hm. tab násyp hráze"2055</t>
  </si>
  <si>
    <t>Násyp_LBH</t>
  </si>
  <si>
    <t>"hm. tab násyp hráze"4221</t>
  </si>
  <si>
    <t>25</t>
  </si>
  <si>
    <t>171152501</t>
  </si>
  <si>
    <t>Zhutnění podloží pod násypy z rostlé horniny třídy těžitelnosti I a II, skupiny 1 až 4 z hornin soudružných a nesoudržných</t>
  </si>
  <si>
    <t>-122718149</t>
  </si>
  <si>
    <t>https://podminky.urs.cz/item/CS_URS_2025_01/171152501</t>
  </si>
  <si>
    <t>"PB"</t>
  </si>
  <si>
    <t>"zhutnění ZS pod překopy"(13+47+16+74+62+45+7)*3,5</t>
  </si>
  <si>
    <t>"LB"</t>
  </si>
  <si>
    <t>"zhutnění Zs pod překopy"(34+30+141)*4</t>
  </si>
  <si>
    <t>26</t>
  </si>
  <si>
    <t>181006111</t>
  </si>
  <si>
    <t>Rozprostření zemin schopných zúrodnění v rovině a ve sklonu do 1:5, tloušťka vrstvy do 0,10 m</t>
  </si>
  <si>
    <t>-1129700590</t>
  </si>
  <si>
    <t>https://podminky.urs.cz/item/CS_URS_2025_01/181006111</t>
  </si>
  <si>
    <t>ohum_LBH_koruna</t>
  </si>
  <si>
    <t>"LB hráz koruna - v celém délce úseku - dl. x š (333m3)" 950*3,5</t>
  </si>
  <si>
    <t>"PB hráz koruna - mezi zpev. v místech po pohybu mech. - dl. x š." (215+36+18+36+15+50)*4,5</t>
  </si>
  <si>
    <t>27</t>
  </si>
  <si>
    <t>181451121</t>
  </si>
  <si>
    <t>Založení trávníku na půdě předem připravené plochy přes 1000 m2 výsevem včetně utažení lučního v rovině nebo na svahu do 1:5</t>
  </si>
  <si>
    <t>-214747316</t>
  </si>
  <si>
    <t>https://podminky.urs.cz/item/CS_URS_2025_01/181451121</t>
  </si>
  <si>
    <t>28</t>
  </si>
  <si>
    <t>M</t>
  </si>
  <si>
    <t>00572472</t>
  </si>
  <si>
    <t>osivo směs travní krajinná-rovinná</t>
  </si>
  <si>
    <t>kg</t>
  </si>
  <si>
    <t>1983767612</t>
  </si>
  <si>
    <t>4990*0,025 'Přepočtené koeficientem množství</t>
  </si>
  <si>
    <t>29</t>
  </si>
  <si>
    <t>181951111</t>
  </si>
  <si>
    <t>Úprava pláně vyrovnáním výškových rozdílů strojně v hornině třídy těžitelnosti I, skupiny 1 až 3 bez zhutnění</t>
  </si>
  <si>
    <t>-793832689</t>
  </si>
  <si>
    <t>https://podminky.urs.cz/item/CS_URS_2025_01/181951111</t>
  </si>
  <si>
    <t>"úprava koruny hrází po dokončení oprav LB + PB"ohum_LBH_koruna+ohum_PBH_koruna</t>
  </si>
  <si>
    <t>30</t>
  </si>
  <si>
    <t>182251101</t>
  </si>
  <si>
    <t>Svahování trvalých svahů do projektovaných profilů strojně s potřebným přemístěním výkopku při svahování násypů v jakékoliv hornině</t>
  </si>
  <si>
    <t>-2059453321</t>
  </si>
  <si>
    <t>https://podminky.urs.cz/item/CS_URS_2025_01/182251101</t>
  </si>
  <si>
    <t>"svahování hrází PB + LB - dle hm. tab."1900+3450</t>
  </si>
  <si>
    <t>"Plynulé navázání na stávající svahy VS a NS"Svahy*0,3</t>
  </si>
  <si>
    <t>31</t>
  </si>
  <si>
    <t>181006121</t>
  </si>
  <si>
    <t>Rozprostření zemin schopných zúrodnění ve sklonu přes 1:5, tloušťka vrstvy do 0,10 m</t>
  </si>
  <si>
    <t>681071240</t>
  </si>
  <si>
    <t>https://podminky.urs.cz/item/CS_URS_2025_01/181006121</t>
  </si>
  <si>
    <t>"Ohumusování svahy hrází PB+LB"(190/0,1)+(345/0,1)</t>
  </si>
  <si>
    <t>32</t>
  </si>
  <si>
    <t>181451122</t>
  </si>
  <si>
    <t>Založení trávníku na půdě předem připravené plochy přes 1000 m2 výsevem včetně utažení lučního na svahu přes 1:5 do 1:2</t>
  </si>
  <si>
    <t>551378115</t>
  </si>
  <si>
    <t>https://podminky.urs.cz/item/CS_URS_2025_01/181451122</t>
  </si>
  <si>
    <t>33</t>
  </si>
  <si>
    <t>00572474</t>
  </si>
  <si>
    <t>osivo směs travní krajinná-svahová</t>
  </si>
  <si>
    <t>2034548420</t>
  </si>
  <si>
    <t>5350*0,025 'Přepočtené koeficientem množství</t>
  </si>
  <si>
    <t>34</t>
  </si>
  <si>
    <t>R01.02</t>
  </si>
  <si>
    <t>Příplatek za třídění vytěžených zemin podle vhodnosti pro použití</t>
  </si>
  <si>
    <t>-290195076</t>
  </si>
  <si>
    <t>Poznámka k položce:_x000D_
- rozdělení na zeminu vhodnou do hráze (vhodná zemina do násypů hráze dke ČSN 75 2410) a do terénních úprav (dosyp vzdušné strany hráze)</t>
  </si>
  <si>
    <t>35</t>
  </si>
  <si>
    <t>R01.04</t>
  </si>
  <si>
    <t>Úprava zemin pro zabudování do hráze</t>
  </si>
  <si>
    <t>1574761682</t>
  </si>
  <si>
    <t>Poznámka k položce:_x000D_
Zajištění optimální vlhkosti pro hutnění kropením nebo složením do figury (vysušení), případně úprava zeminy vápněním (předpoklad použití 2-3% objemové hmotnosti zhutněné zeminy)</t>
  </si>
  <si>
    <t>"úprava zemin ze st. výkopů"(907+464)</t>
  </si>
  <si>
    <t>36</t>
  </si>
  <si>
    <t>R01.08</t>
  </si>
  <si>
    <t>Zajištění zemin schopných zúrodnění</t>
  </si>
  <si>
    <t>-1120050677</t>
  </si>
  <si>
    <t>Poznámka k položce:_x000D_
- zajištění vhodné zeminy pro ohumusování svahů, koruny hráze, dotčených pozemků_x000D_
- zajištění včetně poplatku za zeminu, včetně těžení, nakládání, vodorovného přemístění + manipulace se zeminou</t>
  </si>
  <si>
    <t>"dovoz vhodné zeminy na ohumusování"</t>
  </si>
  <si>
    <t>200</t>
  </si>
  <si>
    <t>37</t>
  </si>
  <si>
    <t>R01.07</t>
  </si>
  <si>
    <t>Zajištění zemin vhodných do hráze</t>
  </si>
  <si>
    <t>-478866165</t>
  </si>
  <si>
    <t>Poznámka k položce:_x000D_
- zajištění vhodné zeminy do násypů hráze dle ČSN 75 2410 a ČSN 75 2200 - předpoklad dovozu do 30 km_x000D_
- zajištění včetně poplatku za zeminu, včetně těžení, nakládání, vodorovného přemístění + manipulace se zeminou</t>
  </si>
  <si>
    <t>"dovoz vhodné zeminy dle tab. kubatur LB + PB (hráz + dosypy KH)"</t>
  </si>
  <si>
    <t>(4295+2631)</t>
  </si>
  <si>
    <t>38</t>
  </si>
  <si>
    <t>R07</t>
  </si>
  <si>
    <t>Shrabání a odvoz pokoseného porostu a organických naplavenin s naložením na dopravní prostředek a odvozem na vzdálenost do 20 km travního porostu a ekologická likvidace dle platné legislativy.</t>
  </si>
  <si>
    <t>ha</t>
  </si>
  <si>
    <t>-1091678783</t>
  </si>
  <si>
    <t xml:space="preserve">Poznámka k položce:_x000D_
- včetně dopravy, manipulace, poplatku za uložení </t>
  </si>
  <si>
    <t>TRÁVA*0,0001</t>
  </si>
  <si>
    <t>39</t>
  </si>
  <si>
    <t>R30_1</t>
  </si>
  <si>
    <t xml:space="preserve">Likvidace výkopku v souladu se zk. O odpadech č 541/2020 Sb. v platném znění. Součástí položky je doprava, potřebná manipulace s výkopkem a případné poplatky za uložení výkopku na skládku. </t>
  </si>
  <si>
    <t>-1394505431</t>
  </si>
  <si>
    <t>Poznámka k položce:_x000D_
- odvoz výkopku na skládku včetně případného poplatku za skládku a složení_x000D_
- rozbory zemin pro skládkování / na použití na povrchu terénu v případě potřeby_x000D_
- předpoklad odvoz do 30 km od stavby</t>
  </si>
  <si>
    <t>"likvidace přebytečné zeminy - dle. hm. tab. LB + PB"1884+1082</t>
  </si>
  <si>
    <t>40</t>
  </si>
  <si>
    <t>R03</t>
  </si>
  <si>
    <t>Ekologická likvidace přebytku pařezů v souladu se zákonem O odpadech č. 541/2020 Sb. v platném znění</t>
  </si>
  <si>
    <t>-121143383</t>
  </si>
  <si>
    <t>Poznámka k položce:_x000D_
Ekologická likvidace přebytku pařezů v souladu se zákonem O odpadech č. 541/2020 Sb. v platném znění._x000D_
Položka zahrnuje veškeré práce spojené s převozem dřevní hmoty (pařezy a veškeré těžební zbytky)  a jejich likvidaci (štěpkování, drcení, frézování) - zajistí dodavatel stavby s odsouhlasením investorem stavby._x000D_
V souladu se zákonem O odpadech č. 541/2020 v platném znění.</t>
  </si>
  <si>
    <t>"30% z pokácených"45-32</t>
  </si>
  <si>
    <t>Ostatní konstrukce a práce, bourání</t>
  </si>
  <si>
    <t>41</t>
  </si>
  <si>
    <t>R13</t>
  </si>
  <si>
    <t>Vytvoření refugií (zimoviště) z pařezů, klestí a ze zbytků dřevin</t>
  </si>
  <si>
    <t>-1122200894</t>
  </si>
  <si>
    <t>Poznámka k položce:_x000D_
- Pařezy, klest a nezužitkovatelné zbytky místního dřevního materiálu budou částečně využity pro vybudování refugií pro bezobratlé a drobné obratlovce jako např. broukoviště či zimoviště těchto živočichů. Postačí tyto zbytky dřevní hmoty shromáždit a nakupit na vybraných místech (p.č. 2607, k.ú. Hevlín poblíž porostu) a ponechat je přirozenému zetlení</t>
  </si>
  <si>
    <t>"70% z pokácených dřevin"32</t>
  </si>
  <si>
    <t>Vodorovné konstrukce</t>
  </si>
  <si>
    <t>42</t>
  </si>
  <si>
    <t>457531111</t>
  </si>
  <si>
    <t>Filtrační vrstvy jakékoliv tloušťky a sklonu z hrubého drceného kameniva bez zhutnění, frakce od 4-8 do 22-32 mm</t>
  </si>
  <si>
    <t>-1915507530</t>
  </si>
  <si>
    <t>https://podminky.urs.cz/item/CS_URS_2025_01/457531111</t>
  </si>
  <si>
    <t>"Podsyp rovnaniny na LB - hm. tab."100</t>
  </si>
  <si>
    <t>43</t>
  </si>
  <si>
    <t>457971122</t>
  </si>
  <si>
    <t>Zřízení vrstvy z geotextilie s přesahem bez připevnění k podkladu, s potřebným dočasným zatěžováním včetně zakotvení okraje o sklonu přes 10° do 35°, šířky geotextilie přes 3 do 7,5 m</t>
  </si>
  <si>
    <t>-1810569655</t>
  </si>
  <si>
    <t>https://podminky.urs.cz/item/CS_URS_2025_01/457971122</t>
  </si>
  <si>
    <t>Poznámka k položce:_x000D_
- geotextílie bude zahnutá do tvaru "U" a konce budou zastřiženy pod úrovní terénu.</t>
  </si>
  <si>
    <t>"pod zp. KH na PB-hm. tab. přepočet na m2"390/0,35</t>
  </si>
  <si>
    <t>44</t>
  </si>
  <si>
    <t>69311070</t>
  </si>
  <si>
    <t>geotextilie netkaná separační, ochranná, filtrační, drenážní PP 400g/m2</t>
  </si>
  <si>
    <t>-99328575</t>
  </si>
  <si>
    <t>1114,286*1,08 'Přepočtené koeficientem množství</t>
  </si>
  <si>
    <t>45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</si>
  <si>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</si>
  <si>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</si>
  <si>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-810467841</t>
  </si>
  <si>
    <t>https://podminky.urs.cz/item/CS_URS_2025_01/463211153</t>
  </si>
  <si>
    <t>"LB v místě bobřích nátrží břeh + patka - hm. tab."300+98</t>
  </si>
  <si>
    <t>46</t>
  </si>
  <si>
    <t>R08</t>
  </si>
  <si>
    <t>Uložení pletiva na urovnaný svah D+M</t>
  </si>
  <si>
    <t>-121036396</t>
  </si>
  <si>
    <t>Poznámka k položce:_x000D_
- přesah pásů 0,3 m_x000D_
- ukotvení pletiva v místě překrytí pásů pletiva_x000D_
- včetně oc.trnů_x000D_
- kotvení oc. trny - ve sponu 1 m</t>
  </si>
  <si>
    <t>"pletivo na LB - dl. x pr. výška svahu + překrytí 30%" (141*11)*1,3</t>
  </si>
  <si>
    <t>47</t>
  </si>
  <si>
    <t>31327515</t>
  </si>
  <si>
    <t>pletivo drátěné plastifikované se čtvercovými oky 55/2,5mm v 2000mm</t>
  </si>
  <si>
    <t>m</t>
  </si>
  <si>
    <t>-653976605</t>
  </si>
  <si>
    <t>Komunikace pozemní</t>
  </si>
  <si>
    <t>48</t>
  </si>
  <si>
    <t>564861111</t>
  </si>
  <si>
    <t>Podklad ze štěrkodrti ŠD s rozprostřením a zhutněním plochy přes 100 m2, po zhutnění tl. 200 mm</t>
  </si>
  <si>
    <t>-985694659</t>
  </si>
  <si>
    <t>https://podminky.urs.cz/item/CS_URS_2025_01/564861111</t>
  </si>
  <si>
    <t>zpevnění_KH_PB*0,57</t>
  </si>
  <si>
    <t>49</t>
  </si>
  <si>
    <t>564851111</t>
  </si>
  <si>
    <t>Podklad ze štěrkodrti ŠD s rozprostřením a zhutněním plochy přes 100 m2, po zhutnění tl. 150 mm</t>
  </si>
  <si>
    <t>1849742882</t>
  </si>
  <si>
    <t>https://podminky.urs.cz/item/CS_URS_2025_01/564851111</t>
  </si>
  <si>
    <t>zpevnění_KH_PB*0,43</t>
  </si>
  <si>
    <t>998</t>
  </si>
  <si>
    <t>Přesun hmot</t>
  </si>
  <si>
    <t>50</t>
  </si>
  <si>
    <t>998332011</t>
  </si>
  <si>
    <t>Přesun hmot pro úpravy vodních toků a kanály, hráze rybníků apod. dopravní vzdálenost do 500 m</t>
  </si>
  <si>
    <t>t</t>
  </si>
  <si>
    <t>-534745696</t>
  </si>
  <si>
    <t>https://podminky.urs.cz/item/CS_URS_2025_01/998332011</t>
  </si>
  <si>
    <t>51</t>
  </si>
  <si>
    <t>R56</t>
  </si>
  <si>
    <t>Příplatek za přesun hmot ve ztížených podmínkách</t>
  </si>
  <si>
    <t>-2147338639</t>
  </si>
  <si>
    <t>Poznámka k položce:_x000D_
- ztížený přístup na staveniště,_x000D_
- nutnost použití lehké mechamizace_x000D_
- pohyb mechanizace v korytě toku_x000D_
- předpoklad pohybu mechanizace po korunách hrází tam a zpět, obratiště v rámci rozšířených míst na koruně hráze</t>
  </si>
  <si>
    <t>kmen_30</t>
  </si>
  <si>
    <t>79</t>
  </si>
  <si>
    <t>kmen_50</t>
  </si>
  <si>
    <t>kmen_70</t>
  </si>
  <si>
    <t>kmen_90</t>
  </si>
  <si>
    <t>2 - Odstranění dřevin</t>
  </si>
  <si>
    <t>112101101</t>
  </si>
  <si>
    <t>Odstranění stromů s odřezáním kmene a s odvětvením listnatých, průměru kmene přes 100 do 300 mm</t>
  </si>
  <si>
    <t>643612708</t>
  </si>
  <si>
    <t>https://podminky.urs.cz/item/CS_URS_2025_01/112101101</t>
  </si>
  <si>
    <t>"dle C.4 (jednotlivé + vícekmeny)"20+59</t>
  </si>
  <si>
    <t>112101102</t>
  </si>
  <si>
    <t>Odstranění stromů s odřezáním kmene a s odvětvením listnatých, průměru kmene přes 300 do 500 mm</t>
  </si>
  <si>
    <t>1314225568</t>
  </si>
  <si>
    <t>https://podminky.urs.cz/item/CS_URS_2025_01/112101102</t>
  </si>
  <si>
    <t>"dle C.4 (jednotlivé + vícekmeny)"8+1</t>
  </si>
  <si>
    <t>112101103</t>
  </si>
  <si>
    <t>Odstranění stromů s odřezáním kmene a s odvětvením listnatých, průměru kmene přes 500 do 700 mm</t>
  </si>
  <si>
    <t>-1781356616</t>
  </si>
  <si>
    <t>https://podminky.urs.cz/item/CS_URS_2025_01/112101103</t>
  </si>
  <si>
    <t>"Dle C.4"1</t>
  </si>
  <si>
    <t>112101104</t>
  </si>
  <si>
    <t>Odstranění stromů s odřezáním kmene a s odvětvením listnatých, průměru kmene přes 700 do 900 mm</t>
  </si>
  <si>
    <t>-1354978064</t>
  </si>
  <si>
    <t>https://podminky.urs.cz/item/CS_URS_2025_01/112101104</t>
  </si>
  <si>
    <t>"Dle C.4"2</t>
  </si>
  <si>
    <t>112151512</t>
  </si>
  <si>
    <t>Řez a průklest stromů pomocí mobilní plošiny výšky stromu přes 10 do 15 m</t>
  </si>
  <si>
    <t>1134579410</t>
  </si>
  <si>
    <t>https://podminky.urs.cz/item/CS_URS_2025_01/112151512</t>
  </si>
  <si>
    <t>"Ořez stávajících vrb v dle určení TDS"5</t>
  </si>
  <si>
    <t>R023-014</t>
  </si>
  <si>
    <t>Odstranění křovin a stromů průměru kmene do 100 mm s ponecháním kořenů, včetně přesunu</t>
  </si>
  <si>
    <t>64</t>
  </si>
  <si>
    <t>925103183</t>
  </si>
  <si>
    <t xml:space="preserve">Poznámka k položce:_x000D_
- původní položka 111251203_x000D_
- změna na ponechání kořenů_x000D_
</t>
  </si>
  <si>
    <t>"Dle C.4"550</t>
  </si>
  <si>
    <t>162201411</t>
  </si>
  <si>
    <t>Vodorovné přemístění větví, kmenů nebo pařezů s naložením, složením a dopravou do 1000 m kmenů stromů listnatých, průměru přes 100 do 300 mm</t>
  </si>
  <si>
    <t>396820599</t>
  </si>
  <si>
    <t>https://podminky.urs.cz/item/CS_URS_2025_01/162201411</t>
  </si>
  <si>
    <t>162201412</t>
  </si>
  <si>
    <t>Vodorovné přemístění větví, kmenů nebo pařezů s naložením, složením a dopravou do 1000 m kmenů stromů listnatých, průměru přes 300 do 500 mm</t>
  </si>
  <si>
    <t>1952580527</t>
  </si>
  <si>
    <t>https://podminky.urs.cz/item/CS_URS_2025_01/162201412</t>
  </si>
  <si>
    <t>162201413</t>
  </si>
  <si>
    <t>Vodorovné přemístění větví, kmenů nebo pařezů s naložením, složením a dopravou do 1000 m kmenů stromů listnatých, průměru přes 500 do 700 mm</t>
  </si>
  <si>
    <t>397817975</t>
  </si>
  <si>
    <t>https://podminky.urs.cz/item/CS_URS_2025_01/162201413</t>
  </si>
  <si>
    <t>162201414</t>
  </si>
  <si>
    <t>Vodorovné přemístění větví, kmenů nebo pařezů s naložením, složením a dopravou do 1000 m kmenů stromů listnatých, průměru přes 700 do 900 mm</t>
  </si>
  <si>
    <t>-143858162</t>
  </si>
  <si>
    <t>https://podminky.urs.cz/item/CS_URS_2025_01/162201414</t>
  </si>
  <si>
    <t>R002-06</t>
  </si>
  <si>
    <t>Ekologická likvidace keřu a nehroubí v souladu se zákonem O odpadech č. 541/2020 Sb.. v platném znění</t>
  </si>
  <si>
    <t>kpl</t>
  </si>
  <si>
    <t>-590804690</t>
  </si>
  <si>
    <t>Poznámka k položce:_x000D_
- včetně manipulace a následného odvozu na skládku/recyklační centrum_x000D_
- včetně poplatku za uložení</t>
  </si>
  <si>
    <t>VRN - Vedlejší rozpočtové náklady</t>
  </si>
  <si>
    <t>R107-VRN</t>
  </si>
  <si>
    <t xml:space="preserve">Instalace norné stěny v korytě toku </t>
  </si>
  <si>
    <t>-30804811</t>
  </si>
  <si>
    <t>Poznámka k položce:_x000D_
Instalace norné stěny v korytě toku a její údržba po celou dobu provádění stavby, po skončení stavebních prací v korytě toku odstranění norné stěny</t>
  </si>
  <si>
    <t>R112-VRN</t>
  </si>
  <si>
    <t>Aktualizace havarijního plánu pro celou stavbu</t>
  </si>
  <si>
    <t>-1332955332</t>
  </si>
  <si>
    <t>R114-VRN</t>
  </si>
  <si>
    <t>Provedení opatření vyplývajících z havarijního plánu.</t>
  </si>
  <si>
    <t>-2143953894</t>
  </si>
  <si>
    <t>R1150-VRN</t>
  </si>
  <si>
    <t>Zajištění biologického dozoru a provedení všech opatření dle požadavků OOP</t>
  </si>
  <si>
    <t>1024</t>
  </si>
  <si>
    <t>1507750168</t>
  </si>
  <si>
    <t xml:space="preserve">Poznámka k položce:_x000D_
- zajištění biologického dozoru stavby_x000D_
- včetně provedení a zajištění všech požadavků dle příslušných vyjádření ohledně ochrany přírody_x000D_
- Biologický dozor bude provádět odborně způsobilá osoba_x000D_
- včetně zajištění oznámení a řešení v případě výskytu zvl. chr. druhů, dle rozhodnutí ORP Znojmo, č.j. 78410/2025_x000D_
_x000D_
</t>
  </si>
  <si>
    <t>R116-VRN</t>
  </si>
  <si>
    <t>Aktualizace povodňového plánu pro celou stavbu</t>
  </si>
  <si>
    <t>-1095181403</t>
  </si>
  <si>
    <t>R117-VRN</t>
  </si>
  <si>
    <t>Provedení opatření vyplývajících z povodňového plánu.</t>
  </si>
  <si>
    <t>844242260</t>
  </si>
  <si>
    <t>R119-VRN</t>
  </si>
  <si>
    <t>Zajištění činnosti geotechnika na stavbě</t>
  </si>
  <si>
    <t>-436606770</t>
  </si>
  <si>
    <t xml:space="preserve">Poznámka k položce:_x000D_
Zejména bude provedeno:_x000D_
- přebrání základových spár pod konstrukcemi_x000D_
- posouzení únosnosti podloží pod konstrukcemi_x000D_
- posouzení a roztřídění zemin podle vhodnosti k použití pro konstrukce zemních hrází_x000D_
- kontrola hutnění hráze a navázání na konstrukce dle ČSN 75 2410 a ČSN 75 2200_x000D_
</t>
  </si>
  <si>
    <t>R121</t>
  </si>
  <si>
    <t>Převedení vody dle zvolené technologie zhotovitele stavby, včetně čerpání</t>
  </si>
  <si>
    <t>-1592662909</t>
  </si>
  <si>
    <t xml:space="preserve">Poznámka k položce:_x000D_
Zajištění převedení vody pro stavbu. _x000D_
_x000D_
Položka zahrnuje například:_x000D_
_x000D_
- čerpání vody, záložní zdroj čerpání, zbudování jílových hrázek pro zahrazení toku při budování k-ce kamenné patky, vyhloubení strouh, apod. Projektant doporučuje převedení vody hrázkováním._x000D_
- včetně případného zajištění vhodného materiálu, dodávky, vodorovných přesunů, zemních prací;_x000D_
- následné likvidace veškěrého potřebného materiálu v souladu se zákonem o odpadech._x000D_
_x000D_
</t>
  </si>
  <si>
    <t>R123-VRN</t>
  </si>
  <si>
    <t>Zajištění potřebných zkoušek - zeminy</t>
  </si>
  <si>
    <t>ks</t>
  </si>
  <si>
    <t>-1646811667</t>
  </si>
  <si>
    <t xml:space="preserve">Poznámka k položce:_x000D_
- Kontrolním měřením kvality prací v rozsahu projektem předepsaných a dalších vyžádaných zkoušek, prováděných prostřednictvím akreditovaných zkušeben,_x000D_
- Zajištěním a provedením všech nutných zkoušek dle ČSN (případně jiných norem vztahujících se k prováděnému dílu včetně pořízení protokolů zajištěné u akreditované zkušebny ) včetně předání jejich výsledků objednavateli_x000D_
_x000D_
PB HRÁZ:_x000D_
- odběr vzorku ze stávajícího tělesa hráze v hl. cca 1,0 m - odběr na 2 místech v místech překopů hrází, rozložených rovnoměrně v celé délce řešeného úseku_x000D_
_x000D_
- 4 zkoušky na stupeň zhutnění na PS 95% v místě zemní pláně hráze_x000D_
- 4 zkoušky na stupeň zhutnění na PS 95% v násypu překopu hráze_x000D_
- 2 vzorky pro určení indexových parametrů v místě řešeného úseku PB hráze_x000D_
- místa odběru vzorků a určení místa zkoušek zajistí geotechnik za účasti investora._x000D_
_x000D_
LB HRÁZ:_x000D_
- odběr vzorku ze stávajícího tělesa hráze v hl. cca 1,0 m - odběr na 3 místech v místech překopů hrází, rozložených rovnoměrně v celé délce řešeného úseku_x000D_
_x000D_
- 4 zkoušky na stupeň zhutnění na PS 95% v místě zemní pláně hráze_x000D_
- 4 zkoušky na stupeň zhutnění na PS 95% v násypu překopu hráze_x000D_
- 2 vzorky pro určení indexových parametrů v místě řešeného úseku PB hráze_x000D_
- místa odběru vzorků a určení místa zkoušek zajistí geotechnik za účasti investora._x000D_
_x000D_
_x000D_
_x000D_
_x000D_
</t>
  </si>
  <si>
    <t>10+10</t>
  </si>
  <si>
    <t>R125-VRN</t>
  </si>
  <si>
    <t>Projednání a zřízení příjezdů a sjezdu na staveniště, včetně uvedení všech povrchů do původního stavu</t>
  </si>
  <si>
    <t>1411828213</t>
  </si>
  <si>
    <t xml:space="preserve">Poznámka k položce:_x000D_
- včetně uvedení dotčených pozemků do původního stavu_x000D_
- včetně případného nutného zpevnění příjezdových komunikací a odstranění zpevnění po dokončení stavby a uvedení přístupových cest do původního/řádného stavu_x000D_
- včetně zajištění přístupu po ZPF - viz. C.3. - výřez č.2_x000D__x000D_
    součástí je:_x000D__x000D_
                       - sejmutí ornice v tl. 0,4 m_x000D__x000D_
                       - deponování ornice a zajištění proti degradaci (zakrytí, přehrnutí)_x000D__x000D_
                       - zpětné ohumusování a zapravení sejmuté ornice    _x000D__x000D_
_x000D__x000D_
 - zpevnění příjezdu například formou:_x000D__x000D_
                       - podkladní vrstva z geotextílie 600 g/m2_x000D__x000D_
                       - pojízdná vrstva ze štěrkodrti 0/63 mm tl. 150 mm_x000D_
                       - alternativně použití betonových silničních panelů_x000D__x000D_
                  _x000D__x000D_
- včetně průběžného číštění příjezdových komunikací_x000D__x000D_
- včetně uvedení dotčených pozemků do původního stavu_x000D_
- nutno počítat s vytvořením dočasných sjezdů jakožto přístupů ke stavbě _x000D_
- včetně zpevnění pojezdů po koruně hráze_x000D_
_x000D_
_x000D_
_x000D__x000D_
_x000D_
</t>
  </si>
  <si>
    <t>R132-VRN</t>
  </si>
  <si>
    <t>Zajištění vyjmutí a zabezpečení hraničních znaků, včetně zpětného osazení</t>
  </si>
  <si>
    <t>85468573</t>
  </si>
  <si>
    <t xml:space="preserve">Poznámka k položce:_x000D_
- součástí položky je: _x000D_
_x000D_
- vyjmutí hraničních znaků IX/30-2C a IX/30-3C_x000D_
- zajištění proti odcizení a poškození, např. uschování_x000D_
- zabezpečení HZ IX/31C např. deskovými bedněním, proti poškození _x000D_
- včetně zpetného osazení za účasti Stálé česko-rakouské hraniční komise_x000D_
</t>
  </si>
  <si>
    <t>R312</t>
  </si>
  <si>
    <t>Pronájem dotčených ploch v rámci přístupu na staveniště a mezideponií</t>
  </si>
  <si>
    <t>846961744</t>
  </si>
  <si>
    <t>Poznámka k položce:_x000D_
položka obsahuje:_x000D_
_x000D_
- pronájem dotčených ploch pro příjezd mechaniztace ke staveništi v rozsahu C.2.1 a C.2.8_x000D_
- pronájem plochy ZPF pro přístupy a pro mezideponie_x000D_
- plocha 7 585 m2_x000D_
- uvažováno 13 kč/m2_x000D_
- +25 000 kč za nedokončení stavby do konce 03/2026</t>
  </si>
  <si>
    <t>RP01-VRN</t>
  </si>
  <si>
    <t xml:space="preserve">Projednání a zajištění zvláštního užívání komunikací a veřejných ploch včetně zajištění dopravního značení </t>
  </si>
  <si>
    <t>-724890904</t>
  </si>
  <si>
    <t>Poznámka k položce:_x000D_
Projednání a zajištění zvláštního užívání komunikací a veřejných ploch včetně zajištění dopravního značení, a to v rozsahu nezbytném pro řádné a bezpečné provádění stavby.</t>
  </si>
  <si>
    <t>RP03-VRN</t>
  </si>
  <si>
    <t>Vytyčení stavby (případně pozemků nebo provedení jiných geodetických prací) odborně způsobilou osobou v oboru zeměměřictví.</t>
  </si>
  <si>
    <t>-267970051</t>
  </si>
  <si>
    <t>RP06-VRN</t>
  </si>
  <si>
    <t>Zařízení a zabezpečení staveniště včetně všech nákladů spojených s jeho zřízením, provozem, zabezpečením a likvidací, vč. příp. přípojek, přístupů, skládek, deponií a pod.</t>
  </si>
  <si>
    <t>121694307</t>
  </si>
  <si>
    <t xml:space="preserve">Poznámka k položce:_x000D_
Položka obsahuje: _x000D_
- zařízení a zabezpečení staveniště včetně všech nákladů spojených s jeho zřízením, provozem a likvidací; zřízení a projednání potřebných ploch pro zařízení staveniště, skládky materiálu, mezideponie, včetně úhrady poplatků a úpravy povrchu po likvidaci staveniště_x000D_
- včetně případného nutného zpevnění příjezdu za nepříznivého počasí a následného odstranění po dokončení_x000D_
- včetně skrývky na ZPF a zpětné zapravení a zabezpečení proti degradaci_x000D_
  </t>
  </si>
  <si>
    <t>RP07-VRN</t>
  </si>
  <si>
    <t>Průběžné denní čištění komunikací a vozidel stavby a údržba dotčených komunikací v průběhu stavby</t>
  </si>
  <si>
    <t>-1037722402</t>
  </si>
  <si>
    <t xml:space="preserve">Poznámka k položce:_x000D_
Čištění komunikací bude prováděno průběžně po dobu prováděných prací. Do ceny jsou započítány i veškeré náklady na očištění a uvedení stávající komunikace do původního stavu.   </t>
  </si>
  <si>
    <t>RP95-VRN</t>
  </si>
  <si>
    <t>Zpracování pasportu stávajících komunikací a konstrukcí využívaných pro přístup ke stavbě</t>
  </si>
  <si>
    <t>1369115440</t>
  </si>
  <si>
    <t>Poznámka k položce:_x000D_
- Pro přístup na LB:  bude zpracován pasport zpevněné komunikace podél PB hráze Dyje v celé délce od sjezdu s hlavní komunikace II/415 až po odbočku na parcelu ZPF, včetně pasportu vzdušného svahu protipovodňové hráze podél Dyje ve stejné délce_x000D_
- Pro přístup na PB: bude zpracován pasport zpevněné komunikace vedoucí směrem z Travního Dvora přes betonový most přes Dyji až po konzervárnu směrem na Hrabětice, včetně pasportu betonového mostu přes Dyji</t>
  </si>
  <si>
    <t>RP08-VRN</t>
  </si>
  <si>
    <t>Uvedení komunikací a pozemků do původního stavu a protokolární předání stavbou dotčených pozemků a komunikací zpět jejich vlastníkům, včetně případných kompletních oprav komunikací a osetí pozemků travním semenem</t>
  </si>
  <si>
    <t>940560781</t>
  </si>
  <si>
    <t>Poznámka k položce:_x000D_
- součástí jsou komunikace a most využívané pro přístup mechanizace na LB a PB hráz</t>
  </si>
  <si>
    <t>RP09-VRN</t>
  </si>
  <si>
    <t xml:space="preserve">Zpracování a předání dokumentace skutečného provedení stavby </t>
  </si>
  <si>
    <t>1352805120</t>
  </si>
  <si>
    <t xml:space="preserve">Poznámka k položce:_x000D_
Zpracování a předání dokumentace skutečného provedení stavby objednateli 1 x v elektronické podobě + 2 x paré v tištěné podobě. Pořízení fotodokumentace z celého průběhu stavby včetně stavebních a konstrukčních detailů v rozlišení a kvalitě pro tisk. Položka neobsahuje geodetické zaměření._x000D_
</t>
  </si>
  <si>
    <t>RP10-VRN</t>
  </si>
  <si>
    <t>Fotodokumentace stavby, průběh výstavby</t>
  </si>
  <si>
    <t>261418662</t>
  </si>
  <si>
    <t>Poznámka k položce:_x000D_
Pořízení fotodokumentace z celého průběhu stavby včetně stavebních a konstrukčních detailů v rozlišení a kvalitě pro tisk. _x000D_
(předání v digitální podobě na CD)</t>
  </si>
  <si>
    <t>RP11-VRN</t>
  </si>
  <si>
    <t>Geodetické zaměření skutečného provedení</t>
  </si>
  <si>
    <t>-2050444535</t>
  </si>
  <si>
    <t xml:space="preserve">Poznámka k položce:_x000D_
Geodetické zaměření skutečného provedení vybudovaného díla zpracované v 2 x tištěné a 1 x elektronické podobě odpovědným geodetem zhotovitele včetně ověření dle zákona č. 200/1994 Sb., o zeměměřičství, včetně podkladů pro DTM._x000D_
_x000D_
- včetně zaměření nivelety PB hráze a hraničního znaku pro vyhotovení podkladu k předání pro Rakouskou stranu </t>
  </si>
  <si>
    <t>RP20-VRN</t>
  </si>
  <si>
    <t>Zajištění plnění povinností vyplývajících ze zák.č. 309/2006Sb. a nař.vlády č. 591/2006Sb.</t>
  </si>
  <si>
    <t>812661485</t>
  </si>
  <si>
    <t xml:space="preserve">Poznámka k položce:_x000D_
Zajištění plnění povinností vyplývajících ze zák.č. 309/2006Sb. a nař.vlády č. 591/2006Sb. - pro celou stavbu_x000D_
_x000D_
- zákazové značky, označení stavby a další označení stavby - rizika dle přílohy č.1, n.v.č. 591/2006 sb._x000D_
- dočasné dopravní značení "pozor vjezd a výjezd vozidel stavby" _x000D_
- v průběhu zemních prací bude prostor pro zábradlí dle n. v. č. 362/2005 sb._x000D_
-  v místě probíhajících prací bude k dispozici certifikovaný záchranný komplet. např. záchranný kruh 2,5 kg, 30 metrů plovoucího lana o průměru 8 mm._x000D_
</t>
  </si>
  <si>
    <t>SEZNAM FIGUR</t>
  </si>
  <si>
    <t>Výměra</t>
  </si>
  <si>
    <t>Použití figury:</t>
  </si>
  <si>
    <t>Vodorovné přemístění přes 500 do 1000 m výkopku/sypaniny z horniny třídy těžitelnosti I skupiny 1 až 3</t>
  </si>
  <si>
    <t>Nakládání výkopku z hornin třídy těžitelnosti I skupiny 1 až 3 přes 100 m3</t>
  </si>
  <si>
    <t>Vodorovné přemístění přes 1 000 do 1500 m výkopku/sypaniny z horniny třídy těžitelnosti I skupiny 1 až 3</t>
  </si>
  <si>
    <t>Vodorovné přemístění přes 50 do 500 m výkopku/sypaniny z horniny třídy těžitelnosti I skupiny 1 až 3</t>
  </si>
  <si>
    <t>Rozprostření zemin tl vrstvy do 0,1 m schopných zúrodnění v rovině a sklonu do 1:5</t>
  </si>
  <si>
    <t>Skrývka zemin schopných zúrodnění v rovině a svahu do 1:5</t>
  </si>
  <si>
    <t>Úprava pláně v hornině třídy těžitelnosti I skupiny 1 až 3 bez zhutnění strojně</t>
  </si>
  <si>
    <t>Založení lučního trávníku výsevem pl přes 1000 m2 v rovině a ve svahu do 1:5</t>
  </si>
  <si>
    <t>Rozprostření zemin tl vrstvy do 0,1 m schopných zúrodnění ve sklonu přes 1:5</t>
  </si>
  <si>
    <t>Založení lučního trávníku výsevem pl přes 1000 m2 ve svahu přes 1:5 do 1:2</t>
  </si>
  <si>
    <t>Odstranění pařezů průměru přes 900 do 1100 mm</t>
  </si>
  <si>
    <t>Zásyp jam po pařezech D pařezů přes 900 do 1100 mm strojně</t>
  </si>
  <si>
    <t>Odstranění pařezů průměru přes 1300 do 1500 mm</t>
  </si>
  <si>
    <t>Zásyp jam po pařezech D pařezů přes 1300 do 1500 mm strojně</t>
  </si>
  <si>
    <t>Odstranění pařezů průměru přes 100 do 300 mm</t>
  </si>
  <si>
    <t>Zásyp jam po pařezech D pařezů do 300 mm strojně</t>
  </si>
  <si>
    <t>Odstranění pařezů průměru přes 300 do 500 mm</t>
  </si>
  <si>
    <t>Zásyp jam po pařezech D pařezů přes 300 do 500 mm strojně</t>
  </si>
  <si>
    <t>Odstranění pařezů průměru přes 500 do 700 mm</t>
  </si>
  <si>
    <t>Zásyp jam po pařezech D pařezů přes 500 do 700 mm strojně</t>
  </si>
  <si>
    <t>Odstranění pařezů průměru přes 700 do 900 mm</t>
  </si>
  <si>
    <t>Zásyp jam po pařezech D pařezů přes 700 do 900 mm strojně</t>
  </si>
  <si>
    <t>Odstranění podkladu z kameniva drceného tl přes 300 do 400 mm strojně pl přes 200 m2</t>
  </si>
  <si>
    <t>Svahování násypů strojně</t>
  </si>
  <si>
    <t>Odstranění travin z celkové plochy přes 500 m2 strojně</t>
  </si>
  <si>
    <t>Hloubení jam nezapažených v hornině třídy těžitelnosti I skupiny 3 objem do 5000 m3 strojně</t>
  </si>
  <si>
    <t>Zřízení vrstvy z geotextilie o sklonu přes 10° do 35° š přes 3 do 7,5 m</t>
  </si>
  <si>
    <t>Podklad ze štěrkodrtě ŠD plochy přes 100 m2 tl 150 mm</t>
  </si>
  <si>
    <t>Podklad ze štěrkodrtě ŠD plochy přes 100 m2 tl 200 mm</t>
  </si>
  <si>
    <t>Odstranění stromů listnatých průměru kmene přes 100 do 300 mm</t>
  </si>
  <si>
    <t>Vodorovné přemístění kmenů stromů listnatých do 1 km D kmene přes 100 do 300 mm</t>
  </si>
  <si>
    <t>Odstranění stromů listnatých průměru kmene přes 300 do 500 mm</t>
  </si>
  <si>
    <t>Vodorovné přemístění kmenů stromů listnatých do 1 km D kmene přes 300 do 500 mm</t>
  </si>
  <si>
    <t>Odstranění stromů listnatých průměru kmene přes 500 do 700 mm</t>
  </si>
  <si>
    <t>Vodorovné přemístění kmenů stromů listnatých do 1 km D kmene přes 500 do 700 mm</t>
  </si>
  <si>
    <t>Odstranění stromů listnatých průměru kmene přes 700 do 900 mm</t>
  </si>
  <si>
    <t>Vodorovné přemístění kmenů stromů listnatých do 1 km D kmene přes 700 do 900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</si>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</sst>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4" fontId="22" fillId="2" borderId="23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74251207" TargetMode="External"/><Relationship Id="rId18" Type="http://schemas.openxmlformats.org/officeDocument/2006/relationships/hyperlink" Target="https://podminky.urs.cz/item/CS_URS_2025_01/162351104" TargetMode="External"/><Relationship Id="rId26" Type="http://schemas.openxmlformats.org/officeDocument/2006/relationships/hyperlink" Target="https://podminky.urs.cz/item/CS_URS_2025_01/181951111" TargetMode="External"/><Relationship Id="rId3" Type="http://schemas.openxmlformats.org/officeDocument/2006/relationships/hyperlink" Target="https://podminky.urs.cz/item/CS_URS_2025_01/112251102" TargetMode="External"/><Relationship Id="rId21" Type="http://schemas.openxmlformats.org/officeDocument/2006/relationships/hyperlink" Target="https://podminky.urs.cz/item/CS_URS_2025_01/171251101" TargetMode="External"/><Relationship Id="rId34" Type="http://schemas.openxmlformats.org/officeDocument/2006/relationships/hyperlink" Target="https://podminky.urs.cz/item/CS_URS_2025_01/564851111" TargetMode="External"/><Relationship Id="rId7" Type="http://schemas.openxmlformats.org/officeDocument/2006/relationships/hyperlink" Target="https://podminky.urs.cz/item/CS_URS_2025_01/112251108" TargetMode="External"/><Relationship Id="rId12" Type="http://schemas.openxmlformats.org/officeDocument/2006/relationships/hyperlink" Target="https://podminky.urs.cz/item/CS_URS_2025_01/174251205" TargetMode="External"/><Relationship Id="rId17" Type="http://schemas.openxmlformats.org/officeDocument/2006/relationships/hyperlink" Target="https://podminky.urs.cz/item/CS_URS_2025_01/162351103" TargetMode="External"/><Relationship Id="rId25" Type="http://schemas.openxmlformats.org/officeDocument/2006/relationships/hyperlink" Target="https://podminky.urs.cz/item/CS_URS_2025_01/181451121" TargetMode="External"/><Relationship Id="rId33" Type="http://schemas.openxmlformats.org/officeDocument/2006/relationships/hyperlink" Target="https://podminky.urs.cz/item/CS_URS_2025_01/564861111" TargetMode="External"/><Relationship Id="rId2" Type="http://schemas.openxmlformats.org/officeDocument/2006/relationships/hyperlink" Target="https://podminky.urs.cz/item/CS_URS_2025_01/112251101" TargetMode="External"/><Relationship Id="rId16" Type="http://schemas.openxmlformats.org/officeDocument/2006/relationships/hyperlink" Target="https://podminky.urs.cz/item/CS_URS_2025_01/131251106" TargetMode="External"/><Relationship Id="rId20" Type="http://schemas.openxmlformats.org/officeDocument/2006/relationships/hyperlink" Target="https://podminky.urs.cz/item/CS_URS_2025_01/167151111" TargetMode="External"/><Relationship Id="rId29" Type="http://schemas.openxmlformats.org/officeDocument/2006/relationships/hyperlink" Target="https://podminky.urs.cz/item/CS_URS_2025_01/181451122" TargetMode="External"/><Relationship Id="rId1" Type="http://schemas.openxmlformats.org/officeDocument/2006/relationships/hyperlink" Target="https://podminky.urs.cz/item/CS_URS_2025_01/111151103" TargetMode="External"/><Relationship Id="rId6" Type="http://schemas.openxmlformats.org/officeDocument/2006/relationships/hyperlink" Target="https://podminky.urs.cz/item/CS_URS_2025_01/112251105" TargetMode="External"/><Relationship Id="rId11" Type="http://schemas.openxmlformats.org/officeDocument/2006/relationships/hyperlink" Target="https://podminky.urs.cz/item/CS_URS_2025_01/174251204" TargetMode="External"/><Relationship Id="rId24" Type="http://schemas.openxmlformats.org/officeDocument/2006/relationships/hyperlink" Target="https://podminky.urs.cz/item/CS_URS_2025_01/181006111" TargetMode="External"/><Relationship Id="rId32" Type="http://schemas.openxmlformats.org/officeDocument/2006/relationships/hyperlink" Target="https://podminky.urs.cz/item/CS_URS_2025_01/463211153" TargetMode="External"/><Relationship Id="rId5" Type="http://schemas.openxmlformats.org/officeDocument/2006/relationships/hyperlink" Target="https://podminky.urs.cz/item/CS_URS_2025_01/112251104" TargetMode="External"/><Relationship Id="rId15" Type="http://schemas.openxmlformats.org/officeDocument/2006/relationships/hyperlink" Target="https://podminky.urs.cz/item/CS_URS_2025_01/113107224" TargetMode="External"/><Relationship Id="rId23" Type="http://schemas.openxmlformats.org/officeDocument/2006/relationships/hyperlink" Target="https://podminky.urs.cz/item/CS_URS_2025_01/171152501" TargetMode="External"/><Relationship Id="rId28" Type="http://schemas.openxmlformats.org/officeDocument/2006/relationships/hyperlink" Target="https://podminky.urs.cz/item/CS_URS_2025_01/181006121" TargetMode="External"/><Relationship Id="rId36" Type="http://schemas.openxmlformats.org/officeDocument/2006/relationships/drawing" Target="../drawings/drawing2.xml"/><Relationship Id="rId10" Type="http://schemas.openxmlformats.org/officeDocument/2006/relationships/hyperlink" Target="https://podminky.urs.cz/item/CS_URS_2025_01/174251203" TargetMode="External"/><Relationship Id="rId19" Type="http://schemas.openxmlformats.org/officeDocument/2006/relationships/hyperlink" Target="https://podminky.urs.cz/item/CS_URS_2025_01/162451105" TargetMode="External"/><Relationship Id="rId31" Type="http://schemas.openxmlformats.org/officeDocument/2006/relationships/hyperlink" Target="https://podminky.urs.cz/item/CS_URS_2025_01/457971122" TargetMode="External"/><Relationship Id="rId4" Type="http://schemas.openxmlformats.org/officeDocument/2006/relationships/hyperlink" Target="https://podminky.urs.cz/item/CS_URS_2025_01/112251103" TargetMode="External"/><Relationship Id="rId9" Type="http://schemas.openxmlformats.org/officeDocument/2006/relationships/hyperlink" Target="https://podminky.urs.cz/item/CS_URS_2025_01/174251202" TargetMode="External"/><Relationship Id="rId14" Type="http://schemas.openxmlformats.org/officeDocument/2006/relationships/hyperlink" Target="https://podminky.urs.cz/item/CS_URS_2025_01/121103111" TargetMode="External"/><Relationship Id="rId22" Type="http://schemas.openxmlformats.org/officeDocument/2006/relationships/hyperlink" Target="https://podminky.urs.cz/item/CS_URS_2025_01/171103211" TargetMode="External"/><Relationship Id="rId27" Type="http://schemas.openxmlformats.org/officeDocument/2006/relationships/hyperlink" Target="https://podminky.urs.cz/item/CS_URS_2025_01/182251101" TargetMode="External"/><Relationship Id="rId30" Type="http://schemas.openxmlformats.org/officeDocument/2006/relationships/hyperlink" Target="https://podminky.urs.cz/item/CS_URS_2025_01/457531111" TargetMode="External"/><Relationship Id="rId35" Type="http://schemas.openxmlformats.org/officeDocument/2006/relationships/hyperlink" Target="https://podminky.urs.cz/item/CS_URS_2025_01/998332011" TargetMode="External"/><Relationship Id="rId8" Type="http://schemas.openxmlformats.org/officeDocument/2006/relationships/hyperlink" Target="https://podminky.urs.cz/item/CS_URS_2025_01/1742512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62201413" TargetMode="External"/><Relationship Id="rId3" Type="http://schemas.openxmlformats.org/officeDocument/2006/relationships/hyperlink" Target="https://podminky.urs.cz/item/CS_URS_2025_01/112101103" TargetMode="External"/><Relationship Id="rId7" Type="http://schemas.openxmlformats.org/officeDocument/2006/relationships/hyperlink" Target="https://podminky.urs.cz/item/CS_URS_2025_01/162201412" TargetMode="External"/><Relationship Id="rId2" Type="http://schemas.openxmlformats.org/officeDocument/2006/relationships/hyperlink" Target="https://podminky.urs.cz/item/CS_URS_2025_01/112101102" TargetMode="External"/><Relationship Id="rId1" Type="http://schemas.openxmlformats.org/officeDocument/2006/relationships/hyperlink" Target="https://podminky.urs.cz/item/CS_URS_2025_01/112101101" TargetMode="External"/><Relationship Id="rId6" Type="http://schemas.openxmlformats.org/officeDocument/2006/relationships/hyperlink" Target="https://podminky.urs.cz/item/CS_URS_2025_01/162201411" TargetMode="External"/><Relationship Id="rId5" Type="http://schemas.openxmlformats.org/officeDocument/2006/relationships/hyperlink" Target="https://podminky.urs.cz/item/CS_URS_2025_01/112151512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5_01/112101104" TargetMode="External"/><Relationship Id="rId9" Type="http://schemas.openxmlformats.org/officeDocument/2006/relationships/hyperlink" Target="https://podminky.urs.cz/item/CS_URS_2025_01/162201414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397"/>
      <c r="AS2" s="397"/>
      <c r="AT2" s="397"/>
      <c r="AU2" s="397"/>
      <c r="AV2" s="397"/>
      <c r="AW2" s="397"/>
      <c r="AX2" s="397"/>
      <c r="AY2" s="397"/>
      <c r="AZ2" s="397"/>
      <c r="BA2" s="397"/>
      <c r="BB2" s="397"/>
      <c r="BC2" s="397"/>
      <c r="BD2" s="397"/>
      <c r="BE2" s="397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61" t="s">
        <v>14</v>
      </c>
      <c r="L5" s="362"/>
      <c r="M5" s="362"/>
      <c r="N5" s="362"/>
      <c r="O5" s="362"/>
      <c r="P5" s="362"/>
      <c r="Q5" s="362"/>
      <c r="R5" s="362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H5" s="362"/>
      <c r="AI5" s="362"/>
      <c r="AJ5" s="362"/>
      <c r="AK5" s="362"/>
      <c r="AL5" s="362"/>
      <c r="AM5" s="362"/>
      <c r="AN5" s="362"/>
      <c r="AO5" s="362"/>
      <c r="AP5" s="25"/>
      <c r="AQ5" s="25"/>
      <c r="AR5" s="23"/>
      <c r="BE5" s="358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63" t="s">
        <v>17</v>
      </c>
      <c r="L6" s="362"/>
      <c r="M6" s="362"/>
      <c r="N6" s="362"/>
      <c r="O6" s="362"/>
      <c r="P6" s="362"/>
      <c r="Q6" s="362"/>
      <c r="R6" s="362"/>
      <c r="S6" s="362"/>
      <c r="T6" s="362"/>
      <c r="U6" s="362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H6" s="362"/>
      <c r="AI6" s="362"/>
      <c r="AJ6" s="362"/>
      <c r="AK6" s="362"/>
      <c r="AL6" s="362"/>
      <c r="AM6" s="362"/>
      <c r="AN6" s="362"/>
      <c r="AO6" s="362"/>
      <c r="AP6" s="25"/>
      <c r="AQ6" s="25"/>
      <c r="AR6" s="23"/>
      <c r="BE6" s="359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19</v>
      </c>
      <c r="AO7" s="25"/>
      <c r="AP7" s="25"/>
      <c r="AQ7" s="25"/>
      <c r="AR7" s="23"/>
      <c r="BE7" s="359"/>
      <c r="BS7" s="20" t="s">
        <v>6</v>
      </c>
    </row>
    <row r="8" spans="1:74" s="1" customFormat="1" ht="12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33" t="s">
        <v>24</v>
      </c>
      <c r="AO8" s="25"/>
      <c r="AP8" s="25"/>
      <c r="AQ8" s="25"/>
      <c r="AR8" s="23"/>
      <c r="BE8" s="359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59"/>
      <c r="BS9" s="20" t="s">
        <v>6</v>
      </c>
    </row>
    <row r="10" spans="1:74" s="1" customFormat="1" ht="12" customHeight="1">
      <c r="B10" s="24"/>
      <c r="C10" s="25"/>
      <c r="D10" s="32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59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59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59"/>
      <c r="BS12" s="20" t="s">
        <v>6</v>
      </c>
    </row>
    <row r="13" spans="1:74" s="1" customFormat="1" ht="12" customHeight="1">
      <c r="B13" s="24"/>
      <c r="C13" s="25"/>
      <c r="D13" s="32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26</v>
      </c>
      <c r="AL13" s="25"/>
      <c r="AM13" s="25"/>
      <c r="AN13" s="34" t="s">
        <v>32</v>
      </c>
      <c r="AO13" s="25"/>
      <c r="AP13" s="25"/>
      <c r="AQ13" s="25"/>
      <c r="AR13" s="23"/>
      <c r="BE13" s="359"/>
      <c r="BS13" s="20" t="s">
        <v>6</v>
      </c>
    </row>
    <row r="14" spans="1:74" ht="12.75">
      <c r="B14" s="24"/>
      <c r="C14" s="25"/>
      <c r="D14" s="25"/>
      <c r="E14" s="364" t="s">
        <v>32</v>
      </c>
      <c r="F14" s="365"/>
      <c r="G14" s="365"/>
      <c r="H14" s="365"/>
      <c r="I14" s="365"/>
      <c r="J14" s="365"/>
      <c r="K14" s="365"/>
      <c r="L14" s="365"/>
      <c r="M14" s="365"/>
      <c r="N14" s="365"/>
      <c r="O14" s="365"/>
      <c r="P14" s="365"/>
      <c r="Q14" s="365"/>
      <c r="R14" s="365"/>
      <c r="S14" s="365"/>
      <c r="T14" s="365"/>
      <c r="U14" s="365"/>
      <c r="V14" s="365"/>
      <c r="W14" s="365"/>
      <c r="X14" s="365"/>
      <c r="Y14" s="365"/>
      <c r="Z14" s="365"/>
      <c r="AA14" s="365"/>
      <c r="AB14" s="365"/>
      <c r="AC14" s="365"/>
      <c r="AD14" s="365"/>
      <c r="AE14" s="365"/>
      <c r="AF14" s="365"/>
      <c r="AG14" s="365"/>
      <c r="AH14" s="365"/>
      <c r="AI14" s="365"/>
      <c r="AJ14" s="365"/>
      <c r="AK14" s="32" t="s">
        <v>29</v>
      </c>
      <c r="AL14" s="25"/>
      <c r="AM14" s="25"/>
      <c r="AN14" s="34" t="s">
        <v>32</v>
      </c>
      <c r="AO14" s="25"/>
      <c r="AP14" s="25"/>
      <c r="AQ14" s="25"/>
      <c r="AR14" s="23"/>
      <c r="BE14" s="359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59"/>
      <c r="BS15" s="20" t="s">
        <v>4</v>
      </c>
    </row>
    <row r="16" spans="1:74" s="1" customFormat="1" ht="12" customHeight="1">
      <c r="B16" s="24"/>
      <c r="C16" s="25"/>
      <c r="D16" s="32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59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59"/>
      <c r="BS17" s="20" t="s">
        <v>37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59"/>
      <c r="BS18" s="20" t="s">
        <v>6</v>
      </c>
    </row>
    <row r="19" spans="1:71" s="1" customFormat="1" ht="12" customHeight="1">
      <c r="B19" s="24"/>
      <c r="C19" s="25"/>
      <c r="D19" s="32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59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59"/>
      <c r="BS20" s="20" t="s">
        <v>4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59"/>
    </row>
    <row r="22" spans="1:71" s="1" customFormat="1" ht="12" customHeight="1">
      <c r="B22" s="24"/>
      <c r="C22" s="25"/>
      <c r="D22" s="32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59"/>
    </row>
    <row r="23" spans="1:71" s="1" customFormat="1" ht="47.25" customHeight="1">
      <c r="B23" s="24"/>
      <c r="C23" s="25"/>
      <c r="D23" s="25"/>
      <c r="E23" s="366" t="s">
        <v>41</v>
      </c>
      <c r="F23" s="366"/>
      <c r="G23" s="366"/>
      <c r="H23" s="366"/>
      <c r="I23" s="366"/>
      <c r="J23" s="366"/>
      <c r="K23" s="366"/>
      <c r="L23" s="366"/>
      <c r="M23" s="366"/>
      <c r="N23" s="366"/>
      <c r="O23" s="366"/>
      <c r="P23" s="366"/>
      <c r="Q23" s="366"/>
      <c r="R23" s="366"/>
      <c r="S23" s="366"/>
      <c r="T23" s="366"/>
      <c r="U23" s="366"/>
      <c r="V23" s="366"/>
      <c r="W23" s="366"/>
      <c r="X23" s="366"/>
      <c r="Y23" s="366"/>
      <c r="Z23" s="366"/>
      <c r="AA23" s="366"/>
      <c r="AB23" s="366"/>
      <c r="AC23" s="366"/>
      <c r="AD23" s="366"/>
      <c r="AE23" s="366"/>
      <c r="AF23" s="366"/>
      <c r="AG23" s="366"/>
      <c r="AH23" s="366"/>
      <c r="AI23" s="366"/>
      <c r="AJ23" s="366"/>
      <c r="AK23" s="366"/>
      <c r="AL23" s="366"/>
      <c r="AM23" s="366"/>
      <c r="AN23" s="366"/>
      <c r="AO23" s="25"/>
      <c r="AP23" s="25"/>
      <c r="AQ23" s="25"/>
      <c r="AR23" s="23"/>
      <c r="BE23" s="359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59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59"/>
    </row>
    <row r="26" spans="1:71" s="2" customFormat="1" ht="25.9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67">
        <f>ROUND(AG54,2)</f>
        <v>123605</v>
      </c>
      <c r="AL26" s="368"/>
      <c r="AM26" s="368"/>
      <c r="AN26" s="368"/>
      <c r="AO26" s="368"/>
      <c r="AP26" s="39"/>
      <c r="AQ26" s="39"/>
      <c r="AR26" s="42"/>
      <c r="BE26" s="359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59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69" t="s">
        <v>43</v>
      </c>
      <c r="M28" s="369"/>
      <c r="N28" s="369"/>
      <c r="O28" s="369"/>
      <c r="P28" s="369"/>
      <c r="Q28" s="39"/>
      <c r="R28" s="39"/>
      <c r="S28" s="39"/>
      <c r="T28" s="39"/>
      <c r="U28" s="39"/>
      <c r="V28" s="39"/>
      <c r="W28" s="369" t="s">
        <v>44</v>
      </c>
      <c r="X28" s="369"/>
      <c r="Y28" s="369"/>
      <c r="Z28" s="369"/>
      <c r="AA28" s="369"/>
      <c r="AB28" s="369"/>
      <c r="AC28" s="369"/>
      <c r="AD28" s="369"/>
      <c r="AE28" s="369"/>
      <c r="AF28" s="39"/>
      <c r="AG28" s="39"/>
      <c r="AH28" s="39"/>
      <c r="AI28" s="39"/>
      <c r="AJ28" s="39"/>
      <c r="AK28" s="369" t="s">
        <v>45</v>
      </c>
      <c r="AL28" s="369"/>
      <c r="AM28" s="369"/>
      <c r="AN28" s="369"/>
      <c r="AO28" s="369"/>
      <c r="AP28" s="39"/>
      <c r="AQ28" s="39"/>
      <c r="AR28" s="42"/>
      <c r="BE28" s="359"/>
    </row>
    <row r="29" spans="1:71" s="3" customFormat="1" ht="14.45" customHeight="1">
      <c r="B29" s="43"/>
      <c r="C29" s="44"/>
      <c r="D29" s="32" t="s">
        <v>46</v>
      </c>
      <c r="E29" s="44"/>
      <c r="F29" s="32" t="s">
        <v>47</v>
      </c>
      <c r="G29" s="44"/>
      <c r="H29" s="44"/>
      <c r="I29" s="44"/>
      <c r="J29" s="44"/>
      <c r="K29" s="44"/>
      <c r="L29" s="372">
        <v>0.21</v>
      </c>
      <c r="M29" s="371"/>
      <c r="N29" s="371"/>
      <c r="O29" s="371"/>
      <c r="P29" s="371"/>
      <c r="Q29" s="44"/>
      <c r="R29" s="44"/>
      <c r="S29" s="44"/>
      <c r="T29" s="44"/>
      <c r="U29" s="44"/>
      <c r="V29" s="44"/>
      <c r="W29" s="370">
        <f>ROUND(AZ54, 2)</f>
        <v>123605</v>
      </c>
      <c r="X29" s="371"/>
      <c r="Y29" s="371"/>
      <c r="Z29" s="371"/>
      <c r="AA29" s="371"/>
      <c r="AB29" s="371"/>
      <c r="AC29" s="371"/>
      <c r="AD29" s="371"/>
      <c r="AE29" s="371"/>
      <c r="AF29" s="44"/>
      <c r="AG29" s="44"/>
      <c r="AH29" s="44"/>
      <c r="AI29" s="44"/>
      <c r="AJ29" s="44"/>
      <c r="AK29" s="370">
        <f>ROUND(AV54, 2)</f>
        <v>25957.05</v>
      </c>
      <c r="AL29" s="371"/>
      <c r="AM29" s="371"/>
      <c r="AN29" s="371"/>
      <c r="AO29" s="371"/>
      <c r="AP29" s="44"/>
      <c r="AQ29" s="44"/>
      <c r="AR29" s="45"/>
      <c r="BE29" s="360"/>
    </row>
    <row r="30" spans="1:71" s="3" customFormat="1" ht="14.45" customHeight="1">
      <c r="B30" s="43"/>
      <c r="C30" s="44"/>
      <c r="D30" s="44"/>
      <c r="E30" s="44"/>
      <c r="F30" s="32" t="s">
        <v>48</v>
      </c>
      <c r="G30" s="44"/>
      <c r="H30" s="44"/>
      <c r="I30" s="44"/>
      <c r="J30" s="44"/>
      <c r="K30" s="44"/>
      <c r="L30" s="372">
        <v>0.12</v>
      </c>
      <c r="M30" s="371"/>
      <c r="N30" s="371"/>
      <c r="O30" s="371"/>
      <c r="P30" s="371"/>
      <c r="Q30" s="44"/>
      <c r="R30" s="44"/>
      <c r="S30" s="44"/>
      <c r="T30" s="44"/>
      <c r="U30" s="44"/>
      <c r="V30" s="44"/>
      <c r="W30" s="370">
        <f>ROUND(BA54, 2)</f>
        <v>0</v>
      </c>
      <c r="X30" s="371"/>
      <c r="Y30" s="371"/>
      <c r="Z30" s="371"/>
      <c r="AA30" s="371"/>
      <c r="AB30" s="371"/>
      <c r="AC30" s="371"/>
      <c r="AD30" s="371"/>
      <c r="AE30" s="371"/>
      <c r="AF30" s="44"/>
      <c r="AG30" s="44"/>
      <c r="AH30" s="44"/>
      <c r="AI30" s="44"/>
      <c r="AJ30" s="44"/>
      <c r="AK30" s="370">
        <f>ROUND(AW54, 2)</f>
        <v>0</v>
      </c>
      <c r="AL30" s="371"/>
      <c r="AM30" s="371"/>
      <c r="AN30" s="371"/>
      <c r="AO30" s="371"/>
      <c r="AP30" s="44"/>
      <c r="AQ30" s="44"/>
      <c r="AR30" s="45"/>
      <c r="BE30" s="360"/>
    </row>
    <row r="31" spans="1:71" s="3" customFormat="1" ht="14.45" hidden="1" customHeight="1">
      <c r="B31" s="43"/>
      <c r="C31" s="44"/>
      <c r="D31" s="44"/>
      <c r="E31" s="44"/>
      <c r="F31" s="32" t="s">
        <v>49</v>
      </c>
      <c r="G31" s="44"/>
      <c r="H31" s="44"/>
      <c r="I31" s="44"/>
      <c r="J31" s="44"/>
      <c r="K31" s="44"/>
      <c r="L31" s="372">
        <v>0.21</v>
      </c>
      <c r="M31" s="371"/>
      <c r="N31" s="371"/>
      <c r="O31" s="371"/>
      <c r="P31" s="371"/>
      <c r="Q31" s="44"/>
      <c r="R31" s="44"/>
      <c r="S31" s="44"/>
      <c r="T31" s="44"/>
      <c r="U31" s="44"/>
      <c r="V31" s="44"/>
      <c r="W31" s="370">
        <f>ROUND(BB54, 2)</f>
        <v>0</v>
      </c>
      <c r="X31" s="371"/>
      <c r="Y31" s="371"/>
      <c r="Z31" s="371"/>
      <c r="AA31" s="371"/>
      <c r="AB31" s="371"/>
      <c r="AC31" s="371"/>
      <c r="AD31" s="371"/>
      <c r="AE31" s="371"/>
      <c r="AF31" s="44"/>
      <c r="AG31" s="44"/>
      <c r="AH31" s="44"/>
      <c r="AI31" s="44"/>
      <c r="AJ31" s="44"/>
      <c r="AK31" s="370">
        <v>0</v>
      </c>
      <c r="AL31" s="371"/>
      <c r="AM31" s="371"/>
      <c r="AN31" s="371"/>
      <c r="AO31" s="371"/>
      <c r="AP31" s="44"/>
      <c r="AQ31" s="44"/>
      <c r="AR31" s="45"/>
      <c r="BE31" s="360"/>
    </row>
    <row r="32" spans="1:71" s="3" customFormat="1" ht="14.45" hidden="1" customHeight="1">
      <c r="B32" s="43"/>
      <c r="C32" s="44"/>
      <c r="D32" s="44"/>
      <c r="E32" s="44"/>
      <c r="F32" s="32" t="s">
        <v>50</v>
      </c>
      <c r="G32" s="44"/>
      <c r="H32" s="44"/>
      <c r="I32" s="44"/>
      <c r="J32" s="44"/>
      <c r="K32" s="44"/>
      <c r="L32" s="372">
        <v>0.12</v>
      </c>
      <c r="M32" s="371"/>
      <c r="N32" s="371"/>
      <c r="O32" s="371"/>
      <c r="P32" s="371"/>
      <c r="Q32" s="44"/>
      <c r="R32" s="44"/>
      <c r="S32" s="44"/>
      <c r="T32" s="44"/>
      <c r="U32" s="44"/>
      <c r="V32" s="44"/>
      <c r="W32" s="370">
        <f>ROUND(BC54, 2)</f>
        <v>0</v>
      </c>
      <c r="X32" s="371"/>
      <c r="Y32" s="371"/>
      <c r="Z32" s="371"/>
      <c r="AA32" s="371"/>
      <c r="AB32" s="371"/>
      <c r="AC32" s="371"/>
      <c r="AD32" s="371"/>
      <c r="AE32" s="371"/>
      <c r="AF32" s="44"/>
      <c r="AG32" s="44"/>
      <c r="AH32" s="44"/>
      <c r="AI32" s="44"/>
      <c r="AJ32" s="44"/>
      <c r="AK32" s="370">
        <v>0</v>
      </c>
      <c r="AL32" s="371"/>
      <c r="AM32" s="371"/>
      <c r="AN32" s="371"/>
      <c r="AO32" s="371"/>
      <c r="AP32" s="44"/>
      <c r="AQ32" s="44"/>
      <c r="AR32" s="45"/>
      <c r="BE32" s="360"/>
    </row>
    <row r="33" spans="1:57" s="3" customFormat="1" ht="14.45" hidden="1" customHeight="1">
      <c r="B33" s="43"/>
      <c r="C33" s="44"/>
      <c r="D33" s="44"/>
      <c r="E33" s="44"/>
      <c r="F33" s="32" t="s">
        <v>51</v>
      </c>
      <c r="G33" s="44"/>
      <c r="H33" s="44"/>
      <c r="I33" s="44"/>
      <c r="J33" s="44"/>
      <c r="K33" s="44"/>
      <c r="L33" s="372">
        <v>0</v>
      </c>
      <c r="M33" s="371"/>
      <c r="N33" s="371"/>
      <c r="O33" s="371"/>
      <c r="P33" s="371"/>
      <c r="Q33" s="44"/>
      <c r="R33" s="44"/>
      <c r="S33" s="44"/>
      <c r="T33" s="44"/>
      <c r="U33" s="44"/>
      <c r="V33" s="44"/>
      <c r="W33" s="370">
        <f>ROUND(BD54, 2)</f>
        <v>0</v>
      </c>
      <c r="X33" s="371"/>
      <c r="Y33" s="371"/>
      <c r="Z33" s="371"/>
      <c r="AA33" s="371"/>
      <c r="AB33" s="371"/>
      <c r="AC33" s="371"/>
      <c r="AD33" s="371"/>
      <c r="AE33" s="371"/>
      <c r="AF33" s="44"/>
      <c r="AG33" s="44"/>
      <c r="AH33" s="44"/>
      <c r="AI33" s="44"/>
      <c r="AJ33" s="44"/>
      <c r="AK33" s="370">
        <v>0</v>
      </c>
      <c r="AL33" s="371"/>
      <c r="AM33" s="371"/>
      <c r="AN33" s="371"/>
      <c r="AO33" s="371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52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53</v>
      </c>
      <c r="U35" s="48"/>
      <c r="V35" s="48"/>
      <c r="W35" s="48"/>
      <c r="X35" s="373" t="s">
        <v>54</v>
      </c>
      <c r="Y35" s="374"/>
      <c r="Z35" s="374"/>
      <c r="AA35" s="374"/>
      <c r="AB35" s="374"/>
      <c r="AC35" s="48"/>
      <c r="AD35" s="48"/>
      <c r="AE35" s="48"/>
      <c r="AF35" s="48"/>
      <c r="AG35" s="48"/>
      <c r="AH35" s="48"/>
      <c r="AI35" s="48"/>
      <c r="AJ35" s="48"/>
      <c r="AK35" s="375">
        <f>SUM(AK26:AK33)</f>
        <v>149562.04999999999</v>
      </c>
      <c r="AL35" s="374"/>
      <c r="AM35" s="374"/>
      <c r="AN35" s="374"/>
      <c r="AO35" s="376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24086-13XT-PM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77" t="str">
        <f>K6</f>
        <v>Dyjsko-mlýnský náhon, ř.km 0,000 - 2,200 Hrabětice, oprava hrází</v>
      </c>
      <c r="M45" s="378"/>
      <c r="N45" s="378"/>
      <c r="O45" s="378"/>
      <c r="P45" s="378"/>
      <c r="Q45" s="378"/>
      <c r="R45" s="378"/>
      <c r="S45" s="378"/>
      <c r="T45" s="378"/>
      <c r="U45" s="378"/>
      <c r="V45" s="378"/>
      <c r="W45" s="378"/>
      <c r="X45" s="378"/>
      <c r="Y45" s="378"/>
      <c r="Z45" s="378"/>
      <c r="AA45" s="378"/>
      <c r="AB45" s="378"/>
      <c r="AC45" s="378"/>
      <c r="AD45" s="378"/>
      <c r="AE45" s="378"/>
      <c r="AF45" s="378"/>
      <c r="AG45" s="378"/>
      <c r="AH45" s="378"/>
      <c r="AI45" s="378"/>
      <c r="AJ45" s="378"/>
      <c r="AK45" s="378"/>
      <c r="AL45" s="378"/>
      <c r="AM45" s="378"/>
      <c r="AN45" s="378"/>
      <c r="AO45" s="378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379" t="str">
        <f>IF(AN8= "","",AN8)</f>
        <v>24. 3. 2025</v>
      </c>
      <c r="AN47" s="379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2" customHeight="1">
      <c r="A49" s="37"/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Povodí Moravy, s.p.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33</v>
      </c>
      <c r="AJ49" s="39"/>
      <c r="AK49" s="39"/>
      <c r="AL49" s="39"/>
      <c r="AM49" s="380" t="str">
        <f>IF(E17="","",E17)</f>
        <v>Regioprojekt Brno, s.r.o.</v>
      </c>
      <c r="AN49" s="381"/>
      <c r="AO49" s="381"/>
      <c r="AP49" s="381"/>
      <c r="AQ49" s="39"/>
      <c r="AR49" s="42"/>
      <c r="AS49" s="382" t="s">
        <v>56</v>
      </c>
      <c r="AT49" s="383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31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38</v>
      </c>
      <c r="AJ50" s="39"/>
      <c r="AK50" s="39"/>
      <c r="AL50" s="39"/>
      <c r="AM50" s="380" t="str">
        <f>IF(E20="","",E20)</f>
        <v>Ing. Martin Pikna</v>
      </c>
      <c r="AN50" s="381"/>
      <c r="AO50" s="381"/>
      <c r="AP50" s="381"/>
      <c r="AQ50" s="39"/>
      <c r="AR50" s="42"/>
      <c r="AS50" s="384"/>
      <c r="AT50" s="385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86"/>
      <c r="AT51" s="387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88" t="s">
        <v>57</v>
      </c>
      <c r="D52" s="389"/>
      <c r="E52" s="389"/>
      <c r="F52" s="389"/>
      <c r="G52" s="389"/>
      <c r="H52" s="69"/>
      <c r="I52" s="390" t="s">
        <v>58</v>
      </c>
      <c r="J52" s="389"/>
      <c r="K52" s="389"/>
      <c r="L52" s="389"/>
      <c r="M52" s="389"/>
      <c r="N52" s="389"/>
      <c r="O52" s="389"/>
      <c r="P52" s="389"/>
      <c r="Q52" s="389"/>
      <c r="R52" s="389"/>
      <c r="S52" s="389"/>
      <c r="T52" s="389"/>
      <c r="U52" s="389"/>
      <c r="V52" s="389"/>
      <c r="W52" s="389"/>
      <c r="X52" s="389"/>
      <c r="Y52" s="389"/>
      <c r="Z52" s="389"/>
      <c r="AA52" s="389"/>
      <c r="AB52" s="389"/>
      <c r="AC52" s="389"/>
      <c r="AD52" s="389"/>
      <c r="AE52" s="389"/>
      <c r="AF52" s="389"/>
      <c r="AG52" s="391" t="s">
        <v>59</v>
      </c>
      <c r="AH52" s="389"/>
      <c r="AI52" s="389"/>
      <c r="AJ52" s="389"/>
      <c r="AK52" s="389"/>
      <c r="AL52" s="389"/>
      <c r="AM52" s="389"/>
      <c r="AN52" s="390" t="s">
        <v>60</v>
      </c>
      <c r="AO52" s="389"/>
      <c r="AP52" s="389"/>
      <c r="AQ52" s="70" t="s">
        <v>61</v>
      </c>
      <c r="AR52" s="42"/>
      <c r="AS52" s="71" t="s">
        <v>62</v>
      </c>
      <c r="AT52" s="72" t="s">
        <v>63</v>
      </c>
      <c r="AU52" s="72" t="s">
        <v>64</v>
      </c>
      <c r="AV52" s="72" t="s">
        <v>65</v>
      </c>
      <c r="AW52" s="72" t="s">
        <v>66</v>
      </c>
      <c r="AX52" s="72" t="s">
        <v>67</v>
      </c>
      <c r="AY52" s="72" t="s">
        <v>68</v>
      </c>
      <c r="AZ52" s="72" t="s">
        <v>69</v>
      </c>
      <c r="BA52" s="72" t="s">
        <v>70</v>
      </c>
      <c r="BB52" s="72" t="s">
        <v>71</v>
      </c>
      <c r="BC52" s="72" t="s">
        <v>72</v>
      </c>
      <c r="BD52" s="73" t="s">
        <v>73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74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95">
        <f>ROUND(SUM(AG55:AG57),2)</f>
        <v>123605</v>
      </c>
      <c r="AH54" s="395"/>
      <c r="AI54" s="395"/>
      <c r="AJ54" s="395"/>
      <c r="AK54" s="395"/>
      <c r="AL54" s="395"/>
      <c r="AM54" s="395"/>
      <c r="AN54" s="396">
        <f>SUM(AG54,AT54)</f>
        <v>149562.04999999999</v>
      </c>
      <c r="AO54" s="396"/>
      <c r="AP54" s="396"/>
      <c r="AQ54" s="81" t="s">
        <v>19</v>
      </c>
      <c r="AR54" s="82"/>
      <c r="AS54" s="83">
        <f>ROUND(SUM(AS55:AS57),2)</f>
        <v>0</v>
      </c>
      <c r="AT54" s="84">
        <f>ROUND(SUM(AV54:AW54),2)</f>
        <v>25957.05</v>
      </c>
      <c r="AU54" s="85">
        <f>ROUND(SUM(AU55:AU57),5)</f>
        <v>0</v>
      </c>
      <c r="AV54" s="84">
        <f>ROUND(AZ54*L29,2)</f>
        <v>25957.05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ROUND(SUM(AZ55:AZ57),2)</f>
        <v>123605</v>
      </c>
      <c r="BA54" s="84">
        <f>ROUND(SUM(BA55:BA57),2)</f>
        <v>0</v>
      </c>
      <c r="BB54" s="84">
        <f>ROUND(SUM(BB55:BB57),2)</f>
        <v>0</v>
      </c>
      <c r="BC54" s="84">
        <f>ROUND(SUM(BC55:BC57),2)</f>
        <v>0</v>
      </c>
      <c r="BD54" s="86">
        <f>ROUND(SUM(BD55:BD57),2)</f>
        <v>0</v>
      </c>
      <c r="BS54" s="87" t="s">
        <v>75</v>
      </c>
      <c r="BT54" s="87" t="s">
        <v>76</v>
      </c>
      <c r="BU54" s="88" t="s">
        <v>77</v>
      </c>
      <c r="BV54" s="87" t="s">
        <v>78</v>
      </c>
      <c r="BW54" s="87" t="s">
        <v>5</v>
      </c>
      <c r="BX54" s="87" t="s">
        <v>79</v>
      </c>
      <c r="CL54" s="87" t="s">
        <v>19</v>
      </c>
    </row>
    <row r="55" spans="1:91" s="7" customFormat="1" ht="16.5" customHeight="1">
      <c r="A55" s="89" t="s">
        <v>80</v>
      </c>
      <c r="B55" s="90"/>
      <c r="C55" s="91"/>
      <c r="D55" s="394" t="s">
        <v>81</v>
      </c>
      <c r="E55" s="394"/>
      <c r="F55" s="394"/>
      <c r="G55" s="394"/>
      <c r="H55" s="394"/>
      <c r="I55" s="92"/>
      <c r="J55" s="394" t="s">
        <v>82</v>
      </c>
      <c r="K55" s="394"/>
      <c r="L55" s="394"/>
      <c r="M55" s="394"/>
      <c r="N55" s="394"/>
      <c r="O55" s="394"/>
      <c r="P55" s="394"/>
      <c r="Q55" s="394"/>
      <c r="R55" s="394"/>
      <c r="S55" s="394"/>
      <c r="T55" s="394"/>
      <c r="U55" s="394"/>
      <c r="V55" s="394"/>
      <c r="W55" s="394"/>
      <c r="X55" s="394"/>
      <c r="Y55" s="394"/>
      <c r="Z55" s="394"/>
      <c r="AA55" s="394"/>
      <c r="AB55" s="394"/>
      <c r="AC55" s="394"/>
      <c r="AD55" s="394"/>
      <c r="AE55" s="394"/>
      <c r="AF55" s="394"/>
      <c r="AG55" s="392">
        <f>'1 - Oprava hrází'!J30</f>
        <v>0</v>
      </c>
      <c r="AH55" s="393"/>
      <c r="AI55" s="393"/>
      <c r="AJ55" s="393"/>
      <c r="AK55" s="393"/>
      <c r="AL55" s="393"/>
      <c r="AM55" s="393"/>
      <c r="AN55" s="392">
        <f>SUM(AG55,AT55)</f>
        <v>0</v>
      </c>
      <c r="AO55" s="393"/>
      <c r="AP55" s="393"/>
      <c r="AQ55" s="93" t="s">
        <v>83</v>
      </c>
      <c r="AR55" s="94"/>
      <c r="AS55" s="95">
        <v>0</v>
      </c>
      <c r="AT55" s="96">
        <f>ROUND(SUM(AV55:AW55),2)</f>
        <v>0</v>
      </c>
      <c r="AU55" s="97">
        <f>'1 - Oprava hrází'!P85</f>
        <v>0</v>
      </c>
      <c r="AV55" s="96">
        <f>'1 - Oprava hrází'!J33</f>
        <v>0</v>
      </c>
      <c r="AW55" s="96">
        <f>'1 - Oprava hrází'!J34</f>
        <v>0</v>
      </c>
      <c r="AX55" s="96">
        <f>'1 - Oprava hrází'!J35</f>
        <v>0</v>
      </c>
      <c r="AY55" s="96">
        <f>'1 - Oprava hrází'!J36</f>
        <v>0</v>
      </c>
      <c r="AZ55" s="96">
        <f>'1 - Oprava hrází'!F33</f>
        <v>0</v>
      </c>
      <c r="BA55" s="96">
        <f>'1 - Oprava hrází'!F34</f>
        <v>0</v>
      </c>
      <c r="BB55" s="96">
        <f>'1 - Oprava hrází'!F35</f>
        <v>0</v>
      </c>
      <c r="BC55" s="96">
        <f>'1 - Oprava hrází'!F36</f>
        <v>0</v>
      </c>
      <c r="BD55" s="98">
        <f>'1 - Oprava hrází'!F37</f>
        <v>0</v>
      </c>
      <c r="BT55" s="99" t="s">
        <v>81</v>
      </c>
      <c r="BV55" s="99" t="s">
        <v>78</v>
      </c>
      <c r="BW55" s="99" t="s">
        <v>84</v>
      </c>
      <c r="BX55" s="99" t="s">
        <v>5</v>
      </c>
      <c r="CL55" s="99" t="s">
        <v>19</v>
      </c>
      <c r="CM55" s="99" t="s">
        <v>85</v>
      </c>
    </row>
    <row r="56" spans="1:91" s="7" customFormat="1" ht="16.5" customHeight="1">
      <c r="A56" s="89" t="s">
        <v>80</v>
      </c>
      <c r="B56" s="90"/>
      <c r="C56" s="91"/>
      <c r="D56" s="394" t="s">
        <v>85</v>
      </c>
      <c r="E56" s="394"/>
      <c r="F56" s="394"/>
      <c r="G56" s="394"/>
      <c r="H56" s="394"/>
      <c r="I56" s="92"/>
      <c r="J56" s="394" t="s">
        <v>86</v>
      </c>
      <c r="K56" s="394"/>
      <c r="L56" s="394"/>
      <c r="M56" s="394"/>
      <c r="N56" s="394"/>
      <c r="O56" s="394"/>
      <c r="P56" s="394"/>
      <c r="Q56" s="394"/>
      <c r="R56" s="394"/>
      <c r="S56" s="394"/>
      <c r="T56" s="394"/>
      <c r="U56" s="394"/>
      <c r="V56" s="394"/>
      <c r="W56" s="394"/>
      <c r="X56" s="394"/>
      <c r="Y56" s="394"/>
      <c r="Z56" s="394"/>
      <c r="AA56" s="394"/>
      <c r="AB56" s="394"/>
      <c r="AC56" s="394"/>
      <c r="AD56" s="394"/>
      <c r="AE56" s="394"/>
      <c r="AF56" s="394"/>
      <c r="AG56" s="392">
        <f>'2 - Odstranění dřevin'!J30</f>
        <v>0</v>
      </c>
      <c r="AH56" s="393"/>
      <c r="AI56" s="393"/>
      <c r="AJ56" s="393"/>
      <c r="AK56" s="393"/>
      <c r="AL56" s="393"/>
      <c r="AM56" s="393"/>
      <c r="AN56" s="392">
        <f>SUM(AG56,AT56)</f>
        <v>0</v>
      </c>
      <c r="AO56" s="393"/>
      <c r="AP56" s="393"/>
      <c r="AQ56" s="93" t="s">
        <v>83</v>
      </c>
      <c r="AR56" s="94"/>
      <c r="AS56" s="95">
        <v>0</v>
      </c>
      <c r="AT56" s="96">
        <f>ROUND(SUM(AV56:AW56),2)</f>
        <v>0</v>
      </c>
      <c r="AU56" s="97">
        <f>'2 - Odstranění dřevin'!P81</f>
        <v>0</v>
      </c>
      <c r="AV56" s="96">
        <f>'2 - Odstranění dřevin'!J33</f>
        <v>0</v>
      </c>
      <c r="AW56" s="96">
        <f>'2 - Odstranění dřevin'!J34</f>
        <v>0</v>
      </c>
      <c r="AX56" s="96">
        <f>'2 - Odstranění dřevin'!J35</f>
        <v>0</v>
      </c>
      <c r="AY56" s="96">
        <f>'2 - Odstranění dřevin'!J36</f>
        <v>0</v>
      </c>
      <c r="AZ56" s="96">
        <f>'2 - Odstranění dřevin'!F33</f>
        <v>0</v>
      </c>
      <c r="BA56" s="96">
        <f>'2 - Odstranění dřevin'!F34</f>
        <v>0</v>
      </c>
      <c r="BB56" s="96">
        <f>'2 - Odstranění dřevin'!F35</f>
        <v>0</v>
      </c>
      <c r="BC56" s="96">
        <f>'2 - Odstranění dřevin'!F36</f>
        <v>0</v>
      </c>
      <c r="BD56" s="98">
        <f>'2 - Odstranění dřevin'!F37</f>
        <v>0</v>
      </c>
      <c r="BT56" s="99" t="s">
        <v>81</v>
      </c>
      <c r="BV56" s="99" t="s">
        <v>78</v>
      </c>
      <c r="BW56" s="99" t="s">
        <v>87</v>
      </c>
      <c r="BX56" s="99" t="s">
        <v>5</v>
      </c>
      <c r="CL56" s="99" t="s">
        <v>19</v>
      </c>
      <c r="CM56" s="99" t="s">
        <v>85</v>
      </c>
    </row>
    <row r="57" spans="1:91" s="7" customFormat="1" ht="16.5" customHeight="1">
      <c r="A57" s="89" t="s">
        <v>80</v>
      </c>
      <c r="B57" s="90"/>
      <c r="C57" s="91"/>
      <c r="D57" s="394" t="s">
        <v>88</v>
      </c>
      <c r="E57" s="394"/>
      <c r="F57" s="394"/>
      <c r="G57" s="394"/>
      <c r="H57" s="394"/>
      <c r="I57" s="92"/>
      <c r="J57" s="394" t="s">
        <v>89</v>
      </c>
      <c r="K57" s="394"/>
      <c r="L57" s="394"/>
      <c r="M57" s="394"/>
      <c r="N57" s="394"/>
      <c r="O57" s="394"/>
      <c r="P57" s="394"/>
      <c r="Q57" s="394"/>
      <c r="R57" s="394"/>
      <c r="S57" s="394"/>
      <c r="T57" s="394"/>
      <c r="U57" s="394"/>
      <c r="V57" s="394"/>
      <c r="W57" s="394"/>
      <c r="X57" s="394"/>
      <c r="Y57" s="394"/>
      <c r="Z57" s="394"/>
      <c r="AA57" s="394"/>
      <c r="AB57" s="394"/>
      <c r="AC57" s="394"/>
      <c r="AD57" s="394"/>
      <c r="AE57" s="394"/>
      <c r="AF57" s="394"/>
      <c r="AG57" s="392">
        <f>'VRN - Vedlejší rozpočtové...'!J30</f>
        <v>123605</v>
      </c>
      <c r="AH57" s="393"/>
      <c r="AI57" s="393"/>
      <c r="AJ57" s="393"/>
      <c r="AK57" s="393"/>
      <c r="AL57" s="393"/>
      <c r="AM57" s="393"/>
      <c r="AN57" s="392">
        <f>SUM(AG57,AT57)</f>
        <v>149562.04999999999</v>
      </c>
      <c r="AO57" s="393"/>
      <c r="AP57" s="393"/>
      <c r="AQ57" s="93" t="s">
        <v>90</v>
      </c>
      <c r="AR57" s="94"/>
      <c r="AS57" s="100">
        <v>0</v>
      </c>
      <c r="AT57" s="101">
        <f>ROUND(SUM(AV57:AW57),2)</f>
        <v>25957.05</v>
      </c>
      <c r="AU57" s="102">
        <f>'VRN - Vedlejší rozpočtové...'!P80</f>
        <v>0</v>
      </c>
      <c r="AV57" s="101">
        <f>'VRN - Vedlejší rozpočtové...'!J33</f>
        <v>25957.05</v>
      </c>
      <c r="AW57" s="101">
        <f>'VRN - Vedlejší rozpočtové...'!J34</f>
        <v>0</v>
      </c>
      <c r="AX57" s="101">
        <f>'VRN - Vedlejší rozpočtové...'!J35</f>
        <v>0</v>
      </c>
      <c r="AY57" s="101">
        <f>'VRN - Vedlejší rozpočtové...'!J36</f>
        <v>0</v>
      </c>
      <c r="AZ57" s="101">
        <f>'VRN - Vedlejší rozpočtové...'!F33</f>
        <v>123605</v>
      </c>
      <c r="BA57" s="101">
        <f>'VRN - Vedlejší rozpočtové...'!F34</f>
        <v>0</v>
      </c>
      <c r="BB57" s="101">
        <f>'VRN - Vedlejší rozpočtové...'!F35</f>
        <v>0</v>
      </c>
      <c r="BC57" s="101">
        <f>'VRN - Vedlejší rozpočtové...'!F36</f>
        <v>0</v>
      </c>
      <c r="BD57" s="103">
        <f>'VRN - Vedlejší rozpočtové...'!F37</f>
        <v>0</v>
      </c>
      <c r="BT57" s="99" t="s">
        <v>81</v>
      </c>
      <c r="BV57" s="99" t="s">
        <v>78</v>
      </c>
      <c r="BW57" s="99" t="s">
        <v>91</v>
      </c>
      <c r="BX57" s="99" t="s">
        <v>5</v>
      </c>
      <c r="CL57" s="99" t="s">
        <v>19</v>
      </c>
      <c r="CM57" s="99" t="s">
        <v>85</v>
      </c>
    </row>
    <row r="58" spans="1:91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2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pans="1:91" s="2" customFormat="1" ht="6.95" customHeight="1">
      <c r="A59" s="37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42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algorithmName="SHA-512" hashValue="T02TF4pYDx8ypR1JKpWhCq2LC0qjLwav+FvNslu6jL+hon9eucGALdJYyj/iziMB9CKfRlmWUYvIYZoc2Yb8+A==" saltValue="FYUpXLNObeXaRVHfZ1CFgrF32hCNGxGDkPLtAhXUP+pJZxQjptjg1YETfysb6sVktYW3RMBgAnNjyS93b/gfv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Oprava hrází'!C2" display="/"/>
    <hyperlink ref="A56" location="'2 - Odstranění dřevin'!C2" display="/"/>
    <hyperlink ref="A5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0" t="s">
        <v>84</v>
      </c>
      <c r="AZ2" s="104" t="s">
        <v>92</v>
      </c>
      <c r="BA2" s="104" t="s">
        <v>19</v>
      </c>
      <c r="BB2" s="104" t="s">
        <v>19</v>
      </c>
      <c r="BC2" s="104" t="s">
        <v>93</v>
      </c>
      <c r="BD2" s="104" t="s">
        <v>85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3"/>
      <c r="AT3" s="20" t="s">
        <v>85</v>
      </c>
      <c r="AZ3" s="104" t="s">
        <v>94</v>
      </c>
      <c r="BA3" s="104" t="s">
        <v>19</v>
      </c>
      <c r="BB3" s="104" t="s">
        <v>19</v>
      </c>
      <c r="BC3" s="104" t="s">
        <v>95</v>
      </c>
      <c r="BD3" s="104" t="s">
        <v>85</v>
      </c>
    </row>
    <row r="4" spans="1:56" s="1" customFormat="1" ht="24.95" customHeight="1">
      <c r="B4" s="23"/>
      <c r="D4" s="107" t="s">
        <v>96</v>
      </c>
      <c r="L4" s="23"/>
      <c r="M4" s="108" t="s">
        <v>10</v>
      </c>
      <c r="AT4" s="20" t="s">
        <v>4</v>
      </c>
      <c r="AZ4" s="104" t="s">
        <v>97</v>
      </c>
      <c r="BA4" s="104" t="s">
        <v>19</v>
      </c>
      <c r="BB4" s="104" t="s">
        <v>19</v>
      </c>
      <c r="BC4" s="104" t="s">
        <v>98</v>
      </c>
      <c r="BD4" s="104" t="s">
        <v>85</v>
      </c>
    </row>
    <row r="5" spans="1:56" s="1" customFormat="1" ht="6.95" customHeight="1">
      <c r="B5" s="23"/>
      <c r="L5" s="23"/>
      <c r="AZ5" s="104" t="s">
        <v>99</v>
      </c>
      <c r="BA5" s="104" t="s">
        <v>19</v>
      </c>
      <c r="BB5" s="104" t="s">
        <v>19</v>
      </c>
      <c r="BC5" s="104" t="s">
        <v>100</v>
      </c>
      <c r="BD5" s="104" t="s">
        <v>85</v>
      </c>
    </row>
    <row r="6" spans="1:56" s="1" customFormat="1" ht="12" customHeight="1">
      <c r="B6" s="23"/>
      <c r="D6" s="109" t="s">
        <v>16</v>
      </c>
      <c r="L6" s="23"/>
      <c r="AZ6" s="104" t="s">
        <v>101</v>
      </c>
      <c r="BA6" s="104" t="s">
        <v>19</v>
      </c>
      <c r="BB6" s="104" t="s">
        <v>19</v>
      </c>
      <c r="BC6" s="104" t="s">
        <v>102</v>
      </c>
      <c r="BD6" s="104" t="s">
        <v>85</v>
      </c>
    </row>
    <row r="7" spans="1:56" s="1" customFormat="1" ht="16.5" customHeight="1">
      <c r="B7" s="23"/>
      <c r="E7" s="398" t="str">
        <f>'Rekapitulace stavby'!K6</f>
        <v>Dyjsko-mlýnský náhon, ř.km 0,000 - 2,200 Hrabětice, oprava hrází</v>
      </c>
      <c r="F7" s="399"/>
      <c r="G7" s="399"/>
      <c r="H7" s="399"/>
      <c r="L7" s="23"/>
      <c r="AZ7" s="104" t="s">
        <v>103</v>
      </c>
      <c r="BA7" s="104" t="s">
        <v>19</v>
      </c>
      <c r="BB7" s="104" t="s">
        <v>19</v>
      </c>
      <c r="BC7" s="104" t="s">
        <v>102</v>
      </c>
      <c r="BD7" s="104" t="s">
        <v>85</v>
      </c>
    </row>
    <row r="8" spans="1:56" s="2" customFormat="1" ht="12" customHeight="1">
      <c r="A8" s="37"/>
      <c r="B8" s="42"/>
      <c r="C8" s="37"/>
      <c r="D8" s="109" t="s">
        <v>104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04" t="s">
        <v>105</v>
      </c>
      <c r="BA8" s="104" t="s">
        <v>19</v>
      </c>
      <c r="BB8" s="104" t="s">
        <v>19</v>
      </c>
      <c r="BC8" s="104" t="s">
        <v>106</v>
      </c>
      <c r="BD8" s="104" t="s">
        <v>85</v>
      </c>
    </row>
    <row r="9" spans="1:56" s="2" customFormat="1" ht="16.5" customHeight="1">
      <c r="A9" s="37"/>
      <c r="B9" s="42"/>
      <c r="C9" s="37"/>
      <c r="D9" s="37"/>
      <c r="E9" s="400" t="s">
        <v>107</v>
      </c>
      <c r="F9" s="401"/>
      <c r="G9" s="401"/>
      <c r="H9" s="401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04" t="s">
        <v>108</v>
      </c>
      <c r="BA9" s="104" t="s">
        <v>19</v>
      </c>
      <c r="BB9" s="104" t="s">
        <v>19</v>
      </c>
      <c r="BC9" s="104" t="s">
        <v>106</v>
      </c>
      <c r="BD9" s="104" t="s">
        <v>85</v>
      </c>
    </row>
    <row r="10" spans="1:5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04" t="s">
        <v>109</v>
      </c>
      <c r="BA10" s="104" t="s">
        <v>19</v>
      </c>
      <c r="BB10" s="104" t="s">
        <v>19</v>
      </c>
      <c r="BC10" s="104" t="s">
        <v>110</v>
      </c>
      <c r="BD10" s="104" t="s">
        <v>85</v>
      </c>
    </row>
    <row r="11" spans="1:56" s="2" customFormat="1" ht="12" customHeight="1">
      <c r="A11" s="37"/>
      <c r="B11" s="42"/>
      <c r="C11" s="37"/>
      <c r="D11" s="109" t="s">
        <v>18</v>
      </c>
      <c r="E11" s="37"/>
      <c r="F11" s="111" t="s">
        <v>19</v>
      </c>
      <c r="G11" s="37"/>
      <c r="H11" s="37"/>
      <c r="I11" s="109" t="s">
        <v>20</v>
      </c>
      <c r="J11" s="111" t="s">
        <v>19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04" t="s">
        <v>111</v>
      </c>
      <c r="BA11" s="104" t="s">
        <v>19</v>
      </c>
      <c r="BB11" s="104" t="s">
        <v>19</v>
      </c>
      <c r="BC11" s="104" t="s">
        <v>81</v>
      </c>
      <c r="BD11" s="104" t="s">
        <v>85</v>
      </c>
    </row>
    <row r="12" spans="1:56" s="2" customFormat="1" ht="12" customHeight="1">
      <c r="A12" s="37"/>
      <c r="B12" s="42"/>
      <c r="C12" s="37"/>
      <c r="D12" s="109" t="s">
        <v>21</v>
      </c>
      <c r="E12" s="37"/>
      <c r="F12" s="111" t="s">
        <v>112</v>
      </c>
      <c r="G12" s="37"/>
      <c r="H12" s="37"/>
      <c r="I12" s="109" t="s">
        <v>23</v>
      </c>
      <c r="J12" s="112" t="str">
        <f>'Rekapitulace stavby'!AN8</f>
        <v>24. 3. 2025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04" t="s">
        <v>113</v>
      </c>
      <c r="BA12" s="104" t="s">
        <v>19</v>
      </c>
      <c r="BB12" s="104" t="s">
        <v>19</v>
      </c>
      <c r="BC12" s="104" t="s">
        <v>85</v>
      </c>
      <c r="BD12" s="104" t="s">
        <v>85</v>
      </c>
    </row>
    <row r="13" spans="1:5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04" t="s">
        <v>114</v>
      </c>
      <c r="BA13" s="104" t="s">
        <v>19</v>
      </c>
      <c r="BB13" s="104" t="s">
        <v>19</v>
      </c>
      <c r="BC13" s="104" t="s">
        <v>115</v>
      </c>
      <c r="BD13" s="104" t="s">
        <v>85</v>
      </c>
    </row>
    <row r="14" spans="1:56" s="2" customFormat="1" ht="12" customHeight="1">
      <c r="A14" s="37"/>
      <c r="B14" s="42"/>
      <c r="C14" s="37"/>
      <c r="D14" s="109" t="s">
        <v>25</v>
      </c>
      <c r="E14" s="37"/>
      <c r="F14" s="37"/>
      <c r="G14" s="37"/>
      <c r="H14" s="37"/>
      <c r="I14" s="109" t="s">
        <v>26</v>
      </c>
      <c r="J14" s="111" t="s">
        <v>27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04" t="s">
        <v>116</v>
      </c>
      <c r="BA14" s="104" t="s">
        <v>19</v>
      </c>
      <c r="BB14" s="104" t="s">
        <v>19</v>
      </c>
      <c r="BC14" s="104" t="s">
        <v>117</v>
      </c>
      <c r="BD14" s="104" t="s">
        <v>85</v>
      </c>
    </row>
    <row r="15" spans="1:56" s="2" customFormat="1" ht="18" customHeight="1">
      <c r="A15" s="37"/>
      <c r="B15" s="42"/>
      <c r="C15" s="37"/>
      <c r="D15" s="37"/>
      <c r="E15" s="111" t="s">
        <v>28</v>
      </c>
      <c r="F15" s="37"/>
      <c r="G15" s="37"/>
      <c r="H15" s="37"/>
      <c r="I15" s="109" t="s">
        <v>29</v>
      </c>
      <c r="J15" s="111" t="s">
        <v>30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04" t="s">
        <v>118</v>
      </c>
      <c r="BA15" s="104" t="s">
        <v>19</v>
      </c>
      <c r="BB15" s="104" t="s">
        <v>19</v>
      </c>
      <c r="BC15" s="104" t="s">
        <v>119</v>
      </c>
      <c r="BD15" s="104" t="s">
        <v>85</v>
      </c>
    </row>
    <row r="16" spans="1:5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04" t="s">
        <v>120</v>
      </c>
      <c r="BA16" s="104" t="s">
        <v>19</v>
      </c>
      <c r="BB16" s="104" t="s">
        <v>19</v>
      </c>
      <c r="BC16" s="104" t="s">
        <v>121</v>
      </c>
      <c r="BD16" s="104" t="s">
        <v>85</v>
      </c>
    </row>
    <row r="17" spans="1:56" s="2" customFormat="1" ht="12" customHeight="1">
      <c r="A17" s="37"/>
      <c r="B17" s="42"/>
      <c r="C17" s="37"/>
      <c r="D17" s="109" t="s">
        <v>31</v>
      </c>
      <c r="E17" s="37"/>
      <c r="F17" s="37"/>
      <c r="G17" s="37"/>
      <c r="H17" s="37"/>
      <c r="I17" s="109" t="s">
        <v>26</v>
      </c>
      <c r="J17" s="33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04" t="s">
        <v>122</v>
      </c>
      <c r="BA17" s="104" t="s">
        <v>19</v>
      </c>
      <c r="BB17" s="104" t="s">
        <v>19</v>
      </c>
      <c r="BC17" s="104" t="s">
        <v>123</v>
      </c>
      <c r="BD17" s="104" t="s">
        <v>85</v>
      </c>
    </row>
    <row r="18" spans="1:56" s="2" customFormat="1" ht="18" customHeight="1">
      <c r="A18" s="37"/>
      <c r="B18" s="42"/>
      <c r="C18" s="37"/>
      <c r="D18" s="37"/>
      <c r="E18" s="402" t="str">
        <f>'Rekapitulace stavby'!E14</f>
        <v>Vyplň údaj</v>
      </c>
      <c r="F18" s="403"/>
      <c r="G18" s="403"/>
      <c r="H18" s="403"/>
      <c r="I18" s="109" t="s">
        <v>29</v>
      </c>
      <c r="J18" s="33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04" t="s">
        <v>124</v>
      </c>
      <c r="BA18" s="104" t="s">
        <v>19</v>
      </c>
      <c r="BB18" s="104" t="s">
        <v>19</v>
      </c>
      <c r="BC18" s="104" t="s">
        <v>125</v>
      </c>
      <c r="BD18" s="104" t="s">
        <v>85</v>
      </c>
    </row>
    <row r="19" spans="1:56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04" t="s">
        <v>126</v>
      </c>
      <c r="BA19" s="104" t="s">
        <v>19</v>
      </c>
      <c r="BB19" s="104" t="s">
        <v>19</v>
      </c>
      <c r="BC19" s="104" t="s">
        <v>127</v>
      </c>
      <c r="BD19" s="104" t="s">
        <v>85</v>
      </c>
    </row>
    <row r="20" spans="1:56" s="2" customFormat="1" ht="12" customHeight="1">
      <c r="A20" s="37"/>
      <c r="B20" s="42"/>
      <c r="C20" s="37"/>
      <c r="D20" s="109" t="s">
        <v>33</v>
      </c>
      <c r="E20" s="37"/>
      <c r="F20" s="37"/>
      <c r="G20" s="37"/>
      <c r="H20" s="37"/>
      <c r="I20" s="109" t="s">
        <v>26</v>
      </c>
      <c r="J20" s="111" t="s">
        <v>34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04" t="s">
        <v>128</v>
      </c>
      <c r="BA20" s="104" t="s">
        <v>19</v>
      </c>
      <c r="BB20" s="104" t="s">
        <v>19</v>
      </c>
      <c r="BC20" s="104" t="s">
        <v>129</v>
      </c>
      <c r="BD20" s="104" t="s">
        <v>85</v>
      </c>
    </row>
    <row r="21" spans="1:56" s="2" customFormat="1" ht="18" customHeight="1">
      <c r="A21" s="37"/>
      <c r="B21" s="42"/>
      <c r="C21" s="37"/>
      <c r="D21" s="37"/>
      <c r="E21" s="111" t="s">
        <v>35</v>
      </c>
      <c r="F21" s="37"/>
      <c r="G21" s="37"/>
      <c r="H21" s="37"/>
      <c r="I21" s="109" t="s">
        <v>29</v>
      </c>
      <c r="J21" s="111" t="s">
        <v>36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04" t="s">
        <v>130</v>
      </c>
      <c r="BA21" s="104" t="s">
        <v>19</v>
      </c>
      <c r="BB21" s="104" t="s">
        <v>19</v>
      </c>
      <c r="BC21" s="104" t="s">
        <v>131</v>
      </c>
      <c r="BD21" s="104" t="s">
        <v>85</v>
      </c>
    </row>
    <row r="22" spans="1:56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04" t="s">
        <v>132</v>
      </c>
      <c r="BA22" s="104" t="s">
        <v>19</v>
      </c>
      <c r="BB22" s="104" t="s">
        <v>19</v>
      </c>
      <c r="BC22" s="104" t="s">
        <v>127</v>
      </c>
      <c r="BD22" s="104" t="s">
        <v>85</v>
      </c>
    </row>
    <row r="23" spans="1:56" s="2" customFormat="1" ht="12" customHeight="1">
      <c r="A23" s="37"/>
      <c r="B23" s="42"/>
      <c r="C23" s="37"/>
      <c r="D23" s="109" t="s">
        <v>38</v>
      </c>
      <c r="E23" s="37"/>
      <c r="F23" s="37"/>
      <c r="G23" s="37"/>
      <c r="H23" s="37"/>
      <c r="I23" s="109" t="s">
        <v>26</v>
      </c>
      <c r="J23" s="111" t="s">
        <v>19</v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56" s="2" customFormat="1" ht="18" customHeight="1">
      <c r="A24" s="37"/>
      <c r="B24" s="42"/>
      <c r="C24" s="37"/>
      <c r="D24" s="37"/>
      <c r="E24" s="111" t="s">
        <v>39</v>
      </c>
      <c r="F24" s="37"/>
      <c r="G24" s="37"/>
      <c r="H24" s="37"/>
      <c r="I24" s="109" t="s">
        <v>29</v>
      </c>
      <c r="J24" s="111" t="s">
        <v>19</v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56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56" s="2" customFormat="1" ht="12" customHeight="1">
      <c r="A26" s="37"/>
      <c r="B26" s="42"/>
      <c r="C26" s="37"/>
      <c r="D26" s="109" t="s">
        <v>40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56" s="8" customFormat="1" ht="16.5" customHeight="1">
      <c r="A27" s="113"/>
      <c r="B27" s="114"/>
      <c r="C27" s="113"/>
      <c r="D27" s="113"/>
      <c r="E27" s="404" t="s">
        <v>19</v>
      </c>
      <c r="F27" s="404"/>
      <c r="G27" s="404"/>
      <c r="H27" s="404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56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56" s="2" customFormat="1" ht="6.95" customHeight="1">
      <c r="A29" s="37"/>
      <c r="B29" s="42"/>
      <c r="C29" s="37"/>
      <c r="D29" s="116"/>
      <c r="E29" s="116"/>
      <c r="F29" s="116"/>
      <c r="G29" s="116"/>
      <c r="H29" s="116"/>
      <c r="I29" s="116"/>
      <c r="J29" s="116"/>
      <c r="K29" s="116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56" s="2" customFormat="1" ht="25.35" customHeight="1">
      <c r="A30" s="37"/>
      <c r="B30" s="42"/>
      <c r="C30" s="37"/>
      <c r="D30" s="117" t="s">
        <v>42</v>
      </c>
      <c r="E30" s="37"/>
      <c r="F30" s="37"/>
      <c r="G30" s="37"/>
      <c r="H30" s="37"/>
      <c r="I30" s="37"/>
      <c r="J30" s="118">
        <f>ROUND(J85,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56" s="2" customFormat="1" ht="6.95" customHeight="1">
      <c r="A31" s="37"/>
      <c r="B31" s="42"/>
      <c r="C31" s="37"/>
      <c r="D31" s="116"/>
      <c r="E31" s="116"/>
      <c r="F31" s="116"/>
      <c r="G31" s="116"/>
      <c r="H31" s="116"/>
      <c r="I31" s="116"/>
      <c r="J31" s="116"/>
      <c r="K31" s="116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56" s="2" customFormat="1" ht="14.45" customHeight="1">
      <c r="A32" s="37"/>
      <c r="B32" s="42"/>
      <c r="C32" s="37"/>
      <c r="D32" s="37"/>
      <c r="E32" s="37"/>
      <c r="F32" s="119" t="s">
        <v>44</v>
      </c>
      <c r="G32" s="37"/>
      <c r="H32" s="37"/>
      <c r="I32" s="119" t="s">
        <v>43</v>
      </c>
      <c r="J32" s="119" t="s">
        <v>45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0" t="s">
        <v>46</v>
      </c>
      <c r="E33" s="109" t="s">
        <v>47</v>
      </c>
      <c r="F33" s="121">
        <f>ROUND((SUM(BE85:BE306)),  2)</f>
        <v>0</v>
      </c>
      <c r="G33" s="37"/>
      <c r="H33" s="37"/>
      <c r="I33" s="122">
        <v>0.21</v>
      </c>
      <c r="J33" s="121">
        <f>ROUND(((SUM(BE85:BE306))*I33),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9" t="s">
        <v>48</v>
      </c>
      <c r="F34" s="121">
        <f>ROUND((SUM(BF85:BF306)),  2)</f>
        <v>0</v>
      </c>
      <c r="G34" s="37"/>
      <c r="H34" s="37"/>
      <c r="I34" s="122">
        <v>0.12</v>
      </c>
      <c r="J34" s="121">
        <f>ROUND(((SUM(BF85:BF306))*I34),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9" t="s">
        <v>49</v>
      </c>
      <c r="F35" s="121">
        <f>ROUND((SUM(BG85:BG306)),  2)</f>
        <v>0</v>
      </c>
      <c r="G35" s="37"/>
      <c r="H35" s="37"/>
      <c r="I35" s="122">
        <v>0.21</v>
      </c>
      <c r="J35" s="121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9" t="s">
        <v>50</v>
      </c>
      <c r="F36" s="121">
        <f>ROUND((SUM(BH85:BH306)),  2)</f>
        <v>0</v>
      </c>
      <c r="G36" s="37"/>
      <c r="H36" s="37"/>
      <c r="I36" s="122">
        <v>0.12</v>
      </c>
      <c r="J36" s="121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9" t="s">
        <v>51</v>
      </c>
      <c r="F37" s="121">
        <f>ROUND((SUM(BI85:BI306)),  2)</f>
        <v>0</v>
      </c>
      <c r="G37" s="37"/>
      <c r="H37" s="37"/>
      <c r="I37" s="122">
        <v>0</v>
      </c>
      <c r="J37" s="121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133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05" t="str">
        <f>E7</f>
        <v>Dyjsko-mlýnský náhon, ř.km 0,000 - 2,200 Hrabětice, oprava hrází</v>
      </c>
      <c r="F48" s="406"/>
      <c r="G48" s="406"/>
      <c r="H48" s="406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104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7" t="str">
        <f>E9</f>
        <v>1 - Oprava hrází</v>
      </c>
      <c r="F50" s="407"/>
      <c r="G50" s="407"/>
      <c r="H50" s="407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k.ú. Hrabětice, Hevlín</v>
      </c>
      <c r="G52" s="39"/>
      <c r="H52" s="39"/>
      <c r="I52" s="32" t="s">
        <v>23</v>
      </c>
      <c r="J52" s="62" t="str">
        <f>IF(J12="","",J12)</f>
        <v>24. 3. 2025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Povodí Moravy, s.p.</v>
      </c>
      <c r="G54" s="39"/>
      <c r="H54" s="39"/>
      <c r="I54" s="32" t="s">
        <v>33</v>
      </c>
      <c r="J54" s="35" t="str">
        <f>E21</f>
        <v>Regioprojekt Brno, s.r.o.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31</v>
      </c>
      <c r="D55" s="39"/>
      <c r="E55" s="39"/>
      <c r="F55" s="30" t="str">
        <f>IF(E18="","",E18)</f>
        <v>Vyplň údaj</v>
      </c>
      <c r="G55" s="39"/>
      <c r="H55" s="39"/>
      <c r="I55" s="32" t="s">
        <v>38</v>
      </c>
      <c r="J55" s="35" t="str">
        <f>E24</f>
        <v>Ing. Martin Pikna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4" t="s">
        <v>134</v>
      </c>
      <c r="D57" s="135"/>
      <c r="E57" s="135"/>
      <c r="F57" s="135"/>
      <c r="G57" s="135"/>
      <c r="H57" s="135"/>
      <c r="I57" s="135"/>
      <c r="J57" s="136" t="s">
        <v>135</v>
      </c>
      <c r="K57" s="135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7" t="s">
        <v>74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136</v>
      </c>
    </row>
    <row r="60" spans="1:47" s="9" customFormat="1" ht="24.95" customHeight="1">
      <c r="B60" s="138"/>
      <c r="C60" s="139"/>
      <c r="D60" s="140" t="s">
        <v>137</v>
      </c>
      <c r="E60" s="141"/>
      <c r="F60" s="141"/>
      <c r="G60" s="141"/>
      <c r="H60" s="141"/>
      <c r="I60" s="141"/>
      <c r="J60" s="142">
        <f>J86</f>
        <v>0</v>
      </c>
      <c r="K60" s="139"/>
      <c r="L60" s="143"/>
    </row>
    <row r="61" spans="1:47" s="10" customFormat="1" ht="19.899999999999999" customHeight="1">
      <c r="B61" s="144"/>
      <c r="C61" s="145"/>
      <c r="D61" s="146" t="s">
        <v>138</v>
      </c>
      <c r="E61" s="147"/>
      <c r="F61" s="147"/>
      <c r="G61" s="147"/>
      <c r="H61" s="147"/>
      <c r="I61" s="147"/>
      <c r="J61" s="148">
        <f>J87</f>
        <v>0</v>
      </c>
      <c r="K61" s="145"/>
      <c r="L61" s="149"/>
    </row>
    <row r="62" spans="1:47" s="10" customFormat="1" ht="14.85" customHeight="1">
      <c r="B62" s="144"/>
      <c r="C62" s="145"/>
      <c r="D62" s="146" t="s">
        <v>139</v>
      </c>
      <c r="E62" s="147"/>
      <c r="F62" s="147"/>
      <c r="G62" s="147"/>
      <c r="H62" s="147"/>
      <c r="I62" s="147"/>
      <c r="J62" s="148">
        <f>J267</f>
        <v>0</v>
      </c>
      <c r="K62" s="145"/>
      <c r="L62" s="149"/>
    </row>
    <row r="63" spans="1:47" s="10" customFormat="1" ht="19.899999999999999" customHeight="1">
      <c r="B63" s="144"/>
      <c r="C63" s="145"/>
      <c r="D63" s="146" t="s">
        <v>140</v>
      </c>
      <c r="E63" s="147"/>
      <c r="F63" s="147"/>
      <c r="G63" s="147"/>
      <c r="H63" s="147"/>
      <c r="I63" s="147"/>
      <c r="J63" s="148">
        <f>J272</f>
        <v>0</v>
      </c>
      <c r="K63" s="145"/>
      <c r="L63" s="149"/>
    </row>
    <row r="64" spans="1:47" s="10" customFormat="1" ht="19.899999999999999" customHeight="1">
      <c r="B64" s="144"/>
      <c r="C64" s="145"/>
      <c r="D64" s="146" t="s">
        <v>141</v>
      </c>
      <c r="E64" s="147"/>
      <c r="F64" s="147"/>
      <c r="G64" s="147"/>
      <c r="H64" s="147"/>
      <c r="I64" s="147"/>
      <c r="J64" s="148">
        <f>J293</f>
        <v>0</v>
      </c>
      <c r="K64" s="145"/>
      <c r="L64" s="149"/>
    </row>
    <row r="65" spans="1:31" s="10" customFormat="1" ht="19.899999999999999" customHeight="1">
      <c r="B65" s="144"/>
      <c r="C65" s="145"/>
      <c r="D65" s="146" t="s">
        <v>142</v>
      </c>
      <c r="E65" s="147"/>
      <c r="F65" s="147"/>
      <c r="G65" s="147"/>
      <c r="H65" s="147"/>
      <c r="I65" s="147"/>
      <c r="J65" s="148">
        <f>J302</f>
        <v>0</v>
      </c>
      <c r="K65" s="145"/>
      <c r="L65" s="149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10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0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10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143</v>
      </c>
      <c r="D72" s="39"/>
      <c r="E72" s="39"/>
      <c r="F72" s="39"/>
      <c r="G72" s="39"/>
      <c r="H72" s="39"/>
      <c r="I72" s="39"/>
      <c r="J72" s="39"/>
      <c r="K72" s="39"/>
      <c r="L72" s="11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0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405" t="str">
        <f>E7</f>
        <v>Dyjsko-mlýnský náhon, ř.km 0,000 - 2,200 Hrabětice, oprava hrází</v>
      </c>
      <c r="F75" s="406"/>
      <c r="G75" s="406"/>
      <c r="H75" s="406"/>
      <c r="I75" s="39"/>
      <c r="J75" s="39"/>
      <c r="K75" s="39"/>
      <c r="L75" s="110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104</v>
      </c>
      <c r="D76" s="39"/>
      <c r="E76" s="39"/>
      <c r="F76" s="39"/>
      <c r="G76" s="39"/>
      <c r="H76" s="39"/>
      <c r="I76" s="39"/>
      <c r="J76" s="39"/>
      <c r="K76" s="39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77" t="str">
        <f>E9</f>
        <v>1 - Oprava hrází</v>
      </c>
      <c r="F77" s="407"/>
      <c r="G77" s="407"/>
      <c r="H77" s="407"/>
      <c r="I77" s="39"/>
      <c r="J77" s="39"/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21</v>
      </c>
      <c r="D79" s="39"/>
      <c r="E79" s="39"/>
      <c r="F79" s="30" t="str">
        <f>F12</f>
        <v>k.ú. Hrabětice, Hevlín</v>
      </c>
      <c r="G79" s="39"/>
      <c r="H79" s="39"/>
      <c r="I79" s="32" t="s">
        <v>23</v>
      </c>
      <c r="J79" s="62" t="str">
        <f>IF(J12="","",J12)</f>
        <v>24. 3. 2025</v>
      </c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10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25.7" customHeight="1">
      <c r="A81" s="37"/>
      <c r="B81" s="38"/>
      <c r="C81" s="32" t="s">
        <v>25</v>
      </c>
      <c r="D81" s="39"/>
      <c r="E81" s="39"/>
      <c r="F81" s="30" t="str">
        <f>E15</f>
        <v>Povodí Moravy, s.p.</v>
      </c>
      <c r="G81" s="39"/>
      <c r="H81" s="39"/>
      <c r="I81" s="32" t="s">
        <v>33</v>
      </c>
      <c r="J81" s="35" t="str">
        <f>E21</f>
        <v>Regioprojekt Brno, s.r.o.</v>
      </c>
      <c r="K81" s="39"/>
      <c r="L81" s="110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2" customHeight="1">
      <c r="A82" s="37"/>
      <c r="B82" s="38"/>
      <c r="C82" s="32" t="s">
        <v>31</v>
      </c>
      <c r="D82" s="39"/>
      <c r="E82" s="39"/>
      <c r="F82" s="30" t="str">
        <f>IF(E18="","",E18)</f>
        <v>Vyplň údaj</v>
      </c>
      <c r="G82" s="39"/>
      <c r="H82" s="39"/>
      <c r="I82" s="32" t="s">
        <v>38</v>
      </c>
      <c r="J82" s="35" t="str">
        <f>E24</f>
        <v>Ing. Martin Pikna</v>
      </c>
      <c r="K82" s="39"/>
      <c r="L82" s="110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0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50"/>
      <c r="B84" s="151"/>
      <c r="C84" s="152" t="s">
        <v>144</v>
      </c>
      <c r="D84" s="153" t="s">
        <v>61</v>
      </c>
      <c r="E84" s="153" t="s">
        <v>57</v>
      </c>
      <c r="F84" s="153" t="s">
        <v>58</v>
      </c>
      <c r="G84" s="153" t="s">
        <v>145</v>
      </c>
      <c r="H84" s="153" t="s">
        <v>146</v>
      </c>
      <c r="I84" s="153" t="s">
        <v>147</v>
      </c>
      <c r="J84" s="153" t="s">
        <v>135</v>
      </c>
      <c r="K84" s="154" t="s">
        <v>148</v>
      </c>
      <c r="L84" s="155"/>
      <c r="M84" s="71" t="s">
        <v>19</v>
      </c>
      <c r="N84" s="72" t="s">
        <v>46</v>
      </c>
      <c r="O84" s="72" t="s">
        <v>149</v>
      </c>
      <c r="P84" s="72" t="s">
        <v>150</v>
      </c>
      <c r="Q84" s="72" t="s">
        <v>151</v>
      </c>
      <c r="R84" s="72" t="s">
        <v>152</v>
      </c>
      <c r="S84" s="72" t="s">
        <v>153</v>
      </c>
      <c r="T84" s="73" t="s">
        <v>154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</row>
    <row r="85" spans="1:65" s="2" customFormat="1" ht="22.9" customHeight="1">
      <c r="A85" s="37"/>
      <c r="B85" s="38"/>
      <c r="C85" s="78" t="s">
        <v>155</v>
      </c>
      <c r="D85" s="39"/>
      <c r="E85" s="39"/>
      <c r="F85" s="39"/>
      <c r="G85" s="39"/>
      <c r="H85" s="39"/>
      <c r="I85" s="39"/>
      <c r="J85" s="156">
        <f>BK85</f>
        <v>0</v>
      </c>
      <c r="K85" s="39"/>
      <c r="L85" s="42"/>
      <c r="M85" s="74"/>
      <c r="N85" s="157"/>
      <c r="O85" s="75"/>
      <c r="P85" s="158">
        <f>P86</f>
        <v>0</v>
      </c>
      <c r="Q85" s="75"/>
      <c r="R85" s="158">
        <f>R86</f>
        <v>927.62208300359998</v>
      </c>
      <c r="S85" s="75"/>
      <c r="T85" s="159">
        <f>T86</f>
        <v>629.71411999999987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75</v>
      </c>
      <c r="AU85" s="20" t="s">
        <v>136</v>
      </c>
      <c r="BK85" s="160">
        <f>BK86</f>
        <v>0</v>
      </c>
    </row>
    <row r="86" spans="1:65" s="12" customFormat="1" ht="25.9" customHeight="1">
      <c r="B86" s="161"/>
      <c r="C86" s="162"/>
      <c r="D86" s="163" t="s">
        <v>75</v>
      </c>
      <c r="E86" s="164" t="s">
        <v>156</v>
      </c>
      <c r="F86" s="164" t="s">
        <v>157</v>
      </c>
      <c r="G86" s="162"/>
      <c r="H86" s="162"/>
      <c r="I86" s="165"/>
      <c r="J86" s="166">
        <f>BK86</f>
        <v>0</v>
      </c>
      <c r="K86" s="162"/>
      <c r="L86" s="167"/>
      <c r="M86" s="168"/>
      <c r="N86" s="169"/>
      <c r="O86" s="169"/>
      <c r="P86" s="170">
        <f>P87+P272+P293+P302</f>
        <v>0</v>
      </c>
      <c r="Q86" s="169"/>
      <c r="R86" s="170">
        <f>R87+R272+R293+R302</f>
        <v>927.62208300359998</v>
      </c>
      <c r="S86" s="169"/>
      <c r="T86" s="171">
        <f>T87+T272+T293+T302</f>
        <v>629.71411999999987</v>
      </c>
      <c r="AR86" s="172" t="s">
        <v>81</v>
      </c>
      <c r="AT86" s="173" t="s">
        <v>75</v>
      </c>
      <c r="AU86" s="173" t="s">
        <v>76</v>
      </c>
      <c r="AY86" s="172" t="s">
        <v>158</v>
      </c>
      <c r="BK86" s="174">
        <f>BK87+BK272+BK293+BK302</f>
        <v>0</v>
      </c>
    </row>
    <row r="87" spans="1:65" s="12" customFormat="1" ht="22.9" customHeight="1">
      <c r="B87" s="161"/>
      <c r="C87" s="162"/>
      <c r="D87" s="163" t="s">
        <v>75</v>
      </c>
      <c r="E87" s="175" t="s">
        <v>81</v>
      </c>
      <c r="F87" s="175" t="s">
        <v>159</v>
      </c>
      <c r="G87" s="162"/>
      <c r="H87" s="162"/>
      <c r="I87" s="165"/>
      <c r="J87" s="176">
        <f>BK87</f>
        <v>0</v>
      </c>
      <c r="K87" s="162"/>
      <c r="L87" s="167"/>
      <c r="M87" s="168"/>
      <c r="N87" s="169"/>
      <c r="O87" s="169"/>
      <c r="P87" s="170">
        <f>P88+SUM(P89:P267)</f>
        <v>0</v>
      </c>
      <c r="Q87" s="169"/>
      <c r="R87" s="170">
        <f>R88+SUM(R89:R267)</f>
        <v>0.25850000000000001</v>
      </c>
      <c r="S87" s="169"/>
      <c r="T87" s="171">
        <f>T88+SUM(T89:T267)</f>
        <v>629.71411999999987</v>
      </c>
      <c r="AR87" s="172" t="s">
        <v>81</v>
      </c>
      <c r="AT87" s="173" t="s">
        <v>75</v>
      </c>
      <c r="AU87" s="173" t="s">
        <v>81</v>
      </c>
      <c r="AY87" s="172" t="s">
        <v>158</v>
      </c>
      <c r="BK87" s="174">
        <f>BK88+SUM(BK89:BK267)</f>
        <v>0</v>
      </c>
    </row>
    <row r="88" spans="1:65" s="2" customFormat="1" ht="24.2" customHeight="1">
      <c r="A88" s="37"/>
      <c r="B88" s="38"/>
      <c r="C88" s="177" t="s">
        <v>81</v>
      </c>
      <c r="D88" s="177" t="s">
        <v>160</v>
      </c>
      <c r="E88" s="178" t="s">
        <v>161</v>
      </c>
      <c r="F88" s="179" t="s">
        <v>162</v>
      </c>
      <c r="G88" s="180" t="s">
        <v>163</v>
      </c>
      <c r="H88" s="181">
        <v>9907.5</v>
      </c>
      <c r="I88" s="182"/>
      <c r="J88" s="183">
        <f>ROUND(I88*H88,2)</f>
        <v>0</v>
      </c>
      <c r="K88" s="179" t="s">
        <v>164</v>
      </c>
      <c r="L88" s="42"/>
      <c r="M88" s="184" t="s">
        <v>19</v>
      </c>
      <c r="N88" s="185" t="s">
        <v>47</v>
      </c>
      <c r="O88" s="67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8" t="s">
        <v>110</v>
      </c>
      <c r="AT88" s="188" t="s">
        <v>160</v>
      </c>
      <c r="AU88" s="188" t="s">
        <v>85</v>
      </c>
      <c r="AY88" s="20" t="s">
        <v>158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20" t="s">
        <v>81</v>
      </c>
      <c r="BK88" s="189">
        <f>ROUND(I88*H88,2)</f>
        <v>0</v>
      </c>
      <c r="BL88" s="20" t="s">
        <v>110</v>
      </c>
      <c r="BM88" s="188" t="s">
        <v>165</v>
      </c>
    </row>
    <row r="89" spans="1:65" s="2" customFormat="1" ht="11.25">
      <c r="A89" s="37"/>
      <c r="B89" s="38"/>
      <c r="C89" s="39"/>
      <c r="D89" s="190" t="s">
        <v>166</v>
      </c>
      <c r="E89" s="39"/>
      <c r="F89" s="191" t="s">
        <v>167</v>
      </c>
      <c r="G89" s="39"/>
      <c r="H89" s="39"/>
      <c r="I89" s="192"/>
      <c r="J89" s="39"/>
      <c r="K89" s="39"/>
      <c r="L89" s="42"/>
      <c r="M89" s="193"/>
      <c r="N89" s="194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166</v>
      </c>
      <c r="AU89" s="20" t="s">
        <v>85</v>
      </c>
    </row>
    <row r="90" spans="1:65" s="13" customFormat="1" ht="22.5">
      <c r="B90" s="195"/>
      <c r="C90" s="196"/>
      <c r="D90" s="197" t="s">
        <v>168</v>
      </c>
      <c r="E90" s="198" t="s">
        <v>19</v>
      </c>
      <c r="F90" s="199" t="s">
        <v>169</v>
      </c>
      <c r="G90" s="196"/>
      <c r="H90" s="200">
        <v>9907.5</v>
      </c>
      <c r="I90" s="201"/>
      <c r="J90" s="196"/>
      <c r="K90" s="196"/>
      <c r="L90" s="202"/>
      <c r="M90" s="203"/>
      <c r="N90" s="204"/>
      <c r="O90" s="204"/>
      <c r="P90" s="204"/>
      <c r="Q90" s="204"/>
      <c r="R90" s="204"/>
      <c r="S90" s="204"/>
      <c r="T90" s="205"/>
      <c r="AT90" s="206" t="s">
        <v>168</v>
      </c>
      <c r="AU90" s="206" t="s">
        <v>85</v>
      </c>
      <c r="AV90" s="13" t="s">
        <v>85</v>
      </c>
      <c r="AW90" s="13" t="s">
        <v>37</v>
      </c>
      <c r="AX90" s="13" t="s">
        <v>76</v>
      </c>
      <c r="AY90" s="206" t="s">
        <v>158</v>
      </c>
    </row>
    <row r="91" spans="1:65" s="14" customFormat="1" ht="11.25">
      <c r="B91" s="207"/>
      <c r="C91" s="208"/>
      <c r="D91" s="197" t="s">
        <v>168</v>
      </c>
      <c r="E91" s="209" t="s">
        <v>99</v>
      </c>
      <c r="F91" s="210" t="s">
        <v>170</v>
      </c>
      <c r="G91" s="208"/>
      <c r="H91" s="211">
        <v>9907.5</v>
      </c>
      <c r="I91" s="212"/>
      <c r="J91" s="208"/>
      <c r="K91" s="208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168</v>
      </c>
      <c r="AU91" s="217" t="s">
        <v>85</v>
      </c>
      <c r="AV91" s="14" t="s">
        <v>110</v>
      </c>
      <c r="AW91" s="14" t="s">
        <v>37</v>
      </c>
      <c r="AX91" s="14" t="s">
        <v>81</v>
      </c>
      <c r="AY91" s="217" t="s">
        <v>158</v>
      </c>
    </row>
    <row r="92" spans="1:65" s="2" customFormat="1" ht="24.2" customHeight="1">
      <c r="A92" s="37"/>
      <c r="B92" s="38"/>
      <c r="C92" s="177" t="s">
        <v>85</v>
      </c>
      <c r="D92" s="177" t="s">
        <v>160</v>
      </c>
      <c r="E92" s="178" t="s">
        <v>171</v>
      </c>
      <c r="F92" s="179" t="s">
        <v>172</v>
      </c>
      <c r="G92" s="180" t="s">
        <v>173</v>
      </c>
      <c r="H92" s="181">
        <v>16</v>
      </c>
      <c r="I92" s="182"/>
      <c r="J92" s="183">
        <f>ROUND(I92*H92,2)</f>
        <v>0</v>
      </c>
      <c r="K92" s="179" t="s">
        <v>164</v>
      </c>
      <c r="L92" s="42"/>
      <c r="M92" s="184" t="s">
        <v>19</v>
      </c>
      <c r="N92" s="185" t="s">
        <v>47</v>
      </c>
      <c r="O92" s="67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8" t="s">
        <v>110</v>
      </c>
      <c r="AT92" s="188" t="s">
        <v>160</v>
      </c>
      <c r="AU92" s="188" t="s">
        <v>85</v>
      </c>
      <c r="AY92" s="20" t="s">
        <v>158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20" t="s">
        <v>81</v>
      </c>
      <c r="BK92" s="189">
        <f>ROUND(I92*H92,2)</f>
        <v>0</v>
      </c>
      <c r="BL92" s="20" t="s">
        <v>110</v>
      </c>
      <c r="BM92" s="188" t="s">
        <v>174</v>
      </c>
    </row>
    <row r="93" spans="1:65" s="2" customFormat="1" ht="11.25">
      <c r="A93" s="37"/>
      <c r="B93" s="38"/>
      <c r="C93" s="39"/>
      <c r="D93" s="190" t="s">
        <v>166</v>
      </c>
      <c r="E93" s="39"/>
      <c r="F93" s="191" t="s">
        <v>175</v>
      </c>
      <c r="G93" s="39"/>
      <c r="H93" s="39"/>
      <c r="I93" s="192"/>
      <c r="J93" s="39"/>
      <c r="K93" s="39"/>
      <c r="L93" s="42"/>
      <c r="M93" s="193"/>
      <c r="N93" s="194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166</v>
      </c>
      <c r="AU93" s="20" t="s">
        <v>85</v>
      </c>
    </row>
    <row r="94" spans="1:65" s="13" customFormat="1" ht="11.25">
      <c r="B94" s="195"/>
      <c r="C94" s="196"/>
      <c r="D94" s="197" t="s">
        <v>168</v>
      </c>
      <c r="E94" s="198" t="s">
        <v>19</v>
      </c>
      <c r="F94" s="199" t="s">
        <v>176</v>
      </c>
      <c r="G94" s="196"/>
      <c r="H94" s="200">
        <v>16</v>
      </c>
      <c r="I94" s="201"/>
      <c r="J94" s="196"/>
      <c r="K94" s="196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168</v>
      </c>
      <c r="AU94" s="206" t="s">
        <v>85</v>
      </c>
      <c r="AV94" s="13" t="s">
        <v>85</v>
      </c>
      <c r="AW94" s="13" t="s">
        <v>37</v>
      </c>
      <c r="AX94" s="13" t="s">
        <v>76</v>
      </c>
      <c r="AY94" s="206" t="s">
        <v>158</v>
      </c>
    </row>
    <row r="95" spans="1:65" s="14" customFormat="1" ht="11.25">
      <c r="B95" s="207"/>
      <c r="C95" s="208"/>
      <c r="D95" s="197" t="s">
        <v>168</v>
      </c>
      <c r="E95" s="209" t="s">
        <v>101</v>
      </c>
      <c r="F95" s="210" t="s">
        <v>170</v>
      </c>
      <c r="G95" s="208"/>
      <c r="H95" s="211">
        <v>16</v>
      </c>
      <c r="I95" s="212"/>
      <c r="J95" s="208"/>
      <c r="K95" s="208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168</v>
      </c>
      <c r="AU95" s="217" t="s">
        <v>85</v>
      </c>
      <c r="AV95" s="14" t="s">
        <v>110</v>
      </c>
      <c r="AW95" s="14" t="s">
        <v>37</v>
      </c>
      <c r="AX95" s="14" t="s">
        <v>81</v>
      </c>
      <c r="AY95" s="217" t="s">
        <v>158</v>
      </c>
    </row>
    <row r="96" spans="1:65" s="2" customFormat="1" ht="24.2" customHeight="1">
      <c r="A96" s="37"/>
      <c r="B96" s="38"/>
      <c r="C96" s="177" t="s">
        <v>106</v>
      </c>
      <c r="D96" s="177" t="s">
        <v>160</v>
      </c>
      <c r="E96" s="178" t="s">
        <v>177</v>
      </c>
      <c r="F96" s="179" t="s">
        <v>178</v>
      </c>
      <c r="G96" s="180" t="s">
        <v>173</v>
      </c>
      <c r="H96" s="181">
        <v>16</v>
      </c>
      <c r="I96" s="182"/>
      <c r="J96" s="183">
        <f>ROUND(I96*H96,2)</f>
        <v>0</v>
      </c>
      <c r="K96" s="179" t="s">
        <v>164</v>
      </c>
      <c r="L96" s="42"/>
      <c r="M96" s="184" t="s">
        <v>19</v>
      </c>
      <c r="N96" s="185" t="s">
        <v>47</v>
      </c>
      <c r="O96" s="67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8" t="s">
        <v>110</v>
      </c>
      <c r="AT96" s="188" t="s">
        <v>160</v>
      </c>
      <c r="AU96" s="188" t="s">
        <v>85</v>
      </c>
      <c r="AY96" s="20" t="s">
        <v>158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20" t="s">
        <v>81</v>
      </c>
      <c r="BK96" s="189">
        <f>ROUND(I96*H96,2)</f>
        <v>0</v>
      </c>
      <c r="BL96" s="20" t="s">
        <v>110</v>
      </c>
      <c r="BM96" s="188" t="s">
        <v>179</v>
      </c>
    </row>
    <row r="97" spans="1:65" s="2" customFormat="1" ht="11.25">
      <c r="A97" s="37"/>
      <c r="B97" s="38"/>
      <c r="C97" s="39"/>
      <c r="D97" s="190" t="s">
        <v>166</v>
      </c>
      <c r="E97" s="39"/>
      <c r="F97" s="191" t="s">
        <v>180</v>
      </c>
      <c r="G97" s="39"/>
      <c r="H97" s="39"/>
      <c r="I97" s="192"/>
      <c r="J97" s="39"/>
      <c r="K97" s="39"/>
      <c r="L97" s="42"/>
      <c r="M97" s="193"/>
      <c r="N97" s="194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166</v>
      </c>
      <c r="AU97" s="20" t="s">
        <v>85</v>
      </c>
    </row>
    <row r="98" spans="1:65" s="13" customFormat="1" ht="11.25">
      <c r="B98" s="195"/>
      <c r="C98" s="196"/>
      <c r="D98" s="197" t="s">
        <v>168</v>
      </c>
      <c r="E98" s="198" t="s">
        <v>19</v>
      </c>
      <c r="F98" s="199" t="s">
        <v>176</v>
      </c>
      <c r="G98" s="196"/>
      <c r="H98" s="200">
        <v>16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168</v>
      </c>
      <c r="AU98" s="206" t="s">
        <v>85</v>
      </c>
      <c r="AV98" s="13" t="s">
        <v>85</v>
      </c>
      <c r="AW98" s="13" t="s">
        <v>37</v>
      </c>
      <c r="AX98" s="13" t="s">
        <v>76</v>
      </c>
      <c r="AY98" s="206" t="s">
        <v>158</v>
      </c>
    </row>
    <row r="99" spans="1:65" s="14" customFormat="1" ht="11.25">
      <c r="B99" s="207"/>
      <c r="C99" s="208"/>
      <c r="D99" s="197" t="s">
        <v>168</v>
      </c>
      <c r="E99" s="209" t="s">
        <v>103</v>
      </c>
      <c r="F99" s="210" t="s">
        <v>170</v>
      </c>
      <c r="G99" s="208"/>
      <c r="H99" s="211">
        <v>16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168</v>
      </c>
      <c r="AU99" s="217" t="s">
        <v>85</v>
      </c>
      <c r="AV99" s="14" t="s">
        <v>110</v>
      </c>
      <c r="AW99" s="14" t="s">
        <v>37</v>
      </c>
      <c r="AX99" s="14" t="s">
        <v>81</v>
      </c>
      <c r="AY99" s="217" t="s">
        <v>158</v>
      </c>
    </row>
    <row r="100" spans="1:65" s="2" customFormat="1" ht="24.2" customHeight="1">
      <c r="A100" s="37"/>
      <c r="B100" s="38"/>
      <c r="C100" s="177" t="s">
        <v>110</v>
      </c>
      <c r="D100" s="177" t="s">
        <v>160</v>
      </c>
      <c r="E100" s="178" t="s">
        <v>181</v>
      </c>
      <c r="F100" s="179" t="s">
        <v>182</v>
      </c>
      <c r="G100" s="180" t="s">
        <v>173</v>
      </c>
      <c r="H100" s="181">
        <v>3</v>
      </c>
      <c r="I100" s="182"/>
      <c r="J100" s="183">
        <f>ROUND(I100*H100,2)</f>
        <v>0</v>
      </c>
      <c r="K100" s="179" t="s">
        <v>164</v>
      </c>
      <c r="L100" s="42"/>
      <c r="M100" s="184" t="s">
        <v>19</v>
      </c>
      <c r="N100" s="185" t="s">
        <v>47</v>
      </c>
      <c r="O100" s="67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8" t="s">
        <v>110</v>
      </c>
      <c r="AT100" s="188" t="s">
        <v>160</v>
      </c>
      <c r="AU100" s="188" t="s">
        <v>85</v>
      </c>
      <c r="AY100" s="20" t="s">
        <v>158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20" t="s">
        <v>81</v>
      </c>
      <c r="BK100" s="189">
        <f>ROUND(I100*H100,2)</f>
        <v>0</v>
      </c>
      <c r="BL100" s="20" t="s">
        <v>110</v>
      </c>
      <c r="BM100" s="188" t="s">
        <v>183</v>
      </c>
    </row>
    <row r="101" spans="1:65" s="2" customFormat="1" ht="11.25">
      <c r="A101" s="37"/>
      <c r="B101" s="38"/>
      <c r="C101" s="39"/>
      <c r="D101" s="190" t="s">
        <v>166</v>
      </c>
      <c r="E101" s="39"/>
      <c r="F101" s="191" t="s">
        <v>184</v>
      </c>
      <c r="G101" s="39"/>
      <c r="H101" s="39"/>
      <c r="I101" s="192"/>
      <c r="J101" s="39"/>
      <c r="K101" s="39"/>
      <c r="L101" s="42"/>
      <c r="M101" s="193"/>
      <c r="N101" s="194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166</v>
      </c>
      <c r="AU101" s="20" t="s">
        <v>85</v>
      </c>
    </row>
    <row r="102" spans="1:65" s="13" customFormat="1" ht="11.25">
      <c r="B102" s="195"/>
      <c r="C102" s="196"/>
      <c r="D102" s="197" t="s">
        <v>168</v>
      </c>
      <c r="E102" s="198" t="s">
        <v>19</v>
      </c>
      <c r="F102" s="199" t="s">
        <v>185</v>
      </c>
      <c r="G102" s="196"/>
      <c r="H102" s="200">
        <v>3</v>
      </c>
      <c r="I102" s="201"/>
      <c r="J102" s="196"/>
      <c r="K102" s="196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168</v>
      </c>
      <c r="AU102" s="206" t="s">
        <v>85</v>
      </c>
      <c r="AV102" s="13" t="s">
        <v>85</v>
      </c>
      <c r="AW102" s="13" t="s">
        <v>37</v>
      </c>
      <c r="AX102" s="13" t="s">
        <v>76</v>
      </c>
      <c r="AY102" s="206" t="s">
        <v>158</v>
      </c>
    </row>
    <row r="103" spans="1:65" s="14" customFormat="1" ht="11.25">
      <c r="B103" s="207"/>
      <c r="C103" s="208"/>
      <c r="D103" s="197" t="s">
        <v>168</v>
      </c>
      <c r="E103" s="209" t="s">
        <v>105</v>
      </c>
      <c r="F103" s="210" t="s">
        <v>170</v>
      </c>
      <c r="G103" s="208"/>
      <c r="H103" s="211">
        <v>3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168</v>
      </c>
      <c r="AU103" s="217" t="s">
        <v>85</v>
      </c>
      <c r="AV103" s="14" t="s">
        <v>110</v>
      </c>
      <c r="AW103" s="14" t="s">
        <v>37</v>
      </c>
      <c r="AX103" s="14" t="s">
        <v>81</v>
      </c>
      <c r="AY103" s="217" t="s">
        <v>158</v>
      </c>
    </row>
    <row r="104" spans="1:65" s="2" customFormat="1" ht="24.2" customHeight="1">
      <c r="A104" s="37"/>
      <c r="B104" s="38"/>
      <c r="C104" s="177" t="s">
        <v>186</v>
      </c>
      <c r="D104" s="177" t="s">
        <v>160</v>
      </c>
      <c r="E104" s="178" t="s">
        <v>187</v>
      </c>
      <c r="F104" s="179" t="s">
        <v>188</v>
      </c>
      <c r="G104" s="180" t="s">
        <v>173</v>
      </c>
      <c r="H104" s="181">
        <v>3</v>
      </c>
      <c r="I104" s="182"/>
      <c r="J104" s="183">
        <f>ROUND(I104*H104,2)</f>
        <v>0</v>
      </c>
      <c r="K104" s="179" t="s">
        <v>164</v>
      </c>
      <c r="L104" s="42"/>
      <c r="M104" s="184" t="s">
        <v>19</v>
      </c>
      <c r="N104" s="185" t="s">
        <v>47</v>
      </c>
      <c r="O104" s="67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8" t="s">
        <v>110</v>
      </c>
      <c r="AT104" s="188" t="s">
        <v>160</v>
      </c>
      <c r="AU104" s="188" t="s">
        <v>85</v>
      </c>
      <c r="AY104" s="20" t="s">
        <v>158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20" t="s">
        <v>81</v>
      </c>
      <c r="BK104" s="189">
        <f>ROUND(I104*H104,2)</f>
        <v>0</v>
      </c>
      <c r="BL104" s="20" t="s">
        <v>110</v>
      </c>
      <c r="BM104" s="188" t="s">
        <v>189</v>
      </c>
    </row>
    <row r="105" spans="1:65" s="2" customFormat="1" ht="11.25">
      <c r="A105" s="37"/>
      <c r="B105" s="38"/>
      <c r="C105" s="39"/>
      <c r="D105" s="190" t="s">
        <v>166</v>
      </c>
      <c r="E105" s="39"/>
      <c r="F105" s="191" t="s">
        <v>190</v>
      </c>
      <c r="G105" s="39"/>
      <c r="H105" s="39"/>
      <c r="I105" s="192"/>
      <c r="J105" s="39"/>
      <c r="K105" s="39"/>
      <c r="L105" s="42"/>
      <c r="M105" s="193"/>
      <c r="N105" s="194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166</v>
      </c>
      <c r="AU105" s="20" t="s">
        <v>85</v>
      </c>
    </row>
    <row r="106" spans="1:65" s="13" customFormat="1" ht="11.25">
      <c r="B106" s="195"/>
      <c r="C106" s="196"/>
      <c r="D106" s="197" t="s">
        <v>168</v>
      </c>
      <c r="E106" s="198" t="s">
        <v>19</v>
      </c>
      <c r="F106" s="199" t="s">
        <v>185</v>
      </c>
      <c r="G106" s="196"/>
      <c r="H106" s="200">
        <v>3</v>
      </c>
      <c r="I106" s="201"/>
      <c r="J106" s="196"/>
      <c r="K106" s="196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168</v>
      </c>
      <c r="AU106" s="206" t="s">
        <v>85</v>
      </c>
      <c r="AV106" s="13" t="s">
        <v>85</v>
      </c>
      <c r="AW106" s="13" t="s">
        <v>37</v>
      </c>
      <c r="AX106" s="13" t="s">
        <v>76</v>
      </c>
      <c r="AY106" s="206" t="s">
        <v>158</v>
      </c>
    </row>
    <row r="107" spans="1:65" s="14" customFormat="1" ht="11.25">
      <c r="B107" s="207"/>
      <c r="C107" s="208"/>
      <c r="D107" s="197" t="s">
        <v>168</v>
      </c>
      <c r="E107" s="209" t="s">
        <v>108</v>
      </c>
      <c r="F107" s="210" t="s">
        <v>170</v>
      </c>
      <c r="G107" s="208"/>
      <c r="H107" s="211">
        <v>3</v>
      </c>
      <c r="I107" s="212"/>
      <c r="J107" s="208"/>
      <c r="K107" s="208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168</v>
      </c>
      <c r="AU107" s="217" t="s">
        <v>85</v>
      </c>
      <c r="AV107" s="14" t="s">
        <v>110</v>
      </c>
      <c r="AW107" s="14" t="s">
        <v>37</v>
      </c>
      <c r="AX107" s="14" t="s">
        <v>81</v>
      </c>
      <c r="AY107" s="217" t="s">
        <v>158</v>
      </c>
    </row>
    <row r="108" spans="1:65" s="2" customFormat="1" ht="24.2" customHeight="1">
      <c r="A108" s="37"/>
      <c r="B108" s="38"/>
      <c r="C108" s="177" t="s">
        <v>191</v>
      </c>
      <c r="D108" s="177" t="s">
        <v>160</v>
      </c>
      <c r="E108" s="178" t="s">
        <v>192</v>
      </c>
      <c r="F108" s="179" t="s">
        <v>193</v>
      </c>
      <c r="G108" s="180" t="s">
        <v>173</v>
      </c>
      <c r="H108" s="181">
        <v>4</v>
      </c>
      <c r="I108" s="182"/>
      <c r="J108" s="183">
        <f>ROUND(I108*H108,2)</f>
        <v>0</v>
      </c>
      <c r="K108" s="179" t="s">
        <v>164</v>
      </c>
      <c r="L108" s="42"/>
      <c r="M108" s="184" t="s">
        <v>19</v>
      </c>
      <c r="N108" s="185" t="s">
        <v>47</v>
      </c>
      <c r="O108" s="67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8" t="s">
        <v>110</v>
      </c>
      <c r="AT108" s="188" t="s">
        <v>160</v>
      </c>
      <c r="AU108" s="188" t="s">
        <v>85</v>
      </c>
      <c r="AY108" s="20" t="s">
        <v>158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20" t="s">
        <v>81</v>
      </c>
      <c r="BK108" s="189">
        <f>ROUND(I108*H108,2)</f>
        <v>0</v>
      </c>
      <c r="BL108" s="20" t="s">
        <v>110</v>
      </c>
      <c r="BM108" s="188" t="s">
        <v>194</v>
      </c>
    </row>
    <row r="109" spans="1:65" s="2" customFormat="1" ht="11.25">
      <c r="A109" s="37"/>
      <c r="B109" s="38"/>
      <c r="C109" s="39"/>
      <c r="D109" s="190" t="s">
        <v>166</v>
      </c>
      <c r="E109" s="39"/>
      <c r="F109" s="191" t="s">
        <v>195</v>
      </c>
      <c r="G109" s="39"/>
      <c r="H109" s="39"/>
      <c r="I109" s="192"/>
      <c r="J109" s="39"/>
      <c r="K109" s="39"/>
      <c r="L109" s="42"/>
      <c r="M109" s="193"/>
      <c r="N109" s="194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166</v>
      </c>
      <c r="AU109" s="20" t="s">
        <v>85</v>
      </c>
    </row>
    <row r="110" spans="1:65" s="13" customFormat="1" ht="11.25">
      <c r="B110" s="195"/>
      <c r="C110" s="196"/>
      <c r="D110" s="197" t="s">
        <v>168</v>
      </c>
      <c r="E110" s="198" t="s">
        <v>19</v>
      </c>
      <c r="F110" s="199" t="s">
        <v>196</v>
      </c>
      <c r="G110" s="196"/>
      <c r="H110" s="200">
        <v>4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168</v>
      </c>
      <c r="AU110" s="206" t="s">
        <v>85</v>
      </c>
      <c r="AV110" s="13" t="s">
        <v>85</v>
      </c>
      <c r="AW110" s="13" t="s">
        <v>37</v>
      </c>
      <c r="AX110" s="13" t="s">
        <v>76</v>
      </c>
      <c r="AY110" s="206" t="s">
        <v>158</v>
      </c>
    </row>
    <row r="111" spans="1:65" s="14" customFormat="1" ht="11.25">
      <c r="B111" s="207"/>
      <c r="C111" s="208"/>
      <c r="D111" s="197" t="s">
        <v>168</v>
      </c>
      <c r="E111" s="209" t="s">
        <v>109</v>
      </c>
      <c r="F111" s="210" t="s">
        <v>170</v>
      </c>
      <c r="G111" s="208"/>
      <c r="H111" s="211">
        <v>4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168</v>
      </c>
      <c r="AU111" s="217" t="s">
        <v>85</v>
      </c>
      <c r="AV111" s="14" t="s">
        <v>110</v>
      </c>
      <c r="AW111" s="14" t="s">
        <v>37</v>
      </c>
      <c r="AX111" s="14" t="s">
        <v>81</v>
      </c>
      <c r="AY111" s="217" t="s">
        <v>158</v>
      </c>
    </row>
    <row r="112" spans="1:65" s="2" customFormat="1" ht="33" customHeight="1">
      <c r="A112" s="37"/>
      <c r="B112" s="38"/>
      <c r="C112" s="177" t="s">
        <v>197</v>
      </c>
      <c r="D112" s="177" t="s">
        <v>160</v>
      </c>
      <c r="E112" s="178" t="s">
        <v>198</v>
      </c>
      <c r="F112" s="179" t="s">
        <v>199</v>
      </c>
      <c r="G112" s="180" t="s">
        <v>173</v>
      </c>
      <c r="H112" s="181">
        <v>1</v>
      </c>
      <c r="I112" s="182"/>
      <c r="J112" s="183">
        <f>ROUND(I112*H112,2)</f>
        <v>0</v>
      </c>
      <c r="K112" s="179" t="s">
        <v>164</v>
      </c>
      <c r="L112" s="42"/>
      <c r="M112" s="184" t="s">
        <v>19</v>
      </c>
      <c r="N112" s="185" t="s">
        <v>47</v>
      </c>
      <c r="O112" s="67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8" t="s">
        <v>110</v>
      </c>
      <c r="AT112" s="188" t="s">
        <v>160</v>
      </c>
      <c r="AU112" s="188" t="s">
        <v>85</v>
      </c>
      <c r="AY112" s="20" t="s">
        <v>158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20" t="s">
        <v>81</v>
      </c>
      <c r="BK112" s="189">
        <f>ROUND(I112*H112,2)</f>
        <v>0</v>
      </c>
      <c r="BL112" s="20" t="s">
        <v>110</v>
      </c>
      <c r="BM112" s="188" t="s">
        <v>200</v>
      </c>
    </row>
    <row r="113" spans="1:65" s="2" customFormat="1" ht="11.25">
      <c r="A113" s="37"/>
      <c r="B113" s="38"/>
      <c r="C113" s="39"/>
      <c r="D113" s="190" t="s">
        <v>166</v>
      </c>
      <c r="E113" s="39"/>
      <c r="F113" s="191" t="s">
        <v>201</v>
      </c>
      <c r="G113" s="39"/>
      <c r="H113" s="39"/>
      <c r="I113" s="192"/>
      <c r="J113" s="39"/>
      <c r="K113" s="39"/>
      <c r="L113" s="42"/>
      <c r="M113" s="193"/>
      <c r="N113" s="194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166</v>
      </c>
      <c r="AU113" s="20" t="s">
        <v>85</v>
      </c>
    </row>
    <row r="114" spans="1:65" s="13" customFormat="1" ht="11.25">
      <c r="B114" s="195"/>
      <c r="C114" s="196"/>
      <c r="D114" s="197" t="s">
        <v>168</v>
      </c>
      <c r="E114" s="198" t="s">
        <v>19</v>
      </c>
      <c r="F114" s="199" t="s">
        <v>202</v>
      </c>
      <c r="G114" s="196"/>
      <c r="H114" s="200">
        <v>1</v>
      </c>
      <c r="I114" s="201"/>
      <c r="J114" s="196"/>
      <c r="K114" s="196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168</v>
      </c>
      <c r="AU114" s="206" t="s">
        <v>85</v>
      </c>
      <c r="AV114" s="13" t="s">
        <v>85</v>
      </c>
      <c r="AW114" s="13" t="s">
        <v>37</v>
      </c>
      <c r="AX114" s="13" t="s">
        <v>76</v>
      </c>
      <c r="AY114" s="206" t="s">
        <v>158</v>
      </c>
    </row>
    <row r="115" spans="1:65" s="14" customFormat="1" ht="11.25">
      <c r="B115" s="207"/>
      <c r="C115" s="208"/>
      <c r="D115" s="197" t="s">
        <v>168</v>
      </c>
      <c r="E115" s="209" t="s">
        <v>111</v>
      </c>
      <c r="F115" s="210" t="s">
        <v>170</v>
      </c>
      <c r="G115" s="208"/>
      <c r="H115" s="211">
        <v>1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168</v>
      </c>
      <c r="AU115" s="217" t="s">
        <v>85</v>
      </c>
      <c r="AV115" s="14" t="s">
        <v>110</v>
      </c>
      <c r="AW115" s="14" t="s">
        <v>37</v>
      </c>
      <c r="AX115" s="14" t="s">
        <v>81</v>
      </c>
      <c r="AY115" s="217" t="s">
        <v>158</v>
      </c>
    </row>
    <row r="116" spans="1:65" s="2" customFormat="1" ht="33" customHeight="1">
      <c r="A116" s="37"/>
      <c r="B116" s="38"/>
      <c r="C116" s="177" t="s">
        <v>203</v>
      </c>
      <c r="D116" s="177" t="s">
        <v>160</v>
      </c>
      <c r="E116" s="178" t="s">
        <v>204</v>
      </c>
      <c r="F116" s="179" t="s">
        <v>205</v>
      </c>
      <c r="G116" s="180" t="s">
        <v>173</v>
      </c>
      <c r="H116" s="181">
        <v>2</v>
      </c>
      <c r="I116" s="182"/>
      <c r="J116" s="183">
        <f>ROUND(I116*H116,2)</f>
        <v>0</v>
      </c>
      <c r="K116" s="179" t="s">
        <v>19</v>
      </c>
      <c r="L116" s="42"/>
      <c r="M116" s="184" t="s">
        <v>19</v>
      </c>
      <c r="N116" s="185" t="s">
        <v>47</v>
      </c>
      <c r="O116" s="67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8" t="s">
        <v>110</v>
      </c>
      <c r="AT116" s="188" t="s">
        <v>160</v>
      </c>
      <c r="AU116" s="188" t="s">
        <v>85</v>
      </c>
      <c r="AY116" s="20" t="s">
        <v>158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20" t="s">
        <v>81</v>
      </c>
      <c r="BK116" s="189">
        <f>ROUND(I116*H116,2)</f>
        <v>0</v>
      </c>
      <c r="BL116" s="20" t="s">
        <v>110</v>
      </c>
      <c r="BM116" s="188" t="s">
        <v>206</v>
      </c>
    </row>
    <row r="117" spans="1:65" s="2" customFormat="1" ht="29.25">
      <c r="A117" s="37"/>
      <c r="B117" s="38"/>
      <c r="C117" s="39"/>
      <c r="D117" s="197" t="s">
        <v>207</v>
      </c>
      <c r="E117" s="39"/>
      <c r="F117" s="218" t="s">
        <v>208</v>
      </c>
      <c r="G117" s="39"/>
      <c r="H117" s="39"/>
      <c r="I117" s="192"/>
      <c r="J117" s="39"/>
      <c r="K117" s="39"/>
      <c r="L117" s="42"/>
      <c r="M117" s="193"/>
      <c r="N117" s="194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207</v>
      </c>
      <c r="AU117" s="20" t="s">
        <v>85</v>
      </c>
    </row>
    <row r="118" spans="1:65" s="13" customFormat="1" ht="11.25">
      <c r="B118" s="195"/>
      <c r="C118" s="196"/>
      <c r="D118" s="197" t="s">
        <v>168</v>
      </c>
      <c r="E118" s="198" t="s">
        <v>19</v>
      </c>
      <c r="F118" s="199" t="s">
        <v>209</v>
      </c>
      <c r="G118" s="196"/>
      <c r="H118" s="200">
        <v>2</v>
      </c>
      <c r="I118" s="201"/>
      <c r="J118" s="196"/>
      <c r="K118" s="196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168</v>
      </c>
      <c r="AU118" s="206" t="s">
        <v>85</v>
      </c>
      <c r="AV118" s="13" t="s">
        <v>85</v>
      </c>
      <c r="AW118" s="13" t="s">
        <v>37</v>
      </c>
      <c r="AX118" s="13" t="s">
        <v>76</v>
      </c>
      <c r="AY118" s="206" t="s">
        <v>158</v>
      </c>
    </row>
    <row r="119" spans="1:65" s="14" customFormat="1" ht="11.25">
      <c r="B119" s="207"/>
      <c r="C119" s="208"/>
      <c r="D119" s="197" t="s">
        <v>168</v>
      </c>
      <c r="E119" s="209" t="s">
        <v>113</v>
      </c>
      <c r="F119" s="210" t="s">
        <v>170</v>
      </c>
      <c r="G119" s="208"/>
      <c r="H119" s="211">
        <v>2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168</v>
      </c>
      <c r="AU119" s="217" t="s">
        <v>85</v>
      </c>
      <c r="AV119" s="14" t="s">
        <v>110</v>
      </c>
      <c r="AW119" s="14" t="s">
        <v>37</v>
      </c>
      <c r="AX119" s="14" t="s">
        <v>81</v>
      </c>
      <c r="AY119" s="217" t="s">
        <v>158</v>
      </c>
    </row>
    <row r="120" spans="1:65" s="2" customFormat="1" ht="49.15" customHeight="1">
      <c r="A120" s="37"/>
      <c r="B120" s="38"/>
      <c r="C120" s="177" t="s">
        <v>210</v>
      </c>
      <c r="D120" s="177" t="s">
        <v>160</v>
      </c>
      <c r="E120" s="178" t="s">
        <v>211</v>
      </c>
      <c r="F120" s="179" t="s">
        <v>212</v>
      </c>
      <c r="G120" s="180" t="s">
        <v>173</v>
      </c>
      <c r="H120" s="181">
        <v>16</v>
      </c>
      <c r="I120" s="182"/>
      <c r="J120" s="183">
        <f>ROUND(I120*H120,2)</f>
        <v>0</v>
      </c>
      <c r="K120" s="179" t="s">
        <v>164</v>
      </c>
      <c r="L120" s="42"/>
      <c r="M120" s="184" t="s">
        <v>19</v>
      </c>
      <c r="N120" s="185" t="s">
        <v>47</v>
      </c>
      <c r="O120" s="67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8" t="s">
        <v>110</v>
      </c>
      <c r="AT120" s="188" t="s">
        <v>160</v>
      </c>
      <c r="AU120" s="188" t="s">
        <v>85</v>
      </c>
      <c r="AY120" s="20" t="s">
        <v>158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20" t="s">
        <v>81</v>
      </c>
      <c r="BK120" s="189">
        <f>ROUND(I120*H120,2)</f>
        <v>0</v>
      </c>
      <c r="BL120" s="20" t="s">
        <v>110</v>
      </c>
      <c r="BM120" s="188" t="s">
        <v>213</v>
      </c>
    </row>
    <row r="121" spans="1:65" s="2" customFormat="1" ht="11.25">
      <c r="A121" s="37"/>
      <c r="B121" s="38"/>
      <c r="C121" s="39"/>
      <c r="D121" s="190" t="s">
        <v>166</v>
      </c>
      <c r="E121" s="39"/>
      <c r="F121" s="191" t="s">
        <v>214</v>
      </c>
      <c r="G121" s="39"/>
      <c r="H121" s="39"/>
      <c r="I121" s="192"/>
      <c r="J121" s="39"/>
      <c r="K121" s="39"/>
      <c r="L121" s="42"/>
      <c r="M121" s="193"/>
      <c r="N121" s="194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166</v>
      </c>
      <c r="AU121" s="20" t="s">
        <v>85</v>
      </c>
    </row>
    <row r="122" spans="1:65" s="13" customFormat="1" ht="11.25">
      <c r="B122" s="195"/>
      <c r="C122" s="196"/>
      <c r="D122" s="197" t="s">
        <v>168</v>
      </c>
      <c r="E122" s="198" t="s">
        <v>19</v>
      </c>
      <c r="F122" s="199" t="s">
        <v>101</v>
      </c>
      <c r="G122" s="196"/>
      <c r="H122" s="200">
        <v>16</v>
      </c>
      <c r="I122" s="201"/>
      <c r="J122" s="196"/>
      <c r="K122" s="196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168</v>
      </c>
      <c r="AU122" s="206" t="s">
        <v>85</v>
      </c>
      <c r="AV122" s="13" t="s">
        <v>85</v>
      </c>
      <c r="AW122" s="13" t="s">
        <v>37</v>
      </c>
      <c r="AX122" s="13" t="s">
        <v>76</v>
      </c>
      <c r="AY122" s="206" t="s">
        <v>158</v>
      </c>
    </row>
    <row r="123" spans="1:65" s="14" customFormat="1" ht="11.25">
      <c r="B123" s="207"/>
      <c r="C123" s="208"/>
      <c r="D123" s="197" t="s">
        <v>168</v>
      </c>
      <c r="E123" s="209" t="s">
        <v>19</v>
      </c>
      <c r="F123" s="210" t="s">
        <v>170</v>
      </c>
      <c r="G123" s="208"/>
      <c r="H123" s="211">
        <v>16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168</v>
      </c>
      <c r="AU123" s="217" t="s">
        <v>85</v>
      </c>
      <c r="AV123" s="14" t="s">
        <v>110</v>
      </c>
      <c r="AW123" s="14" t="s">
        <v>37</v>
      </c>
      <c r="AX123" s="14" t="s">
        <v>81</v>
      </c>
      <c r="AY123" s="217" t="s">
        <v>158</v>
      </c>
    </row>
    <row r="124" spans="1:65" s="2" customFormat="1" ht="49.15" customHeight="1">
      <c r="A124" s="37"/>
      <c r="B124" s="38"/>
      <c r="C124" s="177" t="s">
        <v>215</v>
      </c>
      <c r="D124" s="177" t="s">
        <v>160</v>
      </c>
      <c r="E124" s="178" t="s">
        <v>216</v>
      </c>
      <c r="F124" s="179" t="s">
        <v>217</v>
      </c>
      <c r="G124" s="180" t="s">
        <v>173</v>
      </c>
      <c r="H124" s="181">
        <v>16</v>
      </c>
      <c r="I124" s="182"/>
      <c r="J124" s="183">
        <f>ROUND(I124*H124,2)</f>
        <v>0</v>
      </c>
      <c r="K124" s="179" t="s">
        <v>164</v>
      </c>
      <c r="L124" s="42"/>
      <c r="M124" s="184" t="s">
        <v>19</v>
      </c>
      <c r="N124" s="185" t="s">
        <v>47</v>
      </c>
      <c r="O124" s="67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8" t="s">
        <v>110</v>
      </c>
      <c r="AT124" s="188" t="s">
        <v>160</v>
      </c>
      <c r="AU124" s="188" t="s">
        <v>85</v>
      </c>
      <c r="AY124" s="20" t="s">
        <v>158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20" t="s">
        <v>81</v>
      </c>
      <c r="BK124" s="189">
        <f>ROUND(I124*H124,2)</f>
        <v>0</v>
      </c>
      <c r="BL124" s="20" t="s">
        <v>110</v>
      </c>
      <c r="BM124" s="188" t="s">
        <v>218</v>
      </c>
    </row>
    <row r="125" spans="1:65" s="2" customFormat="1" ht="11.25">
      <c r="A125" s="37"/>
      <c r="B125" s="38"/>
      <c r="C125" s="39"/>
      <c r="D125" s="190" t="s">
        <v>166</v>
      </c>
      <c r="E125" s="39"/>
      <c r="F125" s="191" t="s">
        <v>219</v>
      </c>
      <c r="G125" s="39"/>
      <c r="H125" s="39"/>
      <c r="I125" s="192"/>
      <c r="J125" s="39"/>
      <c r="K125" s="39"/>
      <c r="L125" s="42"/>
      <c r="M125" s="193"/>
      <c r="N125" s="194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166</v>
      </c>
      <c r="AU125" s="20" t="s">
        <v>85</v>
      </c>
    </row>
    <row r="126" spans="1:65" s="13" customFormat="1" ht="11.25">
      <c r="B126" s="195"/>
      <c r="C126" s="196"/>
      <c r="D126" s="197" t="s">
        <v>168</v>
      </c>
      <c r="E126" s="198" t="s">
        <v>19</v>
      </c>
      <c r="F126" s="199" t="s">
        <v>103</v>
      </c>
      <c r="G126" s="196"/>
      <c r="H126" s="200">
        <v>16</v>
      </c>
      <c r="I126" s="201"/>
      <c r="J126" s="196"/>
      <c r="K126" s="196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168</v>
      </c>
      <c r="AU126" s="206" t="s">
        <v>85</v>
      </c>
      <c r="AV126" s="13" t="s">
        <v>85</v>
      </c>
      <c r="AW126" s="13" t="s">
        <v>37</v>
      </c>
      <c r="AX126" s="13" t="s">
        <v>76</v>
      </c>
      <c r="AY126" s="206" t="s">
        <v>158</v>
      </c>
    </row>
    <row r="127" spans="1:65" s="14" customFormat="1" ht="11.25">
      <c r="B127" s="207"/>
      <c r="C127" s="208"/>
      <c r="D127" s="197" t="s">
        <v>168</v>
      </c>
      <c r="E127" s="209" t="s">
        <v>19</v>
      </c>
      <c r="F127" s="210" t="s">
        <v>170</v>
      </c>
      <c r="G127" s="208"/>
      <c r="H127" s="211">
        <v>16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168</v>
      </c>
      <c r="AU127" s="217" t="s">
        <v>85</v>
      </c>
      <c r="AV127" s="14" t="s">
        <v>110</v>
      </c>
      <c r="AW127" s="14" t="s">
        <v>37</v>
      </c>
      <c r="AX127" s="14" t="s">
        <v>81</v>
      </c>
      <c r="AY127" s="217" t="s">
        <v>158</v>
      </c>
    </row>
    <row r="128" spans="1:65" s="2" customFormat="1" ht="49.15" customHeight="1">
      <c r="A128" s="37"/>
      <c r="B128" s="38"/>
      <c r="C128" s="177" t="s">
        <v>220</v>
      </c>
      <c r="D128" s="177" t="s">
        <v>160</v>
      </c>
      <c r="E128" s="178" t="s">
        <v>221</v>
      </c>
      <c r="F128" s="179" t="s">
        <v>222</v>
      </c>
      <c r="G128" s="180" t="s">
        <v>173</v>
      </c>
      <c r="H128" s="181">
        <v>3</v>
      </c>
      <c r="I128" s="182"/>
      <c r="J128" s="183">
        <f>ROUND(I128*H128,2)</f>
        <v>0</v>
      </c>
      <c r="K128" s="179" t="s">
        <v>164</v>
      </c>
      <c r="L128" s="42"/>
      <c r="M128" s="184" t="s">
        <v>19</v>
      </c>
      <c r="N128" s="185" t="s">
        <v>47</v>
      </c>
      <c r="O128" s="67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8" t="s">
        <v>110</v>
      </c>
      <c r="AT128" s="188" t="s">
        <v>160</v>
      </c>
      <c r="AU128" s="188" t="s">
        <v>85</v>
      </c>
      <c r="AY128" s="20" t="s">
        <v>158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20" t="s">
        <v>81</v>
      </c>
      <c r="BK128" s="189">
        <f>ROUND(I128*H128,2)</f>
        <v>0</v>
      </c>
      <c r="BL128" s="20" t="s">
        <v>110</v>
      </c>
      <c r="BM128" s="188" t="s">
        <v>223</v>
      </c>
    </row>
    <row r="129" spans="1:65" s="2" customFormat="1" ht="11.25">
      <c r="A129" s="37"/>
      <c r="B129" s="38"/>
      <c r="C129" s="39"/>
      <c r="D129" s="190" t="s">
        <v>166</v>
      </c>
      <c r="E129" s="39"/>
      <c r="F129" s="191" t="s">
        <v>224</v>
      </c>
      <c r="G129" s="39"/>
      <c r="H129" s="39"/>
      <c r="I129" s="192"/>
      <c r="J129" s="39"/>
      <c r="K129" s="39"/>
      <c r="L129" s="42"/>
      <c r="M129" s="193"/>
      <c r="N129" s="194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166</v>
      </c>
      <c r="AU129" s="20" t="s">
        <v>85</v>
      </c>
    </row>
    <row r="130" spans="1:65" s="13" customFormat="1" ht="11.25">
      <c r="B130" s="195"/>
      <c r="C130" s="196"/>
      <c r="D130" s="197" t="s">
        <v>168</v>
      </c>
      <c r="E130" s="198" t="s">
        <v>19</v>
      </c>
      <c r="F130" s="199" t="s">
        <v>105</v>
      </c>
      <c r="G130" s="196"/>
      <c r="H130" s="200">
        <v>3</v>
      </c>
      <c r="I130" s="201"/>
      <c r="J130" s="196"/>
      <c r="K130" s="196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168</v>
      </c>
      <c r="AU130" s="206" t="s">
        <v>85</v>
      </c>
      <c r="AV130" s="13" t="s">
        <v>85</v>
      </c>
      <c r="AW130" s="13" t="s">
        <v>37</v>
      </c>
      <c r="AX130" s="13" t="s">
        <v>76</v>
      </c>
      <c r="AY130" s="206" t="s">
        <v>158</v>
      </c>
    </row>
    <row r="131" spans="1:65" s="14" customFormat="1" ht="11.25">
      <c r="B131" s="207"/>
      <c r="C131" s="208"/>
      <c r="D131" s="197" t="s">
        <v>168</v>
      </c>
      <c r="E131" s="209" t="s">
        <v>19</v>
      </c>
      <c r="F131" s="210" t="s">
        <v>170</v>
      </c>
      <c r="G131" s="208"/>
      <c r="H131" s="211">
        <v>3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168</v>
      </c>
      <c r="AU131" s="217" t="s">
        <v>85</v>
      </c>
      <c r="AV131" s="14" t="s">
        <v>110</v>
      </c>
      <c r="AW131" s="14" t="s">
        <v>37</v>
      </c>
      <c r="AX131" s="14" t="s">
        <v>81</v>
      </c>
      <c r="AY131" s="217" t="s">
        <v>158</v>
      </c>
    </row>
    <row r="132" spans="1:65" s="2" customFormat="1" ht="49.15" customHeight="1">
      <c r="A132" s="37"/>
      <c r="B132" s="38"/>
      <c r="C132" s="177" t="s">
        <v>8</v>
      </c>
      <c r="D132" s="177" t="s">
        <v>160</v>
      </c>
      <c r="E132" s="178" t="s">
        <v>225</v>
      </c>
      <c r="F132" s="179" t="s">
        <v>226</v>
      </c>
      <c r="G132" s="180" t="s">
        <v>173</v>
      </c>
      <c r="H132" s="181">
        <v>3</v>
      </c>
      <c r="I132" s="182"/>
      <c r="J132" s="183">
        <f>ROUND(I132*H132,2)</f>
        <v>0</v>
      </c>
      <c r="K132" s="179" t="s">
        <v>164</v>
      </c>
      <c r="L132" s="42"/>
      <c r="M132" s="184" t="s">
        <v>19</v>
      </c>
      <c r="N132" s="185" t="s">
        <v>47</v>
      </c>
      <c r="O132" s="67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8" t="s">
        <v>110</v>
      </c>
      <c r="AT132" s="188" t="s">
        <v>160</v>
      </c>
      <c r="AU132" s="188" t="s">
        <v>85</v>
      </c>
      <c r="AY132" s="20" t="s">
        <v>158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20" t="s">
        <v>81</v>
      </c>
      <c r="BK132" s="189">
        <f>ROUND(I132*H132,2)</f>
        <v>0</v>
      </c>
      <c r="BL132" s="20" t="s">
        <v>110</v>
      </c>
      <c r="BM132" s="188" t="s">
        <v>227</v>
      </c>
    </row>
    <row r="133" spans="1:65" s="2" customFormat="1" ht="11.25">
      <c r="A133" s="37"/>
      <c r="B133" s="38"/>
      <c r="C133" s="39"/>
      <c r="D133" s="190" t="s">
        <v>166</v>
      </c>
      <c r="E133" s="39"/>
      <c r="F133" s="191" t="s">
        <v>228</v>
      </c>
      <c r="G133" s="39"/>
      <c r="H133" s="39"/>
      <c r="I133" s="192"/>
      <c r="J133" s="39"/>
      <c r="K133" s="39"/>
      <c r="L133" s="42"/>
      <c r="M133" s="193"/>
      <c r="N133" s="194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166</v>
      </c>
      <c r="AU133" s="20" t="s">
        <v>85</v>
      </c>
    </row>
    <row r="134" spans="1:65" s="13" customFormat="1" ht="11.25">
      <c r="B134" s="195"/>
      <c r="C134" s="196"/>
      <c r="D134" s="197" t="s">
        <v>168</v>
      </c>
      <c r="E134" s="198" t="s">
        <v>19</v>
      </c>
      <c r="F134" s="199" t="s">
        <v>108</v>
      </c>
      <c r="G134" s="196"/>
      <c r="H134" s="200">
        <v>3</v>
      </c>
      <c r="I134" s="201"/>
      <c r="J134" s="196"/>
      <c r="K134" s="196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168</v>
      </c>
      <c r="AU134" s="206" t="s">
        <v>85</v>
      </c>
      <c r="AV134" s="13" t="s">
        <v>85</v>
      </c>
      <c r="AW134" s="13" t="s">
        <v>37</v>
      </c>
      <c r="AX134" s="13" t="s">
        <v>76</v>
      </c>
      <c r="AY134" s="206" t="s">
        <v>158</v>
      </c>
    </row>
    <row r="135" spans="1:65" s="14" customFormat="1" ht="11.25">
      <c r="B135" s="207"/>
      <c r="C135" s="208"/>
      <c r="D135" s="197" t="s">
        <v>168</v>
      </c>
      <c r="E135" s="209" t="s">
        <v>19</v>
      </c>
      <c r="F135" s="210" t="s">
        <v>170</v>
      </c>
      <c r="G135" s="208"/>
      <c r="H135" s="211">
        <v>3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168</v>
      </c>
      <c r="AU135" s="217" t="s">
        <v>85</v>
      </c>
      <c r="AV135" s="14" t="s">
        <v>110</v>
      </c>
      <c r="AW135" s="14" t="s">
        <v>37</v>
      </c>
      <c r="AX135" s="14" t="s">
        <v>81</v>
      </c>
      <c r="AY135" s="217" t="s">
        <v>158</v>
      </c>
    </row>
    <row r="136" spans="1:65" s="2" customFormat="1" ht="49.15" customHeight="1">
      <c r="A136" s="37"/>
      <c r="B136" s="38"/>
      <c r="C136" s="177" t="s">
        <v>229</v>
      </c>
      <c r="D136" s="177" t="s">
        <v>160</v>
      </c>
      <c r="E136" s="178" t="s">
        <v>230</v>
      </c>
      <c r="F136" s="179" t="s">
        <v>231</v>
      </c>
      <c r="G136" s="180" t="s">
        <v>173</v>
      </c>
      <c r="H136" s="181">
        <v>4</v>
      </c>
      <c r="I136" s="182"/>
      <c r="J136" s="183">
        <f>ROUND(I136*H136,2)</f>
        <v>0</v>
      </c>
      <c r="K136" s="179" t="s">
        <v>164</v>
      </c>
      <c r="L136" s="42"/>
      <c r="M136" s="184" t="s">
        <v>19</v>
      </c>
      <c r="N136" s="185" t="s">
        <v>47</v>
      </c>
      <c r="O136" s="67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8" t="s">
        <v>110</v>
      </c>
      <c r="AT136" s="188" t="s">
        <v>160</v>
      </c>
      <c r="AU136" s="188" t="s">
        <v>85</v>
      </c>
      <c r="AY136" s="20" t="s">
        <v>158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20" t="s">
        <v>81</v>
      </c>
      <c r="BK136" s="189">
        <f>ROUND(I136*H136,2)</f>
        <v>0</v>
      </c>
      <c r="BL136" s="20" t="s">
        <v>110</v>
      </c>
      <c r="BM136" s="188" t="s">
        <v>232</v>
      </c>
    </row>
    <row r="137" spans="1:65" s="2" customFormat="1" ht="11.25">
      <c r="A137" s="37"/>
      <c r="B137" s="38"/>
      <c r="C137" s="39"/>
      <c r="D137" s="190" t="s">
        <v>166</v>
      </c>
      <c r="E137" s="39"/>
      <c r="F137" s="191" t="s">
        <v>233</v>
      </c>
      <c r="G137" s="39"/>
      <c r="H137" s="39"/>
      <c r="I137" s="192"/>
      <c r="J137" s="39"/>
      <c r="K137" s="39"/>
      <c r="L137" s="42"/>
      <c r="M137" s="193"/>
      <c r="N137" s="194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20" t="s">
        <v>166</v>
      </c>
      <c r="AU137" s="20" t="s">
        <v>85</v>
      </c>
    </row>
    <row r="138" spans="1:65" s="13" customFormat="1" ht="11.25">
      <c r="B138" s="195"/>
      <c r="C138" s="196"/>
      <c r="D138" s="197" t="s">
        <v>168</v>
      </c>
      <c r="E138" s="198" t="s">
        <v>19</v>
      </c>
      <c r="F138" s="199" t="s">
        <v>109</v>
      </c>
      <c r="G138" s="196"/>
      <c r="H138" s="200">
        <v>4</v>
      </c>
      <c r="I138" s="201"/>
      <c r="J138" s="196"/>
      <c r="K138" s="196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168</v>
      </c>
      <c r="AU138" s="206" t="s">
        <v>85</v>
      </c>
      <c r="AV138" s="13" t="s">
        <v>85</v>
      </c>
      <c r="AW138" s="13" t="s">
        <v>37</v>
      </c>
      <c r="AX138" s="13" t="s">
        <v>76</v>
      </c>
      <c r="AY138" s="206" t="s">
        <v>158</v>
      </c>
    </row>
    <row r="139" spans="1:65" s="14" customFormat="1" ht="11.25">
      <c r="B139" s="207"/>
      <c r="C139" s="208"/>
      <c r="D139" s="197" t="s">
        <v>168</v>
      </c>
      <c r="E139" s="209" t="s">
        <v>19</v>
      </c>
      <c r="F139" s="210" t="s">
        <v>170</v>
      </c>
      <c r="G139" s="208"/>
      <c r="H139" s="211">
        <v>4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168</v>
      </c>
      <c r="AU139" s="217" t="s">
        <v>85</v>
      </c>
      <c r="AV139" s="14" t="s">
        <v>110</v>
      </c>
      <c r="AW139" s="14" t="s">
        <v>37</v>
      </c>
      <c r="AX139" s="14" t="s">
        <v>81</v>
      </c>
      <c r="AY139" s="217" t="s">
        <v>158</v>
      </c>
    </row>
    <row r="140" spans="1:65" s="2" customFormat="1" ht="49.15" customHeight="1">
      <c r="A140" s="37"/>
      <c r="B140" s="38"/>
      <c r="C140" s="177" t="s">
        <v>234</v>
      </c>
      <c r="D140" s="177" t="s">
        <v>160</v>
      </c>
      <c r="E140" s="178" t="s">
        <v>235</v>
      </c>
      <c r="F140" s="179" t="s">
        <v>236</v>
      </c>
      <c r="G140" s="180" t="s">
        <v>173</v>
      </c>
      <c r="H140" s="181">
        <v>1</v>
      </c>
      <c r="I140" s="182"/>
      <c r="J140" s="183">
        <f>ROUND(I140*H140,2)</f>
        <v>0</v>
      </c>
      <c r="K140" s="179" t="s">
        <v>164</v>
      </c>
      <c r="L140" s="42"/>
      <c r="M140" s="184" t="s">
        <v>19</v>
      </c>
      <c r="N140" s="185" t="s">
        <v>47</v>
      </c>
      <c r="O140" s="67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8" t="s">
        <v>110</v>
      </c>
      <c r="AT140" s="188" t="s">
        <v>160</v>
      </c>
      <c r="AU140" s="188" t="s">
        <v>85</v>
      </c>
      <c r="AY140" s="20" t="s">
        <v>158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20" t="s">
        <v>81</v>
      </c>
      <c r="BK140" s="189">
        <f>ROUND(I140*H140,2)</f>
        <v>0</v>
      </c>
      <c r="BL140" s="20" t="s">
        <v>110</v>
      </c>
      <c r="BM140" s="188" t="s">
        <v>237</v>
      </c>
    </row>
    <row r="141" spans="1:65" s="2" customFormat="1" ht="11.25">
      <c r="A141" s="37"/>
      <c r="B141" s="38"/>
      <c r="C141" s="39"/>
      <c r="D141" s="190" t="s">
        <v>166</v>
      </c>
      <c r="E141" s="39"/>
      <c r="F141" s="191" t="s">
        <v>238</v>
      </c>
      <c r="G141" s="39"/>
      <c r="H141" s="39"/>
      <c r="I141" s="192"/>
      <c r="J141" s="39"/>
      <c r="K141" s="39"/>
      <c r="L141" s="42"/>
      <c r="M141" s="193"/>
      <c r="N141" s="194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166</v>
      </c>
      <c r="AU141" s="20" t="s">
        <v>85</v>
      </c>
    </row>
    <row r="142" spans="1:65" s="13" customFormat="1" ht="11.25">
      <c r="B142" s="195"/>
      <c r="C142" s="196"/>
      <c r="D142" s="197" t="s">
        <v>168</v>
      </c>
      <c r="E142" s="198" t="s">
        <v>19</v>
      </c>
      <c r="F142" s="199" t="s">
        <v>111</v>
      </c>
      <c r="G142" s="196"/>
      <c r="H142" s="200">
        <v>1</v>
      </c>
      <c r="I142" s="201"/>
      <c r="J142" s="196"/>
      <c r="K142" s="196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168</v>
      </c>
      <c r="AU142" s="206" t="s">
        <v>85</v>
      </c>
      <c r="AV142" s="13" t="s">
        <v>85</v>
      </c>
      <c r="AW142" s="13" t="s">
        <v>37</v>
      </c>
      <c r="AX142" s="13" t="s">
        <v>76</v>
      </c>
      <c r="AY142" s="206" t="s">
        <v>158</v>
      </c>
    </row>
    <row r="143" spans="1:65" s="14" customFormat="1" ht="11.25">
      <c r="B143" s="207"/>
      <c r="C143" s="208"/>
      <c r="D143" s="197" t="s">
        <v>168</v>
      </c>
      <c r="E143" s="209" t="s">
        <v>19</v>
      </c>
      <c r="F143" s="210" t="s">
        <v>170</v>
      </c>
      <c r="G143" s="208"/>
      <c r="H143" s="211">
        <v>1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168</v>
      </c>
      <c r="AU143" s="217" t="s">
        <v>85</v>
      </c>
      <c r="AV143" s="14" t="s">
        <v>110</v>
      </c>
      <c r="AW143" s="14" t="s">
        <v>37</v>
      </c>
      <c r="AX143" s="14" t="s">
        <v>81</v>
      </c>
      <c r="AY143" s="217" t="s">
        <v>158</v>
      </c>
    </row>
    <row r="144" spans="1:65" s="2" customFormat="1" ht="49.15" customHeight="1">
      <c r="A144" s="37"/>
      <c r="B144" s="38"/>
      <c r="C144" s="177" t="s">
        <v>239</v>
      </c>
      <c r="D144" s="177" t="s">
        <v>160</v>
      </c>
      <c r="E144" s="178" t="s">
        <v>240</v>
      </c>
      <c r="F144" s="179" t="s">
        <v>241</v>
      </c>
      <c r="G144" s="180" t="s">
        <v>173</v>
      </c>
      <c r="H144" s="181">
        <v>2</v>
      </c>
      <c r="I144" s="182"/>
      <c r="J144" s="183">
        <f>ROUND(I144*H144,2)</f>
        <v>0</v>
      </c>
      <c r="K144" s="179" t="s">
        <v>19</v>
      </c>
      <c r="L144" s="42"/>
      <c r="M144" s="184" t="s">
        <v>19</v>
      </c>
      <c r="N144" s="185" t="s">
        <v>47</v>
      </c>
      <c r="O144" s="67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8" t="s">
        <v>110</v>
      </c>
      <c r="AT144" s="188" t="s">
        <v>160</v>
      </c>
      <c r="AU144" s="188" t="s">
        <v>85</v>
      </c>
      <c r="AY144" s="20" t="s">
        <v>158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20" t="s">
        <v>81</v>
      </c>
      <c r="BK144" s="189">
        <f>ROUND(I144*H144,2)</f>
        <v>0</v>
      </c>
      <c r="BL144" s="20" t="s">
        <v>110</v>
      </c>
      <c r="BM144" s="188" t="s">
        <v>242</v>
      </c>
    </row>
    <row r="145" spans="1:65" s="13" customFormat="1" ht="11.25">
      <c r="B145" s="195"/>
      <c r="C145" s="196"/>
      <c r="D145" s="197" t="s">
        <v>168</v>
      </c>
      <c r="E145" s="198" t="s">
        <v>19</v>
      </c>
      <c r="F145" s="199" t="s">
        <v>113</v>
      </c>
      <c r="G145" s="196"/>
      <c r="H145" s="200">
        <v>2</v>
      </c>
      <c r="I145" s="201"/>
      <c r="J145" s="196"/>
      <c r="K145" s="196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168</v>
      </c>
      <c r="AU145" s="206" t="s">
        <v>85</v>
      </c>
      <c r="AV145" s="13" t="s">
        <v>85</v>
      </c>
      <c r="AW145" s="13" t="s">
        <v>37</v>
      </c>
      <c r="AX145" s="13" t="s">
        <v>76</v>
      </c>
      <c r="AY145" s="206" t="s">
        <v>158</v>
      </c>
    </row>
    <row r="146" spans="1:65" s="14" customFormat="1" ht="11.25">
      <c r="B146" s="207"/>
      <c r="C146" s="208"/>
      <c r="D146" s="197" t="s">
        <v>168</v>
      </c>
      <c r="E146" s="209" t="s">
        <v>19</v>
      </c>
      <c r="F146" s="210" t="s">
        <v>170</v>
      </c>
      <c r="G146" s="208"/>
      <c r="H146" s="211">
        <v>2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168</v>
      </c>
      <c r="AU146" s="217" t="s">
        <v>85</v>
      </c>
      <c r="AV146" s="14" t="s">
        <v>110</v>
      </c>
      <c r="AW146" s="14" t="s">
        <v>37</v>
      </c>
      <c r="AX146" s="14" t="s">
        <v>81</v>
      </c>
      <c r="AY146" s="217" t="s">
        <v>158</v>
      </c>
    </row>
    <row r="147" spans="1:65" s="2" customFormat="1" ht="24.2" customHeight="1">
      <c r="A147" s="37"/>
      <c r="B147" s="38"/>
      <c r="C147" s="177" t="s">
        <v>102</v>
      </c>
      <c r="D147" s="177" t="s">
        <v>160</v>
      </c>
      <c r="E147" s="178" t="s">
        <v>243</v>
      </c>
      <c r="F147" s="179" t="s">
        <v>244</v>
      </c>
      <c r="G147" s="180" t="s">
        <v>245</v>
      </c>
      <c r="H147" s="181">
        <v>600</v>
      </c>
      <c r="I147" s="182"/>
      <c r="J147" s="183">
        <f>ROUND(I147*H147,2)</f>
        <v>0</v>
      </c>
      <c r="K147" s="179" t="s">
        <v>164</v>
      </c>
      <c r="L147" s="42"/>
      <c r="M147" s="184" t="s">
        <v>19</v>
      </c>
      <c r="N147" s="185" t="s">
        <v>47</v>
      </c>
      <c r="O147" s="67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8" t="s">
        <v>110</v>
      </c>
      <c r="AT147" s="188" t="s">
        <v>160</v>
      </c>
      <c r="AU147" s="188" t="s">
        <v>85</v>
      </c>
      <c r="AY147" s="20" t="s">
        <v>158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20" t="s">
        <v>81</v>
      </c>
      <c r="BK147" s="189">
        <f>ROUND(I147*H147,2)</f>
        <v>0</v>
      </c>
      <c r="BL147" s="20" t="s">
        <v>110</v>
      </c>
      <c r="BM147" s="188" t="s">
        <v>246</v>
      </c>
    </row>
    <row r="148" spans="1:65" s="2" customFormat="1" ht="11.25">
      <c r="A148" s="37"/>
      <c r="B148" s="38"/>
      <c r="C148" s="39"/>
      <c r="D148" s="190" t="s">
        <v>166</v>
      </c>
      <c r="E148" s="39"/>
      <c r="F148" s="191" t="s">
        <v>247</v>
      </c>
      <c r="G148" s="39"/>
      <c r="H148" s="39"/>
      <c r="I148" s="192"/>
      <c r="J148" s="39"/>
      <c r="K148" s="39"/>
      <c r="L148" s="42"/>
      <c r="M148" s="193"/>
      <c r="N148" s="194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20" t="s">
        <v>166</v>
      </c>
      <c r="AU148" s="20" t="s">
        <v>85</v>
      </c>
    </row>
    <row r="149" spans="1:65" s="13" customFormat="1" ht="11.25">
      <c r="B149" s="195"/>
      <c r="C149" s="196"/>
      <c r="D149" s="197" t="s">
        <v>168</v>
      </c>
      <c r="E149" s="198" t="s">
        <v>19</v>
      </c>
      <c r="F149" s="199" t="s">
        <v>248</v>
      </c>
      <c r="G149" s="196"/>
      <c r="H149" s="200">
        <v>267.5</v>
      </c>
      <c r="I149" s="201"/>
      <c r="J149" s="196"/>
      <c r="K149" s="196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168</v>
      </c>
      <c r="AU149" s="206" t="s">
        <v>85</v>
      </c>
      <c r="AV149" s="13" t="s">
        <v>85</v>
      </c>
      <c r="AW149" s="13" t="s">
        <v>37</v>
      </c>
      <c r="AX149" s="13" t="s">
        <v>76</v>
      </c>
      <c r="AY149" s="206" t="s">
        <v>158</v>
      </c>
    </row>
    <row r="150" spans="1:65" s="13" customFormat="1" ht="22.5">
      <c r="B150" s="195"/>
      <c r="C150" s="196"/>
      <c r="D150" s="197" t="s">
        <v>168</v>
      </c>
      <c r="E150" s="198" t="s">
        <v>19</v>
      </c>
      <c r="F150" s="199" t="s">
        <v>249</v>
      </c>
      <c r="G150" s="196"/>
      <c r="H150" s="200">
        <v>332.5</v>
      </c>
      <c r="I150" s="201"/>
      <c r="J150" s="196"/>
      <c r="K150" s="196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168</v>
      </c>
      <c r="AU150" s="206" t="s">
        <v>85</v>
      </c>
      <c r="AV150" s="13" t="s">
        <v>85</v>
      </c>
      <c r="AW150" s="13" t="s">
        <v>37</v>
      </c>
      <c r="AX150" s="13" t="s">
        <v>76</v>
      </c>
      <c r="AY150" s="206" t="s">
        <v>158</v>
      </c>
    </row>
    <row r="151" spans="1:65" s="14" customFormat="1" ht="11.25">
      <c r="B151" s="207"/>
      <c r="C151" s="208"/>
      <c r="D151" s="197" t="s">
        <v>168</v>
      </c>
      <c r="E151" s="209" t="s">
        <v>19</v>
      </c>
      <c r="F151" s="210" t="s">
        <v>170</v>
      </c>
      <c r="G151" s="208"/>
      <c r="H151" s="211">
        <v>600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168</v>
      </c>
      <c r="AU151" s="217" t="s">
        <v>85</v>
      </c>
      <c r="AV151" s="14" t="s">
        <v>110</v>
      </c>
      <c r="AW151" s="14" t="s">
        <v>37</v>
      </c>
      <c r="AX151" s="14" t="s">
        <v>81</v>
      </c>
      <c r="AY151" s="217" t="s">
        <v>158</v>
      </c>
    </row>
    <row r="152" spans="1:65" s="2" customFormat="1" ht="66.75" customHeight="1">
      <c r="A152" s="37"/>
      <c r="B152" s="38"/>
      <c r="C152" s="177" t="s">
        <v>250</v>
      </c>
      <c r="D152" s="177" t="s">
        <v>160</v>
      </c>
      <c r="E152" s="178" t="s">
        <v>251</v>
      </c>
      <c r="F152" s="179" t="s">
        <v>252</v>
      </c>
      <c r="G152" s="180" t="s">
        <v>163</v>
      </c>
      <c r="H152" s="181">
        <v>1085.7139999999999</v>
      </c>
      <c r="I152" s="182"/>
      <c r="J152" s="183">
        <f>ROUND(I152*H152,2)</f>
        <v>0</v>
      </c>
      <c r="K152" s="179" t="s">
        <v>164</v>
      </c>
      <c r="L152" s="42"/>
      <c r="M152" s="184" t="s">
        <v>19</v>
      </c>
      <c r="N152" s="185" t="s">
        <v>47</v>
      </c>
      <c r="O152" s="67"/>
      <c r="P152" s="186">
        <f>O152*H152</f>
        <v>0</v>
      </c>
      <c r="Q152" s="186">
        <v>0</v>
      </c>
      <c r="R152" s="186">
        <f>Q152*H152</f>
        <v>0</v>
      </c>
      <c r="S152" s="186">
        <v>0.57999999999999996</v>
      </c>
      <c r="T152" s="187">
        <f>S152*H152</f>
        <v>629.71411999999987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8" t="s">
        <v>110</v>
      </c>
      <c r="AT152" s="188" t="s">
        <v>160</v>
      </c>
      <c r="AU152" s="188" t="s">
        <v>85</v>
      </c>
      <c r="AY152" s="20" t="s">
        <v>158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20" t="s">
        <v>81</v>
      </c>
      <c r="BK152" s="189">
        <f>ROUND(I152*H152,2)</f>
        <v>0</v>
      </c>
      <c r="BL152" s="20" t="s">
        <v>110</v>
      </c>
      <c r="BM152" s="188" t="s">
        <v>253</v>
      </c>
    </row>
    <row r="153" spans="1:65" s="2" customFormat="1" ht="11.25">
      <c r="A153" s="37"/>
      <c r="B153" s="38"/>
      <c r="C153" s="39"/>
      <c r="D153" s="190" t="s">
        <v>166</v>
      </c>
      <c r="E153" s="39"/>
      <c r="F153" s="191" t="s">
        <v>254</v>
      </c>
      <c r="G153" s="39"/>
      <c r="H153" s="39"/>
      <c r="I153" s="192"/>
      <c r="J153" s="39"/>
      <c r="K153" s="39"/>
      <c r="L153" s="42"/>
      <c r="M153" s="193"/>
      <c r="N153" s="194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166</v>
      </c>
      <c r="AU153" s="20" t="s">
        <v>85</v>
      </c>
    </row>
    <row r="154" spans="1:65" s="13" customFormat="1" ht="22.5">
      <c r="B154" s="195"/>
      <c r="C154" s="196"/>
      <c r="D154" s="197" t="s">
        <v>168</v>
      </c>
      <c r="E154" s="198" t="s">
        <v>19</v>
      </c>
      <c r="F154" s="199" t="s">
        <v>255</v>
      </c>
      <c r="G154" s="196"/>
      <c r="H154" s="200">
        <v>1085.7139999999999</v>
      </c>
      <c r="I154" s="201"/>
      <c r="J154" s="196"/>
      <c r="K154" s="196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168</v>
      </c>
      <c r="AU154" s="206" t="s">
        <v>85</v>
      </c>
      <c r="AV154" s="13" t="s">
        <v>85</v>
      </c>
      <c r="AW154" s="13" t="s">
        <v>37</v>
      </c>
      <c r="AX154" s="13" t="s">
        <v>76</v>
      </c>
      <c r="AY154" s="206" t="s">
        <v>158</v>
      </c>
    </row>
    <row r="155" spans="1:65" s="14" customFormat="1" ht="11.25">
      <c r="B155" s="207"/>
      <c r="C155" s="208"/>
      <c r="D155" s="197" t="s">
        <v>168</v>
      </c>
      <c r="E155" s="209" t="s">
        <v>114</v>
      </c>
      <c r="F155" s="210" t="s">
        <v>170</v>
      </c>
      <c r="G155" s="208"/>
      <c r="H155" s="211">
        <v>1085.7139999999999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168</v>
      </c>
      <c r="AU155" s="217" t="s">
        <v>85</v>
      </c>
      <c r="AV155" s="14" t="s">
        <v>110</v>
      </c>
      <c r="AW155" s="14" t="s">
        <v>37</v>
      </c>
      <c r="AX155" s="14" t="s">
        <v>81</v>
      </c>
      <c r="AY155" s="217" t="s">
        <v>158</v>
      </c>
    </row>
    <row r="156" spans="1:65" s="2" customFormat="1" ht="49.15" customHeight="1">
      <c r="A156" s="37"/>
      <c r="B156" s="38"/>
      <c r="C156" s="177" t="s">
        <v>256</v>
      </c>
      <c r="D156" s="177" t="s">
        <v>160</v>
      </c>
      <c r="E156" s="178" t="s">
        <v>257</v>
      </c>
      <c r="F156" s="179" t="s">
        <v>258</v>
      </c>
      <c r="G156" s="180" t="s">
        <v>245</v>
      </c>
      <c r="H156" s="181">
        <v>4724</v>
      </c>
      <c r="I156" s="182"/>
      <c r="J156" s="183">
        <f>ROUND(I156*H156,2)</f>
        <v>0</v>
      </c>
      <c r="K156" s="179" t="s">
        <v>164</v>
      </c>
      <c r="L156" s="42"/>
      <c r="M156" s="184" t="s">
        <v>19</v>
      </c>
      <c r="N156" s="185" t="s">
        <v>47</v>
      </c>
      <c r="O156" s="67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8" t="s">
        <v>110</v>
      </c>
      <c r="AT156" s="188" t="s">
        <v>160</v>
      </c>
      <c r="AU156" s="188" t="s">
        <v>85</v>
      </c>
      <c r="AY156" s="20" t="s">
        <v>158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20" t="s">
        <v>81</v>
      </c>
      <c r="BK156" s="189">
        <f>ROUND(I156*H156,2)</f>
        <v>0</v>
      </c>
      <c r="BL156" s="20" t="s">
        <v>110</v>
      </c>
      <c r="BM156" s="188" t="s">
        <v>259</v>
      </c>
    </row>
    <row r="157" spans="1:65" s="2" customFormat="1" ht="11.25">
      <c r="A157" s="37"/>
      <c r="B157" s="38"/>
      <c r="C157" s="39"/>
      <c r="D157" s="190" t="s">
        <v>166</v>
      </c>
      <c r="E157" s="39"/>
      <c r="F157" s="191" t="s">
        <v>260</v>
      </c>
      <c r="G157" s="39"/>
      <c r="H157" s="39"/>
      <c r="I157" s="192"/>
      <c r="J157" s="39"/>
      <c r="K157" s="39"/>
      <c r="L157" s="42"/>
      <c r="M157" s="193"/>
      <c r="N157" s="194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166</v>
      </c>
      <c r="AU157" s="20" t="s">
        <v>85</v>
      </c>
    </row>
    <row r="158" spans="1:65" s="15" customFormat="1" ht="11.25">
      <c r="B158" s="219"/>
      <c r="C158" s="220"/>
      <c r="D158" s="197" t="s">
        <v>168</v>
      </c>
      <c r="E158" s="221" t="s">
        <v>19</v>
      </c>
      <c r="F158" s="222" t="s">
        <v>261</v>
      </c>
      <c r="G158" s="220"/>
      <c r="H158" s="221" t="s">
        <v>19</v>
      </c>
      <c r="I158" s="223"/>
      <c r="J158" s="220"/>
      <c r="K158" s="220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168</v>
      </c>
      <c r="AU158" s="228" t="s">
        <v>85</v>
      </c>
      <c r="AV158" s="15" t="s">
        <v>81</v>
      </c>
      <c r="AW158" s="15" t="s">
        <v>37</v>
      </c>
      <c r="AX158" s="15" t="s">
        <v>76</v>
      </c>
      <c r="AY158" s="228" t="s">
        <v>158</v>
      </c>
    </row>
    <row r="159" spans="1:65" s="13" customFormat="1" ht="11.25">
      <c r="B159" s="195"/>
      <c r="C159" s="196"/>
      <c r="D159" s="197" t="s">
        <v>168</v>
      </c>
      <c r="E159" s="198" t="s">
        <v>19</v>
      </c>
      <c r="F159" s="199" t="s">
        <v>262</v>
      </c>
      <c r="G159" s="196"/>
      <c r="H159" s="200">
        <v>1355</v>
      </c>
      <c r="I159" s="201"/>
      <c r="J159" s="196"/>
      <c r="K159" s="196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168</v>
      </c>
      <c r="AU159" s="206" t="s">
        <v>85</v>
      </c>
      <c r="AV159" s="13" t="s">
        <v>85</v>
      </c>
      <c r="AW159" s="13" t="s">
        <v>37</v>
      </c>
      <c r="AX159" s="13" t="s">
        <v>76</v>
      </c>
      <c r="AY159" s="206" t="s">
        <v>158</v>
      </c>
    </row>
    <row r="160" spans="1:65" s="16" customFormat="1" ht="11.25">
      <c r="B160" s="229"/>
      <c r="C160" s="230"/>
      <c r="D160" s="197" t="s">
        <v>168</v>
      </c>
      <c r="E160" s="231" t="s">
        <v>118</v>
      </c>
      <c r="F160" s="232" t="s">
        <v>263</v>
      </c>
      <c r="G160" s="230"/>
      <c r="H160" s="233">
        <v>1355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168</v>
      </c>
      <c r="AU160" s="239" t="s">
        <v>85</v>
      </c>
      <c r="AV160" s="16" t="s">
        <v>106</v>
      </c>
      <c r="AW160" s="16" t="s">
        <v>37</v>
      </c>
      <c r="AX160" s="16" t="s">
        <v>76</v>
      </c>
      <c r="AY160" s="239" t="s">
        <v>158</v>
      </c>
    </row>
    <row r="161" spans="1:65" s="15" customFormat="1" ht="11.25">
      <c r="B161" s="219"/>
      <c r="C161" s="220"/>
      <c r="D161" s="197" t="s">
        <v>168</v>
      </c>
      <c r="E161" s="221" t="s">
        <v>19</v>
      </c>
      <c r="F161" s="222" t="s">
        <v>264</v>
      </c>
      <c r="G161" s="220"/>
      <c r="H161" s="221" t="s">
        <v>19</v>
      </c>
      <c r="I161" s="223"/>
      <c r="J161" s="220"/>
      <c r="K161" s="220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168</v>
      </c>
      <c r="AU161" s="228" t="s">
        <v>85</v>
      </c>
      <c r="AV161" s="15" t="s">
        <v>81</v>
      </c>
      <c r="AW161" s="15" t="s">
        <v>37</v>
      </c>
      <c r="AX161" s="15" t="s">
        <v>76</v>
      </c>
      <c r="AY161" s="228" t="s">
        <v>158</v>
      </c>
    </row>
    <row r="162" spans="1:65" s="13" customFormat="1" ht="11.25">
      <c r="B162" s="195"/>
      <c r="C162" s="196"/>
      <c r="D162" s="197" t="s">
        <v>168</v>
      </c>
      <c r="E162" s="198" t="s">
        <v>19</v>
      </c>
      <c r="F162" s="199" t="s">
        <v>265</v>
      </c>
      <c r="G162" s="196"/>
      <c r="H162" s="200">
        <v>2871</v>
      </c>
      <c r="I162" s="201"/>
      <c r="J162" s="196"/>
      <c r="K162" s="196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168</v>
      </c>
      <c r="AU162" s="206" t="s">
        <v>85</v>
      </c>
      <c r="AV162" s="13" t="s">
        <v>85</v>
      </c>
      <c r="AW162" s="13" t="s">
        <v>37</v>
      </c>
      <c r="AX162" s="13" t="s">
        <v>76</v>
      </c>
      <c r="AY162" s="206" t="s">
        <v>158</v>
      </c>
    </row>
    <row r="163" spans="1:65" s="13" customFormat="1" ht="22.5">
      <c r="B163" s="195"/>
      <c r="C163" s="196"/>
      <c r="D163" s="197" t="s">
        <v>168</v>
      </c>
      <c r="E163" s="198" t="s">
        <v>19</v>
      </c>
      <c r="F163" s="199" t="s">
        <v>266</v>
      </c>
      <c r="G163" s="196"/>
      <c r="H163" s="200">
        <v>498</v>
      </c>
      <c r="I163" s="201"/>
      <c r="J163" s="196"/>
      <c r="K163" s="196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168</v>
      </c>
      <c r="AU163" s="206" t="s">
        <v>85</v>
      </c>
      <c r="AV163" s="13" t="s">
        <v>85</v>
      </c>
      <c r="AW163" s="13" t="s">
        <v>37</v>
      </c>
      <c r="AX163" s="13" t="s">
        <v>76</v>
      </c>
      <c r="AY163" s="206" t="s">
        <v>158</v>
      </c>
    </row>
    <row r="164" spans="1:65" s="16" customFormat="1" ht="11.25">
      <c r="B164" s="229"/>
      <c r="C164" s="230"/>
      <c r="D164" s="197" t="s">
        <v>168</v>
      </c>
      <c r="E164" s="231" t="s">
        <v>116</v>
      </c>
      <c r="F164" s="232" t="s">
        <v>263</v>
      </c>
      <c r="G164" s="230"/>
      <c r="H164" s="233">
        <v>3369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168</v>
      </c>
      <c r="AU164" s="239" t="s">
        <v>85</v>
      </c>
      <c r="AV164" s="16" t="s">
        <v>106</v>
      </c>
      <c r="AW164" s="16" t="s">
        <v>37</v>
      </c>
      <c r="AX164" s="16" t="s">
        <v>76</v>
      </c>
      <c r="AY164" s="239" t="s">
        <v>158</v>
      </c>
    </row>
    <row r="165" spans="1:65" s="14" customFormat="1" ht="11.25">
      <c r="B165" s="207"/>
      <c r="C165" s="208"/>
      <c r="D165" s="197" t="s">
        <v>168</v>
      </c>
      <c r="E165" s="209" t="s">
        <v>92</v>
      </c>
      <c r="F165" s="210" t="s">
        <v>170</v>
      </c>
      <c r="G165" s="208"/>
      <c r="H165" s="211">
        <v>4724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168</v>
      </c>
      <c r="AU165" s="217" t="s">
        <v>85</v>
      </c>
      <c r="AV165" s="14" t="s">
        <v>110</v>
      </c>
      <c r="AW165" s="14" t="s">
        <v>37</v>
      </c>
      <c r="AX165" s="14" t="s">
        <v>81</v>
      </c>
      <c r="AY165" s="217" t="s">
        <v>158</v>
      </c>
    </row>
    <row r="166" spans="1:65" s="2" customFormat="1" ht="62.65" customHeight="1">
      <c r="A166" s="37"/>
      <c r="B166" s="38"/>
      <c r="C166" s="177" t="s">
        <v>267</v>
      </c>
      <c r="D166" s="177" t="s">
        <v>160</v>
      </c>
      <c r="E166" s="178" t="s">
        <v>268</v>
      </c>
      <c r="F166" s="179" t="s">
        <v>269</v>
      </c>
      <c r="G166" s="180" t="s">
        <v>245</v>
      </c>
      <c r="H166" s="181">
        <v>1099.5</v>
      </c>
      <c r="I166" s="182"/>
      <c r="J166" s="183">
        <f>ROUND(I166*H166,2)</f>
        <v>0</v>
      </c>
      <c r="K166" s="179" t="s">
        <v>164</v>
      </c>
      <c r="L166" s="42"/>
      <c r="M166" s="184" t="s">
        <v>19</v>
      </c>
      <c r="N166" s="185" t="s">
        <v>47</v>
      </c>
      <c r="O166" s="67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8" t="s">
        <v>110</v>
      </c>
      <c r="AT166" s="188" t="s">
        <v>160</v>
      </c>
      <c r="AU166" s="188" t="s">
        <v>85</v>
      </c>
      <c r="AY166" s="20" t="s">
        <v>158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20" t="s">
        <v>81</v>
      </c>
      <c r="BK166" s="189">
        <f>ROUND(I166*H166,2)</f>
        <v>0</v>
      </c>
      <c r="BL166" s="20" t="s">
        <v>110</v>
      </c>
      <c r="BM166" s="188" t="s">
        <v>270</v>
      </c>
    </row>
    <row r="167" spans="1:65" s="2" customFormat="1" ht="11.25">
      <c r="A167" s="37"/>
      <c r="B167" s="38"/>
      <c r="C167" s="39"/>
      <c r="D167" s="190" t="s">
        <v>166</v>
      </c>
      <c r="E167" s="39"/>
      <c r="F167" s="191" t="s">
        <v>271</v>
      </c>
      <c r="G167" s="39"/>
      <c r="H167" s="39"/>
      <c r="I167" s="192"/>
      <c r="J167" s="39"/>
      <c r="K167" s="39"/>
      <c r="L167" s="42"/>
      <c r="M167" s="193"/>
      <c r="N167" s="194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20" t="s">
        <v>166</v>
      </c>
      <c r="AU167" s="20" t="s">
        <v>85</v>
      </c>
    </row>
    <row r="168" spans="1:65" s="13" customFormat="1" ht="33.75">
      <c r="B168" s="195"/>
      <c r="C168" s="196"/>
      <c r="D168" s="197" t="s">
        <v>168</v>
      </c>
      <c r="E168" s="198" t="s">
        <v>19</v>
      </c>
      <c r="F168" s="199" t="s">
        <v>272</v>
      </c>
      <c r="G168" s="196"/>
      <c r="H168" s="200">
        <v>867.5</v>
      </c>
      <c r="I168" s="201"/>
      <c r="J168" s="196"/>
      <c r="K168" s="196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168</v>
      </c>
      <c r="AU168" s="206" t="s">
        <v>85</v>
      </c>
      <c r="AV168" s="13" t="s">
        <v>85</v>
      </c>
      <c r="AW168" s="13" t="s">
        <v>37</v>
      </c>
      <c r="AX168" s="13" t="s">
        <v>76</v>
      </c>
      <c r="AY168" s="206" t="s">
        <v>158</v>
      </c>
    </row>
    <row r="169" spans="1:65" s="13" customFormat="1" ht="22.5">
      <c r="B169" s="195"/>
      <c r="C169" s="196"/>
      <c r="D169" s="197" t="s">
        <v>168</v>
      </c>
      <c r="E169" s="198" t="s">
        <v>19</v>
      </c>
      <c r="F169" s="199" t="s">
        <v>273</v>
      </c>
      <c r="G169" s="196"/>
      <c r="H169" s="200">
        <v>232</v>
      </c>
      <c r="I169" s="201"/>
      <c r="J169" s="196"/>
      <c r="K169" s="196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168</v>
      </c>
      <c r="AU169" s="206" t="s">
        <v>85</v>
      </c>
      <c r="AV169" s="13" t="s">
        <v>85</v>
      </c>
      <c r="AW169" s="13" t="s">
        <v>37</v>
      </c>
      <c r="AX169" s="13" t="s">
        <v>76</v>
      </c>
      <c r="AY169" s="206" t="s">
        <v>158</v>
      </c>
    </row>
    <row r="170" spans="1:65" s="14" customFormat="1" ht="11.25">
      <c r="B170" s="207"/>
      <c r="C170" s="208"/>
      <c r="D170" s="197" t="s">
        <v>168</v>
      </c>
      <c r="E170" s="209" t="s">
        <v>120</v>
      </c>
      <c r="F170" s="210" t="s">
        <v>170</v>
      </c>
      <c r="G170" s="208"/>
      <c r="H170" s="211">
        <v>1099.5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168</v>
      </c>
      <c r="AU170" s="217" t="s">
        <v>85</v>
      </c>
      <c r="AV170" s="14" t="s">
        <v>110</v>
      </c>
      <c r="AW170" s="14" t="s">
        <v>37</v>
      </c>
      <c r="AX170" s="14" t="s">
        <v>81</v>
      </c>
      <c r="AY170" s="217" t="s">
        <v>158</v>
      </c>
    </row>
    <row r="171" spans="1:65" s="2" customFormat="1" ht="62.65" customHeight="1">
      <c r="A171" s="37"/>
      <c r="B171" s="38"/>
      <c r="C171" s="177" t="s">
        <v>274</v>
      </c>
      <c r="D171" s="177" t="s">
        <v>160</v>
      </c>
      <c r="E171" s="178" t="s">
        <v>275</v>
      </c>
      <c r="F171" s="179" t="s">
        <v>276</v>
      </c>
      <c r="G171" s="180" t="s">
        <v>245</v>
      </c>
      <c r="H171" s="181">
        <v>3237.5</v>
      </c>
      <c r="I171" s="182"/>
      <c r="J171" s="183">
        <f>ROUND(I171*H171,2)</f>
        <v>0</v>
      </c>
      <c r="K171" s="179" t="s">
        <v>164</v>
      </c>
      <c r="L171" s="42"/>
      <c r="M171" s="184" t="s">
        <v>19</v>
      </c>
      <c r="N171" s="185" t="s">
        <v>47</v>
      </c>
      <c r="O171" s="67"/>
      <c r="P171" s="186">
        <f>O171*H171</f>
        <v>0</v>
      </c>
      <c r="Q171" s="186">
        <v>0</v>
      </c>
      <c r="R171" s="186">
        <f>Q171*H171</f>
        <v>0</v>
      </c>
      <c r="S171" s="186">
        <v>0</v>
      </c>
      <c r="T171" s="18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8" t="s">
        <v>110</v>
      </c>
      <c r="AT171" s="188" t="s">
        <v>160</v>
      </c>
      <c r="AU171" s="188" t="s">
        <v>85</v>
      </c>
      <c r="AY171" s="20" t="s">
        <v>158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20" t="s">
        <v>81</v>
      </c>
      <c r="BK171" s="189">
        <f>ROUND(I171*H171,2)</f>
        <v>0</v>
      </c>
      <c r="BL171" s="20" t="s">
        <v>110</v>
      </c>
      <c r="BM171" s="188" t="s">
        <v>277</v>
      </c>
    </row>
    <row r="172" spans="1:65" s="2" customFormat="1" ht="11.25">
      <c r="A172" s="37"/>
      <c r="B172" s="38"/>
      <c r="C172" s="39"/>
      <c r="D172" s="190" t="s">
        <v>166</v>
      </c>
      <c r="E172" s="39"/>
      <c r="F172" s="191" t="s">
        <v>278</v>
      </c>
      <c r="G172" s="39"/>
      <c r="H172" s="39"/>
      <c r="I172" s="192"/>
      <c r="J172" s="39"/>
      <c r="K172" s="39"/>
      <c r="L172" s="42"/>
      <c r="M172" s="193"/>
      <c r="N172" s="194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166</v>
      </c>
      <c r="AU172" s="20" t="s">
        <v>85</v>
      </c>
    </row>
    <row r="173" spans="1:65" s="13" customFormat="1" ht="33.75">
      <c r="B173" s="195"/>
      <c r="C173" s="196"/>
      <c r="D173" s="197" t="s">
        <v>168</v>
      </c>
      <c r="E173" s="198" t="s">
        <v>19</v>
      </c>
      <c r="F173" s="199" t="s">
        <v>279</v>
      </c>
      <c r="G173" s="196"/>
      <c r="H173" s="200">
        <v>2552</v>
      </c>
      <c r="I173" s="201"/>
      <c r="J173" s="196"/>
      <c r="K173" s="196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168</v>
      </c>
      <c r="AU173" s="206" t="s">
        <v>85</v>
      </c>
      <c r="AV173" s="13" t="s">
        <v>85</v>
      </c>
      <c r="AW173" s="13" t="s">
        <v>37</v>
      </c>
      <c r="AX173" s="13" t="s">
        <v>76</v>
      </c>
      <c r="AY173" s="206" t="s">
        <v>158</v>
      </c>
    </row>
    <row r="174" spans="1:65" s="13" customFormat="1" ht="22.5">
      <c r="B174" s="195"/>
      <c r="C174" s="196"/>
      <c r="D174" s="197" t="s">
        <v>168</v>
      </c>
      <c r="E174" s="198" t="s">
        <v>19</v>
      </c>
      <c r="F174" s="199" t="s">
        <v>280</v>
      </c>
      <c r="G174" s="196"/>
      <c r="H174" s="200">
        <v>232</v>
      </c>
      <c r="I174" s="201"/>
      <c r="J174" s="196"/>
      <c r="K174" s="196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168</v>
      </c>
      <c r="AU174" s="206" t="s">
        <v>85</v>
      </c>
      <c r="AV174" s="13" t="s">
        <v>85</v>
      </c>
      <c r="AW174" s="13" t="s">
        <v>37</v>
      </c>
      <c r="AX174" s="13" t="s">
        <v>76</v>
      </c>
      <c r="AY174" s="206" t="s">
        <v>158</v>
      </c>
    </row>
    <row r="175" spans="1:65" s="13" customFormat="1" ht="22.5">
      <c r="B175" s="195"/>
      <c r="C175" s="196"/>
      <c r="D175" s="197" t="s">
        <v>168</v>
      </c>
      <c r="E175" s="198" t="s">
        <v>19</v>
      </c>
      <c r="F175" s="199" t="s">
        <v>281</v>
      </c>
      <c r="G175" s="196"/>
      <c r="H175" s="200">
        <v>453.5</v>
      </c>
      <c r="I175" s="201"/>
      <c r="J175" s="196"/>
      <c r="K175" s="196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168</v>
      </c>
      <c r="AU175" s="206" t="s">
        <v>85</v>
      </c>
      <c r="AV175" s="13" t="s">
        <v>85</v>
      </c>
      <c r="AW175" s="13" t="s">
        <v>37</v>
      </c>
      <c r="AX175" s="13" t="s">
        <v>76</v>
      </c>
      <c r="AY175" s="206" t="s">
        <v>158</v>
      </c>
    </row>
    <row r="176" spans="1:65" s="14" customFormat="1" ht="11.25">
      <c r="B176" s="207"/>
      <c r="C176" s="208"/>
      <c r="D176" s="197" t="s">
        <v>168</v>
      </c>
      <c r="E176" s="209" t="s">
        <v>94</v>
      </c>
      <c r="F176" s="210" t="s">
        <v>170</v>
      </c>
      <c r="G176" s="208"/>
      <c r="H176" s="211">
        <v>3237.5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168</v>
      </c>
      <c r="AU176" s="217" t="s">
        <v>85</v>
      </c>
      <c r="AV176" s="14" t="s">
        <v>110</v>
      </c>
      <c r="AW176" s="14" t="s">
        <v>37</v>
      </c>
      <c r="AX176" s="14" t="s">
        <v>81</v>
      </c>
      <c r="AY176" s="217" t="s">
        <v>158</v>
      </c>
    </row>
    <row r="177" spans="1:65" s="2" customFormat="1" ht="62.65" customHeight="1">
      <c r="A177" s="37"/>
      <c r="B177" s="38"/>
      <c r="C177" s="177" t="s">
        <v>7</v>
      </c>
      <c r="D177" s="177" t="s">
        <v>160</v>
      </c>
      <c r="E177" s="178" t="s">
        <v>282</v>
      </c>
      <c r="F177" s="179" t="s">
        <v>283</v>
      </c>
      <c r="G177" s="180" t="s">
        <v>245</v>
      </c>
      <c r="H177" s="181">
        <v>2138</v>
      </c>
      <c r="I177" s="182"/>
      <c r="J177" s="183">
        <f>ROUND(I177*H177,2)</f>
        <v>0</v>
      </c>
      <c r="K177" s="179" t="s">
        <v>164</v>
      </c>
      <c r="L177" s="42"/>
      <c r="M177" s="184" t="s">
        <v>19</v>
      </c>
      <c r="N177" s="185" t="s">
        <v>47</v>
      </c>
      <c r="O177" s="67"/>
      <c r="P177" s="186">
        <f>O177*H177</f>
        <v>0</v>
      </c>
      <c r="Q177" s="186">
        <v>0</v>
      </c>
      <c r="R177" s="186">
        <f>Q177*H177</f>
        <v>0</v>
      </c>
      <c r="S177" s="186">
        <v>0</v>
      </c>
      <c r="T177" s="18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8" t="s">
        <v>110</v>
      </c>
      <c r="AT177" s="188" t="s">
        <v>160</v>
      </c>
      <c r="AU177" s="188" t="s">
        <v>85</v>
      </c>
      <c r="AY177" s="20" t="s">
        <v>158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20" t="s">
        <v>81</v>
      </c>
      <c r="BK177" s="189">
        <f>ROUND(I177*H177,2)</f>
        <v>0</v>
      </c>
      <c r="BL177" s="20" t="s">
        <v>110</v>
      </c>
      <c r="BM177" s="188" t="s">
        <v>284</v>
      </c>
    </row>
    <row r="178" spans="1:65" s="2" customFormat="1" ht="11.25">
      <c r="A178" s="37"/>
      <c r="B178" s="38"/>
      <c r="C178" s="39"/>
      <c r="D178" s="190" t="s">
        <v>166</v>
      </c>
      <c r="E178" s="39"/>
      <c r="F178" s="191" t="s">
        <v>285</v>
      </c>
      <c r="G178" s="39"/>
      <c r="H178" s="39"/>
      <c r="I178" s="192"/>
      <c r="J178" s="39"/>
      <c r="K178" s="39"/>
      <c r="L178" s="42"/>
      <c r="M178" s="193"/>
      <c r="N178" s="194"/>
      <c r="O178" s="67"/>
      <c r="P178" s="67"/>
      <c r="Q178" s="67"/>
      <c r="R178" s="67"/>
      <c r="S178" s="67"/>
      <c r="T178" s="68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20" t="s">
        <v>166</v>
      </c>
      <c r="AU178" s="20" t="s">
        <v>85</v>
      </c>
    </row>
    <row r="179" spans="1:65" s="13" customFormat="1" ht="11.25">
      <c r="B179" s="195"/>
      <c r="C179" s="196"/>
      <c r="D179" s="197" t="s">
        <v>168</v>
      </c>
      <c r="E179" s="198" t="s">
        <v>19</v>
      </c>
      <c r="F179" s="199" t="s">
        <v>286</v>
      </c>
      <c r="G179" s="196"/>
      <c r="H179" s="200">
        <v>1684.5</v>
      </c>
      <c r="I179" s="201"/>
      <c r="J179" s="196"/>
      <c r="K179" s="196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168</v>
      </c>
      <c r="AU179" s="206" t="s">
        <v>85</v>
      </c>
      <c r="AV179" s="13" t="s">
        <v>85</v>
      </c>
      <c r="AW179" s="13" t="s">
        <v>37</v>
      </c>
      <c r="AX179" s="13" t="s">
        <v>76</v>
      </c>
      <c r="AY179" s="206" t="s">
        <v>158</v>
      </c>
    </row>
    <row r="180" spans="1:65" s="13" customFormat="1" ht="22.5">
      <c r="B180" s="195"/>
      <c r="C180" s="196"/>
      <c r="D180" s="197" t="s">
        <v>168</v>
      </c>
      <c r="E180" s="198" t="s">
        <v>19</v>
      </c>
      <c r="F180" s="199" t="s">
        <v>281</v>
      </c>
      <c r="G180" s="196"/>
      <c r="H180" s="200">
        <v>453.5</v>
      </c>
      <c r="I180" s="201"/>
      <c r="J180" s="196"/>
      <c r="K180" s="196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168</v>
      </c>
      <c r="AU180" s="206" t="s">
        <v>85</v>
      </c>
      <c r="AV180" s="13" t="s">
        <v>85</v>
      </c>
      <c r="AW180" s="13" t="s">
        <v>37</v>
      </c>
      <c r="AX180" s="13" t="s">
        <v>76</v>
      </c>
      <c r="AY180" s="206" t="s">
        <v>158</v>
      </c>
    </row>
    <row r="181" spans="1:65" s="14" customFormat="1" ht="11.25">
      <c r="B181" s="207"/>
      <c r="C181" s="208"/>
      <c r="D181" s="197" t="s">
        <v>168</v>
      </c>
      <c r="E181" s="209" t="s">
        <v>122</v>
      </c>
      <c r="F181" s="210" t="s">
        <v>170</v>
      </c>
      <c r="G181" s="208"/>
      <c r="H181" s="211">
        <v>2138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168</v>
      </c>
      <c r="AU181" s="217" t="s">
        <v>85</v>
      </c>
      <c r="AV181" s="14" t="s">
        <v>110</v>
      </c>
      <c r="AW181" s="14" t="s">
        <v>37</v>
      </c>
      <c r="AX181" s="14" t="s">
        <v>81</v>
      </c>
      <c r="AY181" s="217" t="s">
        <v>158</v>
      </c>
    </row>
    <row r="182" spans="1:65" s="2" customFormat="1" ht="44.25" customHeight="1">
      <c r="A182" s="37"/>
      <c r="B182" s="38"/>
      <c r="C182" s="177" t="s">
        <v>287</v>
      </c>
      <c r="D182" s="177" t="s">
        <v>160</v>
      </c>
      <c r="E182" s="178" t="s">
        <v>288</v>
      </c>
      <c r="F182" s="179" t="s">
        <v>289</v>
      </c>
      <c r="G182" s="180" t="s">
        <v>245</v>
      </c>
      <c r="H182" s="181">
        <v>6475</v>
      </c>
      <c r="I182" s="182"/>
      <c r="J182" s="183">
        <f>ROUND(I182*H182,2)</f>
        <v>0</v>
      </c>
      <c r="K182" s="179" t="s">
        <v>164</v>
      </c>
      <c r="L182" s="42"/>
      <c r="M182" s="184" t="s">
        <v>19</v>
      </c>
      <c r="N182" s="185" t="s">
        <v>47</v>
      </c>
      <c r="O182" s="67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8" t="s">
        <v>110</v>
      </c>
      <c r="AT182" s="188" t="s">
        <v>160</v>
      </c>
      <c r="AU182" s="188" t="s">
        <v>85</v>
      </c>
      <c r="AY182" s="20" t="s">
        <v>158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20" t="s">
        <v>81</v>
      </c>
      <c r="BK182" s="189">
        <f>ROUND(I182*H182,2)</f>
        <v>0</v>
      </c>
      <c r="BL182" s="20" t="s">
        <v>110</v>
      </c>
      <c r="BM182" s="188" t="s">
        <v>290</v>
      </c>
    </row>
    <row r="183" spans="1:65" s="2" customFormat="1" ht="11.25">
      <c r="A183" s="37"/>
      <c r="B183" s="38"/>
      <c r="C183" s="39"/>
      <c r="D183" s="190" t="s">
        <v>166</v>
      </c>
      <c r="E183" s="39"/>
      <c r="F183" s="191" t="s">
        <v>291</v>
      </c>
      <c r="G183" s="39"/>
      <c r="H183" s="39"/>
      <c r="I183" s="192"/>
      <c r="J183" s="39"/>
      <c r="K183" s="39"/>
      <c r="L183" s="42"/>
      <c r="M183" s="193"/>
      <c r="N183" s="194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166</v>
      </c>
      <c r="AU183" s="20" t="s">
        <v>85</v>
      </c>
    </row>
    <row r="184" spans="1:65" s="13" customFormat="1" ht="22.5">
      <c r="B184" s="195"/>
      <c r="C184" s="196"/>
      <c r="D184" s="197" t="s">
        <v>168</v>
      </c>
      <c r="E184" s="198" t="s">
        <v>19</v>
      </c>
      <c r="F184" s="199" t="s">
        <v>292</v>
      </c>
      <c r="G184" s="196"/>
      <c r="H184" s="200">
        <v>6475</v>
      </c>
      <c r="I184" s="201"/>
      <c r="J184" s="196"/>
      <c r="K184" s="196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168</v>
      </c>
      <c r="AU184" s="206" t="s">
        <v>85</v>
      </c>
      <c r="AV184" s="13" t="s">
        <v>85</v>
      </c>
      <c r="AW184" s="13" t="s">
        <v>37</v>
      </c>
      <c r="AX184" s="13" t="s">
        <v>76</v>
      </c>
      <c r="AY184" s="206" t="s">
        <v>158</v>
      </c>
    </row>
    <row r="185" spans="1:65" s="14" customFormat="1" ht="11.25">
      <c r="B185" s="207"/>
      <c r="C185" s="208"/>
      <c r="D185" s="197" t="s">
        <v>168</v>
      </c>
      <c r="E185" s="209" t="s">
        <v>19</v>
      </c>
      <c r="F185" s="210" t="s">
        <v>170</v>
      </c>
      <c r="G185" s="208"/>
      <c r="H185" s="211">
        <v>6475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168</v>
      </c>
      <c r="AU185" s="217" t="s">
        <v>85</v>
      </c>
      <c r="AV185" s="14" t="s">
        <v>110</v>
      </c>
      <c r="AW185" s="14" t="s">
        <v>37</v>
      </c>
      <c r="AX185" s="14" t="s">
        <v>81</v>
      </c>
      <c r="AY185" s="217" t="s">
        <v>158</v>
      </c>
    </row>
    <row r="186" spans="1:65" s="2" customFormat="1" ht="37.9" customHeight="1">
      <c r="A186" s="37"/>
      <c r="B186" s="38"/>
      <c r="C186" s="177" t="s">
        <v>293</v>
      </c>
      <c r="D186" s="177" t="s">
        <v>160</v>
      </c>
      <c r="E186" s="178" t="s">
        <v>294</v>
      </c>
      <c r="F186" s="179" t="s">
        <v>295</v>
      </c>
      <c r="G186" s="180" t="s">
        <v>245</v>
      </c>
      <c r="H186" s="181">
        <v>2020</v>
      </c>
      <c r="I186" s="182"/>
      <c r="J186" s="183">
        <f>ROUND(I186*H186,2)</f>
        <v>0</v>
      </c>
      <c r="K186" s="179" t="s">
        <v>164</v>
      </c>
      <c r="L186" s="42"/>
      <c r="M186" s="184" t="s">
        <v>19</v>
      </c>
      <c r="N186" s="185" t="s">
        <v>47</v>
      </c>
      <c r="O186" s="67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8" t="s">
        <v>110</v>
      </c>
      <c r="AT186" s="188" t="s">
        <v>160</v>
      </c>
      <c r="AU186" s="188" t="s">
        <v>85</v>
      </c>
      <c r="AY186" s="20" t="s">
        <v>158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20" t="s">
        <v>81</v>
      </c>
      <c r="BK186" s="189">
        <f>ROUND(I186*H186,2)</f>
        <v>0</v>
      </c>
      <c r="BL186" s="20" t="s">
        <v>110</v>
      </c>
      <c r="BM186" s="188" t="s">
        <v>296</v>
      </c>
    </row>
    <row r="187" spans="1:65" s="2" customFormat="1" ht="11.25">
      <c r="A187" s="37"/>
      <c r="B187" s="38"/>
      <c r="C187" s="39"/>
      <c r="D187" s="190" t="s">
        <v>166</v>
      </c>
      <c r="E187" s="39"/>
      <c r="F187" s="191" t="s">
        <v>297</v>
      </c>
      <c r="G187" s="39"/>
      <c r="H187" s="39"/>
      <c r="I187" s="192"/>
      <c r="J187" s="39"/>
      <c r="K187" s="39"/>
      <c r="L187" s="42"/>
      <c r="M187" s="193"/>
      <c r="N187" s="194"/>
      <c r="O187" s="67"/>
      <c r="P187" s="67"/>
      <c r="Q187" s="67"/>
      <c r="R187" s="67"/>
      <c r="S187" s="67"/>
      <c r="T187" s="68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20" t="s">
        <v>166</v>
      </c>
      <c r="AU187" s="20" t="s">
        <v>85</v>
      </c>
    </row>
    <row r="188" spans="1:65" s="13" customFormat="1" ht="11.25">
      <c r="B188" s="195"/>
      <c r="C188" s="196"/>
      <c r="D188" s="197" t="s">
        <v>168</v>
      </c>
      <c r="E188" s="198" t="s">
        <v>298</v>
      </c>
      <c r="F188" s="199" t="s">
        <v>299</v>
      </c>
      <c r="G188" s="196"/>
      <c r="H188" s="200">
        <v>981</v>
      </c>
      <c r="I188" s="201"/>
      <c r="J188" s="196"/>
      <c r="K188" s="196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168</v>
      </c>
      <c r="AU188" s="206" t="s">
        <v>85</v>
      </c>
      <c r="AV188" s="13" t="s">
        <v>85</v>
      </c>
      <c r="AW188" s="13" t="s">
        <v>37</v>
      </c>
      <c r="AX188" s="13" t="s">
        <v>76</v>
      </c>
      <c r="AY188" s="206" t="s">
        <v>158</v>
      </c>
    </row>
    <row r="189" spans="1:65" s="13" customFormat="1" ht="11.25">
      <c r="B189" s="195"/>
      <c r="C189" s="196"/>
      <c r="D189" s="197" t="s">
        <v>168</v>
      </c>
      <c r="E189" s="198" t="s">
        <v>300</v>
      </c>
      <c r="F189" s="199" t="s">
        <v>301</v>
      </c>
      <c r="G189" s="196"/>
      <c r="H189" s="200">
        <v>1039</v>
      </c>
      <c r="I189" s="201"/>
      <c r="J189" s="196"/>
      <c r="K189" s="196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168</v>
      </c>
      <c r="AU189" s="206" t="s">
        <v>85</v>
      </c>
      <c r="AV189" s="13" t="s">
        <v>85</v>
      </c>
      <c r="AW189" s="13" t="s">
        <v>37</v>
      </c>
      <c r="AX189" s="13" t="s">
        <v>76</v>
      </c>
      <c r="AY189" s="206" t="s">
        <v>158</v>
      </c>
    </row>
    <row r="190" spans="1:65" s="14" customFormat="1" ht="11.25">
      <c r="B190" s="207"/>
      <c r="C190" s="208"/>
      <c r="D190" s="197" t="s">
        <v>168</v>
      </c>
      <c r="E190" s="209" t="s">
        <v>19</v>
      </c>
      <c r="F190" s="210" t="s">
        <v>170</v>
      </c>
      <c r="G190" s="208"/>
      <c r="H190" s="211">
        <v>2020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168</v>
      </c>
      <c r="AU190" s="217" t="s">
        <v>85</v>
      </c>
      <c r="AV190" s="14" t="s">
        <v>110</v>
      </c>
      <c r="AW190" s="14" t="s">
        <v>37</v>
      </c>
      <c r="AX190" s="14" t="s">
        <v>81</v>
      </c>
      <c r="AY190" s="217" t="s">
        <v>158</v>
      </c>
    </row>
    <row r="191" spans="1:65" s="2" customFormat="1" ht="66.75" customHeight="1">
      <c r="A191" s="37"/>
      <c r="B191" s="38"/>
      <c r="C191" s="177" t="s">
        <v>302</v>
      </c>
      <c r="D191" s="177" t="s">
        <v>160</v>
      </c>
      <c r="E191" s="178" t="s">
        <v>303</v>
      </c>
      <c r="F191" s="179" t="s">
        <v>304</v>
      </c>
      <c r="G191" s="180" t="s">
        <v>245</v>
      </c>
      <c r="H191" s="181">
        <v>6276</v>
      </c>
      <c r="I191" s="182"/>
      <c r="J191" s="183">
        <f>ROUND(I191*H191,2)</f>
        <v>0</v>
      </c>
      <c r="K191" s="179" t="s">
        <v>164</v>
      </c>
      <c r="L191" s="42"/>
      <c r="M191" s="184" t="s">
        <v>19</v>
      </c>
      <c r="N191" s="185" t="s">
        <v>47</v>
      </c>
      <c r="O191" s="67"/>
      <c r="P191" s="186">
        <f>O191*H191</f>
        <v>0</v>
      </c>
      <c r="Q191" s="186">
        <v>0</v>
      </c>
      <c r="R191" s="186">
        <f>Q191*H191</f>
        <v>0</v>
      </c>
      <c r="S191" s="186">
        <v>0</v>
      </c>
      <c r="T191" s="18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8" t="s">
        <v>110</v>
      </c>
      <c r="AT191" s="188" t="s">
        <v>160</v>
      </c>
      <c r="AU191" s="188" t="s">
        <v>85</v>
      </c>
      <c r="AY191" s="20" t="s">
        <v>158</v>
      </c>
      <c r="BE191" s="189">
        <f>IF(N191="základní",J191,0)</f>
        <v>0</v>
      </c>
      <c r="BF191" s="189">
        <f>IF(N191="snížená",J191,0)</f>
        <v>0</v>
      </c>
      <c r="BG191" s="189">
        <f>IF(N191="zákl. přenesená",J191,0)</f>
        <v>0</v>
      </c>
      <c r="BH191" s="189">
        <f>IF(N191="sníž. přenesená",J191,0)</f>
        <v>0</v>
      </c>
      <c r="BI191" s="189">
        <f>IF(N191="nulová",J191,0)</f>
        <v>0</v>
      </c>
      <c r="BJ191" s="20" t="s">
        <v>81</v>
      </c>
      <c r="BK191" s="189">
        <f>ROUND(I191*H191,2)</f>
        <v>0</v>
      </c>
      <c r="BL191" s="20" t="s">
        <v>110</v>
      </c>
      <c r="BM191" s="188" t="s">
        <v>305</v>
      </c>
    </row>
    <row r="192" spans="1:65" s="2" customFormat="1" ht="11.25">
      <c r="A192" s="37"/>
      <c r="B192" s="38"/>
      <c r="C192" s="39"/>
      <c r="D192" s="190" t="s">
        <v>166</v>
      </c>
      <c r="E192" s="39"/>
      <c r="F192" s="191" t="s">
        <v>306</v>
      </c>
      <c r="G192" s="39"/>
      <c r="H192" s="39"/>
      <c r="I192" s="192"/>
      <c r="J192" s="39"/>
      <c r="K192" s="39"/>
      <c r="L192" s="42"/>
      <c r="M192" s="193"/>
      <c r="N192" s="194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166</v>
      </c>
      <c r="AU192" s="20" t="s">
        <v>85</v>
      </c>
    </row>
    <row r="193" spans="1:65" s="15" customFormat="1" ht="11.25">
      <c r="B193" s="219"/>
      <c r="C193" s="220"/>
      <c r="D193" s="197" t="s">
        <v>168</v>
      </c>
      <c r="E193" s="221" t="s">
        <v>19</v>
      </c>
      <c r="F193" s="222" t="s">
        <v>261</v>
      </c>
      <c r="G193" s="220"/>
      <c r="H193" s="221" t="s">
        <v>19</v>
      </c>
      <c r="I193" s="223"/>
      <c r="J193" s="220"/>
      <c r="K193" s="220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168</v>
      </c>
      <c r="AU193" s="228" t="s">
        <v>85</v>
      </c>
      <c r="AV193" s="15" t="s">
        <v>81</v>
      </c>
      <c r="AW193" s="15" t="s">
        <v>37</v>
      </c>
      <c r="AX193" s="15" t="s">
        <v>76</v>
      </c>
      <c r="AY193" s="228" t="s">
        <v>158</v>
      </c>
    </row>
    <row r="194" spans="1:65" s="13" customFormat="1" ht="11.25">
      <c r="B194" s="195"/>
      <c r="C194" s="196"/>
      <c r="D194" s="197" t="s">
        <v>168</v>
      </c>
      <c r="E194" s="198" t="s">
        <v>307</v>
      </c>
      <c r="F194" s="199" t="s">
        <v>308</v>
      </c>
      <c r="G194" s="196"/>
      <c r="H194" s="200">
        <v>2055</v>
      </c>
      <c r="I194" s="201"/>
      <c r="J194" s="196"/>
      <c r="K194" s="196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168</v>
      </c>
      <c r="AU194" s="206" t="s">
        <v>85</v>
      </c>
      <c r="AV194" s="13" t="s">
        <v>85</v>
      </c>
      <c r="AW194" s="13" t="s">
        <v>37</v>
      </c>
      <c r="AX194" s="13" t="s">
        <v>76</v>
      </c>
      <c r="AY194" s="206" t="s">
        <v>158</v>
      </c>
    </row>
    <row r="195" spans="1:65" s="16" customFormat="1" ht="11.25">
      <c r="B195" s="229"/>
      <c r="C195" s="230"/>
      <c r="D195" s="197" t="s">
        <v>168</v>
      </c>
      <c r="E195" s="231" t="s">
        <v>19</v>
      </c>
      <c r="F195" s="232" t="s">
        <v>263</v>
      </c>
      <c r="G195" s="230"/>
      <c r="H195" s="233">
        <v>2055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168</v>
      </c>
      <c r="AU195" s="239" t="s">
        <v>85</v>
      </c>
      <c r="AV195" s="16" t="s">
        <v>106</v>
      </c>
      <c r="AW195" s="16" t="s">
        <v>37</v>
      </c>
      <c r="AX195" s="16" t="s">
        <v>76</v>
      </c>
      <c r="AY195" s="239" t="s">
        <v>158</v>
      </c>
    </row>
    <row r="196" spans="1:65" s="15" customFormat="1" ht="11.25">
      <c r="B196" s="219"/>
      <c r="C196" s="220"/>
      <c r="D196" s="197" t="s">
        <v>168</v>
      </c>
      <c r="E196" s="221" t="s">
        <v>19</v>
      </c>
      <c r="F196" s="222" t="s">
        <v>264</v>
      </c>
      <c r="G196" s="220"/>
      <c r="H196" s="221" t="s">
        <v>19</v>
      </c>
      <c r="I196" s="223"/>
      <c r="J196" s="220"/>
      <c r="K196" s="220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168</v>
      </c>
      <c r="AU196" s="228" t="s">
        <v>85</v>
      </c>
      <c r="AV196" s="15" t="s">
        <v>81</v>
      </c>
      <c r="AW196" s="15" t="s">
        <v>37</v>
      </c>
      <c r="AX196" s="15" t="s">
        <v>76</v>
      </c>
      <c r="AY196" s="228" t="s">
        <v>158</v>
      </c>
    </row>
    <row r="197" spans="1:65" s="13" customFormat="1" ht="11.25">
      <c r="B197" s="195"/>
      <c r="C197" s="196"/>
      <c r="D197" s="197" t="s">
        <v>168</v>
      </c>
      <c r="E197" s="198" t="s">
        <v>309</v>
      </c>
      <c r="F197" s="199" t="s">
        <v>310</v>
      </c>
      <c r="G197" s="196"/>
      <c r="H197" s="200">
        <v>4221</v>
      </c>
      <c r="I197" s="201"/>
      <c r="J197" s="196"/>
      <c r="K197" s="196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168</v>
      </c>
      <c r="AU197" s="206" t="s">
        <v>85</v>
      </c>
      <c r="AV197" s="13" t="s">
        <v>85</v>
      </c>
      <c r="AW197" s="13" t="s">
        <v>37</v>
      </c>
      <c r="AX197" s="13" t="s">
        <v>76</v>
      </c>
      <c r="AY197" s="206" t="s">
        <v>158</v>
      </c>
    </row>
    <row r="198" spans="1:65" s="16" customFormat="1" ht="11.25">
      <c r="B198" s="229"/>
      <c r="C198" s="230"/>
      <c r="D198" s="197" t="s">
        <v>168</v>
      </c>
      <c r="E198" s="231" t="s">
        <v>19</v>
      </c>
      <c r="F198" s="232" t="s">
        <v>263</v>
      </c>
      <c r="G198" s="230"/>
      <c r="H198" s="233">
        <v>4221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AT198" s="239" t="s">
        <v>168</v>
      </c>
      <c r="AU198" s="239" t="s">
        <v>85</v>
      </c>
      <c r="AV198" s="16" t="s">
        <v>106</v>
      </c>
      <c r="AW198" s="16" t="s">
        <v>37</v>
      </c>
      <c r="AX198" s="16" t="s">
        <v>76</v>
      </c>
      <c r="AY198" s="239" t="s">
        <v>158</v>
      </c>
    </row>
    <row r="199" spans="1:65" s="14" customFormat="1" ht="11.25">
      <c r="B199" s="207"/>
      <c r="C199" s="208"/>
      <c r="D199" s="197" t="s">
        <v>168</v>
      </c>
      <c r="E199" s="209" t="s">
        <v>97</v>
      </c>
      <c r="F199" s="210" t="s">
        <v>170</v>
      </c>
      <c r="G199" s="208"/>
      <c r="H199" s="211">
        <v>6276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168</v>
      </c>
      <c r="AU199" s="217" t="s">
        <v>85</v>
      </c>
      <c r="AV199" s="14" t="s">
        <v>110</v>
      </c>
      <c r="AW199" s="14" t="s">
        <v>37</v>
      </c>
      <c r="AX199" s="14" t="s">
        <v>81</v>
      </c>
      <c r="AY199" s="217" t="s">
        <v>158</v>
      </c>
    </row>
    <row r="200" spans="1:65" s="2" customFormat="1" ht="37.9" customHeight="1">
      <c r="A200" s="37"/>
      <c r="B200" s="38"/>
      <c r="C200" s="177" t="s">
        <v>311</v>
      </c>
      <c r="D200" s="177" t="s">
        <v>160</v>
      </c>
      <c r="E200" s="178" t="s">
        <v>312</v>
      </c>
      <c r="F200" s="179" t="s">
        <v>313</v>
      </c>
      <c r="G200" s="180" t="s">
        <v>163</v>
      </c>
      <c r="H200" s="181">
        <v>1744</v>
      </c>
      <c r="I200" s="182"/>
      <c r="J200" s="183">
        <f>ROUND(I200*H200,2)</f>
        <v>0</v>
      </c>
      <c r="K200" s="179" t="s">
        <v>164</v>
      </c>
      <c r="L200" s="42"/>
      <c r="M200" s="184" t="s">
        <v>19</v>
      </c>
      <c r="N200" s="185" t="s">
        <v>47</v>
      </c>
      <c r="O200" s="67"/>
      <c r="P200" s="186">
        <f>O200*H200</f>
        <v>0</v>
      </c>
      <c r="Q200" s="186">
        <v>0</v>
      </c>
      <c r="R200" s="186">
        <f>Q200*H200</f>
        <v>0</v>
      </c>
      <c r="S200" s="186">
        <v>0</v>
      </c>
      <c r="T200" s="18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8" t="s">
        <v>110</v>
      </c>
      <c r="AT200" s="188" t="s">
        <v>160</v>
      </c>
      <c r="AU200" s="188" t="s">
        <v>85</v>
      </c>
      <c r="AY200" s="20" t="s">
        <v>158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20" t="s">
        <v>81</v>
      </c>
      <c r="BK200" s="189">
        <f>ROUND(I200*H200,2)</f>
        <v>0</v>
      </c>
      <c r="BL200" s="20" t="s">
        <v>110</v>
      </c>
      <c r="BM200" s="188" t="s">
        <v>314</v>
      </c>
    </row>
    <row r="201" spans="1:65" s="2" customFormat="1" ht="11.25">
      <c r="A201" s="37"/>
      <c r="B201" s="38"/>
      <c r="C201" s="39"/>
      <c r="D201" s="190" t="s">
        <v>166</v>
      </c>
      <c r="E201" s="39"/>
      <c r="F201" s="191" t="s">
        <v>315</v>
      </c>
      <c r="G201" s="39"/>
      <c r="H201" s="39"/>
      <c r="I201" s="192"/>
      <c r="J201" s="39"/>
      <c r="K201" s="39"/>
      <c r="L201" s="42"/>
      <c r="M201" s="193"/>
      <c r="N201" s="194"/>
      <c r="O201" s="67"/>
      <c r="P201" s="67"/>
      <c r="Q201" s="67"/>
      <c r="R201" s="67"/>
      <c r="S201" s="67"/>
      <c r="T201" s="68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20" t="s">
        <v>166</v>
      </c>
      <c r="AU201" s="20" t="s">
        <v>85</v>
      </c>
    </row>
    <row r="202" spans="1:65" s="15" customFormat="1" ht="11.25">
      <c r="B202" s="219"/>
      <c r="C202" s="220"/>
      <c r="D202" s="197" t="s">
        <v>168</v>
      </c>
      <c r="E202" s="221" t="s">
        <v>19</v>
      </c>
      <c r="F202" s="222" t="s">
        <v>316</v>
      </c>
      <c r="G202" s="220"/>
      <c r="H202" s="221" t="s">
        <v>19</v>
      </c>
      <c r="I202" s="223"/>
      <c r="J202" s="220"/>
      <c r="K202" s="220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168</v>
      </c>
      <c r="AU202" s="228" t="s">
        <v>85</v>
      </c>
      <c r="AV202" s="15" t="s">
        <v>81</v>
      </c>
      <c r="AW202" s="15" t="s">
        <v>37</v>
      </c>
      <c r="AX202" s="15" t="s">
        <v>76</v>
      </c>
      <c r="AY202" s="228" t="s">
        <v>158</v>
      </c>
    </row>
    <row r="203" spans="1:65" s="13" customFormat="1" ht="11.25">
      <c r="B203" s="195"/>
      <c r="C203" s="196"/>
      <c r="D203" s="197" t="s">
        <v>168</v>
      </c>
      <c r="E203" s="198" t="s">
        <v>19</v>
      </c>
      <c r="F203" s="199" t="s">
        <v>317</v>
      </c>
      <c r="G203" s="196"/>
      <c r="H203" s="200">
        <v>924</v>
      </c>
      <c r="I203" s="201"/>
      <c r="J203" s="196"/>
      <c r="K203" s="196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 t="s">
        <v>168</v>
      </c>
      <c r="AU203" s="206" t="s">
        <v>85</v>
      </c>
      <c r="AV203" s="13" t="s">
        <v>85</v>
      </c>
      <c r="AW203" s="13" t="s">
        <v>37</v>
      </c>
      <c r="AX203" s="13" t="s">
        <v>76</v>
      </c>
      <c r="AY203" s="206" t="s">
        <v>158</v>
      </c>
    </row>
    <row r="204" spans="1:65" s="15" customFormat="1" ht="11.25">
      <c r="B204" s="219"/>
      <c r="C204" s="220"/>
      <c r="D204" s="197" t="s">
        <v>168</v>
      </c>
      <c r="E204" s="221" t="s">
        <v>19</v>
      </c>
      <c r="F204" s="222" t="s">
        <v>318</v>
      </c>
      <c r="G204" s="220"/>
      <c r="H204" s="221" t="s">
        <v>19</v>
      </c>
      <c r="I204" s="223"/>
      <c r="J204" s="220"/>
      <c r="K204" s="220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168</v>
      </c>
      <c r="AU204" s="228" t="s">
        <v>85</v>
      </c>
      <c r="AV204" s="15" t="s">
        <v>81</v>
      </c>
      <c r="AW204" s="15" t="s">
        <v>37</v>
      </c>
      <c r="AX204" s="15" t="s">
        <v>76</v>
      </c>
      <c r="AY204" s="228" t="s">
        <v>158</v>
      </c>
    </row>
    <row r="205" spans="1:65" s="13" customFormat="1" ht="11.25">
      <c r="B205" s="195"/>
      <c r="C205" s="196"/>
      <c r="D205" s="197" t="s">
        <v>168</v>
      </c>
      <c r="E205" s="198" t="s">
        <v>19</v>
      </c>
      <c r="F205" s="199" t="s">
        <v>319</v>
      </c>
      <c r="G205" s="196"/>
      <c r="H205" s="200">
        <v>820</v>
      </c>
      <c r="I205" s="201"/>
      <c r="J205" s="196"/>
      <c r="K205" s="196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168</v>
      </c>
      <c r="AU205" s="206" t="s">
        <v>85</v>
      </c>
      <c r="AV205" s="13" t="s">
        <v>85</v>
      </c>
      <c r="AW205" s="13" t="s">
        <v>37</v>
      </c>
      <c r="AX205" s="13" t="s">
        <v>76</v>
      </c>
      <c r="AY205" s="206" t="s">
        <v>158</v>
      </c>
    </row>
    <row r="206" spans="1:65" s="14" customFormat="1" ht="11.25">
      <c r="B206" s="207"/>
      <c r="C206" s="208"/>
      <c r="D206" s="197" t="s">
        <v>168</v>
      </c>
      <c r="E206" s="209" t="s">
        <v>19</v>
      </c>
      <c r="F206" s="210" t="s">
        <v>170</v>
      </c>
      <c r="G206" s="208"/>
      <c r="H206" s="211">
        <v>1744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168</v>
      </c>
      <c r="AU206" s="217" t="s">
        <v>85</v>
      </c>
      <c r="AV206" s="14" t="s">
        <v>110</v>
      </c>
      <c r="AW206" s="14" t="s">
        <v>37</v>
      </c>
      <c r="AX206" s="14" t="s">
        <v>81</v>
      </c>
      <c r="AY206" s="217" t="s">
        <v>158</v>
      </c>
    </row>
    <row r="207" spans="1:65" s="2" customFormat="1" ht="33" customHeight="1">
      <c r="A207" s="37"/>
      <c r="B207" s="38"/>
      <c r="C207" s="177" t="s">
        <v>320</v>
      </c>
      <c r="D207" s="177" t="s">
        <v>160</v>
      </c>
      <c r="E207" s="178" t="s">
        <v>321</v>
      </c>
      <c r="F207" s="179" t="s">
        <v>322</v>
      </c>
      <c r="G207" s="180" t="s">
        <v>163</v>
      </c>
      <c r="H207" s="181">
        <v>4990</v>
      </c>
      <c r="I207" s="182"/>
      <c r="J207" s="183">
        <f>ROUND(I207*H207,2)</f>
        <v>0</v>
      </c>
      <c r="K207" s="179" t="s">
        <v>164</v>
      </c>
      <c r="L207" s="42"/>
      <c r="M207" s="184" t="s">
        <v>19</v>
      </c>
      <c r="N207" s="185" t="s">
        <v>47</v>
      </c>
      <c r="O207" s="67"/>
      <c r="P207" s="186">
        <f>O207*H207</f>
        <v>0</v>
      </c>
      <c r="Q207" s="186">
        <v>0</v>
      </c>
      <c r="R207" s="186">
        <f>Q207*H207</f>
        <v>0</v>
      </c>
      <c r="S207" s="186">
        <v>0</v>
      </c>
      <c r="T207" s="18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8" t="s">
        <v>110</v>
      </c>
      <c r="AT207" s="188" t="s">
        <v>160</v>
      </c>
      <c r="AU207" s="188" t="s">
        <v>85</v>
      </c>
      <c r="AY207" s="20" t="s">
        <v>158</v>
      </c>
      <c r="BE207" s="189">
        <f>IF(N207="základní",J207,0)</f>
        <v>0</v>
      </c>
      <c r="BF207" s="189">
        <f>IF(N207="snížená",J207,0)</f>
        <v>0</v>
      </c>
      <c r="BG207" s="189">
        <f>IF(N207="zákl. přenesená",J207,0)</f>
        <v>0</v>
      </c>
      <c r="BH207" s="189">
        <f>IF(N207="sníž. přenesená",J207,0)</f>
        <v>0</v>
      </c>
      <c r="BI207" s="189">
        <f>IF(N207="nulová",J207,0)</f>
        <v>0</v>
      </c>
      <c r="BJ207" s="20" t="s">
        <v>81</v>
      </c>
      <c r="BK207" s="189">
        <f>ROUND(I207*H207,2)</f>
        <v>0</v>
      </c>
      <c r="BL207" s="20" t="s">
        <v>110</v>
      </c>
      <c r="BM207" s="188" t="s">
        <v>323</v>
      </c>
    </row>
    <row r="208" spans="1:65" s="2" customFormat="1" ht="11.25">
      <c r="A208" s="37"/>
      <c r="B208" s="38"/>
      <c r="C208" s="39"/>
      <c r="D208" s="190" t="s">
        <v>166</v>
      </c>
      <c r="E208" s="39"/>
      <c r="F208" s="191" t="s">
        <v>324</v>
      </c>
      <c r="G208" s="39"/>
      <c r="H208" s="39"/>
      <c r="I208" s="192"/>
      <c r="J208" s="39"/>
      <c r="K208" s="39"/>
      <c r="L208" s="42"/>
      <c r="M208" s="193"/>
      <c r="N208" s="194"/>
      <c r="O208" s="67"/>
      <c r="P208" s="67"/>
      <c r="Q208" s="67"/>
      <c r="R208" s="67"/>
      <c r="S208" s="67"/>
      <c r="T208" s="68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20" t="s">
        <v>166</v>
      </c>
      <c r="AU208" s="20" t="s">
        <v>85</v>
      </c>
    </row>
    <row r="209" spans="1:65" s="13" customFormat="1" ht="22.5">
      <c r="B209" s="195"/>
      <c r="C209" s="196"/>
      <c r="D209" s="197" t="s">
        <v>168</v>
      </c>
      <c r="E209" s="198" t="s">
        <v>325</v>
      </c>
      <c r="F209" s="199" t="s">
        <v>326</v>
      </c>
      <c r="G209" s="196"/>
      <c r="H209" s="200">
        <v>3325</v>
      </c>
      <c r="I209" s="201"/>
      <c r="J209" s="196"/>
      <c r="K209" s="196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168</v>
      </c>
      <c r="AU209" s="206" t="s">
        <v>85</v>
      </c>
      <c r="AV209" s="13" t="s">
        <v>85</v>
      </c>
      <c r="AW209" s="13" t="s">
        <v>37</v>
      </c>
      <c r="AX209" s="13" t="s">
        <v>76</v>
      </c>
      <c r="AY209" s="206" t="s">
        <v>158</v>
      </c>
    </row>
    <row r="210" spans="1:65" s="13" customFormat="1" ht="22.5">
      <c r="B210" s="195"/>
      <c r="C210" s="196"/>
      <c r="D210" s="197" t="s">
        <v>168</v>
      </c>
      <c r="E210" s="198" t="s">
        <v>130</v>
      </c>
      <c r="F210" s="199" t="s">
        <v>327</v>
      </c>
      <c r="G210" s="196"/>
      <c r="H210" s="200">
        <v>1665</v>
      </c>
      <c r="I210" s="201"/>
      <c r="J210" s="196"/>
      <c r="K210" s="196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168</v>
      </c>
      <c r="AU210" s="206" t="s">
        <v>85</v>
      </c>
      <c r="AV210" s="13" t="s">
        <v>85</v>
      </c>
      <c r="AW210" s="13" t="s">
        <v>37</v>
      </c>
      <c r="AX210" s="13" t="s">
        <v>76</v>
      </c>
      <c r="AY210" s="206" t="s">
        <v>158</v>
      </c>
    </row>
    <row r="211" spans="1:65" s="14" customFormat="1" ht="11.25">
      <c r="B211" s="207"/>
      <c r="C211" s="208"/>
      <c r="D211" s="197" t="s">
        <v>168</v>
      </c>
      <c r="E211" s="209" t="s">
        <v>124</v>
      </c>
      <c r="F211" s="210" t="s">
        <v>170</v>
      </c>
      <c r="G211" s="208"/>
      <c r="H211" s="211">
        <v>4990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168</v>
      </c>
      <c r="AU211" s="217" t="s">
        <v>85</v>
      </c>
      <c r="AV211" s="14" t="s">
        <v>110</v>
      </c>
      <c r="AW211" s="14" t="s">
        <v>37</v>
      </c>
      <c r="AX211" s="14" t="s">
        <v>81</v>
      </c>
      <c r="AY211" s="217" t="s">
        <v>158</v>
      </c>
    </row>
    <row r="212" spans="1:65" s="2" customFormat="1" ht="37.9" customHeight="1">
      <c r="A212" s="37"/>
      <c r="B212" s="38"/>
      <c r="C212" s="177" t="s">
        <v>328</v>
      </c>
      <c r="D212" s="177" t="s">
        <v>160</v>
      </c>
      <c r="E212" s="178" t="s">
        <v>329</v>
      </c>
      <c r="F212" s="179" t="s">
        <v>330</v>
      </c>
      <c r="G212" s="180" t="s">
        <v>163</v>
      </c>
      <c r="H212" s="181">
        <v>4990</v>
      </c>
      <c r="I212" s="182"/>
      <c r="J212" s="183">
        <f>ROUND(I212*H212,2)</f>
        <v>0</v>
      </c>
      <c r="K212" s="179" t="s">
        <v>164</v>
      </c>
      <c r="L212" s="42"/>
      <c r="M212" s="184" t="s">
        <v>19</v>
      </c>
      <c r="N212" s="185" t="s">
        <v>47</v>
      </c>
      <c r="O212" s="67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8" t="s">
        <v>110</v>
      </c>
      <c r="AT212" s="188" t="s">
        <v>160</v>
      </c>
      <c r="AU212" s="188" t="s">
        <v>85</v>
      </c>
      <c r="AY212" s="20" t="s">
        <v>158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20" t="s">
        <v>81</v>
      </c>
      <c r="BK212" s="189">
        <f>ROUND(I212*H212,2)</f>
        <v>0</v>
      </c>
      <c r="BL212" s="20" t="s">
        <v>110</v>
      </c>
      <c r="BM212" s="188" t="s">
        <v>331</v>
      </c>
    </row>
    <row r="213" spans="1:65" s="2" customFormat="1" ht="11.25">
      <c r="A213" s="37"/>
      <c r="B213" s="38"/>
      <c r="C213" s="39"/>
      <c r="D213" s="190" t="s">
        <v>166</v>
      </c>
      <c r="E213" s="39"/>
      <c r="F213" s="191" t="s">
        <v>332</v>
      </c>
      <c r="G213" s="39"/>
      <c r="H213" s="39"/>
      <c r="I213" s="192"/>
      <c r="J213" s="39"/>
      <c r="K213" s="39"/>
      <c r="L213" s="42"/>
      <c r="M213" s="193"/>
      <c r="N213" s="194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20" t="s">
        <v>166</v>
      </c>
      <c r="AU213" s="20" t="s">
        <v>85</v>
      </c>
    </row>
    <row r="214" spans="1:65" s="13" customFormat="1" ht="11.25">
      <c r="B214" s="195"/>
      <c r="C214" s="196"/>
      <c r="D214" s="197" t="s">
        <v>168</v>
      </c>
      <c r="E214" s="198" t="s">
        <v>19</v>
      </c>
      <c r="F214" s="199" t="s">
        <v>124</v>
      </c>
      <c r="G214" s="196"/>
      <c r="H214" s="200">
        <v>4990</v>
      </c>
      <c r="I214" s="201"/>
      <c r="J214" s="196"/>
      <c r="K214" s="196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168</v>
      </c>
      <c r="AU214" s="206" t="s">
        <v>85</v>
      </c>
      <c r="AV214" s="13" t="s">
        <v>85</v>
      </c>
      <c r="AW214" s="13" t="s">
        <v>37</v>
      </c>
      <c r="AX214" s="13" t="s">
        <v>76</v>
      </c>
      <c r="AY214" s="206" t="s">
        <v>158</v>
      </c>
    </row>
    <row r="215" spans="1:65" s="14" customFormat="1" ht="11.25">
      <c r="B215" s="207"/>
      <c r="C215" s="208"/>
      <c r="D215" s="197" t="s">
        <v>168</v>
      </c>
      <c r="E215" s="209" t="s">
        <v>19</v>
      </c>
      <c r="F215" s="210" t="s">
        <v>170</v>
      </c>
      <c r="G215" s="208"/>
      <c r="H215" s="211">
        <v>4990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168</v>
      </c>
      <c r="AU215" s="217" t="s">
        <v>85</v>
      </c>
      <c r="AV215" s="14" t="s">
        <v>110</v>
      </c>
      <c r="AW215" s="14" t="s">
        <v>37</v>
      </c>
      <c r="AX215" s="14" t="s">
        <v>81</v>
      </c>
      <c r="AY215" s="217" t="s">
        <v>158</v>
      </c>
    </row>
    <row r="216" spans="1:65" s="2" customFormat="1" ht="16.5" customHeight="1">
      <c r="A216" s="37"/>
      <c r="B216" s="38"/>
      <c r="C216" s="240" t="s">
        <v>333</v>
      </c>
      <c r="D216" s="240" t="s">
        <v>334</v>
      </c>
      <c r="E216" s="241" t="s">
        <v>335</v>
      </c>
      <c r="F216" s="242" t="s">
        <v>336</v>
      </c>
      <c r="G216" s="243" t="s">
        <v>337</v>
      </c>
      <c r="H216" s="244">
        <v>124.75</v>
      </c>
      <c r="I216" s="245"/>
      <c r="J216" s="246">
        <f>ROUND(I216*H216,2)</f>
        <v>0</v>
      </c>
      <c r="K216" s="242" t="s">
        <v>164</v>
      </c>
      <c r="L216" s="247"/>
      <c r="M216" s="248" t="s">
        <v>19</v>
      </c>
      <c r="N216" s="249" t="s">
        <v>47</v>
      </c>
      <c r="O216" s="67"/>
      <c r="P216" s="186">
        <f>O216*H216</f>
        <v>0</v>
      </c>
      <c r="Q216" s="186">
        <v>1E-3</v>
      </c>
      <c r="R216" s="186">
        <f>Q216*H216</f>
        <v>0.12475</v>
      </c>
      <c r="S216" s="186">
        <v>0</v>
      </c>
      <c r="T216" s="18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8" t="s">
        <v>203</v>
      </c>
      <c r="AT216" s="188" t="s">
        <v>334</v>
      </c>
      <c r="AU216" s="188" t="s">
        <v>85</v>
      </c>
      <c r="AY216" s="20" t="s">
        <v>158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20" t="s">
        <v>81</v>
      </c>
      <c r="BK216" s="189">
        <f>ROUND(I216*H216,2)</f>
        <v>0</v>
      </c>
      <c r="BL216" s="20" t="s">
        <v>110</v>
      </c>
      <c r="BM216" s="188" t="s">
        <v>338</v>
      </c>
    </row>
    <row r="217" spans="1:65" s="13" customFormat="1" ht="11.25">
      <c r="B217" s="195"/>
      <c r="C217" s="196"/>
      <c r="D217" s="197" t="s">
        <v>168</v>
      </c>
      <c r="E217" s="196"/>
      <c r="F217" s="199" t="s">
        <v>339</v>
      </c>
      <c r="G217" s="196"/>
      <c r="H217" s="200">
        <v>124.75</v>
      </c>
      <c r="I217" s="201"/>
      <c r="J217" s="196"/>
      <c r="K217" s="196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168</v>
      </c>
      <c r="AU217" s="206" t="s">
        <v>85</v>
      </c>
      <c r="AV217" s="13" t="s">
        <v>85</v>
      </c>
      <c r="AW217" s="13" t="s">
        <v>4</v>
      </c>
      <c r="AX217" s="13" t="s">
        <v>81</v>
      </c>
      <c r="AY217" s="206" t="s">
        <v>158</v>
      </c>
    </row>
    <row r="218" spans="1:65" s="2" customFormat="1" ht="33" customHeight="1">
      <c r="A218" s="37"/>
      <c r="B218" s="38"/>
      <c r="C218" s="177" t="s">
        <v>340</v>
      </c>
      <c r="D218" s="177" t="s">
        <v>160</v>
      </c>
      <c r="E218" s="178" t="s">
        <v>341</v>
      </c>
      <c r="F218" s="179" t="s">
        <v>342</v>
      </c>
      <c r="G218" s="180" t="s">
        <v>163</v>
      </c>
      <c r="H218" s="181">
        <v>4990</v>
      </c>
      <c r="I218" s="182"/>
      <c r="J218" s="183">
        <f>ROUND(I218*H218,2)</f>
        <v>0</v>
      </c>
      <c r="K218" s="179" t="s">
        <v>164</v>
      </c>
      <c r="L218" s="42"/>
      <c r="M218" s="184" t="s">
        <v>19</v>
      </c>
      <c r="N218" s="185" t="s">
        <v>47</v>
      </c>
      <c r="O218" s="67"/>
      <c r="P218" s="186">
        <f>O218*H218</f>
        <v>0</v>
      </c>
      <c r="Q218" s="186">
        <v>0</v>
      </c>
      <c r="R218" s="186">
        <f>Q218*H218</f>
        <v>0</v>
      </c>
      <c r="S218" s="186">
        <v>0</v>
      </c>
      <c r="T218" s="18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8" t="s">
        <v>110</v>
      </c>
      <c r="AT218" s="188" t="s">
        <v>160</v>
      </c>
      <c r="AU218" s="188" t="s">
        <v>85</v>
      </c>
      <c r="AY218" s="20" t="s">
        <v>158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20" t="s">
        <v>81</v>
      </c>
      <c r="BK218" s="189">
        <f>ROUND(I218*H218,2)</f>
        <v>0</v>
      </c>
      <c r="BL218" s="20" t="s">
        <v>110</v>
      </c>
      <c r="BM218" s="188" t="s">
        <v>343</v>
      </c>
    </row>
    <row r="219" spans="1:65" s="2" customFormat="1" ht="11.25">
      <c r="A219" s="37"/>
      <c r="B219" s="38"/>
      <c r="C219" s="39"/>
      <c r="D219" s="190" t="s">
        <v>166</v>
      </c>
      <c r="E219" s="39"/>
      <c r="F219" s="191" t="s">
        <v>344</v>
      </c>
      <c r="G219" s="39"/>
      <c r="H219" s="39"/>
      <c r="I219" s="192"/>
      <c r="J219" s="39"/>
      <c r="K219" s="39"/>
      <c r="L219" s="42"/>
      <c r="M219" s="193"/>
      <c r="N219" s="194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20" t="s">
        <v>166</v>
      </c>
      <c r="AU219" s="20" t="s">
        <v>85</v>
      </c>
    </row>
    <row r="220" spans="1:65" s="13" customFormat="1" ht="22.5">
      <c r="B220" s="195"/>
      <c r="C220" s="196"/>
      <c r="D220" s="197" t="s">
        <v>168</v>
      </c>
      <c r="E220" s="198" t="s">
        <v>19</v>
      </c>
      <c r="F220" s="199" t="s">
        <v>345</v>
      </c>
      <c r="G220" s="196"/>
      <c r="H220" s="200">
        <v>4990</v>
      </c>
      <c r="I220" s="201"/>
      <c r="J220" s="196"/>
      <c r="K220" s="196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168</v>
      </c>
      <c r="AU220" s="206" t="s">
        <v>85</v>
      </c>
      <c r="AV220" s="13" t="s">
        <v>85</v>
      </c>
      <c r="AW220" s="13" t="s">
        <v>37</v>
      </c>
      <c r="AX220" s="13" t="s">
        <v>76</v>
      </c>
      <c r="AY220" s="206" t="s">
        <v>158</v>
      </c>
    </row>
    <row r="221" spans="1:65" s="14" customFormat="1" ht="11.25">
      <c r="B221" s="207"/>
      <c r="C221" s="208"/>
      <c r="D221" s="197" t="s">
        <v>168</v>
      </c>
      <c r="E221" s="209" t="s">
        <v>19</v>
      </c>
      <c r="F221" s="210" t="s">
        <v>170</v>
      </c>
      <c r="G221" s="208"/>
      <c r="H221" s="211">
        <v>4990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168</v>
      </c>
      <c r="AU221" s="217" t="s">
        <v>85</v>
      </c>
      <c r="AV221" s="14" t="s">
        <v>110</v>
      </c>
      <c r="AW221" s="14" t="s">
        <v>37</v>
      </c>
      <c r="AX221" s="14" t="s">
        <v>81</v>
      </c>
      <c r="AY221" s="217" t="s">
        <v>158</v>
      </c>
    </row>
    <row r="222" spans="1:65" s="2" customFormat="1" ht="37.9" customHeight="1">
      <c r="A222" s="37"/>
      <c r="B222" s="38"/>
      <c r="C222" s="177" t="s">
        <v>346</v>
      </c>
      <c r="D222" s="177" t="s">
        <v>160</v>
      </c>
      <c r="E222" s="178" t="s">
        <v>347</v>
      </c>
      <c r="F222" s="179" t="s">
        <v>348</v>
      </c>
      <c r="G222" s="180" t="s">
        <v>163</v>
      </c>
      <c r="H222" s="181">
        <v>6955</v>
      </c>
      <c r="I222" s="182"/>
      <c r="J222" s="183">
        <f>ROUND(I222*H222,2)</f>
        <v>0</v>
      </c>
      <c r="K222" s="179" t="s">
        <v>164</v>
      </c>
      <c r="L222" s="42"/>
      <c r="M222" s="184" t="s">
        <v>19</v>
      </c>
      <c r="N222" s="185" t="s">
        <v>47</v>
      </c>
      <c r="O222" s="67"/>
      <c r="P222" s="186">
        <f>O222*H222</f>
        <v>0</v>
      </c>
      <c r="Q222" s="186">
        <v>0</v>
      </c>
      <c r="R222" s="186">
        <f>Q222*H222</f>
        <v>0</v>
      </c>
      <c r="S222" s="186">
        <v>0</v>
      </c>
      <c r="T222" s="18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8" t="s">
        <v>110</v>
      </c>
      <c r="AT222" s="188" t="s">
        <v>160</v>
      </c>
      <c r="AU222" s="188" t="s">
        <v>85</v>
      </c>
      <c r="AY222" s="20" t="s">
        <v>158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20" t="s">
        <v>81</v>
      </c>
      <c r="BK222" s="189">
        <f>ROUND(I222*H222,2)</f>
        <v>0</v>
      </c>
      <c r="BL222" s="20" t="s">
        <v>110</v>
      </c>
      <c r="BM222" s="188" t="s">
        <v>349</v>
      </c>
    </row>
    <row r="223" spans="1:65" s="2" customFormat="1" ht="11.25">
      <c r="A223" s="37"/>
      <c r="B223" s="38"/>
      <c r="C223" s="39"/>
      <c r="D223" s="190" t="s">
        <v>166</v>
      </c>
      <c r="E223" s="39"/>
      <c r="F223" s="191" t="s">
        <v>350</v>
      </c>
      <c r="G223" s="39"/>
      <c r="H223" s="39"/>
      <c r="I223" s="192"/>
      <c r="J223" s="39"/>
      <c r="K223" s="39"/>
      <c r="L223" s="42"/>
      <c r="M223" s="193"/>
      <c r="N223" s="194"/>
      <c r="O223" s="67"/>
      <c r="P223" s="67"/>
      <c r="Q223" s="67"/>
      <c r="R223" s="67"/>
      <c r="S223" s="67"/>
      <c r="T223" s="68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20" t="s">
        <v>166</v>
      </c>
      <c r="AU223" s="20" t="s">
        <v>85</v>
      </c>
    </row>
    <row r="224" spans="1:65" s="13" customFormat="1" ht="11.25">
      <c r="B224" s="195"/>
      <c r="C224" s="196"/>
      <c r="D224" s="197" t="s">
        <v>168</v>
      </c>
      <c r="E224" s="198" t="s">
        <v>132</v>
      </c>
      <c r="F224" s="199" t="s">
        <v>351</v>
      </c>
      <c r="G224" s="196"/>
      <c r="H224" s="200">
        <v>5350</v>
      </c>
      <c r="I224" s="201"/>
      <c r="J224" s="196"/>
      <c r="K224" s="196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168</v>
      </c>
      <c r="AU224" s="206" t="s">
        <v>85</v>
      </c>
      <c r="AV224" s="13" t="s">
        <v>85</v>
      </c>
      <c r="AW224" s="13" t="s">
        <v>37</v>
      </c>
      <c r="AX224" s="13" t="s">
        <v>76</v>
      </c>
      <c r="AY224" s="206" t="s">
        <v>158</v>
      </c>
    </row>
    <row r="225" spans="1:65" s="13" customFormat="1" ht="11.25">
      <c r="B225" s="195"/>
      <c r="C225" s="196"/>
      <c r="D225" s="197" t="s">
        <v>168</v>
      </c>
      <c r="E225" s="198" t="s">
        <v>19</v>
      </c>
      <c r="F225" s="199" t="s">
        <v>352</v>
      </c>
      <c r="G225" s="196"/>
      <c r="H225" s="200">
        <v>1605</v>
      </c>
      <c r="I225" s="201"/>
      <c r="J225" s="196"/>
      <c r="K225" s="196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168</v>
      </c>
      <c r="AU225" s="206" t="s">
        <v>85</v>
      </c>
      <c r="AV225" s="13" t="s">
        <v>85</v>
      </c>
      <c r="AW225" s="13" t="s">
        <v>37</v>
      </c>
      <c r="AX225" s="13" t="s">
        <v>76</v>
      </c>
      <c r="AY225" s="206" t="s">
        <v>158</v>
      </c>
    </row>
    <row r="226" spans="1:65" s="14" customFormat="1" ht="11.25">
      <c r="B226" s="207"/>
      <c r="C226" s="208"/>
      <c r="D226" s="197" t="s">
        <v>168</v>
      </c>
      <c r="E226" s="209" t="s">
        <v>19</v>
      </c>
      <c r="F226" s="210" t="s">
        <v>170</v>
      </c>
      <c r="G226" s="208"/>
      <c r="H226" s="211">
        <v>6955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168</v>
      </c>
      <c r="AU226" s="217" t="s">
        <v>85</v>
      </c>
      <c r="AV226" s="14" t="s">
        <v>110</v>
      </c>
      <c r="AW226" s="14" t="s">
        <v>37</v>
      </c>
      <c r="AX226" s="14" t="s">
        <v>81</v>
      </c>
      <c r="AY226" s="217" t="s">
        <v>158</v>
      </c>
    </row>
    <row r="227" spans="1:65" s="2" customFormat="1" ht="24.2" customHeight="1">
      <c r="A227" s="37"/>
      <c r="B227" s="38"/>
      <c r="C227" s="177" t="s">
        <v>353</v>
      </c>
      <c r="D227" s="177" t="s">
        <v>160</v>
      </c>
      <c r="E227" s="178" t="s">
        <v>354</v>
      </c>
      <c r="F227" s="179" t="s">
        <v>355</v>
      </c>
      <c r="G227" s="180" t="s">
        <v>163</v>
      </c>
      <c r="H227" s="181">
        <v>5350</v>
      </c>
      <c r="I227" s="182"/>
      <c r="J227" s="183">
        <f>ROUND(I227*H227,2)</f>
        <v>0</v>
      </c>
      <c r="K227" s="179" t="s">
        <v>164</v>
      </c>
      <c r="L227" s="42"/>
      <c r="M227" s="184" t="s">
        <v>19</v>
      </c>
      <c r="N227" s="185" t="s">
        <v>47</v>
      </c>
      <c r="O227" s="67"/>
      <c r="P227" s="186">
        <f>O227*H227</f>
        <v>0</v>
      </c>
      <c r="Q227" s="186">
        <v>0</v>
      </c>
      <c r="R227" s="186">
        <f>Q227*H227</f>
        <v>0</v>
      </c>
      <c r="S227" s="186">
        <v>0</v>
      </c>
      <c r="T227" s="18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8" t="s">
        <v>110</v>
      </c>
      <c r="AT227" s="188" t="s">
        <v>160</v>
      </c>
      <c r="AU227" s="188" t="s">
        <v>85</v>
      </c>
      <c r="AY227" s="20" t="s">
        <v>158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20" t="s">
        <v>81</v>
      </c>
      <c r="BK227" s="189">
        <f>ROUND(I227*H227,2)</f>
        <v>0</v>
      </c>
      <c r="BL227" s="20" t="s">
        <v>110</v>
      </c>
      <c r="BM227" s="188" t="s">
        <v>356</v>
      </c>
    </row>
    <row r="228" spans="1:65" s="2" customFormat="1" ht="11.25">
      <c r="A228" s="37"/>
      <c r="B228" s="38"/>
      <c r="C228" s="39"/>
      <c r="D228" s="190" t="s">
        <v>166</v>
      </c>
      <c r="E228" s="39"/>
      <c r="F228" s="191" t="s">
        <v>357</v>
      </c>
      <c r="G228" s="39"/>
      <c r="H228" s="39"/>
      <c r="I228" s="192"/>
      <c r="J228" s="39"/>
      <c r="K228" s="39"/>
      <c r="L228" s="42"/>
      <c r="M228" s="193"/>
      <c r="N228" s="194"/>
      <c r="O228" s="67"/>
      <c r="P228" s="67"/>
      <c r="Q228" s="67"/>
      <c r="R228" s="67"/>
      <c r="S228" s="67"/>
      <c r="T228" s="68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20" t="s">
        <v>166</v>
      </c>
      <c r="AU228" s="20" t="s">
        <v>85</v>
      </c>
    </row>
    <row r="229" spans="1:65" s="13" customFormat="1" ht="11.25">
      <c r="B229" s="195"/>
      <c r="C229" s="196"/>
      <c r="D229" s="197" t="s">
        <v>168</v>
      </c>
      <c r="E229" s="198" t="s">
        <v>19</v>
      </c>
      <c r="F229" s="199" t="s">
        <v>358</v>
      </c>
      <c r="G229" s="196"/>
      <c r="H229" s="200">
        <v>5350</v>
      </c>
      <c r="I229" s="201"/>
      <c r="J229" s="196"/>
      <c r="K229" s="196"/>
      <c r="L229" s="202"/>
      <c r="M229" s="203"/>
      <c r="N229" s="204"/>
      <c r="O229" s="204"/>
      <c r="P229" s="204"/>
      <c r="Q229" s="204"/>
      <c r="R229" s="204"/>
      <c r="S229" s="204"/>
      <c r="T229" s="205"/>
      <c r="AT229" s="206" t="s">
        <v>168</v>
      </c>
      <c r="AU229" s="206" t="s">
        <v>85</v>
      </c>
      <c r="AV229" s="13" t="s">
        <v>85</v>
      </c>
      <c r="AW229" s="13" t="s">
        <v>37</v>
      </c>
      <c r="AX229" s="13" t="s">
        <v>76</v>
      </c>
      <c r="AY229" s="206" t="s">
        <v>158</v>
      </c>
    </row>
    <row r="230" spans="1:65" s="14" customFormat="1" ht="11.25">
      <c r="B230" s="207"/>
      <c r="C230" s="208"/>
      <c r="D230" s="197" t="s">
        <v>168</v>
      </c>
      <c r="E230" s="209" t="s">
        <v>126</v>
      </c>
      <c r="F230" s="210" t="s">
        <v>170</v>
      </c>
      <c r="G230" s="208"/>
      <c r="H230" s="211">
        <v>5350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168</v>
      </c>
      <c r="AU230" s="217" t="s">
        <v>85</v>
      </c>
      <c r="AV230" s="14" t="s">
        <v>110</v>
      </c>
      <c r="AW230" s="14" t="s">
        <v>37</v>
      </c>
      <c r="AX230" s="14" t="s">
        <v>81</v>
      </c>
      <c r="AY230" s="217" t="s">
        <v>158</v>
      </c>
    </row>
    <row r="231" spans="1:65" s="2" customFormat="1" ht="37.9" customHeight="1">
      <c r="A231" s="37"/>
      <c r="B231" s="38"/>
      <c r="C231" s="177" t="s">
        <v>359</v>
      </c>
      <c r="D231" s="177" t="s">
        <v>160</v>
      </c>
      <c r="E231" s="178" t="s">
        <v>360</v>
      </c>
      <c r="F231" s="179" t="s">
        <v>361</v>
      </c>
      <c r="G231" s="180" t="s">
        <v>163</v>
      </c>
      <c r="H231" s="181">
        <v>5350</v>
      </c>
      <c r="I231" s="182"/>
      <c r="J231" s="183">
        <f>ROUND(I231*H231,2)</f>
        <v>0</v>
      </c>
      <c r="K231" s="179" t="s">
        <v>164</v>
      </c>
      <c r="L231" s="42"/>
      <c r="M231" s="184" t="s">
        <v>19</v>
      </c>
      <c r="N231" s="185" t="s">
        <v>47</v>
      </c>
      <c r="O231" s="67"/>
      <c r="P231" s="186">
        <f>O231*H231</f>
        <v>0</v>
      </c>
      <c r="Q231" s="186">
        <v>0</v>
      </c>
      <c r="R231" s="186">
        <f>Q231*H231</f>
        <v>0</v>
      </c>
      <c r="S231" s="186">
        <v>0</v>
      </c>
      <c r="T231" s="18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8" t="s">
        <v>110</v>
      </c>
      <c r="AT231" s="188" t="s">
        <v>160</v>
      </c>
      <c r="AU231" s="188" t="s">
        <v>85</v>
      </c>
      <c r="AY231" s="20" t="s">
        <v>158</v>
      </c>
      <c r="BE231" s="189">
        <f>IF(N231="základní",J231,0)</f>
        <v>0</v>
      </c>
      <c r="BF231" s="189">
        <f>IF(N231="snížená",J231,0)</f>
        <v>0</v>
      </c>
      <c r="BG231" s="189">
        <f>IF(N231="zákl. přenesená",J231,0)</f>
        <v>0</v>
      </c>
      <c r="BH231" s="189">
        <f>IF(N231="sníž. přenesená",J231,0)</f>
        <v>0</v>
      </c>
      <c r="BI231" s="189">
        <f>IF(N231="nulová",J231,0)</f>
        <v>0</v>
      </c>
      <c r="BJ231" s="20" t="s">
        <v>81</v>
      </c>
      <c r="BK231" s="189">
        <f>ROUND(I231*H231,2)</f>
        <v>0</v>
      </c>
      <c r="BL231" s="20" t="s">
        <v>110</v>
      </c>
      <c r="BM231" s="188" t="s">
        <v>362</v>
      </c>
    </row>
    <row r="232" spans="1:65" s="2" customFormat="1" ht="11.25">
      <c r="A232" s="37"/>
      <c r="B232" s="38"/>
      <c r="C232" s="39"/>
      <c r="D232" s="190" t="s">
        <v>166</v>
      </c>
      <c r="E232" s="39"/>
      <c r="F232" s="191" t="s">
        <v>363</v>
      </c>
      <c r="G232" s="39"/>
      <c r="H232" s="39"/>
      <c r="I232" s="192"/>
      <c r="J232" s="39"/>
      <c r="K232" s="39"/>
      <c r="L232" s="42"/>
      <c r="M232" s="193"/>
      <c r="N232" s="194"/>
      <c r="O232" s="67"/>
      <c r="P232" s="67"/>
      <c r="Q232" s="67"/>
      <c r="R232" s="67"/>
      <c r="S232" s="67"/>
      <c r="T232" s="68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20" t="s">
        <v>166</v>
      </c>
      <c r="AU232" s="20" t="s">
        <v>85</v>
      </c>
    </row>
    <row r="233" spans="1:65" s="13" customFormat="1" ht="11.25">
      <c r="B233" s="195"/>
      <c r="C233" s="196"/>
      <c r="D233" s="197" t="s">
        <v>168</v>
      </c>
      <c r="E233" s="198" t="s">
        <v>19</v>
      </c>
      <c r="F233" s="199" t="s">
        <v>126</v>
      </c>
      <c r="G233" s="196"/>
      <c r="H233" s="200">
        <v>5350</v>
      </c>
      <c r="I233" s="201"/>
      <c r="J233" s="196"/>
      <c r="K233" s="196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168</v>
      </c>
      <c r="AU233" s="206" t="s">
        <v>85</v>
      </c>
      <c r="AV233" s="13" t="s">
        <v>85</v>
      </c>
      <c r="AW233" s="13" t="s">
        <v>37</v>
      </c>
      <c r="AX233" s="13" t="s">
        <v>76</v>
      </c>
      <c r="AY233" s="206" t="s">
        <v>158</v>
      </c>
    </row>
    <row r="234" spans="1:65" s="14" customFormat="1" ht="11.25">
      <c r="B234" s="207"/>
      <c r="C234" s="208"/>
      <c r="D234" s="197" t="s">
        <v>168</v>
      </c>
      <c r="E234" s="209" t="s">
        <v>19</v>
      </c>
      <c r="F234" s="210" t="s">
        <v>170</v>
      </c>
      <c r="G234" s="208"/>
      <c r="H234" s="211">
        <v>5350</v>
      </c>
      <c r="I234" s="212"/>
      <c r="J234" s="208"/>
      <c r="K234" s="208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168</v>
      </c>
      <c r="AU234" s="217" t="s">
        <v>85</v>
      </c>
      <c r="AV234" s="14" t="s">
        <v>110</v>
      </c>
      <c r="AW234" s="14" t="s">
        <v>37</v>
      </c>
      <c r="AX234" s="14" t="s">
        <v>81</v>
      </c>
      <c r="AY234" s="217" t="s">
        <v>158</v>
      </c>
    </row>
    <row r="235" spans="1:65" s="2" customFormat="1" ht="16.5" customHeight="1">
      <c r="A235" s="37"/>
      <c r="B235" s="38"/>
      <c r="C235" s="240" t="s">
        <v>364</v>
      </c>
      <c r="D235" s="240" t="s">
        <v>334</v>
      </c>
      <c r="E235" s="241" t="s">
        <v>365</v>
      </c>
      <c r="F235" s="242" t="s">
        <v>366</v>
      </c>
      <c r="G235" s="243" t="s">
        <v>337</v>
      </c>
      <c r="H235" s="244">
        <v>133.75</v>
      </c>
      <c r="I235" s="245"/>
      <c r="J235" s="246">
        <f>ROUND(I235*H235,2)</f>
        <v>0</v>
      </c>
      <c r="K235" s="242" t="s">
        <v>164</v>
      </c>
      <c r="L235" s="247"/>
      <c r="M235" s="248" t="s">
        <v>19</v>
      </c>
      <c r="N235" s="249" t="s">
        <v>47</v>
      </c>
      <c r="O235" s="67"/>
      <c r="P235" s="186">
        <f>O235*H235</f>
        <v>0</v>
      </c>
      <c r="Q235" s="186">
        <v>1E-3</v>
      </c>
      <c r="R235" s="186">
        <f>Q235*H235</f>
        <v>0.13375000000000001</v>
      </c>
      <c r="S235" s="186">
        <v>0</v>
      </c>
      <c r="T235" s="18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8" t="s">
        <v>203</v>
      </c>
      <c r="AT235" s="188" t="s">
        <v>334</v>
      </c>
      <c r="AU235" s="188" t="s">
        <v>85</v>
      </c>
      <c r="AY235" s="20" t="s">
        <v>158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20" t="s">
        <v>81</v>
      </c>
      <c r="BK235" s="189">
        <f>ROUND(I235*H235,2)</f>
        <v>0</v>
      </c>
      <c r="BL235" s="20" t="s">
        <v>110</v>
      </c>
      <c r="BM235" s="188" t="s">
        <v>367</v>
      </c>
    </row>
    <row r="236" spans="1:65" s="13" customFormat="1" ht="11.25">
      <c r="B236" s="195"/>
      <c r="C236" s="196"/>
      <c r="D236" s="197" t="s">
        <v>168</v>
      </c>
      <c r="E236" s="196"/>
      <c r="F236" s="199" t="s">
        <v>368</v>
      </c>
      <c r="G236" s="196"/>
      <c r="H236" s="200">
        <v>133.75</v>
      </c>
      <c r="I236" s="201"/>
      <c r="J236" s="196"/>
      <c r="K236" s="196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168</v>
      </c>
      <c r="AU236" s="206" t="s">
        <v>85</v>
      </c>
      <c r="AV236" s="13" t="s">
        <v>85</v>
      </c>
      <c r="AW236" s="13" t="s">
        <v>4</v>
      </c>
      <c r="AX236" s="13" t="s">
        <v>81</v>
      </c>
      <c r="AY236" s="206" t="s">
        <v>158</v>
      </c>
    </row>
    <row r="237" spans="1:65" s="2" customFormat="1" ht="24.2" customHeight="1">
      <c r="A237" s="37"/>
      <c r="B237" s="38"/>
      <c r="C237" s="177" t="s">
        <v>369</v>
      </c>
      <c r="D237" s="177" t="s">
        <v>160</v>
      </c>
      <c r="E237" s="178" t="s">
        <v>370</v>
      </c>
      <c r="F237" s="179" t="s">
        <v>371</v>
      </c>
      <c r="G237" s="180" t="s">
        <v>245</v>
      </c>
      <c r="H237" s="181">
        <v>4724</v>
      </c>
      <c r="I237" s="182"/>
      <c r="J237" s="183">
        <f>ROUND(I237*H237,2)</f>
        <v>0</v>
      </c>
      <c r="K237" s="179" t="s">
        <v>19</v>
      </c>
      <c r="L237" s="42"/>
      <c r="M237" s="184" t="s">
        <v>19</v>
      </c>
      <c r="N237" s="185" t="s">
        <v>47</v>
      </c>
      <c r="O237" s="67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8" t="s">
        <v>110</v>
      </c>
      <c r="AT237" s="188" t="s">
        <v>160</v>
      </c>
      <c r="AU237" s="188" t="s">
        <v>85</v>
      </c>
      <c r="AY237" s="20" t="s">
        <v>158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20" t="s">
        <v>81</v>
      </c>
      <c r="BK237" s="189">
        <f>ROUND(I237*H237,2)</f>
        <v>0</v>
      </c>
      <c r="BL237" s="20" t="s">
        <v>110</v>
      </c>
      <c r="BM237" s="188" t="s">
        <v>372</v>
      </c>
    </row>
    <row r="238" spans="1:65" s="2" customFormat="1" ht="39">
      <c r="A238" s="37"/>
      <c r="B238" s="38"/>
      <c r="C238" s="39"/>
      <c r="D238" s="197" t="s">
        <v>207</v>
      </c>
      <c r="E238" s="39"/>
      <c r="F238" s="218" t="s">
        <v>373</v>
      </c>
      <c r="G238" s="39"/>
      <c r="H238" s="39"/>
      <c r="I238" s="192"/>
      <c r="J238" s="39"/>
      <c r="K238" s="39"/>
      <c r="L238" s="42"/>
      <c r="M238" s="193"/>
      <c r="N238" s="194"/>
      <c r="O238" s="67"/>
      <c r="P238" s="67"/>
      <c r="Q238" s="67"/>
      <c r="R238" s="67"/>
      <c r="S238" s="67"/>
      <c r="T238" s="68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20" t="s">
        <v>207</v>
      </c>
      <c r="AU238" s="20" t="s">
        <v>85</v>
      </c>
    </row>
    <row r="239" spans="1:65" s="13" customFormat="1" ht="11.25">
      <c r="B239" s="195"/>
      <c r="C239" s="196"/>
      <c r="D239" s="197" t="s">
        <v>168</v>
      </c>
      <c r="E239" s="198" t="s">
        <v>19</v>
      </c>
      <c r="F239" s="199" t="s">
        <v>92</v>
      </c>
      <c r="G239" s="196"/>
      <c r="H239" s="200">
        <v>4724</v>
      </c>
      <c r="I239" s="201"/>
      <c r="J239" s="196"/>
      <c r="K239" s="196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168</v>
      </c>
      <c r="AU239" s="206" t="s">
        <v>85</v>
      </c>
      <c r="AV239" s="13" t="s">
        <v>85</v>
      </c>
      <c r="AW239" s="13" t="s">
        <v>37</v>
      </c>
      <c r="AX239" s="13" t="s">
        <v>76</v>
      </c>
      <c r="AY239" s="206" t="s">
        <v>158</v>
      </c>
    </row>
    <row r="240" spans="1:65" s="14" customFormat="1" ht="11.25">
      <c r="B240" s="207"/>
      <c r="C240" s="208"/>
      <c r="D240" s="197" t="s">
        <v>168</v>
      </c>
      <c r="E240" s="209" t="s">
        <v>19</v>
      </c>
      <c r="F240" s="210" t="s">
        <v>170</v>
      </c>
      <c r="G240" s="208"/>
      <c r="H240" s="211">
        <v>4724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168</v>
      </c>
      <c r="AU240" s="217" t="s">
        <v>85</v>
      </c>
      <c r="AV240" s="14" t="s">
        <v>110</v>
      </c>
      <c r="AW240" s="14" t="s">
        <v>37</v>
      </c>
      <c r="AX240" s="14" t="s">
        <v>81</v>
      </c>
      <c r="AY240" s="217" t="s">
        <v>158</v>
      </c>
    </row>
    <row r="241" spans="1:65" s="2" customFormat="1" ht="16.5" customHeight="1">
      <c r="A241" s="37"/>
      <c r="B241" s="38"/>
      <c r="C241" s="177" t="s">
        <v>374</v>
      </c>
      <c r="D241" s="177" t="s">
        <v>160</v>
      </c>
      <c r="E241" s="178" t="s">
        <v>375</v>
      </c>
      <c r="F241" s="179" t="s">
        <v>376</v>
      </c>
      <c r="G241" s="180" t="s">
        <v>245</v>
      </c>
      <c r="H241" s="181">
        <v>1371</v>
      </c>
      <c r="I241" s="182"/>
      <c r="J241" s="183">
        <f>ROUND(I241*H241,2)</f>
        <v>0</v>
      </c>
      <c r="K241" s="179" t="s">
        <v>19</v>
      </c>
      <c r="L241" s="42"/>
      <c r="M241" s="184" t="s">
        <v>19</v>
      </c>
      <c r="N241" s="185" t="s">
        <v>47</v>
      </c>
      <c r="O241" s="67"/>
      <c r="P241" s="186">
        <f>O241*H241</f>
        <v>0</v>
      </c>
      <c r="Q241" s="186">
        <v>0</v>
      </c>
      <c r="R241" s="186">
        <f>Q241*H241</f>
        <v>0</v>
      </c>
      <c r="S241" s="186">
        <v>0</v>
      </c>
      <c r="T241" s="18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8" t="s">
        <v>110</v>
      </c>
      <c r="AT241" s="188" t="s">
        <v>160</v>
      </c>
      <c r="AU241" s="188" t="s">
        <v>85</v>
      </c>
      <c r="AY241" s="20" t="s">
        <v>158</v>
      </c>
      <c r="BE241" s="189">
        <f>IF(N241="základní",J241,0)</f>
        <v>0</v>
      </c>
      <c r="BF241" s="189">
        <f>IF(N241="snížená",J241,0)</f>
        <v>0</v>
      </c>
      <c r="BG241" s="189">
        <f>IF(N241="zákl. přenesená",J241,0)</f>
        <v>0</v>
      </c>
      <c r="BH241" s="189">
        <f>IF(N241="sníž. přenesená",J241,0)</f>
        <v>0</v>
      </c>
      <c r="BI241" s="189">
        <f>IF(N241="nulová",J241,0)</f>
        <v>0</v>
      </c>
      <c r="BJ241" s="20" t="s">
        <v>81</v>
      </c>
      <c r="BK241" s="189">
        <f>ROUND(I241*H241,2)</f>
        <v>0</v>
      </c>
      <c r="BL241" s="20" t="s">
        <v>110</v>
      </c>
      <c r="BM241" s="188" t="s">
        <v>377</v>
      </c>
    </row>
    <row r="242" spans="1:65" s="2" customFormat="1" ht="39">
      <c r="A242" s="37"/>
      <c r="B242" s="38"/>
      <c r="C242" s="39"/>
      <c r="D242" s="197" t="s">
        <v>207</v>
      </c>
      <c r="E242" s="39"/>
      <c r="F242" s="218" t="s">
        <v>378</v>
      </c>
      <c r="G242" s="39"/>
      <c r="H242" s="39"/>
      <c r="I242" s="192"/>
      <c r="J242" s="39"/>
      <c r="K242" s="39"/>
      <c r="L242" s="42"/>
      <c r="M242" s="193"/>
      <c r="N242" s="194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20" t="s">
        <v>207</v>
      </c>
      <c r="AU242" s="20" t="s">
        <v>85</v>
      </c>
    </row>
    <row r="243" spans="1:65" s="13" customFormat="1" ht="11.25">
      <c r="B243" s="195"/>
      <c r="C243" s="196"/>
      <c r="D243" s="197" t="s">
        <v>168</v>
      </c>
      <c r="E243" s="198" t="s">
        <v>19</v>
      </c>
      <c r="F243" s="199" t="s">
        <v>379</v>
      </c>
      <c r="G243" s="196"/>
      <c r="H243" s="200">
        <v>1371</v>
      </c>
      <c r="I243" s="201"/>
      <c r="J243" s="196"/>
      <c r="K243" s="196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168</v>
      </c>
      <c r="AU243" s="206" t="s">
        <v>85</v>
      </c>
      <c r="AV243" s="13" t="s">
        <v>85</v>
      </c>
      <c r="AW243" s="13" t="s">
        <v>37</v>
      </c>
      <c r="AX243" s="13" t="s">
        <v>76</v>
      </c>
      <c r="AY243" s="206" t="s">
        <v>158</v>
      </c>
    </row>
    <row r="244" spans="1:65" s="14" customFormat="1" ht="11.25">
      <c r="B244" s="207"/>
      <c r="C244" s="208"/>
      <c r="D244" s="197" t="s">
        <v>168</v>
      </c>
      <c r="E244" s="209" t="s">
        <v>19</v>
      </c>
      <c r="F244" s="210" t="s">
        <v>170</v>
      </c>
      <c r="G244" s="208"/>
      <c r="H244" s="211">
        <v>1371</v>
      </c>
      <c r="I244" s="212"/>
      <c r="J244" s="208"/>
      <c r="K244" s="208"/>
      <c r="L244" s="213"/>
      <c r="M244" s="214"/>
      <c r="N244" s="215"/>
      <c r="O244" s="215"/>
      <c r="P244" s="215"/>
      <c r="Q244" s="215"/>
      <c r="R244" s="215"/>
      <c r="S244" s="215"/>
      <c r="T244" s="216"/>
      <c r="AT244" s="217" t="s">
        <v>168</v>
      </c>
      <c r="AU244" s="217" t="s">
        <v>85</v>
      </c>
      <c r="AV244" s="14" t="s">
        <v>110</v>
      </c>
      <c r="AW244" s="14" t="s">
        <v>37</v>
      </c>
      <c r="AX244" s="14" t="s">
        <v>81</v>
      </c>
      <c r="AY244" s="217" t="s">
        <v>158</v>
      </c>
    </row>
    <row r="245" spans="1:65" s="2" customFormat="1" ht="16.5" customHeight="1">
      <c r="A245" s="37"/>
      <c r="B245" s="38"/>
      <c r="C245" s="177" t="s">
        <v>380</v>
      </c>
      <c r="D245" s="177" t="s">
        <v>160</v>
      </c>
      <c r="E245" s="178" t="s">
        <v>381</v>
      </c>
      <c r="F245" s="179" t="s">
        <v>382</v>
      </c>
      <c r="G245" s="180" t="s">
        <v>245</v>
      </c>
      <c r="H245" s="181">
        <v>200</v>
      </c>
      <c r="I245" s="182"/>
      <c r="J245" s="183">
        <f>ROUND(I245*H245,2)</f>
        <v>0</v>
      </c>
      <c r="K245" s="179" t="s">
        <v>19</v>
      </c>
      <c r="L245" s="42"/>
      <c r="M245" s="184" t="s">
        <v>19</v>
      </c>
      <c r="N245" s="185" t="s">
        <v>47</v>
      </c>
      <c r="O245" s="67"/>
      <c r="P245" s="186">
        <f>O245*H245</f>
        <v>0</v>
      </c>
      <c r="Q245" s="186">
        <v>0</v>
      </c>
      <c r="R245" s="186">
        <f>Q245*H245</f>
        <v>0</v>
      </c>
      <c r="S245" s="186">
        <v>0</v>
      </c>
      <c r="T245" s="18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8" t="s">
        <v>110</v>
      </c>
      <c r="AT245" s="188" t="s">
        <v>160</v>
      </c>
      <c r="AU245" s="188" t="s">
        <v>85</v>
      </c>
      <c r="AY245" s="20" t="s">
        <v>158</v>
      </c>
      <c r="BE245" s="189">
        <f>IF(N245="základní",J245,0)</f>
        <v>0</v>
      </c>
      <c r="BF245" s="189">
        <f>IF(N245="snížená",J245,0)</f>
        <v>0</v>
      </c>
      <c r="BG245" s="189">
        <f>IF(N245="zákl. přenesená",J245,0)</f>
        <v>0</v>
      </c>
      <c r="BH245" s="189">
        <f>IF(N245="sníž. přenesená",J245,0)</f>
        <v>0</v>
      </c>
      <c r="BI245" s="189">
        <f>IF(N245="nulová",J245,0)</f>
        <v>0</v>
      </c>
      <c r="BJ245" s="20" t="s">
        <v>81</v>
      </c>
      <c r="BK245" s="189">
        <f>ROUND(I245*H245,2)</f>
        <v>0</v>
      </c>
      <c r="BL245" s="20" t="s">
        <v>110</v>
      </c>
      <c r="BM245" s="188" t="s">
        <v>383</v>
      </c>
    </row>
    <row r="246" spans="1:65" s="2" customFormat="1" ht="48.75">
      <c r="A246" s="37"/>
      <c r="B246" s="38"/>
      <c r="C246" s="39"/>
      <c r="D246" s="197" t="s">
        <v>207</v>
      </c>
      <c r="E246" s="39"/>
      <c r="F246" s="218" t="s">
        <v>384</v>
      </c>
      <c r="G246" s="39"/>
      <c r="H246" s="39"/>
      <c r="I246" s="192"/>
      <c r="J246" s="39"/>
      <c r="K246" s="39"/>
      <c r="L246" s="42"/>
      <c r="M246" s="193"/>
      <c r="N246" s="194"/>
      <c r="O246" s="67"/>
      <c r="P246" s="67"/>
      <c r="Q246" s="67"/>
      <c r="R246" s="67"/>
      <c r="S246" s="67"/>
      <c r="T246" s="68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20" t="s">
        <v>207</v>
      </c>
      <c r="AU246" s="20" t="s">
        <v>85</v>
      </c>
    </row>
    <row r="247" spans="1:65" s="15" customFormat="1" ht="11.25">
      <c r="B247" s="219"/>
      <c r="C247" s="220"/>
      <c r="D247" s="197" t="s">
        <v>168</v>
      </c>
      <c r="E247" s="221" t="s">
        <v>19</v>
      </c>
      <c r="F247" s="222" t="s">
        <v>385</v>
      </c>
      <c r="G247" s="220"/>
      <c r="H247" s="221" t="s">
        <v>19</v>
      </c>
      <c r="I247" s="223"/>
      <c r="J247" s="220"/>
      <c r="K247" s="220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168</v>
      </c>
      <c r="AU247" s="228" t="s">
        <v>85</v>
      </c>
      <c r="AV247" s="15" t="s">
        <v>81</v>
      </c>
      <c r="AW247" s="15" t="s">
        <v>37</v>
      </c>
      <c r="AX247" s="15" t="s">
        <v>76</v>
      </c>
      <c r="AY247" s="228" t="s">
        <v>158</v>
      </c>
    </row>
    <row r="248" spans="1:65" s="13" customFormat="1" ht="11.25">
      <c r="B248" s="195"/>
      <c r="C248" s="196"/>
      <c r="D248" s="197" t="s">
        <v>168</v>
      </c>
      <c r="E248" s="198" t="s">
        <v>19</v>
      </c>
      <c r="F248" s="199" t="s">
        <v>386</v>
      </c>
      <c r="G248" s="196"/>
      <c r="H248" s="200">
        <v>200</v>
      </c>
      <c r="I248" s="201"/>
      <c r="J248" s="196"/>
      <c r="K248" s="196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168</v>
      </c>
      <c r="AU248" s="206" t="s">
        <v>85</v>
      </c>
      <c r="AV248" s="13" t="s">
        <v>85</v>
      </c>
      <c r="AW248" s="13" t="s">
        <v>37</v>
      </c>
      <c r="AX248" s="13" t="s">
        <v>76</v>
      </c>
      <c r="AY248" s="206" t="s">
        <v>158</v>
      </c>
    </row>
    <row r="249" spans="1:65" s="14" customFormat="1" ht="11.25">
      <c r="B249" s="207"/>
      <c r="C249" s="208"/>
      <c r="D249" s="197" t="s">
        <v>168</v>
      </c>
      <c r="E249" s="209" t="s">
        <v>19</v>
      </c>
      <c r="F249" s="210" t="s">
        <v>170</v>
      </c>
      <c r="G249" s="208"/>
      <c r="H249" s="211">
        <v>200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168</v>
      </c>
      <c r="AU249" s="217" t="s">
        <v>85</v>
      </c>
      <c r="AV249" s="14" t="s">
        <v>110</v>
      </c>
      <c r="AW249" s="14" t="s">
        <v>37</v>
      </c>
      <c r="AX249" s="14" t="s">
        <v>81</v>
      </c>
      <c r="AY249" s="217" t="s">
        <v>158</v>
      </c>
    </row>
    <row r="250" spans="1:65" s="2" customFormat="1" ht="16.5" customHeight="1">
      <c r="A250" s="37"/>
      <c r="B250" s="38"/>
      <c r="C250" s="177" t="s">
        <v>387</v>
      </c>
      <c r="D250" s="177" t="s">
        <v>160</v>
      </c>
      <c r="E250" s="178" t="s">
        <v>388</v>
      </c>
      <c r="F250" s="179" t="s">
        <v>389</v>
      </c>
      <c r="G250" s="180" t="s">
        <v>245</v>
      </c>
      <c r="H250" s="181">
        <v>6926</v>
      </c>
      <c r="I250" s="182"/>
      <c r="J250" s="183">
        <f>ROUND(I250*H250,2)</f>
        <v>0</v>
      </c>
      <c r="K250" s="179" t="s">
        <v>19</v>
      </c>
      <c r="L250" s="42"/>
      <c r="M250" s="184" t="s">
        <v>19</v>
      </c>
      <c r="N250" s="185" t="s">
        <v>47</v>
      </c>
      <c r="O250" s="67"/>
      <c r="P250" s="186">
        <f>O250*H250</f>
        <v>0</v>
      </c>
      <c r="Q250" s="186">
        <v>0</v>
      </c>
      <c r="R250" s="186">
        <f>Q250*H250</f>
        <v>0</v>
      </c>
      <c r="S250" s="186">
        <v>0</v>
      </c>
      <c r="T250" s="18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8" t="s">
        <v>110</v>
      </c>
      <c r="AT250" s="188" t="s">
        <v>160</v>
      </c>
      <c r="AU250" s="188" t="s">
        <v>85</v>
      </c>
      <c r="AY250" s="20" t="s">
        <v>158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20" t="s">
        <v>81</v>
      </c>
      <c r="BK250" s="189">
        <f>ROUND(I250*H250,2)</f>
        <v>0</v>
      </c>
      <c r="BL250" s="20" t="s">
        <v>110</v>
      </c>
      <c r="BM250" s="188" t="s">
        <v>390</v>
      </c>
    </row>
    <row r="251" spans="1:65" s="2" customFormat="1" ht="48.75">
      <c r="A251" s="37"/>
      <c r="B251" s="38"/>
      <c r="C251" s="39"/>
      <c r="D251" s="197" t="s">
        <v>207</v>
      </c>
      <c r="E251" s="39"/>
      <c r="F251" s="218" t="s">
        <v>391</v>
      </c>
      <c r="G251" s="39"/>
      <c r="H251" s="39"/>
      <c r="I251" s="192"/>
      <c r="J251" s="39"/>
      <c r="K251" s="39"/>
      <c r="L251" s="42"/>
      <c r="M251" s="193"/>
      <c r="N251" s="194"/>
      <c r="O251" s="67"/>
      <c r="P251" s="67"/>
      <c r="Q251" s="67"/>
      <c r="R251" s="67"/>
      <c r="S251" s="67"/>
      <c r="T251" s="68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20" t="s">
        <v>207</v>
      </c>
      <c r="AU251" s="20" t="s">
        <v>85</v>
      </c>
    </row>
    <row r="252" spans="1:65" s="15" customFormat="1" ht="22.5">
      <c r="B252" s="219"/>
      <c r="C252" s="220"/>
      <c r="D252" s="197" t="s">
        <v>168</v>
      </c>
      <c r="E252" s="221" t="s">
        <v>19</v>
      </c>
      <c r="F252" s="222" t="s">
        <v>392</v>
      </c>
      <c r="G252" s="220"/>
      <c r="H252" s="221" t="s">
        <v>19</v>
      </c>
      <c r="I252" s="223"/>
      <c r="J252" s="220"/>
      <c r="K252" s="220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168</v>
      </c>
      <c r="AU252" s="228" t="s">
        <v>85</v>
      </c>
      <c r="AV252" s="15" t="s">
        <v>81</v>
      </c>
      <c r="AW252" s="15" t="s">
        <v>37</v>
      </c>
      <c r="AX252" s="15" t="s">
        <v>76</v>
      </c>
      <c r="AY252" s="228" t="s">
        <v>158</v>
      </c>
    </row>
    <row r="253" spans="1:65" s="13" customFormat="1" ht="11.25">
      <c r="B253" s="195"/>
      <c r="C253" s="196"/>
      <c r="D253" s="197" t="s">
        <v>168</v>
      </c>
      <c r="E253" s="198" t="s">
        <v>19</v>
      </c>
      <c r="F253" s="199" t="s">
        <v>393</v>
      </c>
      <c r="G253" s="196"/>
      <c r="H253" s="200">
        <v>6926</v>
      </c>
      <c r="I253" s="201"/>
      <c r="J253" s="196"/>
      <c r="K253" s="196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168</v>
      </c>
      <c r="AU253" s="206" t="s">
        <v>85</v>
      </c>
      <c r="AV253" s="13" t="s">
        <v>85</v>
      </c>
      <c r="AW253" s="13" t="s">
        <v>37</v>
      </c>
      <c r="AX253" s="13" t="s">
        <v>76</v>
      </c>
      <c r="AY253" s="206" t="s">
        <v>158</v>
      </c>
    </row>
    <row r="254" spans="1:65" s="14" customFormat="1" ht="11.25">
      <c r="B254" s="207"/>
      <c r="C254" s="208"/>
      <c r="D254" s="197" t="s">
        <v>168</v>
      </c>
      <c r="E254" s="209" t="s">
        <v>19</v>
      </c>
      <c r="F254" s="210" t="s">
        <v>170</v>
      </c>
      <c r="G254" s="208"/>
      <c r="H254" s="211">
        <v>6926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168</v>
      </c>
      <c r="AU254" s="217" t="s">
        <v>85</v>
      </c>
      <c r="AV254" s="14" t="s">
        <v>110</v>
      </c>
      <c r="AW254" s="14" t="s">
        <v>37</v>
      </c>
      <c r="AX254" s="14" t="s">
        <v>81</v>
      </c>
      <c r="AY254" s="217" t="s">
        <v>158</v>
      </c>
    </row>
    <row r="255" spans="1:65" s="2" customFormat="1" ht="55.5" customHeight="1">
      <c r="A255" s="37"/>
      <c r="B255" s="38"/>
      <c r="C255" s="177" t="s">
        <v>394</v>
      </c>
      <c r="D255" s="177" t="s">
        <v>160</v>
      </c>
      <c r="E255" s="178" t="s">
        <v>395</v>
      </c>
      <c r="F255" s="179" t="s">
        <v>396</v>
      </c>
      <c r="G255" s="180" t="s">
        <v>397</v>
      </c>
      <c r="H255" s="181">
        <v>0.99099999999999999</v>
      </c>
      <c r="I255" s="182"/>
      <c r="J255" s="183">
        <f>ROUND(I255*H255,2)</f>
        <v>0</v>
      </c>
      <c r="K255" s="179" t="s">
        <v>19</v>
      </c>
      <c r="L255" s="42"/>
      <c r="M255" s="184" t="s">
        <v>19</v>
      </c>
      <c r="N255" s="185" t="s">
        <v>47</v>
      </c>
      <c r="O255" s="67"/>
      <c r="P255" s="186">
        <f>O255*H255</f>
        <v>0</v>
      </c>
      <c r="Q255" s="186">
        <v>0</v>
      </c>
      <c r="R255" s="186">
        <f>Q255*H255</f>
        <v>0</v>
      </c>
      <c r="S255" s="186">
        <v>0</v>
      </c>
      <c r="T255" s="18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8" t="s">
        <v>110</v>
      </c>
      <c r="AT255" s="188" t="s">
        <v>160</v>
      </c>
      <c r="AU255" s="188" t="s">
        <v>85</v>
      </c>
      <c r="AY255" s="20" t="s">
        <v>158</v>
      </c>
      <c r="BE255" s="189">
        <f>IF(N255="základní",J255,0)</f>
        <v>0</v>
      </c>
      <c r="BF255" s="189">
        <f>IF(N255="snížená",J255,0)</f>
        <v>0</v>
      </c>
      <c r="BG255" s="189">
        <f>IF(N255="zákl. přenesená",J255,0)</f>
        <v>0</v>
      </c>
      <c r="BH255" s="189">
        <f>IF(N255="sníž. přenesená",J255,0)</f>
        <v>0</v>
      </c>
      <c r="BI255" s="189">
        <f>IF(N255="nulová",J255,0)</f>
        <v>0</v>
      </c>
      <c r="BJ255" s="20" t="s">
        <v>81</v>
      </c>
      <c r="BK255" s="189">
        <f>ROUND(I255*H255,2)</f>
        <v>0</v>
      </c>
      <c r="BL255" s="20" t="s">
        <v>110</v>
      </c>
      <c r="BM255" s="188" t="s">
        <v>398</v>
      </c>
    </row>
    <row r="256" spans="1:65" s="2" customFormat="1" ht="19.5">
      <c r="A256" s="37"/>
      <c r="B256" s="38"/>
      <c r="C256" s="39"/>
      <c r="D256" s="197" t="s">
        <v>207</v>
      </c>
      <c r="E256" s="39"/>
      <c r="F256" s="218" t="s">
        <v>399</v>
      </c>
      <c r="G256" s="39"/>
      <c r="H256" s="39"/>
      <c r="I256" s="192"/>
      <c r="J256" s="39"/>
      <c r="K256" s="39"/>
      <c r="L256" s="42"/>
      <c r="M256" s="193"/>
      <c r="N256" s="194"/>
      <c r="O256" s="67"/>
      <c r="P256" s="67"/>
      <c r="Q256" s="67"/>
      <c r="R256" s="67"/>
      <c r="S256" s="67"/>
      <c r="T256" s="68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20" t="s">
        <v>207</v>
      </c>
      <c r="AU256" s="20" t="s">
        <v>85</v>
      </c>
    </row>
    <row r="257" spans="1:65" s="13" customFormat="1" ht="11.25">
      <c r="B257" s="195"/>
      <c r="C257" s="196"/>
      <c r="D257" s="197" t="s">
        <v>168</v>
      </c>
      <c r="E257" s="198" t="s">
        <v>19</v>
      </c>
      <c r="F257" s="199" t="s">
        <v>400</v>
      </c>
      <c r="G257" s="196"/>
      <c r="H257" s="200">
        <v>0.99099999999999999</v>
      </c>
      <c r="I257" s="201"/>
      <c r="J257" s="196"/>
      <c r="K257" s="196"/>
      <c r="L257" s="202"/>
      <c r="M257" s="203"/>
      <c r="N257" s="204"/>
      <c r="O257" s="204"/>
      <c r="P257" s="204"/>
      <c r="Q257" s="204"/>
      <c r="R257" s="204"/>
      <c r="S257" s="204"/>
      <c r="T257" s="205"/>
      <c r="AT257" s="206" t="s">
        <v>168</v>
      </c>
      <c r="AU257" s="206" t="s">
        <v>85</v>
      </c>
      <c r="AV257" s="13" t="s">
        <v>85</v>
      </c>
      <c r="AW257" s="13" t="s">
        <v>37</v>
      </c>
      <c r="AX257" s="13" t="s">
        <v>76</v>
      </c>
      <c r="AY257" s="206" t="s">
        <v>158</v>
      </c>
    </row>
    <row r="258" spans="1:65" s="14" customFormat="1" ht="11.25">
      <c r="B258" s="207"/>
      <c r="C258" s="208"/>
      <c r="D258" s="197" t="s">
        <v>168</v>
      </c>
      <c r="E258" s="209" t="s">
        <v>19</v>
      </c>
      <c r="F258" s="210" t="s">
        <v>170</v>
      </c>
      <c r="G258" s="208"/>
      <c r="H258" s="211">
        <v>0.99099999999999999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168</v>
      </c>
      <c r="AU258" s="217" t="s">
        <v>85</v>
      </c>
      <c r="AV258" s="14" t="s">
        <v>110</v>
      </c>
      <c r="AW258" s="14" t="s">
        <v>37</v>
      </c>
      <c r="AX258" s="14" t="s">
        <v>81</v>
      </c>
      <c r="AY258" s="217" t="s">
        <v>158</v>
      </c>
    </row>
    <row r="259" spans="1:65" s="2" customFormat="1" ht="55.5" customHeight="1">
      <c r="A259" s="37"/>
      <c r="B259" s="38"/>
      <c r="C259" s="177" t="s">
        <v>401</v>
      </c>
      <c r="D259" s="177" t="s">
        <v>160</v>
      </c>
      <c r="E259" s="178" t="s">
        <v>402</v>
      </c>
      <c r="F259" s="179" t="s">
        <v>403</v>
      </c>
      <c r="G259" s="180" t="s">
        <v>245</v>
      </c>
      <c r="H259" s="181">
        <v>2966</v>
      </c>
      <c r="I259" s="182"/>
      <c r="J259" s="183">
        <f>ROUND(I259*H259,2)</f>
        <v>0</v>
      </c>
      <c r="K259" s="179" t="s">
        <v>19</v>
      </c>
      <c r="L259" s="42"/>
      <c r="M259" s="184" t="s">
        <v>19</v>
      </c>
      <c r="N259" s="185" t="s">
        <v>47</v>
      </c>
      <c r="O259" s="67"/>
      <c r="P259" s="186">
        <f>O259*H259</f>
        <v>0</v>
      </c>
      <c r="Q259" s="186">
        <v>0</v>
      </c>
      <c r="R259" s="186">
        <f>Q259*H259</f>
        <v>0</v>
      </c>
      <c r="S259" s="186">
        <v>0</v>
      </c>
      <c r="T259" s="18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8" t="s">
        <v>110</v>
      </c>
      <c r="AT259" s="188" t="s">
        <v>160</v>
      </c>
      <c r="AU259" s="188" t="s">
        <v>85</v>
      </c>
      <c r="AY259" s="20" t="s">
        <v>158</v>
      </c>
      <c r="BE259" s="189">
        <f>IF(N259="základní",J259,0)</f>
        <v>0</v>
      </c>
      <c r="BF259" s="189">
        <f>IF(N259="snížená",J259,0)</f>
        <v>0</v>
      </c>
      <c r="BG259" s="189">
        <f>IF(N259="zákl. přenesená",J259,0)</f>
        <v>0</v>
      </c>
      <c r="BH259" s="189">
        <f>IF(N259="sníž. přenesená",J259,0)</f>
        <v>0</v>
      </c>
      <c r="BI259" s="189">
        <f>IF(N259="nulová",J259,0)</f>
        <v>0</v>
      </c>
      <c r="BJ259" s="20" t="s">
        <v>81</v>
      </c>
      <c r="BK259" s="189">
        <f>ROUND(I259*H259,2)</f>
        <v>0</v>
      </c>
      <c r="BL259" s="20" t="s">
        <v>110</v>
      </c>
      <c r="BM259" s="188" t="s">
        <v>404</v>
      </c>
    </row>
    <row r="260" spans="1:65" s="2" customFormat="1" ht="58.5">
      <c r="A260" s="37"/>
      <c r="B260" s="38"/>
      <c r="C260" s="39"/>
      <c r="D260" s="197" t="s">
        <v>207</v>
      </c>
      <c r="E260" s="39"/>
      <c r="F260" s="218" t="s">
        <v>405</v>
      </c>
      <c r="G260" s="39"/>
      <c r="H260" s="39"/>
      <c r="I260" s="192"/>
      <c r="J260" s="39"/>
      <c r="K260" s="39"/>
      <c r="L260" s="42"/>
      <c r="M260" s="193"/>
      <c r="N260" s="194"/>
      <c r="O260" s="67"/>
      <c r="P260" s="67"/>
      <c r="Q260" s="67"/>
      <c r="R260" s="67"/>
      <c r="S260" s="67"/>
      <c r="T260" s="68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20" t="s">
        <v>207</v>
      </c>
      <c r="AU260" s="20" t="s">
        <v>85</v>
      </c>
    </row>
    <row r="261" spans="1:65" s="13" customFormat="1" ht="22.5">
      <c r="B261" s="195"/>
      <c r="C261" s="196"/>
      <c r="D261" s="197" t="s">
        <v>168</v>
      </c>
      <c r="E261" s="198" t="s">
        <v>19</v>
      </c>
      <c r="F261" s="199" t="s">
        <v>406</v>
      </c>
      <c r="G261" s="196"/>
      <c r="H261" s="200">
        <v>2966</v>
      </c>
      <c r="I261" s="201"/>
      <c r="J261" s="196"/>
      <c r="K261" s="196"/>
      <c r="L261" s="202"/>
      <c r="M261" s="203"/>
      <c r="N261" s="204"/>
      <c r="O261" s="204"/>
      <c r="P261" s="204"/>
      <c r="Q261" s="204"/>
      <c r="R261" s="204"/>
      <c r="S261" s="204"/>
      <c r="T261" s="205"/>
      <c r="AT261" s="206" t="s">
        <v>168</v>
      </c>
      <c r="AU261" s="206" t="s">
        <v>85</v>
      </c>
      <c r="AV261" s="13" t="s">
        <v>85</v>
      </c>
      <c r="AW261" s="13" t="s">
        <v>37</v>
      </c>
      <c r="AX261" s="13" t="s">
        <v>76</v>
      </c>
      <c r="AY261" s="206" t="s">
        <v>158</v>
      </c>
    </row>
    <row r="262" spans="1:65" s="14" customFormat="1" ht="11.25">
      <c r="B262" s="207"/>
      <c r="C262" s="208"/>
      <c r="D262" s="197" t="s">
        <v>168</v>
      </c>
      <c r="E262" s="209" t="s">
        <v>19</v>
      </c>
      <c r="F262" s="210" t="s">
        <v>170</v>
      </c>
      <c r="G262" s="208"/>
      <c r="H262" s="211">
        <v>2966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168</v>
      </c>
      <c r="AU262" s="217" t="s">
        <v>85</v>
      </c>
      <c r="AV262" s="14" t="s">
        <v>110</v>
      </c>
      <c r="AW262" s="14" t="s">
        <v>37</v>
      </c>
      <c r="AX262" s="14" t="s">
        <v>81</v>
      </c>
      <c r="AY262" s="217" t="s">
        <v>158</v>
      </c>
    </row>
    <row r="263" spans="1:65" s="2" customFormat="1" ht="33" customHeight="1">
      <c r="A263" s="37"/>
      <c r="B263" s="38"/>
      <c r="C263" s="177" t="s">
        <v>407</v>
      </c>
      <c r="D263" s="177" t="s">
        <v>160</v>
      </c>
      <c r="E263" s="178" t="s">
        <v>408</v>
      </c>
      <c r="F263" s="179" t="s">
        <v>409</v>
      </c>
      <c r="G263" s="180" t="s">
        <v>173</v>
      </c>
      <c r="H263" s="181">
        <v>13</v>
      </c>
      <c r="I263" s="182"/>
      <c r="J263" s="183">
        <f>ROUND(I263*H263,2)</f>
        <v>0</v>
      </c>
      <c r="K263" s="179" t="s">
        <v>19</v>
      </c>
      <c r="L263" s="42"/>
      <c r="M263" s="184" t="s">
        <v>19</v>
      </c>
      <c r="N263" s="185" t="s">
        <v>47</v>
      </c>
      <c r="O263" s="67"/>
      <c r="P263" s="186">
        <f>O263*H263</f>
        <v>0</v>
      </c>
      <c r="Q263" s="186">
        <v>0</v>
      </c>
      <c r="R263" s="186">
        <f>Q263*H263</f>
        <v>0</v>
      </c>
      <c r="S263" s="186">
        <v>0</v>
      </c>
      <c r="T263" s="18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8" t="s">
        <v>110</v>
      </c>
      <c r="AT263" s="188" t="s">
        <v>160</v>
      </c>
      <c r="AU263" s="188" t="s">
        <v>85</v>
      </c>
      <c r="AY263" s="20" t="s">
        <v>158</v>
      </c>
      <c r="BE263" s="189">
        <f>IF(N263="základní",J263,0)</f>
        <v>0</v>
      </c>
      <c r="BF263" s="189">
        <f>IF(N263="snížená",J263,0)</f>
        <v>0</v>
      </c>
      <c r="BG263" s="189">
        <f>IF(N263="zákl. přenesená",J263,0)</f>
        <v>0</v>
      </c>
      <c r="BH263" s="189">
        <f>IF(N263="sníž. přenesená",J263,0)</f>
        <v>0</v>
      </c>
      <c r="BI263" s="189">
        <f>IF(N263="nulová",J263,0)</f>
        <v>0</v>
      </c>
      <c r="BJ263" s="20" t="s">
        <v>81</v>
      </c>
      <c r="BK263" s="189">
        <f>ROUND(I263*H263,2)</f>
        <v>0</v>
      </c>
      <c r="BL263" s="20" t="s">
        <v>110</v>
      </c>
      <c r="BM263" s="188" t="s">
        <v>410</v>
      </c>
    </row>
    <row r="264" spans="1:65" s="2" customFormat="1" ht="78">
      <c r="A264" s="37"/>
      <c r="B264" s="38"/>
      <c r="C264" s="39"/>
      <c r="D264" s="197" t="s">
        <v>207</v>
      </c>
      <c r="E264" s="39"/>
      <c r="F264" s="218" t="s">
        <v>411</v>
      </c>
      <c r="G264" s="39"/>
      <c r="H264" s="39"/>
      <c r="I264" s="192"/>
      <c r="J264" s="39"/>
      <c r="K264" s="39"/>
      <c r="L264" s="42"/>
      <c r="M264" s="193"/>
      <c r="N264" s="194"/>
      <c r="O264" s="67"/>
      <c r="P264" s="67"/>
      <c r="Q264" s="67"/>
      <c r="R264" s="67"/>
      <c r="S264" s="67"/>
      <c r="T264" s="68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20" t="s">
        <v>207</v>
      </c>
      <c r="AU264" s="20" t="s">
        <v>85</v>
      </c>
    </row>
    <row r="265" spans="1:65" s="13" customFormat="1" ht="11.25">
      <c r="B265" s="195"/>
      <c r="C265" s="196"/>
      <c r="D265" s="197" t="s">
        <v>168</v>
      </c>
      <c r="E265" s="198" t="s">
        <v>19</v>
      </c>
      <c r="F265" s="199" t="s">
        <v>412</v>
      </c>
      <c r="G265" s="196"/>
      <c r="H265" s="200">
        <v>13</v>
      </c>
      <c r="I265" s="201"/>
      <c r="J265" s="196"/>
      <c r="K265" s="196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168</v>
      </c>
      <c r="AU265" s="206" t="s">
        <v>85</v>
      </c>
      <c r="AV265" s="13" t="s">
        <v>85</v>
      </c>
      <c r="AW265" s="13" t="s">
        <v>37</v>
      </c>
      <c r="AX265" s="13" t="s">
        <v>76</v>
      </c>
      <c r="AY265" s="206" t="s">
        <v>158</v>
      </c>
    </row>
    <row r="266" spans="1:65" s="14" customFormat="1" ht="11.25">
      <c r="B266" s="207"/>
      <c r="C266" s="208"/>
      <c r="D266" s="197" t="s">
        <v>168</v>
      </c>
      <c r="E266" s="209" t="s">
        <v>19</v>
      </c>
      <c r="F266" s="210" t="s">
        <v>170</v>
      </c>
      <c r="G266" s="208"/>
      <c r="H266" s="211">
        <v>13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168</v>
      </c>
      <c r="AU266" s="217" t="s">
        <v>85</v>
      </c>
      <c r="AV266" s="14" t="s">
        <v>110</v>
      </c>
      <c r="AW266" s="14" t="s">
        <v>37</v>
      </c>
      <c r="AX266" s="14" t="s">
        <v>81</v>
      </c>
      <c r="AY266" s="217" t="s">
        <v>158</v>
      </c>
    </row>
    <row r="267" spans="1:65" s="12" customFormat="1" ht="20.85" customHeight="1">
      <c r="B267" s="161"/>
      <c r="C267" s="162"/>
      <c r="D267" s="163" t="s">
        <v>75</v>
      </c>
      <c r="E267" s="175" t="s">
        <v>210</v>
      </c>
      <c r="F267" s="175" t="s">
        <v>413</v>
      </c>
      <c r="G267" s="162"/>
      <c r="H267" s="162"/>
      <c r="I267" s="165"/>
      <c r="J267" s="176">
        <f>BK267</f>
        <v>0</v>
      </c>
      <c r="K267" s="162"/>
      <c r="L267" s="167"/>
      <c r="M267" s="168"/>
      <c r="N267" s="169"/>
      <c r="O267" s="169"/>
      <c r="P267" s="170">
        <f>SUM(P268:P271)</f>
        <v>0</v>
      </c>
      <c r="Q267" s="169"/>
      <c r="R267" s="170">
        <f>SUM(R268:R271)</f>
        <v>0</v>
      </c>
      <c r="S267" s="169"/>
      <c r="T267" s="171">
        <f>SUM(T268:T271)</f>
        <v>0</v>
      </c>
      <c r="AR267" s="172" t="s">
        <v>81</v>
      </c>
      <c r="AT267" s="173" t="s">
        <v>75</v>
      </c>
      <c r="AU267" s="173" t="s">
        <v>85</v>
      </c>
      <c r="AY267" s="172" t="s">
        <v>158</v>
      </c>
      <c r="BK267" s="174">
        <f>SUM(BK268:BK271)</f>
        <v>0</v>
      </c>
    </row>
    <row r="268" spans="1:65" s="2" customFormat="1" ht="24.2" customHeight="1">
      <c r="A268" s="37"/>
      <c r="B268" s="38"/>
      <c r="C268" s="177" t="s">
        <v>414</v>
      </c>
      <c r="D268" s="177" t="s">
        <v>160</v>
      </c>
      <c r="E268" s="178" t="s">
        <v>415</v>
      </c>
      <c r="F268" s="179" t="s">
        <v>416</v>
      </c>
      <c r="G268" s="180" t="s">
        <v>245</v>
      </c>
      <c r="H268" s="181">
        <v>32</v>
      </c>
      <c r="I268" s="182"/>
      <c r="J268" s="183">
        <f>ROUND(I268*H268,2)</f>
        <v>0</v>
      </c>
      <c r="K268" s="179" t="s">
        <v>19</v>
      </c>
      <c r="L268" s="42"/>
      <c r="M268" s="184" t="s">
        <v>19</v>
      </c>
      <c r="N268" s="185" t="s">
        <v>47</v>
      </c>
      <c r="O268" s="67"/>
      <c r="P268" s="186">
        <f>O268*H268</f>
        <v>0</v>
      </c>
      <c r="Q268" s="186">
        <v>0</v>
      </c>
      <c r="R268" s="186">
        <f>Q268*H268</f>
        <v>0</v>
      </c>
      <c r="S268" s="186">
        <v>0</v>
      </c>
      <c r="T268" s="18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8" t="s">
        <v>110</v>
      </c>
      <c r="AT268" s="188" t="s">
        <v>160</v>
      </c>
      <c r="AU268" s="188" t="s">
        <v>106</v>
      </c>
      <c r="AY268" s="20" t="s">
        <v>158</v>
      </c>
      <c r="BE268" s="189">
        <f>IF(N268="základní",J268,0)</f>
        <v>0</v>
      </c>
      <c r="BF268" s="189">
        <f>IF(N268="snížená",J268,0)</f>
        <v>0</v>
      </c>
      <c r="BG268" s="189">
        <f>IF(N268="zákl. přenesená",J268,0)</f>
        <v>0</v>
      </c>
      <c r="BH268" s="189">
        <f>IF(N268="sníž. přenesená",J268,0)</f>
        <v>0</v>
      </c>
      <c r="BI268" s="189">
        <f>IF(N268="nulová",J268,0)</f>
        <v>0</v>
      </c>
      <c r="BJ268" s="20" t="s">
        <v>81</v>
      </c>
      <c r="BK268" s="189">
        <f>ROUND(I268*H268,2)</f>
        <v>0</v>
      </c>
      <c r="BL268" s="20" t="s">
        <v>110</v>
      </c>
      <c r="BM268" s="188" t="s">
        <v>417</v>
      </c>
    </row>
    <row r="269" spans="1:65" s="2" customFormat="1" ht="68.25">
      <c r="A269" s="37"/>
      <c r="B269" s="38"/>
      <c r="C269" s="39"/>
      <c r="D269" s="197" t="s">
        <v>207</v>
      </c>
      <c r="E269" s="39"/>
      <c r="F269" s="218" t="s">
        <v>418</v>
      </c>
      <c r="G269" s="39"/>
      <c r="H269" s="39"/>
      <c r="I269" s="192"/>
      <c r="J269" s="39"/>
      <c r="K269" s="39"/>
      <c r="L269" s="42"/>
      <c r="M269" s="193"/>
      <c r="N269" s="194"/>
      <c r="O269" s="67"/>
      <c r="P269" s="67"/>
      <c r="Q269" s="67"/>
      <c r="R269" s="67"/>
      <c r="S269" s="67"/>
      <c r="T269" s="68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20" t="s">
        <v>207</v>
      </c>
      <c r="AU269" s="20" t="s">
        <v>106</v>
      </c>
    </row>
    <row r="270" spans="1:65" s="13" customFormat="1" ht="11.25">
      <c r="B270" s="195"/>
      <c r="C270" s="196"/>
      <c r="D270" s="197" t="s">
        <v>168</v>
      </c>
      <c r="E270" s="198" t="s">
        <v>19</v>
      </c>
      <c r="F270" s="199" t="s">
        <v>419</v>
      </c>
      <c r="G270" s="196"/>
      <c r="H270" s="200">
        <v>32</v>
      </c>
      <c r="I270" s="201"/>
      <c r="J270" s="196"/>
      <c r="K270" s="196"/>
      <c r="L270" s="202"/>
      <c r="M270" s="203"/>
      <c r="N270" s="204"/>
      <c r="O270" s="204"/>
      <c r="P270" s="204"/>
      <c r="Q270" s="204"/>
      <c r="R270" s="204"/>
      <c r="S270" s="204"/>
      <c r="T270" s="205"/>
      <c r="AT270" s="206" t="s">
        <v>168</v>
      </c>
      <c r="AU270" s="206" t="s">
        <v>106</v>
      </c>
      <c r="AV270" s="13" t="s">
        <v>85</v>
      </c>
      <c r="AW270" s="13" t="s">
        <v>37</v>
      </c>
      <c r="AX270" s="13" t="s">
        <v>76</v>
      </c>
      <c r="AY270" s="206" t="s">
        <v>158</v>
      </c>
    </row>
    <row r="271" spans="1:65" s="14" customFormat="1" ht="11.25">
      <c r="B271" s="207"/>
      <c r="C271" s="208"/>
      <c r="D271" s="197" t="s">
        <v>168</v>
      </c>
      <c r="E271" s="209" t="s">
        <v>19</v>
      </c>
      <c r="F271" s="210" t="s">
        <v>170</v>
      </c>
      <c r="G271" s="208"/>
      <c r="H271" s="211">
        <v>32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168</v>
      </c>
      <c r="AU271" s="217" t="s">
        <v>106</v>
      </c>
      <c r="AV271" s="14" t="s">
        <v>110</v>
      </c>
      <c r="AW271" s="14" t="s">
        <v>37</v>
      </c>
      <c r="AX271" s="14" t="s">
        <v>81</v>
      </c>
      <c r="AY271" s="217" t="s">
        <v>158</v>
      </c>
    </row>
    <row r="272" spans="1:65" s="12" customFormat="1" ht="22.9" customHeight="1">
      <c r="B272" s="161"/>
      <c r="C272" s="162"/>
      <c r="D272" s="163" t="s">
        <v>75</v>
      </c>
      <c r="E272" s="175" t="s">
        <v>110</v>
      </c>
      <c r="F272" s="175" t="s">
        <v>420</v>
      </c>
      <c r="G272" s="162"/>
      <c r="H272" s="162"/>
      <c r="I272" s="165"/>
      <c r="J272" s="176">
        <f>BK272</f>
        <v>0</v>
      </c>
      <c r="K272" s="162"/>
      <c r="L272" s="167"/>
      <c r="M272" s="168"/>
      <c r="N272" s="169"/>
      <c r="O272" s="169"/>
      <c r="P272" s="170">
        <f>SUM(P273:P292)</f>
        <v>0</v>
      </c>
      <c r="Q272" s="169"/>
      <c r="R272" s="170">
        <f>SUM(R273:R292)</f>
        <v>927.36358300359996</v>
      </c>
      <c r="S272" s="169"/>
      <c r="T272" s="171">
        <f>SUM(T273:T292)</f>
        <v>0</v>
      </c>
      <c r="AR272" s="172" t="s">
        <v>81</v>
      </c>
      <c r="AT272" s="173" t="s">
        <v>75</v>
      </c>
      <c r="AU272" s="173" t="s">
        <v>81</v>
      </c>
      <c r="AY272" s="172" t="s">
        <v>158</v>
      </c>
      <c r="BK272" s="174">
        <f>SUM(BK273:BK292)</f>
        <v>0</v>
      </c>
    </row>
    <row r="273" spans="1:65" s="2" customFormat="1" ht="37.9" customHeight="1">
      <c r="A273" s="37"/>
      <c r="B273" s="38"/>
      <c r="C273" s="177" t="s">
        <v>421</v>
      </c>
      <c r="D273" s="177" t="s">
        <v>160</v>
      </c>
      <c r="E273" s="178" t="s">
        <v>422</v>
      </c>
      <c r="F273" s="179" t="s">
        <v>423</v>
      </c>
      <c r="G273" s="180" t="s">
        <v>245</v>
      </c>
      <c r="H273" s="181">
        <v>100</v>
      </c>
      <c r="I273" s="182"/>
      <c r="J273" s="183">
        <f>ROUND(I273*H273,2)</f>
        <v>0</v>
      </c>
      <c r="K273" s="179" t="s">
        <v>164</v>
      </c>
      <c r="L273" s="42"/>
      <c r="M273" s="184" t="s">
        <v>19</v>
      </c>
      <c r="N273" s="185" t="s">
        <v>47</v>
      </c>
      <c r="O273" s="67"/>
      <c r="P273" s="186">
        <f>O273*H273</f>
        <v>0</v>
      </c>
      <c r="Q273" s="186">
        <v>1.89</v>
      </c>
      <c r="R273" s="186">
        <f>Q273*H273</f>
        <v>189</v>
      </c>
      <c r="S273" s="186">
        <v>0</v>
      </c>
      <c r="T273" s="18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8" t="s">
        <v>110</v>
      </c>
      <c r="AT273" s="188" t="s">
        <v>160</v>
      </c>
      <c r="AU273" s="188" t="s">
        <v>85</v>
      </c>
      <c r="AY273" s="20" t="s">
        <v>158</v>
      </c>
      <c r="BE273" s="189">
        <f>IF(N273="základní",J273,0)</f>
        <v>0</v>
      </c>
      <c r="BF273" s="189">
        <f>IF(N273="snížená",J273,0)</f>
        <v>0</v>
      </c>
      <c r="BG273" s="189">
        <f>IF(N273="zákl. přenesená",J273,0)</f>
        <v>0</v>
      </c>
      <c r="BH273" s="189">
        <f>IF(N273="sníž. přenesená",J273,0)</f>
        <v>0</v>
      </c>
      <c r="BI273" s="189">
        <f>IF(N273="nulová",J273,0)</f>
        <v>0</v>
      </c>
      <c r="BJ273" s="20" t="s">
        <v>81</v>
      </c>
      <c r="BK273" s="189">
        <f>ROUND(I273*H273,2)</f>
        <v>0</v>
      </c>
      <c r="BL273" s="20" t="s">
        <v>110</v>
      </c>
      <c r="BM273" s="188" t="s">
        <v>424</v>
      </c>
    </row>
    <row r="274" spans="1:65" s="2" customFormat="1" ht="11.25">
      <c r="A274" s="37"/>
      <c r="B274" s="38"/>
      <c r="C274" s="39"/>
      <c r="D274" s="190" t="s">
        <v>166</v>
      </c>
      <c r="E274" s="39"/>
      <c r="F274" s="191" t="s">
        <v>425</v>
      </c>
      <c r="G274" s="39"/>
      <c r="H274" s="39"/>
      <c r="I274" s="192"/>
      <c r="J274" s="39"/>
      <c r="K274" s="39"/>
      <c r="L274" s="42"/>
      <c r="M274" s="193"/>
      <c r="N274" s="194"/>
      <c r="O274" s="67"/>
      <c r="P274" s="67"/>
      <c r="Q274" s="67"/>
      <c r="R274" s="67"/>
      <c r="S274" s="67"/>
      <c r="T274" s="68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20" t="s">
        <v>166</v>
      </c>
      <c r="AU274" s="20" t="s">
        <v>85</v>
      </c>
    </row>
    <row r="275" spans="1:65" s="13" customFormat="1" ht="11.25">
      <c r="B275" s="195"/>
      <c r="C275" s="196"/>
      <c r="D275" s="197" t="s">
        <v>168</v>
      </c>
      <c r="E275" s="198" t="s">
        <v>19</v>
      </c>
      <c r="F275" s="199" t="s">
        <v>426</v>
      </c>
      <c r="G275" s="196"/>
      <c r="H275" s="200">
        <v>100</v>
      </c>
      <c r="I275" s="201"/>
      <c r="J275" s="196"/>
      <c r="K275" s="196"/>
      <c r="L275" s="202"/>
      <c r="M275" s="203"/>
      <c r="N275" s="204"/>
      <c r="O275" s="204"/>
      <c r="P275" s="204"/>
      <c r="Q275" s="204"/>
      <c r="R275" s="204"/>
      <c r="S275" s="204"/>
      <c r="T275" s="205"/>
      <c r="AT275" s="206" t="s">
        <v>168</v>
      </c>
      <c r="AU275" s="206" t="s">
        <v>85</v>
      </c>
      <c r="AV275" s="13" t="s">
        <v>85</v>
      </c>
      <c r="AW275" s="13" t="s">
        <v>37</v>
      </c>
      <c r="AX275" s="13" t="s">
        <v>76</v>
      </c>
      <c r="AY275" s="206" t="s">
        <v>158</v>
      </c>
    </row>
    <row r="276" spans="1:65" s="14" customFormat="1" ht="11.25">
      <c r="B276" s="207"/>
      <c r="C276" s="208"/>
      <c r="D276" s="197" t="s">
        <v>168</v>
      </c>
      <c r="E276" s="209" t="s">
        <v>19</v>
      </c>
      <c r="F276" s="210" t="s">
        <v>170</v>
      </c>
      <c r="G276" s="208"/>
      <c r="H276" s="211">
        <v>100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168</v>
      </c>
      <c r="AU276" s="217" t="s">
        <v>85</v>
      </c>
      <c r="AV276" s="14" t="s">
        <v>110</v>
      </c>
      <c r="AW276" s="14" t="s">
        <v>37</v>
      </c>
      <c r="AX276" s="14" t="s">
        <v>81</v>
      </c>
      <c r="AY276" s="217" t="s">
        <v>158</v>
      </c>
    </row>
    <row r="277" spans="1:65" s="2" customFormat="1" ht="55.5" customHeight="1">
      <c r="A277" s="37"/>
      <c r="B277" s="38"/>
      <c r="C277" s="177" t="s">
        <v>427</v>
      </c>
      <c r="D277" s="177" t="s">
        <v>160</v>
      </c>
      <c r="E277" s="178" t="s">
        <v>428</v>
      </c>
      <c r="F277" s="179" t="s">
        <v>429</v>
      </c>
      <c r="G277" s="180" t="s">
        <v>163</v>
      </c>
      <c r="H277" s="181">
        <v>1114.2860000000001</v>
      </c>
      <c r="I277" s="182"/>
      <c r="J277" s="183">
        <f>ROUND(I277*H277,2)</f>
        <v>0</v>
      </c>
      <c r="K277" s="179" t="s">
        <v>164</v>
      </c>
      <c r="L277" s="42"/>
      <c r="M277" s="184" t="s">
        <v>19</v>
      </c>
      <c r="N277" s="185" t="s">
        <v>47</v>
      </c>
      <c r="O277" s="67"/>
      <c r="P277" s="186">
        <f>O277*H277</f>
        <v>0</v>
      </c>
      <c r="Q277" s="186">
        <v>2.1259999999999999E-4</v>
      </c>
      <c r="R277" s="186">
        <f>Q277*H277</f>
        <v>0.23689720359999999</v>
      </c>
      <c r="S277" s="186">
        <v>0</v>
      </c>
      <c r="T277" s="18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8" t="s">
        <v>110</v>
      </c>
      <c r="AT277" s="188" t="s">
        <v>160</v>
      </c>
      <c r="AU277" s="188" t="s">
        <v>85</v>
      </c>
      <c r="AY277" s="20" t="s">
        <v>158</v>
      </c>
      <c r="BE277" s="189">
        <f>IF(N277="základní",J277,0)</f>
        <v>0</v>
      </c>
      <c r="BF277" s="189">
        <f>IF(N277="snížená",J277,0)</f>
        <v>0</v>
      </c>
      <c r="BG277" s="189">
        <f>IF(N277="zákl. přenesená",J277,0)</f>
        <v>0</v>
      </c>
      <c r="BH277" s="189">
        <f>IF(N277="sníž. přenesená",J277,0)</f>
        <v>0</v>
      </c>
      <c r="BI277" s="189">
        <f>IF(N277="nulová",J277,0)</f>
        <v>0</v>
      </c>
      <c r="BJ277" s="20" t="s">
        <v>81</v>
      </c>
      <c r="BK277" s="189">
        <f>ROUND(I277*H277,2)</f>
        <v>0</v>
      </c>
      <c r="BL277" s="20" t="s">
        <v>110</v>
      </c>
      <c r="BM277" s="188" t="s">
        <v>430</v>
      </c>
    </row>
    <row r="278" spans="1:65" s="2" customFormat="1" ht="11.25">
      <c r="A278" s="37"/>
      <c r="B278" s="38"/>
      <c r="C278" s="39"/>
      <c r="D278" s="190" t="s">
        <v>166</v>
      </c>
      <c r="E278" s="39"/>
      <c r="F278" s="191" t="s">
        <v>431</v>
      </c>
      <c r="G278" s="39"/>
      <c r="H278" s="39"/>
      <c r="I278" s="192"/>
      <c r="J278" s="39"/>
      <c r="K278" s="39"/>
      <c r="L278" s="42"/>
      <c r="M278" s="193"/>
      <c r="N278" s="194"/>
      <c r="O278" s="67"/>
      <c r="P278" s="67"/>
      <c r="Q278" s="67"/>
      <c r="R278" s="67"/>
      <c r="S278" s="67"/>
      <c r="T278" s="68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20" t="s">
        <v>166</v>
      </c>
      <c r="AU278" s="20" t="s">
        <v>85</v>
      </c>
    </row>
    <row r="279" spans="1:65" s="2" customFormat="1" ht="29.25">
      <c r="A279" s="37"/>
      <c r="B279" s="38"/>
      <c r="C279" s="39"/>
      <c r="D279" s="197" t="s">
        <v>207</v>
      </c>
      <c r="E279" s="39"/>
      <c r="F279" s="218" t="s">
        <v>432</v>
      </c>
      <c r="G279" s="39"/>
      <c r="H279" s="39"/>
      <c r="I279" s="192"/>
      <c r="J279" s="39"/>
      <c r="K279" s="39"/>
      <c r="L279" s="42"/>
      <c r="M279" s="193"/>
      <c r="N279" s="194"/>
      <c r="O279" s="67"/>
      <c r="P279" s="67"/>
      <c r="Q279" s="67"/>
      <c r="R279" s="67"/>
      <c r="S279" s="67"/>
      <c r="T279" s="68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20" t="s">
        <v>207</v>
      </c>
      <c r="AU279" s="20" t="s">
        <v>85</v>
      </c>
    </row>
    <row r="280" spans="1:65" s="13" customFormat="1" ht="11.25">
      <c r="B280" s="195"/>
      <c r="C280" s="196"/>
      <c r="D280" s="197" t="s">
        <v>168</v>
      </c>
      <c r="E280" s="198" t="s">
        <v>19</v>
      </c>
      <c r="F280" s="199" t="s">
        <v>433</v>
      </c>
      <c r="G280" s="196"/>
      <c r="H280" s="200">
        <v>1114.2860000000001</v>
      </c>
      <c r="I280" s="201"/>
      <c r="J280" s="196"/>
      <c r="K280" s="196"/>
      <c r="L280" s="202"/>
      <c r="M280" s="203"/>
      <c r="N280" s="204"/>
      <c r="O280" s="204"/>
      <c r="P280" s="204"/>
      <c r="Q280" s="204"/>
      <c r="R280" s="204"/>
      <c r="S280" s="204"/>
      <c r="T280" s="205"/>
      <c r="AT280" s="206" t="s">
        <v>168</v>
      </c>
      <c r="AU280" s="206" t="s">
        <v>85</v>
      </c>
      <c r="AV280" s="13" t="s">
        <v>85</v>
      </c>
      <c r="AW280" s="13" t="s">
        <v>37</v>
      </c>
      <c r="AX280" s="13" t="s">
        <v>76</v>
      </c>
      <c r="AY280" s="206" t="s">
        <v>158</v>
      </c>
    </row>
    <row r="281" spans="1:65" s="14" customFormat="1" ht="11.25">
      <c r="B281" s="207"/>
      <c r="C281" s="208"/>
      <c r="D281" s="197" t="s">
        <v>168</v>
      </c>
      <c r="E281" s="209" t="s">
        <v>128</v>
      </c>
      <c r="F281" s="210" t="s">
        <v>170</v>
      </c>
      <c r="G281" s="208"/>
      <c r="H281" s="211">
        <v>1114.2860000000001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168</v>
      </c>
      <c r="AU281" s="217" t="s">
        <v>85</v>
      </c>
      <c r="AV281" s="14" t="s">
        <v>110</v>
      </c>
      <c r="AW281" s="14" t="s">
        <v>37</v>
      </c>
      <c r="AX281" s="14" t="s">
        <v>81</v>
      </c>
      <c r="AY281" s="217" t="s">
        <v>158</v>
      </c>
    </row>
    <row r="282" spans="1:65" s="2" customFormat="1" ht="24.2" customHeight="1">
      <c r="A282" s="37"/>
      <c r="B282" s="38"/>
      <c r="C282" s="240" t="s">
        <v>434</v>
      </c>
      <c r="D282" s="240" t="s">
        <v>334</v>
      </c>
      <c r="E282" s="241" t="s">
        <v>435</v>
      </c>
      <c r="F282" s="242" t="s">
        <v>436</v>
      </c>
      <c r="G282" s="243" t="s">
        <v>163</v>
      </c>
      <c r="H282" s="244">
        <v>1203.4290000000001</v>
      </c>
      <c r="I282" s="245"/>
      <c r="J282" s="246">
        <f>ROUND(I282*H282,2)</f>
        <v>0</v>
      </c>
      <c r="K282" s="242" t="s">
        <v>164</v>
      </c>
      <c r="L282" s="247"/>
      <c r="M282" s="248" t="s">
        <v>19</v>
      </c>
      <c r="N282" s="249" t="s">
        <v>47</v>
      </c>
      <c r="O282" s="67"/>
      <c r="P282" s="186">
        <f>O282*H282</f>
        <v>0</v>
      </c>
      <c r="Q282" s="186">
        <v>4.0000000000000002E-4</v>
      </c>
      <c r="R282" s="186">
        <f>Q282*H282</f>
        <v>0.48137160000000007</v>
      </c>
      <c r="S282" s="186">
        <v>0</v>
      </c>
      <c r="T282" s="18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8" t="s">
        <v>203</v>
      </c>
      <c r="AT282" s="188" t="s">
        <v>334</v>
      </c>
      <c r="AU282" s="188" t="s">
        <v>85</v>
      </c>
      <c r="AY282" s="20" t="s">
        <v>158</v>
      </c>
      <c r="BE282" s="189">
        <f>IF(N282="základní",J282,0)</f>
        <v>0</v>
      </c>
      <c r="BF282" s="189">
        <f>IF(N282="snížená",J282,0)</f>
        <v>0</v>
      </c>
      <c r="BG282" s="189">
        <f>IF(N282="zákl. přenesená",J282,0)</f>
        <v>0</v>
      </c>
      <c r="BH282" s="189">
        <f>IF(N282="sníž. přenesená",J282,0)</f>
        <v>0</v>
      </c>
      <c r="BI282" s="189">
        <f>IF(N282="nulová",J282,0)</f>
        <v>0</v>
      </c>
      <c r="BJ282" s="20" t="s">
        <v>81</v>
      </c>
      <c r="BK282" s="189">
        <f>ROUND(I282*H282,2)</f>
        <v>0</v>
      </c>
      <c r="BL282" s="20" t="s">
        <v>110</v>
      </c>
      <c r="BM282" s="188" t="s">
        <v>437</v>
      </c>
    </row>
    <row r="283" spans="1:65" s="13" customFormat="1" ht="11.25">
      <c r="B283" s="195"/>
      <c r="C283" s="196"/>
      <c r="D283" s="197" t="s">
        <v>168</v>
      </c>
      <c r="E283" s="196"/>
      <c r="F283" s="199" t="s">
        <v>438</v>
      </c>
      <c r="G283" s="196"/>
      <c r="H283" s="200">
        <v>1203.4290000000001</v>
      </c>
      <c r="I283" s="201"/>
      <c r="J283" s="196"/>
      <c r="K283" s="196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168</v>
      </c>
      <c r="AU283" s="206" t="s">
        <v>85</v>
      </c>
      <c r="AV283" s="13" t="s">
        <v>85</v>
      </c>
      <c r="AW283" s="13" t="s">
        <v>4</v>
      </c>
      <c r="AX283" s="13" t="s">
        <v>81</v>
      </c>
      <c r="AY283" s="206" t="s">
        <v>158</v>
      </c>
    </row>
    <row r="284" spans="1:65" s="2" customFormat="1" ht="62.65" customHeight="1">
      <c r="A284" s="37"/>
      <c r="B284" s="38"/>
      <c r="C284" s="177" t="s">
        <v>439</v>
      </c>
      <c r="D284" s="177" t="s">
        <v>160</v>
      </c>
      <c r="E284" s="178" t="s">
        <v>440</v>
      </c>
      <c r="F284" s="179" t="s">
        <v>441</v>
      </c>
      <c r="G284" s="180" t="s">
        <v>245</v>
      </c>
      <c r="H284" s="181">
        <v>398</v>
      </c>
      <c r="I284" s="182"/>
      <c r="J284" s="183">
        <f>ROUND(I284*H284,2)</f>
        <v>0</v>
      </c>
      <c r="K284" s="179" t="s">
        <v>164</v>
      </c>
      <c r="L284" s="42"/>
      <c r="M284" s="184" t="s">
        <v>19</v>
      </c>
      <c r="N284" s="185" t="s">
        <v>47</v>
      </c>
      <c r="O284" s="67"/>
      <c r="P284" s="186">
        <f>O284*H284</f>
        <v>0</v>
      </c>
      <c r="Q284" s="186">
        <v>1.8480000000000001</v>
      </c>
      <c r="R284" s="186">
        <f>Q284*H284</f>
        <v>735.50400000000002</v>
      </c>
      <c r="S284" s="186">
        <v>0</v>
      </c>
      <c r="T284" s="18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8" t="s">
        <v>110</v>
      </c>
      <c r="AT284" s="188" t="s">
        <v>160</v>
      </c>
      <c r="AU284" s="188" t="s">
        <v>85</v>
      </c>
      <c r="AY284" s="20" t="s">
        <v>158</v>
      </c>
      <c r="BE284" s="189">
        <f>IF(N284="základní",J284,0)</f>
        <v>0</v>
      </c>
      <c r="BF284" s="189">
        <f>IF(N284="snížená",J284,0)</f>
        <v>0</v>
      </c>
      <c r="BG284" s="189">
        <f>IF(N284="zákl. přenesená",J284,0)</f>
        <v>0</v>
      </c>
      <c r="BH284" s="189">
        <f>IF(N284="sníž. přenesená",J284,0)</f>
        <v>0</v>
      </c>
      <c r="BI284" s="189">
        <f>IF(N284="nulová",J284,0)</f>
        <v>0</v>
      </c>
      <c r="BJ284" s="20" t="s">
        <v>81</v>
      </c>
      <c r="BK284" s="189">
        <f>ROUND(I284*H284,2)</f>
        <v>0</v>
      </c>
      <c r="BL284" s="20" t="s">
        <v>110</v>
      </c>
      <c r="BM284" s="188" t="s">
        <v>442</v>
      </c>
    </row>
    <row r="285" spans="1:65" s="2" customFormat="1" ht="11.25">
      <c r="A285" s="37"/>
      <c r="B285" s="38"/>
      <c r="C285" s="39"/>
      <c r="D285" s="190" t="s">
        <v>166</v>
      </c>
      <c r="E285" s="39"/>
      <c r="F285" s="191" t="s">
        <v>443</v>
      </c>
      <c r="G285" s="39"/>
      <c r="H285" s="39"/>
      <c r="I285" s="192"/>
      <c r="J285" s="39"/>
      <c r="K285" s="39"/>
      <c r="L285" s="42"/>
      <c r="M285" s="193"/>
      <c r="N285" s="194"/>
      <c r="O285" s="67"/>
      <c r="P285" s="67"/>
      <c r="Q285" s="67"/>
      <c r="R285" s="67"/>
      <c r="S285" s="67"/>
      <c r="T285" s="68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20" t="s">
        <v>166</v>
      </c>
      <c r="AU285" s="20" t="s">
        <v>85</v>
      </c>
    </row>
    <row r="286" spans="1:65" s="13" customFormat="1" ht="11.25">
      <c r="B286" s="195"/>
      <c r="C286" s="196"/>
      <c r="D286" s="197" t="s">
        <v>168</v>
      </c>
      <c r="E286" s="198" t="s">
        <v>19</v>
      </c>
      <c r="F286" s="199" t="s">
        <v>444</v>
      </c>
      <c r="G286" s="196"/>
      <c r="H286" s="200">
        <v>398</v>
      </c>
      <c r="I286" s="201"/>
      <c r="J286" s="196"/>
      <c r="K286" s="196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168</v>
      </c>
      <c r="AU286" s="206" t="s">
        <v>85</v>
      </c>
      <c r="AV286" s="13" t="s">
        <v>85</v>
      </c>
      <c r="AW286" s="13" t="s">
        <v>37</v>
      </c>
      <c r="AX286" s="13" t="s">
        <v>76</v>
      </c>
      <c r="AY286" s="206" t="s">
        <v>158</v>
      </c>
    </row>
    <row r="287" spans="1:65" s="14" customFormat="1" ht="11.25">
      <c r="B287" s="207"/>
      <c r="C287" s="208"/>
      <c r="D287" s="197" t="s">
        <v>168</v>
      </c>
      <c r="E287" s="209" t="s">
        <v>19</v>
      </c>
      <c r="F287" s="210" t="s">
        <v>170</v>
      </c>
      <c r="G287" s="208"/>
      <c r="H287" s="211">
        <v>398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168</v>
      </c>
      <c r="AU287" s="217" t="s">
        <v>85</v>
      </c>
      <c r="AV287" s="14" t="s">
        <v>110</v>
      </c>
      <c r="AW287" s="14" t="s">
        <v>37</v>
      </c>
      <c r="AX287" s="14" t="s">
        <v>81</v>
      </c>
      <c r="AY287" s="217" t="s">
        <v>158</v>
      </c>
    </row>
    <row r="288" spans="1:65" s="2" customFormat="1" ht="16.5" customHeight="1">
      <c r="A288" s="37"/>
      <c r="B288" s="38"/>
      <c r="C288" s="177" t="s">
        <v>445</v>
      </c>
      <c r="D288" s="177" t="s">
        <v>160</v>
      </c>
      <c r="E288" s="178" t="s">
        <v>446</v>
      </c>
      <c r="F288" s="179" t="s">
        <v>447</v>
      </c>
      <c r="G288" s="180" t="s">
        <v>163</v>
      </c>
      <c r="H288" s="181">
        <v>2016.3</v>
      </c>
      <c r="I288" s="182"/>
      <c r="J288" s="183">
        <f>ROUND(I288*H288,2)</f>
        <v>0</v>
      </c>
      <c r="K288" s="179" t="s">
        <v>19</v>
      </c>
      <c r="L288" s="42"/>
      <c r="M288" s="184" t="s">
        <v>19</v>
      </c>
      <c r="N288" s="185" t="s">
        <v>47</v>
      </c>
      <c r="O288" s="67"/>
      <c r="P288" s="186">
        <f>O288*H288</f>
        <v>0</v>
      </c>
      <c r="Q288" s="186">
        <v>0</v>
      </c>
      <c r="R288" s="186">
        <f>Q288*H288</f>
        <v>0</v>
      </c>
      <c r="S288" s="186">
        <v>0</v>
      </c>
      <c r="T288" s="18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8" t="s">
        <v>110</v>
      </c>
      <c r="AT288" s="188" t="s">
        <v>160</v>
      </c>
      <c r="AU288" s="188" t="s">
        <v>85</v>
      </c>
      <c r="AY288" s="20" t="s">
        <v>158</v>
      </c>
      <c r="BE288" s="189">
        <f>IF(N288="základní",J288,0)</f>
        <v>0</v>
      </c>
      <c r="BF288" s="189">
        <f>IF(N288="snížená",J288,0)</f>
        <v>0</v>
      </c>
      <c r="BG288" s="189">
        <f>IF(N288="zákl. přenesená",J288,0)</f>
        <v>0</v>
      </c>
      <c r="BH288" s="189">
        <f>IF(N288="sníž. přenesená",J288,0)</f>
        <v>0</v>
      </c>
      <c r="BI288" s="189">
        <f>IF(N288="nulová",J288,0)</f>
        <v>0</v>
      </c>
      <c r="BJ288" s="20" t="s">
        <v>81</v>
      </c>
      <c r="BK288" s="189">
        <f>ROUND(I288*H288,2)</f>
        <v>0</v>
      </c>
      <c r="BL288" s="20" t="s">
        <v>110</v>
      </c>
      <c r="BM288" s="188" t="s">
        <v>448</v>
      </c>
    </row>
    <row r="289" spans="1:65" s="2" customFormat="1" ht="48.75">
      <c r="A289" s="37"/>
      <c r="B289" s="38"/>
      <c r="C289" s="39"/>
      <c r="D289" s="197" t="s">
        <v>207</v>
      </c>
      <c r="E289" s="39"/>
      <c r="F289" s="218" t="s">
        <v>449</v>
      </c>
      <c r="G289" s="39"/>
      <c r="H289" s="39"/>
      <c r="I289" s="192"/>
      <c r="J289" s="39"/>
      <c r="K289" s="39"/>
      <c r="L289" s="42"/>
      <c r="M289" s="193"/>
      <c r="N289" s="194"/>
      <c r="O289" s="67"/>
      <c r="P289" s="67"/>
      <c r="Q289" s="67"/>
      <c r="R289" s="67"/>
      <c r="S289" s="67"/>
      <c r="T289" s="68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20" t="s">
        <v>207</v>
      </c>
      <c r="AU289" s="20" t="s">
        <v>85</v>
      </c>
    </row>
    <row r="290" spans="1:65" s="13" customFormat="1" ht="22.5">
      <c r="B290" s="195"/>
      <c r="C290" s="196"/>
      <c r="D290" s="197" t="s">
        <v>168</v>
      </c>
      <c r="E290" s="198" t="s">
        <v>19</v>
      </c>
      <c r="F290" s="199" t="s">
        <v>450</v>
      </c>
      <c r="G290" s="196"/>
      <c r="H290" s="200">
        <v>2016.3</v>
      </c>
      <c r="I290" s="201"/>
      <c r="J290" s="196"/>
      <c r="K290" s="196"/>
      <c r="L290" s="202"/>
      <c r="M290" s="203"/>
      <c r="N290" s="204"/>
      <c r="O290" s="204"/>
      <c r="P290" s="204"/>
      <c r="Q290" s="204"/>
      <c r="R290" s="204"/>
      <c r="S290" s="204"/>
      <c r="T290" s="205"/>
      <c r="AT290" s="206" t="s">
        <v>168</v>
      </c>
      <c r="AU290" s="206" t="s">
        <v>85</v>
      </c>
      <c r="AV290" s="13" t="s">
        <v>85</v>
      </c>
      <c r="AW290" s="13" t="s">
        <v>37</v>
      </c>
      <c r="AX290" s="13" t="s">
        <v>76</v>
      </c>
      <c r="AY290" s="206" t="s">
        <v>158</v>
      </c>
    </row>
    <row r="291" spans="1:65" s="14" customFormat="1" ht="11.25">
      <c r="B291" s="207"/>
      <c r="C291" s="208"/>
      <c r="D291" s="197" t="s">
        <v>168</v>
      </c>
      <c r="E291" s="209" t="s">
        <v>19</v>
      </c>
      <c r="F291" s="210" t="s">
        <v>170</v>
      </c>
      <c r="G291" s="208"/>
      <c r="H291" s="211">
        <v>2016.3</v>
      </c>
      <c r="I291" s="212"/>
      <c r="J291" s="208"/>
      <c r="K291" s="208"/>
      <c r="L291" s="213"/>
      <c r="M291" s="214"/>
      <c r="N291" s="215"/>
      <c r="O291" s="215"/>
      <c r="P291" s="215"/>
      <c r="Q291" s="215"/>
      <c r="R291" s="215"/>
      <c r="S291" s="215"/>
      <c r="T291" s="216"/>
      <c r="AT291" s="217" t="s">
        <v>168</v>
      </c>
      <c r="AU291" s="217" t="s">
        <v>85</v>
      </c>
      <c r="AV291" s="14" t="s">
        <v>110</v>
      </c>
      <c r="AW291" s="14" t="s">
        <v>37</v>
      </c>
      <c r="AX291" s="14" t="s">
        <v>81</v>
      </c>
      <c r="AY291" s="217" t="s">
        <v>158</v>
      </c>
    </row>
    <row r="292" spans="1:65" s="2" customFormat="1" ht="24.2" customHeight="1">
      <c r="A292" s="37"/>
      <c r="B292" s="38"/>
      <c r="C292" s="240" t="s">
        <v>451</v>
      </c>
      <c r="D292" s="240" t="s">
        <v>334</v>
      </c>
      <c r="E292" s="241" t="s">
        <v>452</v>
      </c>
      <c r="F292" s="242" t="s">
        <v>453</v>
      </c>
      <c r="G292" s="243" t="s">
        <v>454</v>
      </c>
      <c r="H292" s="244">
        <v>1189.6189999999999</v>
      </c>
      <c r="I292" s="245"/>
      <c r="J292" s="246">
        <f>ROUND(I292*H292,2)</f>
        <v>0</v>
      </c>
      <c r="K292" s="242" t="s">
        <v>164</v>
      </c>
      <c r="L292" s="247"/>
      <c r="M292" s="248" t="s">
        <v>19</v>
      </c>
      <c r="N292" s="249" t="s">
        <v>47</v>
      </c>
      <c r="O292" s="67"/>
      <c r="P292" s="186">
        <f>O292*H292</f>
        <v>0</v>
      </c>
      <c r="Q292" s="186">
        <v>1.8E-3</v>
      </c>
      <c r="R292" s="186">
        <f>Q292*H292</f>
        <v>2.1413141999999996</v>
      </c>
      <c r="S292" s="186">
        <v>0</v>
      </c>
      <c r="T292" s="18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8" t="s">
        <v>203</v>
      </c>
      <c r="AT292" s="188" t="s">
        <v>334</v>
      </c>
      <c r="AU292" s="188" t="s">
        <v>85</v>
      </c>
      <c r="AY292" s="20" t="s">
        <v>158</v>
      </c>
      <c r="BE292" s="189">
        <f>IF(N292="základní",J292,0)</f>
        <v>0</v>
      </c>
      <c r="BF292" s="189">
        <f>IF(N292="snížená",J292,0)</f>
        <v>0</v>
      </c>
      <c r="BG292" s="189">
        <f>IF(N292="zákl. přenesená",J292,0)</f>
        <v>0</v>
      </c>
      <c r="BH292" s="189">
        <f>IF(N292="sníž. přenesená",J292,0)</f>
        <v>0</v>
      </c>
      <c r="BI292" s="189">
        <f>IF(N292="nulová",J292,0)</f>
        <v>0</v>
      </c>
      <c r="BJ292" s="20" t="s">
        <v>81</v>
      </c>
      <c r="BK292" s="189">
        <f>ROUND(I292*H292,2)</f>
        <v>0</v>
      </c>
      <c r="BL292" s="20" t="s">
        <v>110</v>
      </c>
      <c r="BM292" s="188" t="s">
        <v>455</v>
      </c>
    </row>
    <row r="293" spans="1:65" s="12" customFormat="1" ht="22.9" customHeight="1">
      <c r="B293" s="161"/>
      <c r="C293" s="162"/>
      <c r="D293" s="163" t="s">
        <v>75</v>
      </c>
      <c r="E293" s="175" t="s">
        <v>186</v>
      </c>
      <c r="F293" s="175" t="s">
        <v>456</v>
      </c>
      <c r="G293" s="162"/>
      <c r="H293" s="162"/>
      <c r="I293" s="165"/>
      <c r="J293" s="176">
        <f>BK293</f>
        <v>0</v>
      </c>
      <c r="K293" s="162"/>
      <c r="L293" s="167"/>
      <c r="M293" s="168"/>
      <c r="N293" s="169"/>
      <c r="O293" s="169"/>
      <c r="P293" s="170">
        <f>SUM(P294:P301)</f>
        <v>0</v>
      </c>
      <c r="Q293" s="169"/>
      <c r="R293" s="170">
        <f>SUM(R294:R301)</f>
        <v>0</v>
      </c>
      <c r="S293" s="169"/>
      <c r="T293" s="171">
        <f>SUM(T294:T301)</f>
        <v>0</v>
      </c>
      <c r="AR293" s="172" t="s">
        <v>81</v>
      </c>
      <c r="AT293" s="173" t="s">
        <v>75</v>
      </c>
      <c r="AU293" s="173" t="s">
        <v>81</v>
      </c>
      <c r="AY293" s="172" t="s">
        <v>158</v>
      </c>
      <c r="BK293" s="174">
        <f>SUM(BK294:BK301)</f>
        <v>0</v>
      </c>
    </row>
    <row r="294" spans="1:65" s="2" customFormat="1" ht="33" customHeight="1">
      <c r="A294" s="37"/>
      <c r="B294" s="38"/>
      <c r="C294" s="177" t="s">
        <v>457</v>
      </c>
      <c r="D294" s="177" t="s">
        <v>160</v>
      </c>
      <c r="E294" s="178" t="s">
        <v>458</v>
      </c>
      <c r="F294" s="179" t="s">
        <v>459</v>
      </c>
      <c r="G294" s="180" t="s">
        <v>163</v>
      </c>
      <c r="H294" s="181">
        <v>635.14300000000003</v>
      </c>
      <c r="I294" s="182"/>
      <c r="J294" s="183">
        <f>ROUND(I294*H294,2)</f>
        <v>0</v>
      </c>
      <c r="K294" s="179" t="s">
        <v>164</v>
      </c>
      <c r="L294" s="42"/>
      <c r="M294" s="184" t="s">
        <v>19</v>
      </c>
      <c r="N294" s="185" t="s">
        <v>47</v>
      </c>
      <c r="O294" s="67"/>
      <c r="P294" s="186">
        <f>O294*H294</f>
        <v>0</v>
      </c>
      <c r="Q294" s="186">
        <v>0</v>
      </c>
      <c r="R294" s="186">
        <f>Q294*H294</f>
        <v>0</v>
      </c>
      <c r="S294" s="186">
        <v>0</v>
      </c>
      <c r="T294" s="18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8" t="s">
        <v>110</v>
      </c>
      <c r="AT294" s="188" t="s">
        <v>160</v>
      </c>
      <c r="AU294" s="188" t="s">
        <v>85</v>
      </c>
      <c r="AY294" s="20" t="s">
        <v>158</v>
      </c>
      <c r="BE294" s="189">
        <f>IF(N294="základní",J294,0)</f>
        <v>0</v>
      </c>
      <c r="BF294" s="189">
        <f>IF(N294="snížená",J294,0)</f>
        <v>0</v>
      </c>
      <c r="BG294" s="189">
        <f>IF(N294="zákl. přenesená",J294,0)</f>
        <v>0</v>
      </c>
      <c r="BH294" s="189">
        <f>IF(N294="sníž. přenesená",J294,0)</f>
        <v>0</v>
      </c>
      <c r="BI294" s="189">
        <f>IF(N294="nulová",J294,0)</f>
        <v>0</v>
      </c>
      <c r="BJ294" s="20" t="s">
        <v>81</v>
      </c>
      <c r="BK294" s="189">
        <f>ROUND(I294*H294,2)</f>
        <v>0</v>
      </c>
      <c r="BL294" s="20" t="s">
        <v>110</v>
      </c>
      <c r="BM294" s="188" t="s">
        <v>460</v>
      </c>
    </row>
    <row r="295" spans="1:65" s="2" customFormat="1" ht="11.25">
      <c r="A295" s="37"/>
      <c r="B295" s="38"/>
      <c r="C295" s="39"/>
      <c r="D295" s="190" t="s">
        <v>166</v>
      </c>
      <c r="E295" s="39"/>
      <c r="F295" s="191" t="s">
        <v>461</v>
      </c>
      <c r="G295" s="39"/>
      <c r="H295" s="39"/>
      <c r="I295" s="192"/>
      <c r="J295" s="39"/>
      <c r="K295" s="39"/>
      <c r="L295" s="42"/>
      <c r="M295" s="193"/>
      <c r="N295" s="194"/>
      <c r="O295" s="67"/>
      <c r="P295" s="67"/>
      <c r="Q295" s="67"/>
      <c r="R295" s="67"/>
      <c r="S295" s="67"/>
      <c r="T295" s="68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20" t="s">
        <v>166</v>
      </c>
      <c r="AU295" s="20" t="s">
        <v>85</v>
      </c>
    </row>
    <row r="296" spans="1:65" s="13" customFormat="1" ht="11.25">
      <c r="B296" s="195"/>
      <c r="C296" s="196"/>
      <c r="D296" s="197" t="s">
        <v>168</v>
      </c>
      <c r="E296" s="198" t="s">
        <v>19</v>
      </c>
      <c r="F296" s="199" t="s">
        <v>462</v>
      </c>
      <c r="G296" s="196"/>
      <c r="H296" s="200">
        <v>635.14300000000003</v>
      </c>
      <c r="I296" s="201"/>
      <c r="J296" s="196"/>
      <c r="K296" s="196"/>
      <c r="L296" s="202"/>
      <c r="M296" s="203"/>
      <c r="N296" s="204"/>
      <c r="O296" s="204"/>
      <c r="P296" s="204"/>
      <c r="Q296" s="204"/>
      <c r="R296" s="204"/>
      <c r="S296" s="204"/>
      <c r="T296" s="205"/>
      <c r="AT296" s="206" t="s">
        <v>168</v>
      </c>
      <c r="AU296" s="206" t="s">
        <v>85</v>
      </c>
      <c r="AV296" s="13" t="s">
        <v>85</v>
      </c>
      <c r="AW296" s="13" t="s">
        <v>37</v>
      </c>
      <c r="AX296" s="13" t="s">
        <v>76</v>
      </c>
      <c r="AY296" s="206" t="s">
        <v>158</v>
      </c>
    </row>
    <row r="297" spans="1:65" s="14" customFormat="1" ht="11.25">
      <c r="B297" s="207"/>
      <c r="C297" s="208"/>
      <c r="D297" s="197" t="s">
        <v>168</v>
      </c>
      <c r="E297" s="209" t="s">
        <v>19</v>
      </c>
      <c r="F297" s="210" t="s">
        <v>170</v>
      </c>
      <c r="G297" s="208"/>
      <c r="H297" s="211">
        <v>635.14300000000003</v>
      </c>
      <c r="I297" s="212"/>
      <c r="J297" s="208"/>
      <c r="K297" s="208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168</v>
      </c>
      <c r="AU297" s="217" t="s">
        <v>85</v>
      </c>
      <c r="AV297" s="14" t="s">
        <v>110</v>
      </c>
      <c r="AW297" s="14" t="s">
        <v>37</v>
      </c>
      <c r="AX297" s="14" t="s">
        <v>81</v>
      </c>
      <c r="AY297" s="217" t="s">
        <v>158</v>
      </c>
    </row>
    <row r="298" spans="1:65" s="2" customFormat="1" ht="33" customHeight="1">
      <c r="A298" s="37"/>
      <c r="B298" s="38"/>
      <c r="C298" s="177" t="s">
        <v>463</v>
      </c>
      <c r="D298" s="177" t="s">
        <v>160</v>
      </c>
      <c r="E298" s="178" t="s">
        <v>464</v>
      </c>
      <c r="F298" s="179" t="s">
        <v>465</v>
      </c>
      <c r="G298" s="180" t="s">
        <v>163</v>
      </c>
      <c r="H298" s="181">
        <v>479.14299999999997</v>
      </c>
      <c r="I298" s="182"/>
      <c r="J298" s="183">
        <f>ROUND(I298*H298,2)</f>
        <v>0</v>
      </c>
      <c r="K298" s="179" t="s">
        <v>164</v>
      </c>
      <c r="L298" s="42"/>
      <c r="M298" s="184" t="s">
        <v>19</v>
      </c>
      <c r="N298" s="185" t="s">
        <v>47</v>
      </c>
      <c r="O298" s="67"/>
      <c r="P298" s="186">
        <f>O298*H298</f>
        <v>0</v>
      </c>
      <c r="Q298" s="186">
        <v>0</v>
      </c>
      <c r="R298" s="186">
        <f>Q298*H298</f>
        <v>0</v>
      </c>
      <c r="S298" s="186">
        <v>0</v>
      </c>
      <c r="T298" s="18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8" t="s">
        <v>110</v>
      </c>
      <c r="AT298" s="188" t="s">
        <v>160</v>
      </c>
      <c r="AU298" s="188" t="s">
        <v>85</v>
      </c>
      <c r="AY298" s="20" t="s">
        <v>158</v>
      </c>
      <c r="BE298" s="189">
        <f>IF(N298="základní",J298,0)</f>
        <v>0</v>
      </c>
      <c r="BF298" s="189">
        <f>IF(N298="snížená",J298,0)</f>
        <v>0</v>
      </c>
      <c r="BG298" s="189">
        <f>IF(N298="zákl. přenesená",J298,0)</f>
        <v>0</v>
      </c>
      <c r="BH298" s="189">
        <f>IF(N298="sníž. přenesená",J298,0)</f>
        <v>0</v>
      </c>
      <c r="BI298" s="189">
        <f>IF(N298="nulová",J298,0)</f>
        <v>0</v>
      </c>
      <c r="BJ298" s="20" t="s">
        <v>81</v>
      </c>
      <c r="BK298" s="189">
        <f>ROUND(I298*H298,2)</f>
        <v>0</v>
      </c>
      <c r="BL298" s="20" t="s">
        <v>110</v>
      </c>
      <c r="BM298" s="188" t="s">
        <v>466</v>
      </c>
    </row>
    <row r="299" spans="1:65" s="2" customFormat="1" ht="11.25">
      <c r="A299" s="37"/>
      <c r="B299" s="38"/>
      <c r="C299" s="39"/>
      <c r="D299" s="190" t="s">
        <v>166</v>
      </c>
      <c r="E299" s="39"/>
      <c r="F299" s="191" t="s">
        <v>467</v>
      </c>
      <c r="G299" s="39"/>
      <c r="H299" s="39"/>
      <c r="I299" s="192"/>
      <c r="J299" s="39"/>
      <c r="K299" s="39"/>
      <c r="L299" s="42"/>
      <c r="M299" s="193"/>
      <c r="N299" s="194"/>
      <c r="O299" s="67"/>
      <c r="P299" s="67"/>
      <c r="Q299" s="67"/>
      <c r="R299" s="67"/>
      <c r="S299" s="67"/>
      <c r="T299" s="68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20" t="s">
        <v>166</v>
      </c>
      <c r="AU299" s="20" t="s">
        <v>85</v>
      </c>
    </row>
    <row r="300" spans="1:65" s="13" customFormat="1" ht="11.25">
      <c r="B300" s="195"/>
      <c r="C300" s="196"/>
      <c r="D300" s="197" t="s">
        <v>168</v>
      </c>
      <c r="E300" s="198" t="s">
        <v>19</v>
      </c>
      <c r="F300" s="199" t="s">
        <v>468</v>
      </c>
      <c r="G300" s="196"/>
      <c r="H300" s="200">
        <v>479.14299999999997</v>
      </c>
      <c r="I300" s="201"/>
      <c r="J300" s="196"/>
      <c r="K300" s="196"/>
      <c r="L300" s="202"/>
      <c r="M300" s="203"/>
      <c r="N300" s="204"/>
      <c r="O300" s="204"/>
      <c r="P300" s="204"/>
      <c r="Q300" s="204"/>
      <c r="R300" s="204"/>
      <c r="S300" s="204"/>
      <c r="T300" s="205"/>
      <c r="AT300" s="206" t="s">
        <v>168</v>
      </c>
      <c r="AU300" s="206" t="s">
        <v>85</v>
      </c>
      <c r="AV300" s="13" t="s">
        <v>85</v>
      </c>
      <c r="AW300" s="13" t="s">
        <v>37</v>
      </c>
      <c r="AX300" s="13" t="s">
        <v>76</v>
      </c>
      <c r="AY300" s="206" t="s">
        <v>158</v>
      </c>
    </row>
    <row r="301" spans="1:65" s="14" customFormat="1" ht="11.25">
      <c r="B301" s="207"/>
      <c r="C301" s="208"/>
      <c r="D301" s="197" t="s">
        <v>168</v>
      </c>
      <c r="E301" s="209" t="s">
        <v>19</v>
      </c>
      <c r="F301" s="210" t="s">
        <v>170</v>
      </c>
      <c r="G301" s="208"/>
      <c r="H301" s="211">
        <v>479.14299999999997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168</v>
      </c>
      <c r="AU301" s="217" t="s">
        <v>85</v>
      </c>
      <c r="AV301" s="14" t="s">
        <v>110</v>
      </c>
      <c r="AW301" s="14" t="s">
        <v>37</v>
      </c>
      <c r="AX301" s="14" t="s">
        <v>81</v>
      </c>
      <c r="AY301" s="217" t="s">
        <v>158</v>
      </c>
    </row>
    <row r="302" spans="1:65" s="12" customFormat="1" ht="22.9" customHeight="1">
      <c r="B302" s="161"/>
      <c r="C302" s="162"/>
      <c r="D302" s="163" t="s">
        <v>75</v>
      </c>
      <c r="E302" s="175" t="s">
        <v>469</v>
      </c>
      <c r="F302" s="175" t="s">
        <v>470</v>
      </c>
      <c r="G302" s="162"/>
      <c r="H302" s="162"/>
      <c r="I302" s="165"/>
      <c r="J302" s="176">
        <f>BK302</f>
        <v>0</v>
      </c>
      <c r="K302" s="162"/>
      <c r="L302" s="167"/>
      <c r="M302" s="168"/>
      <c r="N302" s="169"/>
      <c r="O302" s="169"/>
      <c r="P302" s="170">
        <f>SUM(P303:P306)</f>
        <v>0</v>
      </c>
      <c r="Q302" s="169"/>
      <c r="R302" s="170">
        <f>SUM(R303:R306)</f>
        <v>0</v>
      </c>
      <c r="S302" s="169"/>
      <c r="T302" s="171">
        <f>SUM(T303:T306)</f>
        <v>0</v>
      </c>
      <c r="AR302" s="172" t="s">
        <v>81</v>
      </c>
      <c r="AT302" s="173" t="s">
        <v>75</v>
      </c>
      <c r="AU302" s="173" t="s">
        <v>81</v>
      </c>
      <c r="AY302" s="172" t="s">
        <v>158</v>
      </c>
      <c r="BK302" s="174">
        <f>SUM(BK303:BK306)</f>
        <v>0</v>
      </c>
    </row>
    <row r="303" spans="1:65" s="2" customFormat="1" ht="33" customHeight="1">
      <c r="A303" s="37"/>
      <c r="B303" s="38"/>
      <c r="C303" s="177" t="s">
        <v>471</v>
      </c>
      <c r="D303" s="177" t="s">
        <v>160</v>
      </c>
      <c r="E303" s="178" t="s">
        <v>472</v>
      </c>
      <c r="F303" s="179" t="s">
        <v>473</v>
      </c>
      <c r="G303" s="180" t="s">
        <v>474</v>
      </c>
      <c r="H303" s="181">
        <v>927.62199999999996</v>
      </c>
      <c r="I303" s="182"/>
      <c r="J303" s="183">
        <f>ROUND(I303*H303,2)</f>
        <v>0</v>
      </c>
      <c r="K303" s="179" t="s">
        <v>164</v>
      </c>
      <c r="L303" s="42"/>
      <c r="M303" s="184" t="s">
        <v>19</v>
      </c>
      <c r="N303" s="185" t="s">
        <v>47</v>
      </c>
      <c r="O303" s="67"/>
      <c r="P303" s="186">
        <f>O303*H303</f>
        <v>0</v>
      </c>
      <c r="Q303" s="186">
        <v>0</v>
      </c>
      <c r="R303" s="186">
        <f>Q303*H303</f>
        <v>0</v>
      </c>
      <c r="S303" s="186">
        <v>0</v>
      </c>
      <c r="T303" s="18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88" t="s">
        <v>110</v>
      </c>
      <c r="AT303" s="188" t="s">
        <v>160</v>
      </c>
      <c r="AU303" s="188" t="s">
        <v>85</v>
      </c>
      <c r="AY303" s="20" t="s">
        <v>158</v>
      </c>
      <c r="BE303" s="189">
        <f>IF(N303="základní",J303,0)</f>
        <v>0</v>
      </c>
      <c r="BF303" s="189">
        <f>IF(N303="snížená",J303,0)</f>
        <v>0</v>
      </c>
      <c r="BG303" s="189">
        <f>IF(N303="zákl. přenesená",J303,0)</f>
        <v>0</v>
      </c>
      <c r="BH303" s="189">
        <f>IF(N303="sníž. přenesená",J303,0)</f>
        <v>0</v>
      </c>
      <c r="BI303" s="189">
        <f>IF(N303="nulová",J303,0)</f>
        <v>0</v>
      </c>
      <c r="BJ303" s="20" t="s">
        <v>81</v>
      </c>
      <c r="BK303" s="189">
        <f>ROUND(I303*H303,2)</f>
        <v>0</v>
      </c>
      <c r="BL303" s="20" t="s">
        <v>110</v>
      </c>
      <c r="BM303" s="188" t="s">
        <v>475</v>
      </c>
    </row>
    <row r="304" spans="1:65" s="2" customFormat="1" ht="11.25">
      <c r="A304" s="37"/>
      <c r="B304" s="38"/>
      <c r="C304" s="39"/>
      <c r="D304" s="190" t="s">
        <v>166</v>
      </c>
      <c r="E304" s="39"/>
      <c r="F304" s="191" t="s">
        <v>476</v>
      </c>
      <c r="G304" s="39"/>
      <c r="H304" s="39"/>
      <c r="I304" s="192"/>
      <c r="J304" s="39"/>
      <c r="K304" s="39"/>
      <c r="L304" s="42"/>
      <c r="M304" s="193"/>
      <c r="N304" s="194"/>
      <c r="O304" s="67"/>
      <c r="P304" s="67"/>
      <c r="Q304" s="67"/>
      <c r="R304" s="67"/>
      <c r="S304" s="67"/>
      <c r="T304" s="68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20" t="s">
        <v>166</v>
      </c>
      <c r="AU304" s="20" t="s">
        <v>85</v>
      </c>
    </row>
    <row r="305" spans="1:65" s="2" customFormat="1" ht="21.75" customHeight="1">
      <c r="A305" s="37"/>
      <c r="B305" s="38"/>
      <c r="C305" s="177" t="s">
        <v>477</v>
      </c>
      <c r="D305" s="177" t="s">
        <v>160</v>
      </c>
      <c r="E305" s="178" t="s">
        <v>478</v>
      </c>
      <c r="F305" s="179" t="s">
        <v>479</v>
      </c>
      <c r="G305" s="180" t="s">
        <v>474</v>
      </c>
      <c r="H305" s="181">
        <v>927.62199999999996</v>
      </c>
      <c r="I305" s="182"/>
      <c r="J305" s="183">
        <f>ROUND(I305*H305,2)</f>
        <v>0</v>
      </c>
      <c r="K305" s="179" t="s">
        <v>19</v>
      </c>
      <c r="L305" s="42"/>
      <c r="M305" s="184" t="s">
        <v>19</v>
      </c>
      <c r="N305" s="185" t="s">
        <v>47</v>
      </c>
      <c r="O305" s="67"/>
      <c r="P305" s="186">
        <f>O305*H305</f>
        <v>0</v>
      </c>
      <c r="Q305" s="186">
        <v>0</v>
      </c>
      <c r="R305" s="186">
        <f>Q305*H305</f>
        <v>0</v>
      </c>
      <c r="S305" s="186">
        <v>0</v>
      </c>
      <c r="T305" s="18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8" t="s">
        <v>110</v>
      </c>
      <c r="AT305" s="188" t="s">
        <v>160</v>
      </c>
      <c r="AU305" s="188" t="s">
        <v>85</v>
      </c>
      <c r="AY305" s="20" t="s">
        <v>158</v>
      </c>
      <c r="BE305" s="189">
        <f>IF(N305="základní",J305,0)</f>
        <v>0</v>
      </c>
      <c r="BF305" s="189">
        <f>IF(N305="snížená",J305,0)</f>
        <v>0</v>
      </c>
      <c r="BG305" s="189">
        <f>IF(N305="zákl. přenesená",J305,0)</f>
        <v>0</v>
      </c>
      <c r="BH305" s="189">
        <f>IF(N305="sníž. přenesená",J305,0)</f>
        <v>0</v>
      </c>
      <c r="BI305" s="189">
        <f>IF(N305="nulová",J305,0)</f>
        <v>0</v>
      </c>
      <c r="BJ305" s="20" t="s">
        <v>81</v>
      </c>
      <c r="BK305" s="189">
        <f>ROUND(I305*H305,2)</f>
        <v>0</v>
      </c>
      <c r="BL305" s="20" t="s">
        <v>110</v>
      </c>
      <c r="BM305" s="188" t="s">
        <v>480</v>
      </c>
    </row>
    <row r="306" spans="1:65" s="2" customFormat="1" ht="58.5">
      <c r="A306" s="37"/>
      <c r="B306" s="38"/>
      <c r="C306" s="39"/>
      <c r="D306" s="197" t="s">
        <v>207</v>
      </c>
      <c r="E306" s="39"/>
      <c r="F306" s="218" t="s">
        <v>481</v>
      </c>
      <c r="G306" s="39"/>
      <c r="H306" s="39"/>
      <c r="I306" s="192"/>
      <c r="J306" s="39"/>
      <c r="K306" s="39"/>
      <c r="L306" s="42"/>
      <c r="M306" s="250"/>
      <c r="N306" s="251"/>
      <c r="O306" s="252"/>
      <c r="P306" s="252"/>
      <c r="Q306" s="252"/>
      <c r="R306" s="252"/>
      <c r="S306" s="252"/>
      <c r="T306" s="253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20" t="s">
        <v>207</v>
      </c>
      <c r="AU306" s="20" t="s">
        <v>85</v>
      </c>
    </row>
    <row r="307" spans="1:65" s="2" customFormat="1" ht="6.95" customHeight="1">
      <c r="A307" s="37"/>
      <c r="B307" s="50"/>
      <c r="C307" s="51"/>
      <c r="D307" s="51"/>
      <c r="E307" s="51"/>
      <c r="F307" s="51"/>
      <c r="G307" s="51"/>
      <c r="H307" s="51"/>
      <c r="I307" s="51"/>
      <c r="J307" s="51"/>
      <c r="K307" s="51"/>
      <c r="L307" s="42"/>
      <c r="M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</row>
  </sheetData>
  <sheetProtection algorithmName="SHA-512" hashValue="36XgTYh04exh+xXjl/bNkE0+CF2p/CsuQDTzvsY0SAr2V0DpPSJkimqL17muR5xgxV1ZcgNNtQSiejEdXdkD8A==" saltValue="GXC0cvcc3bZmxgLqX0KBtHZq7F7zYflNgS7oaCA64N24CBfmSRMOSBiK85dfEKMEUWRhYWAowpu09O+ITmPqRQ==" spinCount="100000" sheet="1" objects="1" scenarios="1" formatColumns="0" formatRows="0" autoFilter="0"/>
  <autoFilter ref="C84:K30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1" r:id="rId4"/>
    <hyperlink ref="F105" r:id="rId5"/>
    <hyperlink ref="F109" r:id="rId6"/>
    <hyperlink ref="F113" r:id="rId7"/>
    <hyperlink ref="F121" r:id="rId8"/>
    <hyperlink ref="F125" r:id="rId9"/>
    <hyperlink ref="F129" r:id="rId10"/>
    <hyperlink ref="F133" r:id="rId11"/>
    <hyperlink ref="F137" r:id="rId12"/>
    <hyperlink ref="F141" r:id="rId13"/>
    <hyperlink ref="F148" r:id="rId14"/>
    <hyperlink ref="F153" r:id="rId15"/>
    <hyperlink ref="F157" r:id="rId16"/>
    <hyperlink ref="F167" r:id="rId17"/>
    <hyperlink ref="F172" r:id="rId18"/>
    <hyperlink ref="F178" r:id="rId19"/>
    <hyperlink ref="F183" r:id="rId20"/>
    <hyperlink ref="F187" r:id="rId21"/>
    <hyperlink ref="F192" r:id="rId22"/>
    <hyperlink ref="F201" r:id="rId23"/>
    <hyperlink ref="F208" r:id="rId24"/>
    <hyperlink ref="F213" r:id="rId25"/>
    <hyperlink ref="F219" r:id="rId26"/>
    <hyperlink ref="F223" r:id="rId27"/>
    <hyperlink ref="F228" r:id="rId28"/>
    <hyperlink ref="F232" r:id="rId29"/>
    <hyperlink ref="F274" r:id="rId30"/>
    <hyperlink ref="F278" r:id="rId31"/>
    <hyperlink ref="F285" r:id="rId32"/>
    <hyperlink ref="F295" r:id="rId33"/>
    <hyperlink ref="F299" r:id="rId34"/>
    <hyperlink ref="F304" r:id="rId3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0" t="s">
        <v>87</v>
      </c>
      <c r="AZ2" s="104" t="s">
        <v>482</v>
      </c>
      <c r="BA2" s="104" t="s">
        <v>19</v>
      </c>
      <c r="BB2" s="104" t="s">
        <v>19</v>
      </c>
      <c r="BC2" s="104" t="s">
        <v>483</v>
      </c>
      <c r="BD2" s="104" t="s">
        <v>85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3"/>
      <c r="AT3" s="20" t="s">
        <v>85</v>
      </c>
      <c r="AZ3" s="104" t="s">
        <v>484</v>
      </c>
      <c r="BA3" s="104" t="s">
        <v>19</v>
      </c>
      <c r="BB3" s="104" t="s">
        <v>19</v>
      </c>
      <c r="BC3" s="104" t="s">
        <v>210</v>
      </c>
      <c r="BD3" s="104" t="s">
        <v>85</v>
      </c>
    </row>
    <row r="4" spans="1:56" s="1" customFormat="1" ht="24.95" customHeight="1">
      <c r="B4" s="23"/>
      <c r="D4" s="107" t="s">
        <v>96</v>
      </c>
      <c r="L4" s="23"/>
      <c r="M4" s="108" t="s">
        <v>10</v>
      </c>
      <c r="AT4" s="20" t="s">
        <v>4</v>
      </c>
      <c r="AZ4" s="104" t="s">
        <v>485</v>
      </c>
      <c r="BA4" s="104" t="s">
        <v>19</v>
      </c>
      <c r="BB4" s="104" t="s">
        <v>19</v>
      </c>
      <c r="BC4" s="104" t="s">
        <v>81</v>
      </c>
      <c r="BD4" s="104" t="s">
        <v>85</v>
      </c>
    </row>
    <row r="5" spans="1:56" s="1" customFormat="1" ht="6.95" customHeight="1">
      <c r="B5" s="23"/>
      <c r="L5" s="23"/>
      <c r="AZ5" s="104" t="s">
        <v>486</v>
      </c>
      <c r="BA5" s="104" t="s">
        <v>19</v>
      </c>
      <c r="BB5" s="104" t="s">
        <v>19</v>
      </c>
      <c r="BC5" s="104" t="s">
        <v>85</v>
      </c>
      <c r="BD5" s="104" t="s">
        <v>85</v>
      </c>
    </row>
    <row r="6" spans="1:56" s="1" customFormat="1" ht="12" customHeight="1">
      <c r="B6" s="23"/>
      <c r="D6" s="109" t="s">
        <v>16</v>
      </c>
      <c r="L6" s="23"/>
    </row>
    <row r="7" spans="1:56" s="1" customFormat="1" ht="16.5" customHeight="1">
      <c r="B7" s="23"/>
      <c r="E7" s="398" t="str">
        <f>'Rekapitulace stavby'!K6</f>
        <v>Dyjsko-mlýnský náhon, ř.km 0,000 - 2,200 Hrabětice, oprava hrází</v>
      </c>
      <c r="F7" s="399"/>
      <c r="G7" s="399"/>
      <c r="H7" s="399"/>
      <c r="L7" s="23"/>
    </row>
    <row r="8" spans="1:56" s="2" customFormat="1" ht="12" customHeight="1">
      <c r="A8" s="37"/>
      <c r="B8" s="42"/>
      <c r="C8" s="37"/>
      <c r="D8" s="109" t="s">
        <v>104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56" s="2" customFormat="1" ht="16.5" customHeight="1">
      <c r="A9" s="37"/>
      <c r="B9" s="42"/>
      <c r="C9" s="37"/>
      <c r="D9" s="37"/>
      <c r="E9" s="400" t="s">
        <v>487</v>
      </c>
      <c r="F9" s="401"/>
      <c r="G9" s="401"/>
      <c r="H9" s="401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2" customHeight="1">
      <c r="A11" s="37"/>
      <c r="B11" s="42"/>
      <c r="C11" s="37"/>
      <c r="D11" s="109" t="s">
        <v>18</v>
      </c>
      <c r="E11" s="37"/>
      <c r="F11" s="111" t="s">
        <v>19</v>
      </c>
      <c r="G11" s="37"/>
      <c r="H11" s="37"/>
      <c r="I11" s="109" t="s">
        <v>20</v>
      </c>
      <c r="J11" s="111" t="s">
        <v>19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ht="12" customHeight="1">
      <c r="A12" s="37"/>
      <c r="B12" s="42"/>
      <c r="C12" s="37"/>
      <c r="D12" s="109" t="s">
        <v>21</v>
      </c>
      <c r="E12" s="37"/>
      <c r="F12" s="111" t="s">
        <v>112</v>
      </c>
      <c r="G12" s="37"/>
      <c r="H12" s="37"/>
      <c r="I12" s="109" t="s">
        <v>23</v>
      </c>
      <c r="J12" s="112" t="str">
        <f>'Rekapitulace stavby'!AN8</f>
        <v>24. 3. 2025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>
      <c r="A14" s="37"/>
      <c r="B14" s="42"/>
      <c r="C14" s="37"/>
      <c r="D14" s="109" t="s">
        <v>25</v>
      </c>
      <c r="E14" s="37"/>
      <c r="F14" s="37"/>
      <c r="G14" s="37"/>
      <c r="H14" s="37"/>
      <c r="I14" s="109" t="s">
        <v>26</v>
      </c>
      <c r="J14" s="111" t="s">
        <v>27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8" customHeight="1">
      <c r="A15" s="37"/>
      <c r="B15" s="42"/>
      <c r="C15" s="37"/>
      <c r="D15" s="37"/>
      <c r="E15" s="111" t="s">
        <v>28</v>
      </c>
      <c r="F15" s="37"/>
      <c r="G15" s="37"/>
      <c r="H15" s="37"/>
      <c r="I15" s="109" t="s">
        <v>29</v>
      </c>
      <c r="J15" s="111" t="s">
        <v>30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31</v>
      </c>
      <c r="E17" s="37"/>
      <c r="F17" s="37"/>
      <c r="G17" s="37"/>
      <c r="H17" s="37"/>
      <c r="I17" s="109" t="s">
        <v>26</v>
      </c>
      <c r="J17" s="33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2" t="str">
        <f>'Rekapitulace stavby'!E14</f>
        <v>Vyplň údaj</v>
      </c>
      <c r="F18" s="403"/>
      <c r="G18" s="403"/>
      <c r="H18" s="403"/>
      <c r="I18" s="109" t="s">
        <v>29</v>
      </c>
      <c r="J18" s="33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33</v>
      </c>
      <c r="E20" s="37"/>
      <c r="F20" s="37"/>
      <c r="G20" s="37"/>
      <c r="H20" s="37"/>
      <c r="I20" s="109" t="s">
        <v>26</v>
      </c>
      <c r="J20" s="111" t="s">
        <v>34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35</v>
      </c>
      <c r="F21" s="37"/>
      <c r="G21" s="37"/>
      <c r="H21" s="37"/>
      <c r="I21" s="109" t="s">
        <v>29</v>
      </c>
      <c r="J21" s="111" t="s">
        <v>36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38</v>
      </c>
      <c r="E23" s="37"/>
      <c r="F23" s="37"/>
      <c r="G23" s="37"/>
      <c r="H23" s="37"/>
      <c r="I23" s="109" t="s">
        <v>26</v>
      </c>
      <c r="J23" s="111" t="s">
        <v>19</v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">
        <v>39</v>
      </c>
      <c r="F24" s="37"/>
      <c r="G24" s="37"/>
      <c r="H24" s="37"/>
      <c r="I24" s="109" t="s">
        <v>29</v>
      </c>
      <c r="J24" s="111" t="s">
        <v>19</v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40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3"/>
      <c r="B27" s="114"/>
      <c r="C27" s="113"/>
      <c r="D27" s="113"/>
      <c r="E27" s="404" t="s">
        <v>19</v>
      </c>
      <c r="F27" s="404"/>
      <c r="G27" s="404"/>
      <c r="H27" s="404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6"/>
      <c r="E29" s="116"/>
      <c r="F29" s="116"/>
      <c r="G29" s="116"/>
      <c r="H29" s="116"/>
      <c r="I29" s="116"/>
      <c r="J29" s="116"/>
      <c r="K29" s="116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7" t="s">
        <v>42</v>
      </c>
      <c r="E30" s="37"/>
      <c r="F30" s="37"/>
      <c r="G30" s="37"/>
      <c r="H30" s="37"/>
      <c r="I30" s="37"/>
      <c r="J30" s="118">
        <f>ROUND(J81, 2)</f>
        <v>0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6"/>
      <c r="E31" s="116"/>
      <c r="F31" s="116"/>
      <c r="G31" s="116"/>
      <c r="H31" s="116"/>
      <c r="I31" s="116"/>
      <c r="J31" s="116"/>
      <c r="K31" s="116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9" t="s">
        <v>44</v>
      </c>
      <c r="G32" s="37"/>
      <c r="H32" s="37"/>
      <c r="I32" s="119" t="s">
        <v>43</v>
      </c>
      <c r="J32" s="119" t="s">
        <v>45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0" t="s">
        <v>46</v>
      </c>
      <c r="E33" s="109" t="s">
        <v>47</v>
      </c>
      <c r="F33" s="121">
        <f>ROUND((SUM(BE81:BE126)),  2)</f>
        <v>0</v>
      </c>
      <c r="G33" s="37"/>
      <c r="H33" s="37"/>
      <c r="I33" s="122">
        <v>0.21</v>
      </c>
      <c r="J33" s="121">
        <f>ROUND(((SUM(BE81:BE126))*I33),  2)</f>
        <v>0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9" t="s">
        <v>48</v>
      </c>
      <c r="F34" s="121">
        <f>ROUND((SUM(BF81:BF126)),  2)</f>
        <v>0</v>
      </c>
      <c r="G34" s="37"/>
      <c r="H34" s="37"/>
      <c r="I34" s="122">
        <v>0.12</v>
      </c>
      <c r="J34" s="121">
        <f>ROUND(((SUM(BF81:BF126))*I34),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9" t="s">
        <v>49</v>
      </c>
      <c r="F35" s="121">
        <f>ROUND((SUM(BG81:BG126)),  2)</f>
        <v>0</v>
      </c>
      <c r="G35" s="37"/>
      <c r="H35" s="37"/>
      <c r="I35" s="122">
        <v>0.21</v>
      </c>
      <c r="J35" s="121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9" t="s">
        <v>50</v>
      </c>
      <c r="F36" s="121">
        <f>ROUND((SUM(BH81:BH126)),  2)</f>
        <v>0</v>
      </c>
      <c r="G36" s="37"/>
      <c r="H36" s="37"/>
      <c r="I36" s="122">
        <v>0.12</v>
      </c>
      <c r="J36" s="121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9" t="s">
        <v>51</v>
      </c>
      <c r="F37" s="121">
        <f>ROUND((SUM(BI81:BI126)),  2)</f>
        <v>0</v>
      </c>
      <c r="G37" s="37"/>
      <c r="H37" s="37"/>
      <c r="I37" s="122">
        <v>0</v>
      </c>
      <c r="J37" s="121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0</v>
      </c>
      <c r="K39" s="129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133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05" t="str">
        <f>E7</f>
        <v>Dyjsko-mlýnský náhon, ř.km 0,000 - 2,200 Hrabětice, oprava hrází</v>
      </c>
      <c r="F48" s="406"/>
      <c r="G48" s="406"/>
      <c r="H48" s="406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104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7" t="str">
        <f>E9</f>
        <v>2 - Odstranění dřevin</v>
      </c>
      <c r="F50" s="407"/>
      <c r="G50" s="407"/>
      <c r="H50" s="407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k.ú. Hrabětice, Hevlín</v>
      </c>
      <c r="G52" s="39"/>
      <c r="H52" s="39"/>
      <c r="I52" s="32" t="s">
        <v>23</v>
      </c>
      <c r="J52" s="62" t="str">
        <f>IF(J12="","",J12)</f>
        <v>24. 3. 2025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Povodí Moravy, s.p.</v>
      </c>
      <c r="G54" s="39"/>
      <c r="H54" s="39"/>
      <c r="I54" s="32" t="s">
        <v>33</v>
      </c>
      <c r="J54" s="35" t="str">
        <f>E21</f>
        <v>Regioprojekt Brno, s.r.o.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31</v>
      </c>
      <c r="D55" s="39"/>
      <c r="E55" s="39"/>
      <c r="F55" s="30" t="str">
        <f>IF(E18="","",E18)</f>
        <v>Vyplň údaj</v>
      </c>
      <c r="G55" s="39"/>
      <c r="H55" s="39"/>
      <c r="I55" s="32" t="s">
        <v>38</v>
      </c>
      <c r="J55" s="35" t="str">
        <f>E24</f>
        <v>Ing. Martin Pikna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4" t="s">
        <v>134</v>
      </c>
      <c r="D57" s="135"/>
      <c r="E57" s="135"/>
      <c r="F57" s="135"/>
      <c r="G57" s="135"/>
      <c r="H57" s="135"/>
      <c r="I57" s="135"/>
      <c r="J57" s="136" t="s">
        <v>135</v>
      </c>
      <c r="K57" s="135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7" t="s">
        <v>74</v>
      </c>
      <c r="D59" s="39"/>
      <c r="E59" s="39"/>
      <c r="F59" s="39"/>
      <c r="G59" s="39"/>
      <c r="H59" s="39"/>
      <c r="I59" s="39"/>
      <c r="J59" s="80">
        <f>J81</f>
        <v>0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136</v>
      </c>
    </row>
    <row r="60" spans="1:47" s="9" customFormat="1" ht="24.95" customHeight="1">
      <c r="B60" s="138"/>
      <c r="C60" s="139"/>
      <c r="D60" s="140" t="s">
        <v>137</v>
      </c>
      <c r="E60" s="141"/>
      <c r="F60" s="141"/>
      <c r="G60" s="141"/>
      <c r="H60" s="141"/>
      <c r="I60" s="141"/>
      <c r="J60" s="142">
        <f>J82</f>
        <v>0</v>
      </c>
      <c r="K60" s="139"/>
      <c r="L60" s="143"/>
    </row>
    <row r="61" spans="1:47" s="10" customFormat="1" ht="19.899999999999999" customHeight="1">
      <c r="B61" s="144"/>
      <c r="C61" s="145"/>
      <c r="D61" s="146" t="s">
        <v>138</v>
      </c>
      <c r="E61" s="147"/>
      <c r="F61" s="147"/>
      <c r="G61" s="147"/>
      <c r="H61" s="147"/>
      <c r="I61" s="147"/>
      <c r="J61" s="148">
        <f>J83</f>
        <v>0</v>
      </c>
      <c r="K61" s="145"/>
      <c r="L61" s="149"/>
    </row>
    <row r="62" spans="1:47" s="2" customFormat="1" ht="21.7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0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6.95" customHeight="1">
      <c r="A63" s="37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110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pans="1:31" s="2" customFormat="1" ht="6.95" customHeight="1">
      <c r="A67" s="37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110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24.95" customHeight="1">
      <c r="A68" s="37"/>
      <c r="B68" s="38"/>
      <c r="C68" s="26" t="s">
        <v>143</v>
      </c>
      <c r="D68" s="39"/>
      <c r="E68" s="39"/>
      <c r="F68" s="39"/>
      <c r="G68" s="39"/>
      <c r="H68" s="39"/>
      <c r="I68" s="39"/>
      <c r="J68" s="39"/>
      <c r="K68" s="39"/>
      <c r="L68" s="110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 s="2" customFormat="1" ht="6.95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10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12" customHeight="1">
      <c r="A70" s="37"/>
      <c r="B70" s="38"/>
      <c r="C70" s="32" t="s">
        <v>16</v>
      </c>
      <c r="D70" s="39"/>
      <c r="E70" s="39"/>
      <c r="F70" s="39"/>
      <c r="G70" s="39"/>
      <c r="H70" s="39"/>
      <c r="I70" s="39"/>
      <c r="J70" s="39"/>
      <c r="K70" s="39"/>
      <c r="L70" s="110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16.5" customHeight="1">
      <c r="A71" s="37"/>
      <c r="B71" s="38"/>
      <c r="C71" s="39"/>
      <c r="D71" s="39"/>
      <c r="E71" s="405" t="str">
        <f>E7</f>
        <v>Dyjsko-mlýnský náhon, ř.km 0,000 - 2,200 Hrabětice, oprava hrází</v>
      </c>
      <c r="F71" s="406"/>
      <c r="G71" s="406"/>
      <c r="H71" s="406"/>
      <c r="I71" s="39"/>
      <c r="J71" s="39"/>
      <c r="K71" s="39"/>
      <c r="L71" s="110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2" customHeight="1">
      <c r="A72" s="37"/>
      <c r="B72" s="38"/>
      <c r="C72" s="32" t="s">
        <v>104</v>
      </c>
      <c r="D72" s="39"/>
      <c r="E72" s="39"/>
      <c r="F72" s="39"/>
      <c r="G72" s="39"/>
      <c r="H72" s="39"/>
      <c r="I72" s="39"/>
      <c r="J72" s="39"/>
      <c r="K72" s="39"/>
      <c r="L72" s="11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6.5" customHeight="1">
      <c r="A73" s="37"/>
      <c r="B73" s="38"/>
      <c r="C73" s="39"/>
      <c r="D73" s="39"/>
      <c r="E73" s="377" t="str">
        <f>E9</f>
        <v>2 - Odstranění dřevin</v>
      </c>
      <c r="F73" s="407"/>
      <c r="G73" s="407"/>
      <c r="H73" s="407"/>
      <c r="I73" s="39"/>
      <c r="J73" s="39"/>
      <c r="K73" s="39"/>
      <c r="L73" s="110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21</v>
      </c>
      <c r="D75" s="39"/>
      <c r="E75" s="39"/>
      <c r="F75" s="30" t="str">
        <f>F12</f>
        <v>k.ú. Hrabětice, Hevlín</v>
      </c>
      <c r="G75" s="39"/>
      <c r="H75" s="39"/>
      <c r="I75" s="32" t="s">
        <v>23</v>
      </c>
      <c r="J75" s="62" t="str">
        <f>IF(J12="","",J12)</f>
        <v>24. 3. 2025</v>
      </c>
      <c r="K75" s="39"/>
      <c r="L75" s="110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25.7" customHeight="1">
      <c r="A77" s="37"/>
      <c r="B77" s="38"/>
      <c r="C77" s="32" t="s">
        <v>25</v>
      </c>
      <c r="D77" s="39"/>
      <c r="E77" s="39"/>
      <c r="F77" s="30" t="str">
        <f>E15</f>
        <v>Povodí Moravy, s.p.</v>
      </c>
      <c r="G77" s="39"/>
      <c r="H77" s="39"/>
      <c r="I77" s="32" t="s">
        <v>33</v>
      </c>
      <c r="J77" s="35" t="str">
        <f>E21</f>
        <v>Regioprojekt Brno, s.r.o.</v>
      </c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5.2" customHeight="1">
      <c r="A78" s="37"/>
      <c r="B78" s="38"/>
      <c r="C78" s="32" t="s">
        <v>31</v>
      </c>
      <c r="D78" s="39"/>
      <c r="E78" s="39"/>
      <c r="F78" s="30" t="str">
        <f>IF(E18="","",E18)</f>
        <v>Vyplň údaj</v>
      </c>
      <c r="G78" s="39"/>
      <c r="H78" s="39"/>
      <c r="I78" s="32" t="s">
        <v>38</v>
      </c>
      <c r="J78" s="35" t="str">
        <f>E24</f>
        <v>Ing. Martin Pikna</v>
      </c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0.3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10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11" customFormat="1" ht="29.25" customHeight="1">
      <c r="A80" s="150"/>
      <c r="B80" s="151"/>
      <c r="C80" s="152" t="s">
        <v>144</v>
      </c>
      <c r="D80" s="153" t="s">
        <v>61</v>
      </c>
      <c r="E80" s="153" t="s">
        <v>57</v>
      </c>
      <c r="F80" s="153" t="s">
        <v>58</v>
      </c>
      <c r="G80" s="153" t="s">
        <v>145</v>
      </c>
      <c r="H80" s="153" t="s">
        <v>146</v>
      </c>
      <c r="I80" s="153" t="s">
        <v>147</v>
      </c>
      <c r="J80" s="153" t="s">
        <v>135</v>
      </c>
      <c r="K80" s="154" t="s">
        <v>148</v>
      </c>
      <c r="L80" s="155"/>
      <c r="M80" s="71" t="s">
        <v>19</v>
      </c>
      <c r="N80" s="72" t="s">
        <v>46</v>
      </c>
      <c r="O80" s="72" t="s">
        <v>149</v>
      </c>
      <c r="P80" s="72" t="s">
        <v>150</v>
      </c>
      <c r="Q80" s="72" t="s">
        <v>151</v>
      </c>
      <c r="R80" s="72" t="s">
        <v>152</v>
      </c>
      <c r="S80" s="72" t="s">
        <v>153</v>
      </c>
      <c r="T80" s="73" t="s">
        <v>154</v>
      </c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</row>
    <row r="81" spans="1:65" s="2" customFormat="1" ht="22.9" customHeight="1">
      <c r="A81" s="37"/>
      <c r="B81" s="38"/>
      <c r="C81" s="78" t="s">
        <v>155</v>
      </c>
      <c r="D81" s="39"/>
      <c r="E81" s="39"/>
      <c r="F81" s="39"/>
      <c r="G81" s="39"/>
      <c r="H81" s="39"/>
      <c r="I81" s="39"/>
      <c r="J81" s="156">
        <f>BK81</f>
        <v>0</v>
      </c>
      <c r="K81" s="39"/>
      <c r="L81" s="42"/>
      <c r="M81" s="74"/>
      <c r="N81" s="157"/>
      <c r="O81" s="75"/>
      <c r="P81" s="158">
        <f>P82</f>
        <v>0</v>
      </c>
      <c r="Q81" s="75"/>
      <c r="R81" s="158">
        <f>R82</f>
        <v>0</v>
      </c>
      <c r="S81" s="75"/>
      <c r="T81" s="159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20" t="s">
        <v>75</v>
      </c>
      <c r="AU81" s="20" t="s">
        <v>136</v>
      </c>
      <c r="BK81" s="160">
        <f>BK82</f>
        <v>0</v>
      </c>
    </row>
    <row r="82" spans="1:65" s="12" customFormat="1" ht="25.9" customHeight="1">
      <c r="B82" s="161"/>
      <c r="C82" s="162"/>
      <c r="D82" s="163" t="s">
        <v>75</v>
      </c>
      <c r="E82" s="164" t="s">
        <v>156</v>
      </c>
      <c r="F82" s="164" t="s">
        <v>157</v>
      </c>
      <c r="G82" s="162"/>
      <c r="H82" s="162"/>
      <c r="I82" s="165"/>
      <c r="J82" s="166">
        <f>BK82</f>
        <v>0</v>
      </c>
      <c r="K82" s="162"/>
      <c r="L82" s="167"/>
      <c r="M82" s="168"/>
      <c r="N82" s="169"/>
      <c r="O82" s="169"/>
      <c r="P82" s="170">
        <f>P83</f>
        <v>0</v>
      </c>
      <c r="Q82" s="169"/>
      <c r="R82" s="170">
        <f>R83</f>
        <v>0</v>
      </c>
      <c r="S82" s="169"/>
      <c r="T82" s="171">
        <f>T83</f>
        <v>0</v>
      </c>
      <c r="AR82" s="172" t="s">
        <v>81</v>
      </c>
      <c r="AT82" s="173" t="s">
        <v>75</v>
      </c>
      <c r="AU82" s="173" t="s">
        <v>76</v>
      </c>
      <c r="AY82" s="172" t="s">
        <v>158</v>
      </c>
      <c r="BK82" s="174">
        <f>BK83</f>
        <v>0</v>
      </c>
    </row>
    <row r="83" spans="1:65" s="12" customFormat="1" ht="22.9" customHeight="1">
      <c r="B83" s="161"/>
      <c r="C83" s="162"/>
      <c r="D83" s="163" t="s">
        <v>75</v>
      </c>
      <c r="E83" s="175" t="s">
        <v>81</v>
      </c>
      <c r="F83" s="175" t="s">
        <v>159</v>
      </c>
      <c r="G83" s="162"/>
      <c r="H83" s="162"/>
      <c r="I83" s="165"/>
      <c r="J83" s="176">
        <f>BK83</f>
        <v>0</v>
      </c>
      <c r="K83" s="162"/>
      <c r="L83" s="167"/>
      <c r="M83" s="168"/>
      <c r="N83" s="169"/>
      <c r="O83" s="169"/>
      <c r="P83" s="170">
        <f>SUM(P84:P126)</f>
        <v>0</v>
      </c>
      <c r="Q83" s="169"/>
      <c r="R83" s="170">
        <f>SUM(R84:R126)</f>
        <v>0</v>
      </c>
      <c r="S83" s="169"/>
      <c r="T83" s="171">
        <f>SUM(T84:T126)</f>
        <v>0</v>
      </c>
      <c r="AR83" s="172" t="s">
        <v>81</v>
      </c>
      <c r="AT83" s="173" t="s">
        <v>75</v>
      </c>
      <c r="AU83" s="173" t="s">
        <v>81</v>
      </c>
      <c r="AY83" s="172" t="s">
        <v>158</v>
      </c>
      <c r="BK83" s="174">
        <f>SUM(BK84:BK126)</f>
        <v>0</v>
      </c>
    </row>
    <row r="84" spans="1:65" s="2" customFormat="1" ht="33" customHeight="1">
      <c r="A84" s="37"/>
      <c r="B84" s="38"/>
      <c r="C84" s="177" t="s">
        <v>81</v>
      </c>
      <c r="D84" s="177" t="s">
        <v>160</v>
      </c>
      <c r="E84" s="178" t="s">
        <v>488</v>
      </c>
      <c r="F84" s="179" t="s">
        <v>489</v>
      </c>
      <c r="G84" s="180" t="s">
        <v>173</v>
      </c>
      <c r="H84" s="181">
        <v>79</v>
      </c>
      <c r="I84" s="182"/>
      <c r="J84" s="183">
        <f>ROUND(I84*H84,2)</f>
        <v>0</v>
      </c>
      <c r="K84" s="179" t="s">
        <v>164</v>
      </c>
      <c r="L84" s="42"/>
      <c r="M84" s="184" t="s">
        <v>19</v>
      </c>
      <c r="N84" s="185" t="s">
        <v>47</v>
      </c>
      <c r="O84" s="67"/>
      <c r="P84" s="186">
        <f>O84*H84</f>
        <v>0</v>
      </c>
      <c r="Q84" s="186">
        <v>0</v>
      </c>
      <c r="R84" s="186">
        <f>Q84*H84</f>
        <v>0</v>
      </c>
      <c r="S84" s="186">
        <v>0</v>
      </c>
      <c r="T84" s="187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8" t="s">
        <v>110</v>
      </c>
      <c r="AT84" s="188" t="s">
        <v>160</v>
      </c>
      <c r="AU84" s="188" t="s">
        <v>85</v>
      </c>
      <c r="AY84" s="20" t="s">
        <v>158</v>
      </c>
      <c r="BE84" s="189">
        <f>IF(N84="základní",J84,0)</f>
        <v>0</v>
      </c>
      <c r="BF84" s="189">
        <f>IF(N84="snížená",J84,0)</f>
        <v>0</v>
      </c>
      <c r="BG84" s="189">
        <f>IF(N84="zákl. přenesená",J84,0)</f>
        <v>0</v>
      </c>
      <c r="BH84" s="189">
        <f>IF(N84="sníž. přenesená",J84,0)</f>
        <v>0</v>
      </c>
      <c r="BI84" s="189">
        <f>IF(N84="nulová",J84,0)</f>
        <v>0</v>
      </c>
      <c r="BJ84" s="20" t="s">
        <v>81</v>
      </c>
      <c r="BK84" s="189">
        <f>ROUND(I84*H84,2)</f>
        <v>0</v>
      </c>
      <c r="BL84" s="20" t="s">
        <v>110</v>
      </c>
      <c r="BM84" s="188" t="s">
        <v>490</v>
      </c>
    </row>
    <row r="85" spans="1:65" s="2" customFormat="1" ht="11.25">
      <c r="A85" s="37"/>
      <c r="B85" s="38"/>
      <c r="C85" s="39"/>
      <c r="D85" s="190" t="s">
        <v>166</v>
      </c>
      <c r="E85" s="39"/>
      <c r="F85" s="191" t="s">
        <v>491</v>
      </c>
      <c r="G85" s="39"/>
      <c r="H85" s="39"/>
      <c r="I85" s="192"/>
      <c r="J85" s="39"/>
      <c r="K85" s="39"/>
      <c r="L85" s="42"/>
      <c r="M85" s="193"/>
      <c r="N85" s="194"/>
      <c r="O85" s="67"/>
      <c r="P85" s="67"/>
      <c r="Q85" s="67"/>
      <c r="R85" s="67"/>
      <c r="S85" s="67"/>
      <c r="T85" s="68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166</v>
      </c>
      <c r="AU85" s="20" t="s">
        <v>85</v>
      </c>
    </row>
    <row r="86" spans="1:65" s="13" customFormat="1" ht="11.25">
      <c r="B86" s="195"/>
      <c r="C86" s="196"/>
      <c r="D86" s="197" t="s">
        <v>168</v>
      </c>
      <c r="E86" s="198" t="s">
        <v>19</v>
      </c>
      <c r="F86" s="199" t="s">
        <v>492</v>
      </c>
      <c r="G86" s="196"/>
      <c r="H86" s="200">
        <v>79</v>
      </c>
      <c r="I86" s="201"/>
      <c r="J86" s="196"/>
      <c r="K86" s="196"/>
      <c r="L86" s="202"/>
      <c r="M86" s="203"/>
      <c r="N86" s="204"/>
      <c r="O86" s="204"/>
      <c r="P86" s="204"/>
      <c r="Q86" s="204"/>
      <c r="R86" s="204"/>
      <c r="S86" s="204"/>
      <c r="T86" s="205"/>
      <c r="AT86" s="206" t="s">
        <v>168</v>
      </c>
      <c r="AU86" s="206" t="s">
        <v>85</v>
      </c>
      <c r="AV86" s="13" t="s">
        <v>85</v>
      </c>
      <c r="AW86" s="13" t="s">
        <v>37</v>
      </c>
      <c r="AX86" s="13" t="s">
        <v>76</v>
      </c>
      <c r="AY86" s="206" t="s">
        <v>158</v>
      </c>
    </row>
    <row r="87" spans="1:65" s="14" customFormat="1" ht="11.25">
      <c r="B87" s="207"/>
      <c r="C87" s="208"/>
      <c r="D87" s="197" t="s">
        <v>168</v>
      </c>
      <c r="E87" s="209" t="s">
        <v>482</v>
      </c>
      <c r="F87" s="210" t="s">
        <v>170</v>
      </c>
      <c r="G87" s="208"/>
      <c r="H87" s="211">
        <v>79</v>
      </c>
      <c r="I87" s="212"/>
      <c r="J87" s="208"/>
      <c r="K87" s="208"/>
      <c r="L87" s="213"/>
      <c r="M87" s="214"/>
      <c r="N87" s="215"/>
      <c r="O87" s="215"/>
      <c r="P87" s="215"/>
      <c r="Q87" s="215"/>
      <c r="R87" s="215"/>
      <c r="S87" s="215"/>
      <c r="T87" s="216"/>
      <c r="AT87" s="217" t="s">
        <v>168</v>
      </c>
      <c r="AU87" s="217" t="s">
        <v>85</v>
      </c>
      <c r="AV87" s="14" t="s">
        <v>110</v>
      </c>
      <c r="AW87" s="14" t="s">
        <v>37</v>
      </c>
      <c r="AX87" s="14" t="s">
        <v>81</v>
      </c>
      <c r="AY87" s="217" t="s">
        <v>158</v>
      </c>
    </row>
    <row r="88" spans="1:65" s="2" customFormat="1" ht="33" customHeight="1">
      <c r="A88" s="37"/>
      <c r="B88" s="38"/>
      <c r="C88" s="177" t="s">
        <v>85</v>
      </c>
      <c r="D88" s="177" t="s">
        <v>160</v>
      </c>
      <c r="E88" s="178" t="s">
        <v>493</v>
      </c>
      <c r="F88" s="179" t="s">
        <v>494</v>
      </c>
      <c r="G88" s="180" t="s">
        <v>173</v>
      </c>
      <c r="H88" s="181">
        <v>9</v>
      </c>
      <c r="I88" s="182"/>
      <c r="J88" s="183">
        <f>ROUND(I88*H88,2)</f>
        <v>0</v>
      </c>
      <c r="K88" s="179" t="s">
        <v>164</v>
      </c>
      <c r="L88" s="42"/>
      <c r="M88" s="184" t="s">
        <v>19</v>
      </c>
      <c r="N88" s="185" t="s">
        <v>47</v>
      </c>
      <c r="O88" s="67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8" t="s">
        <v>110</v>
      </c>
      <c r="AT88" s="188" t="s">
        <v>160</v>
      </c>
      <c r="AU88" s="188" t="s">
        <v>85</v>
      </c>
      <c r="AY88" s="20" t="s">
        <v>158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20" t="s">
        <v>81</v>
      </c>
      <c r="BK88" s="189">
        <f>ROUND(I88*H88,2)</f>
        <v>0</v>
      </c>
      <c r="BL88" s="20" t="s">
        <v>110</v>
      </c>
      <c r="BM88" s="188" t="s">
        <v>495</v>
      </c>
    </row>
    <row r="89" spans="1:65" s="2" customFormat="1" ht="11.25">
      <c r="A89" s="37"/>
      <c r="B89" s="38"/>
      <c r="C89" s="39"/>
      <c r="D89" s="190" t="s">
        <v>166</v>
      </c>
      <c r="E89" s="39"/>
      <c r="F89" s="191" t="s">
        <v>496</v>
      </c>
      <c r="G89" s="39"/>
      <c r="H89" s="39"/>
      <c r="I89" s="192"/>
      <c r="J89" s="39"/>
      <c r="K89" s="39"/>
      <c r="L89" s="42"/>
      <c r="M89" s="193"/>
      <c r="N89" s="194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166</v>
      </c>
      <c r="AU89" s="20" t="s">
        <v>85</v>
      </c>
    </row>
    <row r="90" spans="1:65" s="13" customFormat="1" ht="11.25">
      <c r="B90" s="195"/>
      <c r="C90" s="196"/>
      <c r="D90" s="197" t="s">
        <v>168</v>
      </c>
      <c r="E90" s="198" t="s">
        <v>19</v>
      </c>
      <c r="F90" s="199" t="s">
        <v>497</v>
      </c>
      <c r="G90" s="196"/>
      <c r="H90" s="200">
        <v>9</v>
      </c>
      <c r="I90" s="201"/>
      <c r="J90" s="196"/>
      <c r="K90" s="196"/>
      <c r="L90" s="202"/>
      <c r="M90" s="203"/>
      <c r="N90" s="204"/>
      <c r="O90" s="204"/>
      <c r="P90" s="204"/>
      <c r="Q90" s="204"/>
      <c r="R90" s="204"/>
      <c r="S90" s="204"/>
      <c r="T90" s="205"/>
      <c r="AT90" s="206" t="s">
        <v>168</v>
      </c>
      <c r="AU90" s="206" t="s">
        <v>85</v>
      </c>
      <c r="AV90" s="13" t="s">
        <v>85</v>
      </c>
      <c r="AW90" s="13" t="s">
        <v>37</v>
      </c>
      <c r="AX90" s="13" t="s">
        <v>76</v>
      </c>
      <c r="AY90" s="206" t="s">
        <v>158</v>
      </c>
    </row>
    <row r="91" spans="1:65" s="14" customFormat="1" ht="11.25">
      <c r="B91" s="207"/>
      <c r="C91" s="208"/>
      <c r="D91" s="197" t="s">
        <v>168</v>
      </c>
      <c r="E91" s="209" t="s">
        <v>484</v>
      </c>
      <c r="F91" s="210" t="s">
        <v>170</v>
      </c>
      <c r="G91" s="208"/>
      <c r="H91" s="211">
        <v>9</v>
      </c>
      <c r="I91" s="212"/>
      <c r="J91" s="208"/>
      <c r="K91" s="208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168</v>
      </c>
      <c r="AU91" s="217" t="s">
        <v>85</v>
      </c>
      <c r="AV91" s="14" t="s">
        <v>110</v>
      </c>
      <c r="AW91" s="14" t="s">
        <v>37</v>
      </c>
      <c r="AX91" s="14" t="s">
        <v>81</v>
      </c>
      <c r="AY91" s="217" t="s">
        <v>158</v>
      </c>
    </row>
    <row r="92" spans="1:65" s="2" customFormat="1" ht="33" customHeight="1">
      <c r="A92" s="37"/>
      <c r="B92" s="38"/>
      <c r="C92" s="177" t="s">
        <v>106</v>
      </c>
      <c r="D92" s="177" t="s">
        <v>160</v>
      </c>
      <c r="E92" s="178" t="s">
        <v>498</v>
      </c>
      <c r="F92" s="179" t="s">
        <v>499</v>
      </c>
      <c r="G92" s="180" t="s">
        <v>173</v>
      </c>
      <c r="H92" s="181">
        <v>1</v>
      </c>
      <c r="I92" s="182"/>
      <c r="J92" s="183">
        <f>ROUND(I92*H92,2)</f>
        <v>0</v>
      </c>
      <c r="K92" s="179" t="s">
        <v>164</v>
      </c>
      <c r="L92" s="42"/>
      <c r="M92" s="184" t="s">
        <v>19</v>
      </c>
      <c r="N92" s="185" t="s">
        <v>47</v>
      </c>
      <c r="O92" s="67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8" t="s">
        <v>110</v>
      </c>
      <c r="AT92" s="188" t="s">
        <v>160</v>
      </c>
      <c r="AU92" s="188" t="s">
        <v>85</v>
      </c>
      <c r="AY92" s="20" t="s">
        <v>158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20" t="s">
        <v>81</v>
      </c>
      <c r="BK92" s="189">
        <f>ROUND(I92*H92,2)</f>
        <v>0</v>
      </c>
      <c r="BL92" s="20" t="s">
        <v>110</v>
      </c>
      <c r="BM92" s="188" t="s">
        <v>500</v>
      </c>
    </row>
    <row r="93" spans="1:65" s="2" customFormat="1" ht="11.25">
      <c r="A93" s="37"/>
      <c r="B93" s="38"/>
      <c r="C93" s="39"/>
      <c r="D93" s="190" t="s">
        <v>166</v>
      </c>
      <c r="E93" s="39"/>
      <c r="F93" s="191" t="s">
        <v>501</v>
      </c>
      <c r="G93" s="39"/>
      <c r="H93" s="39"/>
      <c r="I93" s="192"/>
      <c r="J93" s="39"/>
      <c r="K93" s="39"/>
      <c r="L93" s="42"/>
      <c r="M93" s="193"/>
      <c r="N93" s="194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166</v>
      </c>
      <c r="AU93" s="20" t="s">
        <v>85</v>
      </c>
    </row>
    <row r="94" spans="1:65" s="13" customFormat="1" ht="11.25">
      <c r="B94" s="195"/>
      <c r="C94" s="196"/>
      <c r="D94" s="197" t="s">
        <v>168</v>
      </c>
      <c r="E94" s="198" t="s">
        <v>19</v>
      </c>
      <c r="F94" s="199" t="s">
        <v>502</v>
      </c>
      <c r="G94" s="196"/>
      <c r="H94" s="200">
        <v>1</v>
      </c>
      <c r="I94" s="201"/>
      <c r="J94" s="196"/>
      <c r="K94" s="196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168</v>
      </c>
      <c r="AU94" s="206" t="s">
        <v>85</v>
      </c>
      <c r="AV94" s="13" t="s">
        <v>85</v>
      </c>
      <c r="AW94" s="13" t="s">
        <v>37</v>
      </c>
      <c r="AX94" s="13" t="s">
        <v>76</v>
      </c>
      <c r="AY94" s="206" t="s">
        <v>158</v>
      </c>
    </row>
    <row r="95" spans="1:65" s="14" customFormat="1" ht="11.25">
      <c r="B95" s="207"/>
      <c r="C95" s="208"/>
      <c r="D95" s="197" t="s">
        <v>168</v>
      </c>
      <c r="E95" s="209" t="s">
        <v>485</v>
      </c>
      <c r="F95" s="210" t="s">
        <v>170</v>
      </c>
      <c r="G95" s="208"/>
      <c r="H95" s="211">
        <v>1</v>
      </c>
      <c r="I95" s="212"/>
      <c r="J95" s="208"/>
      <c r="K95" s="208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168</v>
      </c>
      <c r="AU95" s="217" t="s">
        <v>85</v>
      </c>
      <c r="AV95" s="14" t="s">
        <v>110</v>
      </c>
      <c r="AW95" s="14" t="s">
        <v>37</v>
      </c>
      <c r="AX95" s="14" t="s">
        <v>81</v>
      </c>
      <c r="AY95" s="217" t="s">
        <v>158</v>
      </c>
    </row>
    <row r="96" spans="1:65" s="2" customFormat="1" ht="33" customHeight="1">
      <c r="A96" s="37"/>
      <c r="B96" s="38"/>
      <c r="C96" s="177" t="s">
        <v>110</v>
      </c>
      <c r="D96" s="177" t="s">
        <v>160</v>
      </c>
      <c r="E96" s="178" t="s">
        <v>503</v>
      </c>
      <c r="F96" s="179" t="s">
        <v>504</v>
      </c>
      <c r="G96" s="180" t="s">
        <v>173</v>
      </c>
      <c r="H96" s="181">
        <v>2</v>
      </c>
      <c r="I96" s="182"/>
      <c r="J96" s="183">
        <f>ROUND(I96*H96,2)</f>
        <v>0</v>
      </c>
      <c r="K96" s="179" t="s">
        <v>164</v>
      </c>
      <c r="L96" s="42"/>
      <c r="M96" s="184" t="s">
        <v>19</v>
      </c>
      <c r="N96" s="185" t="s">
        <v>47</v>
      </c>
      <c r="O96" s="67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8" t="s">
        <v>110</v>
      </c>
      <c r="AT96" s="188" t="s">
        <v>160</v>
      </c>
      <c r="AU96" s="188" t="s">
        <v>85</v>
      </c>
      <c r="AY96" s="20" t="s">
        <v>158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20" t="s">
        <v>81</v>
      </c>
      <c r="BK96" s="189">
        <f>ROUND(I96*H96,2)</f>
        <v>0</v>
      </c>
      <c r="BL96" s="20" t="s">
        <v>110</v>
      </c>
      <c r="BM96" s="188" t="s">
        <v>505</v>
      </c>
    </row>
    <row r="97" spans="1:65" s="2" customFormat="1" ht="11.25">
      <c r="A97" s="37"/>
      <c r="B97" s="38"/>
      <c r="C97" s="39"/>
      <c r="D97" s="190" t="s">
        <v>166</v>
      </c>
      <c r="E97" s="39"/>
      <c r="F97" s="191" t="s">
        <v>506</v>
      </c>
      <c r="G97" s="39"/>
      <c r="H97" s="39"/>
      <c r="I97" s="192"/>
      <c r="J97" s="39"/>
      <c r="K97" s="39"/>
      <c r="L97" s="42"/>
      <c r="M97" s="193"/>
      <c r="N97" s="194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166</v>
      </c>
      <c r="AU97" s="20" t="s">
        <v>85</v>
      </c>
    </row>
    <row r="98" spans="1:65" s="13" customFormat="1" ht="11.25">
      <c r="B98" s="195"/>
      <c r="C98" s="196"/>
      <c r="D98" s="197" t="s">
        <v>168</v>
      </c>
      <c r="E98" s="198" t="s">
        <v>19</v>
      </c>
      <c r="F98" s="199" t="s">
        <v>507</v>
      </c>
      <c r="G98" s="196"/>
      <c r="H98" s="200">
        <v>2</v>
      </c>
      <c r="I98" s="201"/>
      <c r="J98" s="196"/>
      <c r="K98" s="196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168</v>
      </c>
      <c r="AU98" s="206" t="s">
        <v>85</v>
      </c>
      <c r="AV98" s="13" t="s">
        <v>85</v>
      </c>
      <c r="AW98" s="13" t="s">
        <v>37</v>
      </c>
      <c r="AX98" s="13" t="s">
        <v>76</v>
      </c>
      <c r="AY98" s="206" t="s">
        <v>158</v>
      </c>
    </row>
    <row r="99" spans="1:65" s="14" customFormat="1" ht="11.25">
      <c r="B99" s="207"/>
      <c r="C99" s="208"/>
      <c r="D99" s="197" t="s">
        <v>168</v>
      </c>
      <c r="E99" s="209" t="s">
        <v>486</v>
      </c>
      <c r="F99" s="210" t="s">
        <v>170</v>
      </c>
      <c r="G99" s="208"/>
      <c r="H99" s="211">
        <v>2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168</v>
      </c>
      <c r="AU99" s="217" t="s">
        <v>85</v>
      </c>
      <c r="AV99" s="14" t="s">
        <v>110</v>
      </c>
      <c r="AW99" s="14" t="s">
        <v>37</v>
      </c>
      <c r="AX99" s="14" t="s">
        <v>81</v>
      </c>
      <c r="AY99" s="217" t="s">
        <v>158</v>
      </c>
    </row>
    <row r="100" spans="1:65" s="2" customFormat="1" ht="24.2" customHeight="1">
      <c r="A100" s="37"/>
      <c r="B100" s="38"/>
      <c r="C100" s="177" t="s">
        <v>186</v>
      </c>
      <c r="D100" s="177" t="s">
        <v>160</v>
      </c>
      <c r="E100" s="178" t="s">
        <v>508</v>
      </c>
      <c r="F100" s="179" t="s">
        <v>509</v>
      </c>
      <c r="G100" s="180" t="s">
        <v>173</v>
      </c>
      <c r="H100" s="181">
        <v>5</v>
      </c>
      <c r="I100" s="182"/>
      <c r="J100" s="183">
        <f>ROUND(I100*H100,2)</f>
        <v>0</v>
      </c>
      <c r="K100" s="179" t="s">
        <v>164</v>
      </c>
      <c r="L100" s="42"/>
      <c r="M100" s="184" t="s">
        <v>19</v>
      </c>
      <c r="N100" s="185" t="s">
        <v>47</v>
      </c>
      <c r="O100" s="67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8" t="s">
        <v>110</v>
      </c>
      <c r="AT100" s="188" t="s">
        <v>160</v>
      </c>
      <c r="AU100" s="188" t="s">
        <v>85</v>
      </c>
      <c r="AY100" s="20" t="s">
        <v>158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20" t="s">
        <v>81</v>
      </c>
      <c r="BK100" s="189">
        <f>ROUND(I100*H100,2)</f>
        <v>0</v>
      </c>
      <c r="BL100" s="20" t="s">
        <v>110</v>
      </c>
      <c r="BM100" s="188" t="s">
        <v>510</v>
      </c>
    </row>
    <row r="101" spans="1:65" s="2" customFormat="1" ht="11.25">
      <c r="A101" s="37"/>
      <c r="B101" s="38"/>
      <c r="C101" s="39"/>
      <c r="D101" s="190" t="s">
        <v>166</v>
      </c>
      <c r="E101" s="39"/>
      <c r="F101" s="191" t="s">
        <v>511</v>
      </c>
      <c r="G101" s="39"/>
      <c r="H101" s="39"/>
      <c r="I101" s="192"/>
      <c r="J101" s="39"/>
      <c r="K101" s="39"/>
      <c r="L101" s="42"/>
      <c r="M101" s="193"/>
      <c r="N101" s="194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166</v>
      </c>
      <c r="AU101" s="20" t="s">
        <v>85</v>
      </c>
    </row>
    <row r="102" spans="1:65" s="13" customFormat="1" ht="11.25">
      <c r="B102" s="195"/>
      <c r="C102" s="196"/>
      <c r="D102" s="197" t="s">
        <v>168</v>
      </c>
      <c r="E102" s="198" t="s">
        <v>19</v>
      </c>
      <c r="F102" s="199" t="s">
        <v>512</v>
      </c>
      <c r="G102" s="196"/>
      <c r="H102" s="200">
        <v>5</v>
      </c>
      <c r="I102" s="201"/>
      <c r="J102" s="196"/>
      <c r="K102" s="196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168</v>
      </c>
      <c r="AU102" s="206" t="s">
        <v>85</v>
      </c>
      <c r="AV102" s="13" t="s">
        <v>85</v>
      </c>
      <c r="AW102" s="13" t="s">
        <v>37</v>
      </c>
      <c r="AX102" s="13" t="s">
        <v>76</v>
      </c>
      <c r="AY102" s="206" t="s">
        <v>158</v>
      </c>
    </row>
    <row r="103" spans="1:65" s="14" customFormat="1" ht="11.25">
      <c r="B103" s="207"/>
      <c r="C103" s="208"/>
      <c r="D103" s="197" t="s">
        <v>168</v>
      </c>
      <c r="E103" s="209" t="s">
        <v>19</v>
      </c>
      <c r="F103" s="210" t="s">
        <v>170</v>
      </c>
      <c r="G103" s="208"/>
      <c r="H103" s="211">
        <v>5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168</v>
      </c>
      <c r="AU103" s="217" t="s">
        <v>85</v>
      </c>
      <c r="AV103" s="14" t="s">
        <v>110</v>
      </c>
      <c r="AW103" s="14" t="s">
        <v>37</v>
      </c>
      <c r="AX103" s="14" t="s">
        <v>81</v>
      </c>
      <c r="AY103" s="217" t="s">
        <v>158</v>
      </c>
    </row>
    <row r="104" spans="1:65" s="2" customFormat="1" ht="24.2" customHeight="1">
      <c r="A104" s="37"/>
      <c r="B104" s="38"/>
      <c r="C104" s="177" t="s">
        <v>191</v>
      </c>
      <c r="D104" s="177" t="s">
        <v>160</v>
      </c>
      <c r="E104" s="178" t="s">
        <v>513</v>
      </c>
      <c r="F104" s="179" t="s">
        <v>514</v>
      </c>
      <c r="G104" s="180" t="s">
        <v>163</v>
      </c>
      <c r="H104" s="181">
        <v>550</v>
      </c>
      <c r="I104" s="182"/>
      <c r="J104" s="183">
        <f>ROUND(I104*H104,2)</f>
        <v>0</v>
      </c>
      <c r="K104" s="179" t="s">
        <v>19</v>
      </c>
      <c r="L104" s="42"/>
      <c r="M104" s="184" t="s">
        <v>19</v>
      </c>
      <c r="N104" s="185" t="s">
        <v>47</v>
      </c>
      <c r="O104" s="67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8" t="s">
        <v>515</v>
      </c>
      <c r="AT104" s="188" t="s">
        <v>160</v>
      </c>
      <c r="AU104" s="188" t="s">
        <v>85</v>
      </c>
      <c r="AY104" s="20" t="s">
        <v>158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20" t="s">
        <v>81</v>
      </c>
      <c r="BK104" s="189">
        <f>ROUND(I104*H104,2)</f>
        <v>0</v>
      </c>
      <c r="BL104" s="20" t="s">
        <v>515</v>
      </c>
      <c r="BM104" s="188" t="s">
        <v>516</v>
      </c>
    </row>
    <row r="105" spans="1:65" s="2" customFormat="1" ht="39">
      <c r="A105" s="37"/>
      <c r="B105" s="38"/>
      <c r="C105" s="39"/>
      <c r="D105" s="197" t="s">
        <v>207</v>
      </c>
      <c r="E105" s="39"/>
      <c r="F105" s="218" t="s">
        <v>517</v>
      </c>
      <c r="G105" s="39"/>
      <c r="H105" s="39"/>
      <c r="I105" s="192"/>
      <c r="J105" s="39"/>
      <c r="K105" s="39"/>
      <c r="L105" s="42"/>
      <c r="M105" s="193"/>
      <c r="N105" s="194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207</v>
      </c>
      <c r="AU105" s="20" t="s">
        <v>85</v>
      </c>
    </row>
    <row r="106" spans="1:65" s="13" customFormat="1" ht="11.25">
      <c r="B106" s="195"/>
      <c r="C106" s="196"/>
      <c r="D106" s="197" t="s">
        <v>168</v>
      </c>
      <c r="E106" s="198" t="s">
        <v>19</v>
      </c>
      <c r="F106" s="199" t="s">
        <v>518</v>
      </c>
      <c r="G106" s="196"/>
      <c r="H106" s="200">
        <v>550</v>
      </c>
      <c r="I106" s="201"/>
      <c r="J106" s="196"/>
      <c r="K106" s="196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168</v>
      </c>
      <c r="AU106" s="206" t="s">
        <v>85</v>
      </c>
      <c r="AV106" s="13" t="s">
        <v>85</v>
      </c>
      <c r="AW106" s="13" t="s">
        <v>37</v>
      </c>
      <c r="AX106" s="13" t="s">
        <v>76</v>
      </c>
      <c r="AY106" s="206" t="s">
        <v>158</v>
      </c>
    </row>
    <row r="107" spans="1:65" s="14" customFormat="1" ht="11.25">
      <c r="B107" s="207"/>
      <c r="C107" s="208"/>
      <c r="D107" s="197" t="s">
        <v>168</v>
      </c>
      <c r="E107" s="209" t="s">
        <v>19</v>
      </c>
      <c r="F107" s="210" t="s">
        <v>170</v>
      </c>
      <c r="G107" s="208"/>
      <c r="H107" s="211">
        <v>550</v>
      </c>
      <c r="I107" s="212"/>
      <c r="J107" s="208"/>
      <c r="K107" s="208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168</v>
      </c>
      <c r="AU107" s="217" t="s">
        <v>85</v>
      </c>
      <c r="AV107" s="14" t="s">
        <v>110</v>
      </c>
      <c r="AW107" s="14" t="s">
        <v>37</v>
      </c>
      <c r="AX107" s="14" t="s">
        <v>81</v>
      </c>
      <c r="AY107" s="217" t="s">
        <v>158</v>
      </c>
    </row>
    <row r="108" spans="1:65" s="2" customFormat="1" ht="44.25" customHeight="1">
      <c r="A108" s="37"/>
      <c r="B108" s="38"/>
      <c r="C108" s="177" t="s">
        <v>197</v>
      </c>
      <c r="D108" s="177" t="s">
        <v>160</v>
      </c>
      <c r="E108" s="178" t="s">
        <v>519</v>
      </c>
      <c r="F108" s="179" t="s">
        <v>520</v>
      </c>
      <c r="G108" s="180" t="s">
        <v>173</v>
      </c>
      <c r="H108" s="181">
        <v>79</v>
      </c>
      <c r="I108" s="182"/>
      <c r="J108" s="183">
        <f>ROUND(I108*H108,2)</f>
        <v>0</v>
      </c>
      <c r="K108" s="179" t="s">
        <v>164</v>
      </c>
      <c r="L108" s="42"/>
      <c r="M108" s="184" t="s">
        <v>19</v>
      </c>
      <c r="N108" s="185" t="s">
        <v>47</v>
      </c>
      <c r="O108" s="67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8" t="s">
        <v>110</v>
      </c>
      <c r="AT108" s="188" t="s">
        <v>160</v>
      </c>
      <c r="AU108" s="188" t="s">
        <v>85</v>
      </c>
      <c r="AY108" s="20" t="s">
        <v>158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20" t="s">
        <v>81</v>
      </c>
      <c r="BK108" s="189">
        <f>ROUND(I108*H108,2)</f>
        <v>0</v>
      </c>
      <c r="BL108" s="20" t="s">
        <v>110</v>
      </c>
      <c r="BM108" s="188" t="s">
        <v>521</v>
      </c>
    </row>
    <row r="109" spans="1:65" s="2" customFormat="1" ht="11.25">
      <c r="A109" s="37"/>
      <c r="B109" s="38"/>
      <c r="C109" s="39"/>
      <c r="D109" s="190" t="s">
        <v>166</v>
      </c>
      <c r="E109" s="39"/>
      <c r="F109" s="191" t="s">
        <v>522</v>
      </c>
      <c r="G109" s="39"/>
      <c r="H109" s="39"/>
      <c r="I109" s="192"/>
      <c r="J109" s="39"/>
      <c r="K109" s="39"/>
      <c r="L109" s="42"/>
      <c r="M109" s="193"/>
      <c r="N109" s="194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166</v>
      </c>
      <c r="AU109" s="20" t="s">
        <v>85</v>
      </c>
    </row>
    <row r="110" spans="1:65" s="13" customFormat="1" ht="11.25">
      <c r="B110" s="195"/>
      <c r="C110" s="196"/>
      <c r="D110" s="197" t="s">
        <v>168</v>
      </c>
      <c r="E110" s="198" t="s">
        <v>19</v>
      </c>
      <c r="F110" s="199" t="s">
        <v>482</v>
      </c>
      <c r="G110" s="196"/>
      <c r="H110" s="200">
        <v>79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168</v>
      </c>
      <c r="AU110" s="206" t="s">
        <v>85</v>
      </c>
      <c r="AV110" s="13" t="s">
        <v>85</v>
      </c>
      <c r="AW110" s="13" t="s">
        <v>37</v>
      </c>
      <c r="AX110" s="13" t="s">
        <v>76</v>
      </c>
      <c r="AY110" s="206" t="s">
        <v>158</v>
      </c>
    </row>
    <row r="111" spans="1:65" s="14" customFormat="1" ht="11.25">
      <c r="B111" s="207"/>
      <c r="C111" s="208"/>
      <c r="D111" s="197" t="s">
        <v>168</v>
      </c>
      <c r="E111" s="209" t="s">
        <v>19</v>
      </c>
      <c r="F111" s="210" t="s">
        <v>170</v>
      </c>
      <c r="G111" s="208"/>
      <c r="H111" s="211">
        <v>79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168</v>
      </c>
      <c r="AU111" s="217" t="s">
        <v>85</v>
      </c>
      <c r="AV111" s="14" t="s">
        <v>110</v>
      </c>
      <c r="AW111" s="14" t="s">
        <v>37</v>
      </c>
      <c r="AX111" s="14" t="s">
        <v>81</v>
      </c>
      <c r="AY111" s="217" t="s">
        <v>158</v>
      </c>
    </row>
    <row r="112" spans="1:65" s="2" customFormat="1" ht="44.25" customHeight="1">
      <c r="A112" s="37"/>
      <c r="B112" s="38"/>
      <c r="C112" s="177" t="s">
        <v>203</v>
      </c>
      <c r="D112" s="177" t="s">
        <v>160</v>
      </c>
      <c r="E112" s="178" t="s">
        <v>523</v>
      </c>
      <c r="F112" s="179" t="s">
        <v>524</v>
      </c>
      <c r="G112" s="180" t="s">
        <v>173</v>
      </c>
      <c r="H112" s="181">
        <v>9</v>
      </c>
      <c r="I112" s="182"/>
      <c r="J112" s="183">
        <f>ROUND(I112*H112,2)</f>
        <v>0</v>
      </c>
      <c r="K112" s="179" t="s">
        <v>164</v>
      </c>
      <c r="L112" s="42"/>
      <c r="M112" s="184" t="s">
        <v>19</v>
      </c>
      <c r="N112" s="185" t="s">
        <v>47</v>
      </c>
      <c r="O112" s="67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8" t="s">
        <v>110</v>
      </c>
      <c r="AT112" s="188" t="s">
        <v>160</v>
      </c>
      <c r="AU112" s="188" t="s">
        <v>85</v>
      </c>
      <c r="AY112" s="20" t="s">
        <v>158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20" t="s">
        <v>81</v>
      </c>
      <c r="BK112" s="189">
        <f>ROUND(I112*H112,2)</f>
        <v>0</v>
      </c>
      <c r="BL112" s="20" t="s">
        <v>110</v>
      </c>
      <c r="BM112" s="188" t="s">
        <v>525</v>
      </c>
    </row>
    <row r="113" spans="1:65" s="2" customFormat="1" ht="11.25">
      <c r="A113" s="37"/>
      <c r="B113" s="38"/>
      <c r="C113" s="39"/>
      <c r="D113" s="190" t="s">
        <v>166</v>
      </c>
      <c r="E113" s="39"/>
      <c r="F113" s="191" t="s">
        <v>526</v>
      </c>
      <c r="G113" s="39"/>
      <c r="H113" s="39"/>
      <c r="I113" s="192"/>
      <c r="J113" s="39"/>
      <c r="K113" s="39"/>
      <c r="L113" s="42"/>
      <c r="M113" s="193"/>
      <c r="N113" s="194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166</v>
      </c>
      <c r="AU113" s="20" t="s">
        <v>85</v>
      </c>
    </row>
    <row r="114" spans="1:65" s="13" customFormat="1" ht="11.25">
      <c r="B114" s="195"/>
      <c r="C114" s="196"/>
      <c r="D114" s="197" t="s">
        <v>168</v>
      </c>
      <c r="E114" s="198" t="s">
        <v>19</v>
      </c>
      <c r="F114" s="199" t="s">
        <v>484</v>
      </c>
      <c r="G114" s="196"/>
      <c r="H114" s="200">
        <v>9</v>
      </c>
      <c r="I114" s="201"/>
      <c r="J114" s="196"/>
      <c r="K114" s="196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168</v>
      </c>
      <c r="AU114" s="206" t="s">
        <v>85</v>
      </c>
      <c r="AV114" s="13" t="s">
        <v>85</v>
      </c>
      <c r="AW114" s="13" t="s">
        <v>37</v>
      </c>
      <c r="AX114" s="13" t="s">
        <v>76</v>
      </c>
      <c r="AY114" s="206" t="s">
        <v>158</v>
      </c>
    </row>
    <row r="115" spans="1:65" s="14" customFormat="1" ht="11.25">
      <c r="B115" s="207"/>
      <c r="C115" s="208"/>
      <c r="D115" s="197" t="s">
        <v>168</v>
      </c>
      <c r="E115" s="209" t="s">
        <v>19</v>
      </c>
      <c r="F115" s="210" t="s">
        <v>170</v>
      </c>
      <c r="G115" s="208"/>
      <c r="H115" s="211">
        <v>9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168</v>
      </c>
      <c r="AU115" s="217" t="s">
        <v>85</v>
      </c>
      <c r="AV115" s="14" t="s">
        <v>110</v>
      </c>
      <c r="AW115" s="14" t="s">
        <v>37</v>
      </c>
      <c r="AX115" s="14" t="s">
        <v>81</v>
      </c>
      <c r="AY115" s="217" t="s">
        <v>158</v>
      </c>
    </row>
    <row r="116" spans="1:65" s="2" customFormat="1" ht="44.25" customHeight="1">
      <c r="A116" s="37"/>
      <c r="B116" s="38"/>
      <c r="C116" s="177" t="s">
        <v>210</v>
      </c>
      <c r="D116" s="177" t="s">
        <v>160</v>
      </c>
      <c r="E116" s="178" t="s">
        <v>527</v>
      </c>
      <c r="F116" s="179" t="s">
        <v>528</v>
      </c>
      <c r="G116" s="180" t="s">
        <v>173</v>
      </c>
      <c r="H116" s="181">
        <v>1</v>
      </c>
      <c r="I116" s="182"/>
      <c r="J116" s="183">
        <f>ROUND(I116*H116,2)</f>
        <v>0</v>
      </c>
      <c r="K116" s="179" t="s">
        <v>164</v>
      </c>
      <c r="L116" s="42"/>
      <c r="M116" s="184" t="s">
        <v>19</v>
      </c>
      <c r="N116" s="185" t="s">
        <v>47</v>
      </c>
      <c r="O116" s="67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8" t="s">
        <v>110</v>
      </c>
      <c r="AT116" s="188" t="s">
        <v>160</v>
      </c>
      <c r="AU116" s="188" t="s">
        <v>85</v>
      </c>
      <c r="AY116" s="20" t="s">
        <v>158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20" t="s">
        <v>81</v>
      </c>
      <c r="BK116" s="189">
        <f>ROUND(I116*H116,2)</f>
        <v>0</v>
      </c>
      <c r="BL116" s="20" t="s">
        <v>110</v>
      </c>
      <c r="BM116" s="188" t="s">
        <v>529</v>
      </c>
    </row>
    <row r="117" spans="1:65" s="2" customFormat="1" ht="11.25">
      <c r="A117" s="37"/>
      <c r="B117" s="38"/>
      <c r="C117" s="39"/>
      <c r="D117" s="190" t="s">
        <v>166</v>
      </c>
      <c r="E117" s="39"/>
      <c r="F117" s="191" t="s">
        <v>530</v>
      </c>
      <c r="G117" s="39"/>
      <c r="H117" s="39"/>
      <c r="I117" s="192"/>
      <c r="J117" s="39"/>
      <c r="K117" s="39"/>
      <c r="L117" s="42"/>
      <c r="M117" s="193"/>
      <c r="N117" s="194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166</v>
      </c>
      <c r="AU117" s="20" t="s">
        <v>85</v>
      </c>
    </row>
    <row r="118" spans="1:65" s="13" customFormat="1" ht="11.25">
      <c r="B118" s="195"/>
      <c r="C118" s="196"/>
      <c r="D118" s="197" t="s">
        <v>168</v>
      </c>
      <c r="E118" s="198" t="s">
        <v>19</v>
      </c>
      <c r="F118" s="199" t="s">
        <v>485</v>
      </c>
      <c r="G118" s="196"/>
      <c r="H118" s="200">
        <v>1</v>
      </c>
      <c r="I118" s="201"/>
      <c r="J118" s="196"/>
      <c r="K118" s="196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168</v>
      </c>
      <c r="AU118" s="206" t="s">
        <v>85</v>
      </c>
      <c r="AV118" s="13" t="s">
        <v>85</v>
      </c>
      <c r="AW118" s="13" t="s">
        <v>37</v>
      </c>
      <c r="AX118" s="13" t="s">
        <v>76</v>
      </c>
      <c r="AY118" s="206" t="s">
        <v>158</v>
      </c>
    </row>
    <row r="119" spans="1:65" s="14" customFormat="1" ht="11.25">
      <c r="B119" s="207"/>
      <c r="C119" s="208"/>
      <c r="D119" s="197" t="s">
        <v>168</v>
      </c>
      <c r="E119" s="209" t="s">
        <v>19</v>
      </c>
      <c r="F119" s="210" t="s">
        <v>170</v>
      </c>
      <c r="G119" s="208"/>
      <c r="H119" s="211">
        <v>1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168</v>
      </c>
      <c r="AU119" s="217" t="s">
        <v>85</v>
      </c>
      <c r="AV119" s="14" t="s">
        <v>110</v>
      </c>
      <c r="AW119" s="14" t="s">
        <v>37</v>
      </c>
      <c r="AX119" s="14" t="s">
        <v>81</v>
      </c>
      <c r="AY119" s="217" t="s">
        <v>158</v>
      </c>
    </row>
    <row r="120" spans="1:65" s="2" customFormat="1" ht="44.25" customHeight="1">
      <c r="A120" s="37"/>
      <c r="B120" s="38"/>
      <c r="C120" s="177" t="s">
        <v>215</v>
      </c>
      <c r="D120" s="177" t="s">
        <v>160</v>
      </c>
      <c r="E120" s="178" t="s">
        <v>531</v>
      </c>
      <c r="F120" s="179" t="s">
        <v>532</v>
      </c>
      <c r="G120" s="180" t="s">
        <v>173</v>
      </c>
      <c r="H120" s="181">
        <v>2</v>
      </c>
      <c r="I120" s="182"/>
      <c r="J120" s="183">
        <f>ROUND(I120*H120,2)</f>
        <v>0</v>
      </c>
      <c r="K120" s="179" t="s">
        <v>164</v>
      </c>
      <c r="L120" s="42"/>
      <c r="M120" s="184" t="s">
        <v>19</v>
      </c>
      <c r="N120" s="185" t="s">
        <v>47</v>
      </c>
      <c r="O120" s="67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8" t="s">
        <v>110</v>
      </c>
      <c r="AT120" s="188" t="s">
        <v>160</v>
      </c>
      <c r="AU120" s="188" t="s">
        <v>85</v>
      </c>
      <c r="AY120" s="20" t="s">
        <v>158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20" t="s">
        <v>81</v>
      </c>
      <c r="BK120" s="189">
        <f>ROUND(I120*H120,2)</f>
        <v>0</v>
      </c>
      <c r="BL120" s="20" t="s">
        <v>110</v>
      </c>
      <c r="BM120" s="188" t="s">
        <v>533</v>
      </c>
    </row>
    <row r="121" spans="1:65" s="2" customFormat="1" ht="11.25">
      <c r="A121" s="37"/>
      <c r="B121" s="38"/>
      <c r="C121" s="39"/>
      <c r="D121" s="190" t="s">
        <v>166</v>
      </c>
      <c r="E121" s="39"/>
      <c r="F121" s="191" t="s">
        <v>534</v>
      </c>
      <c r="G121" s="39"/>
      <c r="H121" s="39"/>
      <c r="I121" s="192"/>
      <c r="J121" s="39"/>
      <c r="K121" s="39"/>
      <c r="L121" s="42"/>
      <c r="M121" s="193"/>
      <c r="N121" s="194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166</v>
      </c>
      <c r="AU121" s="20" t="s">
        <v>85</v>
      </c>
    </row>
    <row r="122" spans="1:65" s="13" customFormat="1" ht="11.25">
      <c r="B122" s="195"/>
      <c r="C122" s="196"/>
      <c r="D122" s="197" t="s">
        <v>168</v>
      </c>
      <c r="E122" s="198" t="s">
        <v>19</v>
      </c>
      <c r="F122" s="199" t="s">
        <v>486</v>
      </c>
      <c r="G122" s="196"/>
      <c r="H122" s="200">
        <v>2</v>
      </c>
      <c r="I122" s="201"/>
      <c r="J122" s="196"/>
      <c r="K122" s="196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168</v>
      </c>
      <c r="AU122" s="206" t="s">
        <v>85</v>
      </c>
      <c r="AV122" s="13" t="s">
        <v>85</v>
      </c>
      <c r="AW122" s="13" t="s">
        <v>37</v>
      </c>
      <c r="AX122" s="13" t="s">
        <v>76</v>
      </c>
      <c r="AY122" s="206" t="s">
        <v>158</v>
      </c>
    </row>
    <row r="123" spans="1:65" s="14" customFormat="1" ht="11.25">
      <c r="B123" s="207"/>
      <c r="C123" s="208"/>
      <c r="D123" s="197" t="s">
        <v>168</v>
      </c>
      <c r="E123" s="209" t="s">
        <v>19</v>
      </c>
      <c r="F123" s="210" t="s">
        <v>170</v>
      </c>
      <c r="G123" s="208"/>
      <c r="H123" s="211">
        <v>2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168</v>
      </c>
      <c r="AU123" s="217" t="s">
        <v>85</v>
      </c>
      <c r="AV123" s="14" t="s">
        <v>110</v>
      </c>
      <c r="AW123" s="14" t="s">
        <v>37</v>
      </c>
      <c r="AX123" s="14" t="s">
        <v>81</v>
      </c>
      <c r="AY123" s="217" t="s">
        <v>158</v>
      </c>
    </row>
    <row r="124" spans="1:65" s="2" customFormat="1" ht="37.9" customHeight="1">
      <c r="A124" s="37"/>
      <c r="B124" s="38"/>
      <c r="C124" s="177" t="s">
        <v>220</v>
      </c>
      <c r="D124" s="177" t="s">
        <v>160</v>
      </c>
      <c r="E124" s="178" t="s">
        <v>535</v>
      </c>
      <c r="F124" s="179" t="s">
        <v>536</v>
      </c>
      <c r="G124" s="180" t="s">
        <v>537</v>
      </c>
      <c r="H124" s="181">
        <v>1</v>
      </c>
      <c r="I124" s="182"/>
      <c r="J124" s="183">
        <f>ROUND(I124*H124,2)</f>
        <v>0</v>
      </c>
      <c r="K124" s="179" t="s">
        <v>19</v>
      </c>
      <c r="L124" s="42"/>
      <c r="M124" s="184" t="s">
        <v>19</v>
      </c>
      <c r="N124" s="185" t="s">
        <v>47</v>
      </c>
      <c r="O124" s="67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8" t="s">
        <v>110</v>
      </c>
      <c r="AT124" s="188" t="s">
        <v>160</v>
      </c>
      <c r="AU124" s="188" t="s">
        <v>85</v>
      </c>
      <c r="AY124" s="20" t="s">
        <v>158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20" t="s">
        <v>81</v>
      </c>
      <c r="BK124" s="189">
        <f>ROUND(I124*H124,2)</f>
        <v>0</v>
      </c>
      <c r="BL124" s="20" t="s">
        <v>110</v>
      </c>
      <c r="BM124" s="188" t="s">
        <v>538</v>
      </c>
    </row>
    <row r="125" spans="1:65" s="2" customFormat="1" ht="39">
      <c r="A125" s="37"/>
      <c r="B125" s="38"/>
      <c r="C125" s="39"/>
      <c r="D125" s="197" t="s">
        <v>207</v>
      </c>
      <c r="E125" s="39"/>
      <c r="F125" s="218" t="s">
        <v>539</v>
      </c>
      <c r="G125" s="39"/>
      <c r="H125" s="39"/>
      <c r="I125" s="192"/>
      <c r="J125" s="39"/>
      <c r="K125" s="39"/>
      <c r="L125" s="42"/>
      <c r="M125" s="193"/>
      <c r="N125" s="194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207</v>
      </c>
      <c r="AU125" s="20" t="s">
        <v>85</v>
      </c>
    </row>
    <row r="126" spans="1:65" s="13" customFormat="1" ht="11.25">
      <c r="B126" s="195"/>
      <c r="C126" s="196"/>
      <c r="D126" s="197" t="s">
        <v>168</v>
      </c>
      <c r="E126" s="198" t="s">
        <v>19</v>
      </c>
      <c r="F126" s="199" t="s">
        <v>81</v>
      </c>
      <c r="G126" s="196"/>
      <c r="H126" s="200">
        <v>1</v>
      </c>
      <c r="I126" s="201"/>
      <c r="J126" s="196"/>
      <c r="K126" s="196"/>
      <c r="L126" s="202"/>
      <c r="M126" s="254"/>
      <c r="N126" s="255"/>
      <c r="O126" s="255"/>
      <c r="P126" s="255"/>
      <c r="Q126" s="255"/>
      <c r="R126" s="255"/>
      <c r="S126" s="255"/>
      <c r="T126" s="256"/>
      <c r="AT126" s="206" t="s">
        <v>168</v>
      </c>
      <c r="AU126" s="206" t="s">
        <v>85</v>
      </c>
      <c r="AV126" s="13" t="s">
        <v>85</v>
      </c>
      <c r="AW126" s="13" t="s">
        <v>37</v>
      </c>
      <c r="AX126" s="13" t="s">
        <v>81</v>
      </c>
      <c r="AY126" s="206" t="s">
        <v>158</v>
      </c>
    </row>
    <row r="127" spans="1:65" s="2" customFormat="1" ht="6.95" customHeight="1">
      <c r="A127" s="37"/>
      <c r="B127" s="50"/>
      <c r="C127" s="51"/>
      <c r="D127" s="51"/>
      <c r="E127" s="51"/>
      <c r="F127" s="51"/>
      <c r="G127" s="51"/>
      <c r="H127" s="51"/>
      <c r="I127" s="51"/>
      <c r="J127" s="51"/>
      <c r="K127" s="51"/>
      <c r="L127" s="42"/>
      <c r="M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</sheetData>
  <sheetProtection algorithmName="SHA-512" hashValue="dey1OjBY83+kLeKN6XZTe6hDe615ni6kgI6gqw7q2y/evDayfoSx/6zhA9u+P5ex5ro7dDbrOWVTodDonvOaxw==" saltValue="q/KpolizF9yyhW9be9xEwIaWsCfWYtrjtoSXWT7Q7LGXDkq+hNyTCYr+Rm6Inm1esxBq/pLLY1vZqBG6jxMnGw==" spinCount="100000" sheet="1" objects="1" scenarios="1" formatColumns="0" formatRows="0" autoFilter="0"/>
  <autoFilter ref="C80:K126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/>
    <hyperlink ref="F89" r:id="rId2"/>
    <hyperlink ref="F93" r:id="rId3"/>
    <hyperlink ref="F97" r:id="rId4"/>
    <hyperlink ref="F101" r:id="rId5"/>
    <hyperlink ref="F109" r:id="rId6"/>
    <hyperlink ref="F113" r:id="rId7"/>
    <hyperlink ref="F117" r:id="rId8"/>
    <hyperlink ref="F121" r:id="rId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tabSelected="1" topLeftCell="A100" zoomScale="85" zoomScaleNormal="85" workbookViewId="0">
      <selection activeCell="W104" sqref="W10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0" t="s">
        <v>91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3"/>
      <c r="AT3" s="20" t="s">
        <v>85</v>
      </c>
    </row>
    <row r="4" spans="1:46" s="1" customFormat="1" ht="24.95" customHeight="1">
      <c r="B4" s="23"/>
      <c r="D4" s="107" t="s">
        <v>96</v>
      </c>
      <c r="L4" s="23"/>
      <c r="M4" s="108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9" t="s">
        <v>16</v>
      </c>
      <c r="L6" s="23"/>
    </row>
    <row r="7" spans="1:46" s="1" customFormat="1" ht="16.5" customHeight="1">
      <c r="B7" s="23"/>
      <c r="E7" s="398" t="str">
        <f>'Rekapitulace stavby'!K6</f>
        <v>Dyjsko-mlýnský náhon, ř.km 0,000 - 2,200 Hrabětice, oprava hrází</v>
      </c>
      <c r="F7" s="399"/>
      <c r="G7" s="399"/>
      <c r="H7" s="399"/>
      <c r="L7" s="23"/>
    </row>
    <row r="8" spans="1:46" s="2" customFormat="1" ht="12" customHeight="1">
      <c r="A8" s="37"/>
      <c r="B8" s="42"/>
      <c r="C8" s="37"/>
      <c r="D8" s="109" t="s">
        <v>104</v>
      </c>
      <c r="E8" s="37"/>
      <c r="F8" s="37"/>
      <c r="G8" s="37"/>
      <c r="H8" s="37"/>
      <c r="I8" s="37"/>
      <c r="J8" s="37"/>
      <c r="K8" s="37"/>
      <c r="L8" s="110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400" t="s">
        <v>540</v>
      </c>
      <c r="F9" s="401"/>
      <c r="G9" s="401"/>
      <c r="H9" s="401"/>
      <c r="I9" s="37"/>
      <c r="J9" s="37"/>
      <c r="K9" s="37"/>
      <c r="L9" s="110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9" t="s">
        <v>18</v>
      </c>
      <c r="E11" s="37"/>
      <c r="F11" s="111" t="s">
        <v>19</v>
      </c>
      <c r="G11" s="37"/>
      <c r="H11" s="37"/>
      <c r="I11" s="109" t="s">
        <v>20</v>
      </c>
      <c r="J11" s="111" t="s">
        <v>19</v>
      </c>
      <c r="K11" s="37"/>
      <c r="L11" s="110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9" t="s">
        <v>21</v>
      </c>
      <c r="E12" s="37"/>
      <c r="F12" s="111" t="s">
        <v>112</v>
      </c>
      <c r="G12" s="37"/>
      <c r="H12" s="37"/>
      <c r="I12" s="109" t="s">
        <v>23</v>
      </c>
      <c r="J12" s="112" t="str">
        <f>'Rekapitulace stavby'!AN8</f>
        <v>24. 3. 2025</v>
      </c>
      <c r="K12" s="37"/>
      <c r="L12" s="11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9" t="s">
        <v>25</v>
      </c>
      <c r="E14" s="37"/>
      <c r="F14" s="37"/>
      <c r="G14" s="37"/>
      <c r="H14" s="37"/>
      <c r="I14" s="109" t="s">
        <v>26</v>
      </c>
      <c r="J14" s="111" t="s">
        <v>27</v>
      </c>
      <c r="K14" s="37"/>
      <c r="L14" s="110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1" t="s">
        <v>28</v>
      </c>
      <c r="F15" s="37"/>
      <c r="G15" s="37"/>
      <c r="H15" s="37"/>
      <c r="I15" s="109" t="s">
        <v>29</v>
      </c>
      <c r="J15" s="111" t="s">
        <v>30</v>
      </c>
      <c r="K15" s="37"/>
      <c r="L15" s="11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9" t="s">
        <v>31</v>
      </c>
      <c r="E17" s="37"/>
      <c r="F17" s="37"/>
      <c r="G17" s="37"/>
      <c r="H17" s="37"/>
      <c r="I17" s="109" t="s">
        <v>26</v>
      </c>
      <c r="J17" s="33" t="str">
        <f>'Rekapitulace stavby'!AN13</f>
        <v>Vyplň údaj</v>
      </c>
      <c r="K17" s="37"/>
      <c r="L17" s="11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402" t="str">
        <f>'Rekapitulace stavby'!E14</f>
        <v>Vyplň údaj</v>
      </c>
      <c r="F18" s="403"/>
      <c r="G18" s="403"/>
      <c r="H18" s="403"/>
      <c r="I18" s="109" t="s">
        <v>29</v>
      </c>
      <c r="J18" s="33" t="str">
        <f>'Rekapitulace stavby'!AN14</f>
        <v>Vyplň údaj</v>
      </c>
      <c r="K18" s="37"/>
      <c r="L18" s="11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9" t="s">
        <v>33</v>
      </c>
      <c r="E20" s="37"/>
      <c r="F20" s="37"/>
      <c r="G20" s="37"/>
      <c r="H20" s="37"/>
      <c r="I20" s="109" t="s">
        <v>26</v>
      </c>
      <c r="J20" s="111" t="s">
        <v>34</v>
      </c>
      <c r="K20" s="37"/>
      <c r="L20" s="11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1" t="s">
        <v>35</v>
      </c>
      <c r="F21" s="37"/>
      <c r="G21" s="37"/>
      <c r="H21" s="37"/>
      <c r="I21" s="109" t="s">
        <v>29</v>
      </c>
      <c r="J21" s="111" t="s">
        <v>36</v>
      </c>
      <c r="K21" s="37"/>
      <c r="L21" s="11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9" t="s">
        <v>38</v>
      </c>
      <c r="E23" s="37"/>
      <c r="F23" s="37"/>
      <c r="G23" s="37"/>
      <c r="H23" s="37"/>
      <c r="I23" s="109" t="s">
        <v>26</v>
      </c>
      <c r="J23" s="111" t="s">
        <v>19</v>
      </c>
      <c r="K23" s="37"/>
      <c r="L23" s="11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1" t="s">
        <v>39</v>
      </c>
      <c r="F24" s="37"/>
      <c r="G24" s="37"/>
      <c r="H24" s="37"/>
      <c r="I24" s="109" t="s">
        <v>29</v>
      </c>
      <c r="J24" s="111" t="s">
        <v>19</v>
      </c>
      <c r="K24" s="37"/>
      <c r="L24" s="110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0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9" t="s">
        <v>40</v>
      </c>
      <c r="E26" s="37"/>
      <c r="F26" s="37"/>
      <c r="G26" s="37"/>
      <c r="H26" s="37"/>
      <c r="I26" s="37"/>
      <c r="J26" s="37"/>
      <c r="K26" s="37"/>
      <c r="L26" s="110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3"/>
      <c r="B27" s="114"/>
      <c r="C27" s="113"/>
      <c r="D27" s="113"/>
      <c r="E27" s="404" t="s">
        <v>19</v>
      </c>
      <c r="F27" s="404"/>
      <c r="G27" s="404"/>
      <c r="H27" s="404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0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6"/>
      <c r="E29" s="116"/>
      <c r="F29" s="116"/>
      <c r="G29" s="116"/>
      <c r="H29" s="116"/>
      <c r="I29" s="116"/>
      <c r="J29" s="116"/>
      <c r="K29" s="116"/>
      <c r="L29" s="110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7" t="s">
        <v>42</v>
      </c>
      <c r="E30" s="37"/>
      <c r="F30" s="37"/>
      <c r="G30" s="37"/>
      <c r="H30" s="37"/>
      <c r="I30" s="37"/>
      <c r="J30" s="118">
        <f>ROUND(J80, 2)</f>
        <v>123605</v>
      </c>
      <c r="K30" s="37"/>
      <c r="L30" s="110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6"/>
      <c r="E31" s="116"/>
      <c r="F31" s="116"/>
      <c r="G31" s="116"/>
      <c r="H31" s="116"/>
      <c r="I31" s="116"/>
      <c r="J31" s="116"/>
      <c r="K31" s="116"/>
      <c r="L31" s="110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9" t="s">
        <v>44</v>
      </c>
      <c r="G32" s="37"/>
      <c r="H32" s="37"/>
      <c r="I32" s="119" t="s">
        <v>43</v>
      </c>
      <c r="J32" s="119" t="s">
        <v>45</v>
      </c>
      <c r="K32" s="37"/>
      <c r="L32" s="110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20" t="s">
        <v>46</v>
      </c>
      <c r="E33" s="109" t="s">
        <v>47</v>
      </c>
      <c r="F33" s="121">
        <f>ROUND((SUM(BE80:BE122)),  2)</f>
        <v>123605</v>
      </c>
      <c r="G33" s="37"/>
      <c r="H33" s="37"/>
      <c r="I33" s="122">
        <v>0.21</v>
      </c>
      <c r="J33" s="121">
        <f>ROUND(((SUM(BE80:BE122))*I33),  2)</f>
        <v>25957.05</v>
      </c>
      <c r="K33" s="37"/>
      <c r="L33" s="11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9" t="s">
        <v>48</v>
      </c>
      <c r="F34" s="121">
        <f>ROUND((SUM(BF80:BF122)),  2)</f>
        <v>0</v>
      </c>
      <c r="G34" s="37"/>
      <c r="H34" s="37"/>
      <c r="I34" s="122">
        <v>0.12</v>
      </c>
      <c r="J34" s="121">
        <f>ROUND(((SUM(BF80:BF122))*I34),  2)</f>
        <v>0</v>
      </c>
      <c r="K34" s="37"/>
      <c r="L34" s="110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9" t="s">
        <v>49</v>
      </c>
      <c r="F35" s="121">
        <f>ROUND((SUM(BG80:BG122)),  2)</f>
        <v>0</v>
      </c>
      <c r="G35" s="37"/>
      <c r="H35" s="37"/>
      <c r="I35" s="122">
        <v>0.21</v>
      </c>
      <c r="J35" s="121">
        <f>0</f>
        <v>0</v>
      </c>
      <c r="K35" s="37"/>
      <c r="L35" s="11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9" t="s">
        <v>50</v>
      </c>
      <c r="F36" s="121">
        <f>ROUND((SUM(BH80:BH122)),  2)</f>
        <v>0</v>
      </c>
      <c r="G36" s="37"/>
      <c r="H36" s="37"/>
      <c r="I36" s="122">
        <v>0.12</v>
      </c>
      <c r="J36" s="121">
        <f>0</f>
        <v>0</v>
      </c>
      <c r="K36" s="37"/>
      <c r="L36" s="110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9" t="s">
        <v>51</v>
      </c>
      <c r="F37" s="121">
        <f>ROUND((SUM(BI80:BI122)),  2)</f>
        <v>0</v>
      </c>
      <c r="G37" s="37"/>
      <c r="H37" s="37"/>
      <c r="I37" s="122">
        <v>0</v>
      </c>
      <c r="J37" s="121">
        <f>0</f>
        <v>0</v>
      </c>
      <c r="K37" s="37"/>
      <c r="L37" s="110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0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5"/>
      <c r="J39" s="128">
        <f>SUM(J30:J37)</f>
        <v>149562.04999999999</v>
      </c>
      <c r="K39" s="129"/>
      <c r="L39" s="110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0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0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133</v>
      </c>
      <c r="D45" s="39"/>
      <c r="E45" s="39"/>
      <c r="F45" s="39"/>
      <c r="G45" s="39"/>
      <c r="H45" s="39"/>
      <c r="I45" s="39"/>
      <c r="J45" s="39"/>
      <c r="K45" s="39"/>
      <c r="L45" s="110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0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10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405" t="str">
        <f>E7</f>
        <v>Dyjsko-mlýnský náhon, ř.km 0,000 - 2,200 Hrabětice, oprava hrází</v>
      </c>
      <c r="F48" s="406"/>
      <c r="G48" s="406"/>
      <c r="H48" s="406"/>
      <c r="I48" s="39"/>
      <c r="J48" s="39"/>
      <c r="K48" s="39"/>
      <c r="L48" s="110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104</v>
      </c>
      <c r="D49" s="39"/>
      <c r="E49" s="39"/>
      <c r="F49" s="39"/>
      <c r="G49" s="39"/>
      <c r="H49" s="39"/>
      <c r="I49" s="39"/>
      <c r="J49" s="39"/>
      <c r="K49" s="39"/>
      <c r="L49" s="110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77" t="str">
        <f>E9</f>
        <v>VRN - Vedlejší rozpočtové náklady</v>
      </c>
      <c r="F50" s="407"/>
      <c r="G50" s="407"/>
      <c r="H50" s="407"/>
      <c r="I50" s="39"/>
      <c r="J50" s="39"/>
      <c r="K50" s="39"/>
      <c r="L50" s="110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0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k.ú. Hrabětice, Hevlín</v>
      </c>
      <c r="G52" s="39"/>
      <c r="H52" s="39"/>
      <c r="I52" s="32" t="s">
        <v>23</v>
      </c>
      <c r="J52" s="62" t="str">
        <f>IF(J12="","",J12)</f>
        <v>24. 3. 2025</v>
      </c>
      <c r="K52" s="39"/>
      <c r="L52" s="110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0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Povodí Moravy, s.p.</v>
      </c>
      <c r="G54" s="39"/>
      <c r="H54" s="39"/>
      <c r="I54" s="32" t="s">
        <v>33</v>
      </c>
      <c r="J54" s="35" t="str">
        <f>E21</f>
        <v>Regioprojekt Brno, s.r.o.</v>
      </c>
      <c r="K54" s="39"/>
      <c r="L54" s="110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31</v>
      </c>
      <c r="D55" s="39"/>
      <c r="E55" s="39"/>
      <c r="F55" s="30" t="str">
        <f>IF(E18="","",E18)</f>
        <v>Vyplň údaj</v>
      </c>
      <c r="G55" s="39"/>
      <c r="H55" s="39"/>
      <c r="I55" s="32" t="s">
        <v>38</v>
      </c>
      <c r="J55" s="35" t="str">
        <f>E24</f>
        <v>Ing. Martin Pikna</v>
      </c>
      <c r="K55" s="39"/>
      <c r="L55" s="110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0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4" t="s">
        <v>134</v>
      </c>
      <c r="D57" s="135"/>
      <c r="E57" s="135"/>
      <c r="F57" s="135"/>
      <c r="G57" s="135"/>
      <c r="H57" s="135"/>
      <c r="I57" s="135"/>
      <c r="J57" s="136" t="s">
        <v>135</v>
      </c>
      <c r="K57" s="135"/>
      <c r="L57" s="110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0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7" t="s">
        <v>74</v>
      </c>
      <c r="D59" s="39"/>
      <c r="E59" s="39"/>
      <c r="F59" s="39"/>
      <c r="G59" s="39"/>
      <c r="H59" s="39"/>
      <c r="I59" s="39"/>
      <c r="J59" s="80">
        <f>J80</f>
        <v>123605</v>
      </c>
      <c r="K59" s="39"/>
      <c r="L59" s="110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136</v>
      </c>
    </row>
    <row r="60" spans="1:47" s="9" customFormat="1" ht="24.95" customHeight="1">
      <c r="B60" s="138"/>
      <c r="C60" s="139"/>
      <c r="D60" s="140" t="s">
        <v>540</v>
      </c>
      <c r="E60" s="141"/>
      <c r="F60" s="141"/>
      <c r="G60" s="141"/>
      <c r="H60" s="141"/>
      <c r="I60" s="141"/>
      <c r="J60" s="142">
        <f>J81</f>
        <v>123605</v>
      </c>
      <c r="K60" s="139"/>
      <c r="L60" s="143"/>
    </row>
    <row r="61" spans="1:47" s="2" customFormat="1" ht="21.75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10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6.95" customHeight="1">
      <c r="A62" s="37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110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pans="1:63" s="2" customFormat="1" ht="6.95" customHeight="1">
      <c r="A66" s="37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110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63" s="2" customFormat="1" ht="24.95" customHeight="1">
      <c r="A67" s="37"/>
      <c r="B67" s="38"/>
      <c r="C67" s="26" t="s">
        <v>143</v>
      </c>
      <c r="D67" s="39"/>
      <c r="E67" s="39"/>
      <c r="F67" s="39"/>
      <c r="G67" s="39"/>
      <c r="H67" s="39"/>
      <c r="I67" s="39"/>
      <c r="J67" s="39"/>
      <c r="K67" s="39"/>
      <c r="L67" s="110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63" s="2" customFormat="1" ht="6.95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10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63" s="2" customFormat="1" ht="12" customHeight="1">
      <c r="A69" s="37"/>
      <c r="B69" s="38"/>
      <c r="C69" s="32" t="s">
        <v>16</v>
      </c>
      <c r="D69" s="39"/>
      <c r="E69" s="39"/>
      <c r="F69" s="39"/>
      <c r="G69" s="39"/>
      <c r="H69" s="39"/>
      <c r="I69" s="39"/>
      <c r="J69" s="39"/>
      <c r="K69" s="39"/>
      <c r="L69" s="110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63" s="2" customFormat="1" ht="16.5" customHeight="1">
      <c r="A70" s="37"/>
      <c r="B70" s="38"/>
      <c r="C70" s="39"/>
      <c r="D70" s="39"/>
      <c r="E70" s="405" t="str">
        <f>E7</f>
        <v>Dyjsko-mlýnský náhon, ř.km 0,000 - 2,200 Hrabětice, oprava hrází</v>
      </c>
      <c r="F70" s="406"/>
      <c r="G70" s="406"/>
      <c r="H70" s="406"/>
      <c r="I70" s="39"/>
      <c r="J70" s="39"/>
      <c r="K70" s="39"/>
      <c r="L70" s="110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63" s="2" customFormat="1" ht="12" customHeight="1">
      <c r="A71" s="37"/>
      <c r="B71" s="38"/>
      <c r="C71" s="32" t="s">
        <v>104</v>
      </c>
      <c r="D71" s="39"/>
      <c r="E71" s="39"/>
      <c r="F71" s="39"/>
      <c r="G71" s="39"/>
      <c r="H71" s="39"/>
      <c r="I71" s="39"/>
      <c r="J71" s="39"/>
      <c r="K71" s="39"/>
      <c r="L71" s="110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63" s="2" customFormat="1" ht="16.5" customHeight="1">
      <c r="A72" s="37"/>
      <c r="B72" s="38"/>
      <c r="C72" s="39"/>
      <c r="D72" s="39"/>
      <c r="E72" s="377" t="str">
        <f>E9</f>
        <v>VRN - Vedlejší rozpočtové náklady</v>
      </c>
      <c r="F72" s="407"/>
      <c r="G72" s="407"/>
      <c r="H72" s="407"/>
      <c r="I72" s="39"/>
      <c r="J72" s="39"/>
      <c r="K72" s="39"/>
      <c r="L72" s="110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63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0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63" s="2" customFormat="1" ht="12" customHeight="1">
      <c r="A74" s="37"/>
      <c r="B74" s="38"/>
      <c r="C74" s="32" t="s">
        <v>21</v>
      </c>
      <c r="D74" s="39"/>
      <c r="E74" s="39"/>
      <c r="F74" s="30" t="str">
        <f>F12</f>
        <v>k.ú. Hrabětice, Hevlín</v>
      </c>
      <c r="G74" s="39"/>
      <c r="H74" s="39"/>
      <c r="I74" s="32" t="s">
        <v>23</v>
      </c>
      <c r="J74" s="62" t="str">
        <f>IF(J12="","",J12)</f>
        <v>24. 3. 2025</v>
      </c>
      <c r="K74" s="39"/>
      <c r="L74" s="110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63" s="2" customFormat="1" ht="6.95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10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63" s="2" customFormat="1" ht="25.7" customHeight="1">
      <c r="A76" s="37"/>
      <c r="B76" s="38"/>
      <c r="C76" s="32" t="s">
        <v>25</v>
      </c>
      <c r="D76" s="39"/>
      <c r="E76" s="39"/>
      <c r="F76" s="30" t="str">
        <f>E15</f>
        <v>Povodí Moravy, s.p.</v>
      </c>
      <c r="G76" s="39"/>
      <c r="H76" s="39"/>
      <c r="I76" s="32" t="s">
        <v>33</v>
      </c>
      <c r="J76" s="35" t="str">
        <f>E21</f>
        <v>Regioprojekt Brno, s.r.o.</v>
      </c>
      <c r="K76" s="39"/>
      <c r="L76" s="110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63" s="2" customFormat="1" ht="15.2" customHeight="1">
      <c r="A77" s="37"/>
      <c r="B77" s="38"/>
      <c r="C77" s="32" t="s">
        <v>31</v>
      </c>
      <c r="D77" s="39"/>
      <c r="E77" s="39"/>
      <c r="F77" s="30" t="str">
        <f>IF(E18="","",E18)</f>
        <v>Vyplň údaj</v>
      </c>
      <c r="G77" s="39"/>
      <c r="H77" s="39"/>
      <c r="I77" s="32" t="s">
        <v>38</v>
      </c>
      <c r="J77" s="35" t="str">
        <f>E24</f>
        <v>Ing. Martin Pikna</v>
      </c>
      <c r="K77" s="39"/>
      <c r="L77" s="110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63" s="2" customFormat="1" ht="10.3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0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63" s="11" customFormat="1" ht="29.25" customHeight="1">
      <c r="A79" s="150"/>
      <c r="B79" s="151"/>
      <c r="C79" s="152" t="s">
        <v>144</v>
      </c>
      <c r="D79" s="153" t="s">
        <v>61</v>
      </c>
      <c r="E79" s="153" t="s">
        <v>57</v>
      </c>
      <c r="F79" s="153" t="s">
        <v>58</v>
      </c>
      <c r="G79" s="153" t="s">
        <v>145</v>
      </c>
      <c r="H79" s="153" t="s">
        <v>146</v>
      </c>
      <c r="I79" s="153" t="s">
        <v>147</v>
      </c>
      <c r="J79" s="153" t="s">
        <v>135</v>
      </c>
      <c r="K79" s="154" t="s">
        <v>148</v>
      </c>
      <c r="L79" s="155"/>
      <c r="M79" s="71" t="s">
        <v>19</v>
      </c>
      <c r="N79" s="72" t="s">
        <v>46</v>
      </c>
      <c r="O79" s="72" t="s">
        <v>149</v>
      </c>
      <c r="P79" s="72" t="s">
        <v>150</v>
      </c>
      <c r="Q79" s="72" t="s">
        <v>151</v>
      </c>
      <c r="R79" s="72" t="s">
        <v>152</v>
      </c>
      <c r="S79" s="72" t="s">
        <v>153</v>
      </c>
      <c r="T79" s="73" t="s">
        <v>154</v>
      </c>
      <c r="U79" s="150"/>
      <c r="V79" s="150"/>
      <c r="W79" s="150"/>
      <c r="X79" s="150"/>
      <c r="Y79" s="150"/>
      <c r="Z79" s="150"/>
      <c r="AA79" s="150"/>
      <c r="AB79" s="150"/>
      <c r="AC79" s="150"/>
      <c r="AD79" s="150"/>
      <c r="AE79" s="150"/>
    </row>
    <row r="80" spans="1:63" s="2" customFormat="1" ht="22.9" customHeight="1">
      <c r="A80" s="37"/>
      <c r="B80" s="38"/>
      <c r="C80" s="78" t="s">
        <v>155</v>
      </c>
      <c r="D80" s="39"/>
      <c r="E80" s="39"/>
      <c r="F80" s="39"/>
      <c r="G80" s="39"/>
      <c r="H80" s="39"/>
      <c r="I80" s="39"/>
      <c r="J80" s="156">
        <f>BK80</f>
        <v>123605</v>
      </c>
      <c r="K80" s="39"/>
      <c r="L80" s="42"/>
      <c r="M80" s="74"/>
      <c r="N80" s="157"/>
      <c r="O80" s="75"/>
      <c r="P80" s="158">
        <f>P81</f>
        <v>0</v>
      </c>
      <c r="Q80" s="75"/>
      <c r="R80" s="158">
        <f>R81</f>
        <v>0</v>
      </c>
      <c r="S80" s="75"/>
      <c r="T80" s="15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20" t="s">
        <v>75</v>
      </c>
      <c r="AU80" s="20" t="s">
        <v>136</v>
      </c>
      <c r="BK80" s="160">
        <f>BK81</f>
        <v>123605</v>
      </c>
    </row>
    <row r="81" spans="1:65" s="12" customFormat="1" ht="25.9" customHeight="1">
      <c r="B81" s="161"/>
      <c r="C81" s="162"/>
      <c r="D81" s="163" t="s">
        <v>75</v>
      </c>
      <c r="E81" s="164" t="s">
        <v>88</v>
      </c>
      <c r="F81" s="164" t="s">
        <v>89</v>
      </c>
      <c r="G81" s="162"/>
      <c r="H81" s="162"/>
      <c r="I81" s="165"/>
      <c r="J81" s="166">
        <f>BK81</f>
        <v>123605</v>
      </c>
      <c r="K81" s="162"/>
      <c r="L81" s="167"/>
      <c r="M81" s="168"/>
      <c r="N81" s="169"/>
      <c r="O81" s="169"/>
      <c r="P81" s="170">
        <f>SUM(P82:P122)</f>
        <v>0</v>
      </c>
      <c r="Q81" s="169"/>
      <c r="R81" s="170">
        <f>SUM(R82:R122)</f>
        <v>0</v>
      </c>
      <c r="S81" s="169"/>
      <c r="T81" s="171">
        <f>SUM(T82:T122)</f>
        <v>0</v>
      </c>
      <c r="AR81" s="172" t="s">
        <v>186</v>
      </c>
      <c r="AT81" s="173" t="s">
        <v>75</v>
      </c>
      <c r="AU81" s="173" t="s">
        <v>76</v>
      </c>
      <c r="AY81" s="172" t="s">
        <v>158</v>
      </c>
      <c r="BK81" s="174">
        <f>SUM(BK82:BK122)</f>
        <v>123605</v>
      </c>
    </row>
    <row r="82" spans="1:65" s="2" customFormat="1" ht="16.5" customHeight="1">
      <c r="A82" s="37"/>
      <c r="B82" s="38"/>
      <c r="C82" s="177" t="s">
        <v>81</v>
      </c>
      <c r="D82" s="177" t="s">
        <v>160</v>
      </c>
      <c r="E82" s="178" t="s">
        <v>541</v>
      </c>
      <c r="F82" s="179" t="s">
        <v>542</v>
      </c>
      <c r="G82" s="180" t="s">
        <v>537</v>
      </c>
      <c r="H82" s="181">
        <v>1</v>
      </c>
      <c r="I82" s="182"/>
      <c r="J82" s="183">
        <f>ROUND(I82*H82,2)</f>
        <v>0</v>
      </c>
      <c r="K82" s="179" t="s">
        <v>19</v>
      </c>
      <c r="L82" s="42"/>
      <c r="M82" s="184" t="s">
        <v>19</v>
      </c>
      <c r="N82" s="185" t="s">
        <v>47</v>
      </c>
      <c r="O82" s="67"/>
      <c r="P82" s="186">
        <f>O82*H82</f>
        <v>0</v>
      </c>
      <c r="Q82" s="186">
        <v>0</v>
      </c>
      <c r="R82" s="186">
        <f>Q82*H82</f>
        <v>0</v>
      </c>
      <c r="S82" s="186">
        <v>0</v>
      </c>
      <c r="T82" s="187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88" t="s">
        <v>110</v>
      </c>
      <c r="AT82" s="188" t="s">
        <v>160</v>
      </c>
      <c r="AU82" s="188" t="s">
        <v>81</v>
      </c>
      <c r="AY82" s="20" t="s">
        <v>158</v>
      </c>
      <c r="BE82" s="189">
        <f>IF(N82="základní",J82,0)</f>
        <v>0</v>
      </c>
      <c r="BF82" s="189">
        <f>IF(N82="snížená",J82,0)</f>
        <v>0</v>
      </c>
      <c r="BG82" s="189">
        <f>IF(N82="zákl. přenesená",J82,0)</f>
        <v>0</v>
      </c>
      <c r="BH82" s="189">
        <f>IF(N82="sníž. přenesená",J82,0)</f>
        <v>0</v>
      </c>
      <c r="BI82" s="189">
        <f>IF(N82="nulová",J82,0)</f>
        <v>0</v>
      </c>
      <c r="BJ82" s="20" t="s">
        <v>81</v>
      </c>
      <c r="BK82" s="189">
        <f>ROUND(I82*H82,2)</f>
        <v>0</v>
      </c>
      <c r="BL82" s="20" t="s">
        <v>110</v>
      </c>
      <c r="BM82" s="188" t="s">
        <v>543</v>
      </c>
    </row>
    <row r="83" spans="1:65" s="2" customFormat="1" ht="39">
      <c r="A83" s="37"/>
      <c r="B83" s="38"/>
      <c r="C83" s="39"/>
      <c r="D83" s="197" t="s">
        <v>207</v>
      </c>
      <c r="E83" s="39"/>
      <c r="F83" s="218" t="s">
        <v>544</v>
      </c>
      <c r="G83" s="39"/>
      <c r="H83" s="39"/>
      <c r="I83" s="192"/>
      <c r="J83" s="39"/>
      <c r="K83" s="39"/>
      <c r="L83" s="42"/>
      <c r="M83" s="193"/>
      <c r="N83" s="194"/>
      <c r="O83" s="67"/>
      <c r="P83" s="67"/>
      <c r="Q83" s="67"/>
      <c r="R83" s="67"/>
      <c r="S83" s="67"/>
      <c r="T83" s="68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20" t="s">
        <v>207</v>
      </c>
      <c r="AU83" s="20" t="s">
        <v>81</v>
      </c>
    </row>
    <row r="84" spans="1:65" s="2" customFormat="1" ht="16.5" customHeight="1">
      <c r="A84" s="37"/>
      <c r="B84" s="38"/>
      <c r="C84" s="177" t="s">
        <v>85</v>
      </c>
      <c r="D84" s="177" t="s">
        <v>160</v>
      </c>
      <c r="E84" s="178" t="s">
        <v>545</v>
      </c>
      <c r="F84" s="179" t="s">
        <v>546</v>
      </c>
      <c r="G84" s="180" t="s">
        <v>537</v>
      </c>
      <c r="H84" s="181">
        <v>1</v>
      </c>
      <c r="I84" s="182"/>
      <c r="J84" s="183">
        <f>ROUND(I84*H84,2)</f>
        <v>0</v>
      </c>
      <c r="K84" s="179" t="s">
        <v>19</v>
      </c>
      <c r="L84" s="42"/>
      <c r="M84" s="184" t="s">
        <v>19</v>
      </c>
      <c r="N84" s="185" t="s">
        <v>47</v>
      </c>
      <c r="O84" s="67"/>
      <c r="P84" s="186">
        <f>O84*H84</f>
        <v>0</v>
      </c>
      <c r="Q84" s="186">
        <v>0</v>
      </c>
      <c r="R84" s="186">
        <f>Q84*H84</f>
        <v>0</v>
      </c>
      <c r="S84" s="186">
        <v>0</v>
      </c>
      <c r="T84" s="187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8" t="s">
        <v>110</v>
      </c>
      <c r="AT84" s="188" t="s">
        <v>160</v>
      </c>
      <c r="AU84" s="188" t="s">
        <v>81</v>
      </c>
      <c r="AY84" s="20" t="s">
        <v>158</v>
      </c>
      <c r="BE84" s="189">
        <f>IF(N84="základní",J84,0)</f>
        <v>0</v>
      </c>
      <c r="BF84" s="189">
        <f>IF(N84="snížená",J84,0)</f>
        <v>0</v>
      </c>
      <c r="BG84" s="189">
        <f>IF(N84="zákl. přenesená",J84,0)</f>
        <v>0</v>
      </c>
      <c r="BH84" s="189">
        <f>IF(N84="sníž. přenesená",J84,0)</f>
        <v>0</v>
      </c>
      <c r="BI84" s="189">
        <f>IF(N84="nulová",J84,0)</f>
        <v>0</v>
      </c>
      <c r="BJ84" s="20" t="s">
        <v>81</v>
      </c>
      <c r="BK84" s="189">
        <f>ROUND(I84*H84,2)</f>
        <v>0</v>
      </c>
      <c r="BL84" s="20" t="s">
        <v>110</v>
      </c>
      <c r="BM84" s="188" t="s">
        <v>547</v>
      </c>
    </row>
    <row r="85" spans="1:65" s="2" customFormat="1" ht="21.75" customHeight="1">
      <c r="A85" s="37"/>
      <c r="B85" s="38"/>
      <c r="C85" s="177" t="s">
        <v>106</v>
      </c>
      <c r="D85" s="177" t="s">
        <v>160</v>
      </c>
      <c r="E85" s="178" t="s">
        <v>548</v>
      </c>
      <c r="F85" s="179" t="s">
        <v>549</v>
      </c>
      <c r="G85" s="180" t="s">
        <v>537</v>
      </c>
      <c r="H85" s="181">
        <v>1</v>
      </c>
      <c r="I85" s="182"/>
      <c r="J85" s="183">
        <f>ROUND(I85*H85,2)</f>
        <v>0</v>
      </c>
      <c r="K85" s="179" t="s">
        <v>19</v>
      </c>
      <c r="L85" s="42"/>
      <c r="M85" s="184" t="s">
        <v>19</v>
      </c>
      <c r="N85" s="185" t="s">
        <v>47</v>
      </c>
      <c r="O85" s="67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88" t="s">
        <v>110</v>
      </c>
      <c r="AT85" s="188" t="s">
        <v>160</v>
      </c>
      <c r="AU85" s="188" t="s">
        <v>81</v>
      </c>
      <c r="AY85" s="20" t="s">
        <v>158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20" t="s">
        <v>81</v>
      </c>
      <c r="BK85" s="189">
        <f>ROUND(I85*H85,2)</f>
        <v>0</v>
      </c>
      <c r="BL85" s="20" t="s">
        <v>110</v>
      </c>
      <c r="BM85" s="188" t="s">
        <v>550</v>
      </c>
    </row>
    <row r="86" spans="1:65" s="2" customFormat="1" ht="24.2" customHeight="1">
      <c r="A86" s="37"/>
      <c r="B86" s="38"/>
      <c r="C86" s="177" t="s">
        <v>110</v>
      </c>
      <c r="D86" s="177" t="s">
        <v>160</v>
      </c>
      <c r="E86" s="178" t="s">
        <v>551</v>
      </c>
      <c r="F86" s="179" t="s">
        <v>552</v>
      </c>
      <c r="G86" s="180" t="s">
        <v>537</v>
      </c>
      <c r="H86" s="181">
        <v>1</v>
      </c>
      <c r="I86" s="182"/>
      <c r="J86" s="183">
        <f>ROUND(I86*H86,2)</f>
        <v>0</v>
      </c>
      <c r="K86" s="179" t="s">
        <v>19</v>
      </c>
      <c r="L86" s="42"/>
      <c r="M86" s="184" t="s">
        <v>19</v>
      </c>
      <c r="N86" s="185" t="s">
        <v>47</v>
      </c>
      <c r="O86" s="67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8" t="s">
        <v>553</v>
      </c>
      <c r="AT86" s="188" t="s">
        <v>160</v>
      </c>
      <c r="AU86" s="188" t="s">
        <v>81</v>
      </c>
      <c r="AY86" s="20" t="s">
        <v>158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20" t="s">
        <v>81</v>
      </c>
      <c r="BK86" s="189">
        <f>ROUND(I86*H86,2)</f>
        <v>0</v>
      </c>
      <c r="BL86" s="20" t="s">
        <v>553</v>
      </c>
      <c r="BM86" s="188" t="s">
        <v>554</v>
      </c>
    </row>
    <row r="87" spans="1:65" s="2" customFormat="1" ht="87.75">
      <c r="A87" s="37"/>
      <c r="B87" s="38"/>
      <c r="C87" s="39"/>
      <c r="D87" s="197" t="s">
        <v>207</v>
      </c>
      <c r="E87" s="39"/>
      <c r="F87" s="218" t="s">
        <v>555</v>
      </c>
      <c r="G87" s="39"/>
      <c r="H87" s="39"/>
      <c r="I87" s="192"/>
      <c r="J87" s="39"/>
      <c r="K87" s="39"/>
      <c r="L87" s="42"/>
      <c r="M87" s="193"/>
      <c r="N87" s="194"/>
      <c r="O87" s="67"/>
      <c r="P87" s="67"/>
      <c r="Q87" s="67"/>
      <c r="R87" s="67"/>
      <c r="S87" s="67"/>
      <c r="T87" s="68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20" t="s">
        <v>207</v>
      </c>
      <c r="AU87" s="20" t="s">
        <v>81</v>
      </c>
    </row>
    <row r="88" spans="1:65" s="2" customFormat="1" ht="16.5" customHeight="1">
      <c r="A88" s="37"/>
      <c r="B88" s="38"/>
      <c r="C88" s="177" t="s">
        <v>186</v>
      </c>
      <c r="D88" s="177" t="s">
        <v>160</v>
      </c>
      <c r="E88" s="178" t="s">
        <v>556</v>
      </c>
      <c r="F88" s="179" t="s">
        <v>557</v>
      </c>
      <c r="G88" s="180" t="s">
        <v>537</v>
      </c>
      <c r="H88" s="181">
        <v>1</v>
      </c>
      <c r="I88" s="182"/>
      <c r="J88" s="183">
        <f>ROUND(I88*H88,2)</f>
        <v>0</v>
      </c>
      <c r="K88" s="179" t="s">
        <v>19</v>
      </c>
      <c r="L88" s="42"/>
      <c r="M88" s="184" t="s">
        <v>19</v>
      </c>
      <c r="N88" s="185" t="s">
        <v>47</v>
      </c>
      <c r="O88" s="67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8" t="s">
        <v>110</v>
      </c>
      <c r="AT88" s="188" t="s">
        <v>160</v>
      </c>
      <c r="AU88" s="188" t="s">
        <v>81</v>
      </c>
      <c r="AY88" s="20" t="s">
        <v>158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20" t="s">
        <v>81</v>
      </c>
      <c r="BK88" s="189">
        <f>ROUND(I88*H88,2)</f>
        <v>0</v>
      </c>
      <c r="BL88" s="20" t="s">
        <v>110</v>
      </c>
      <c r="BM88" s="188" t="s">
        <v>558</v>
      </c>
    </row>
    <row r="89" spans="1:65" s="2" customFormat="1" ht="21.75" customHeight="1">
      <c r="A89" s="37"/>
      <c r="B89" s="38"/>
      <c r="C89" s="177" t="s">
        <v>191</v>
      </c>
      <c r="D89" s="177" t="s">
        <v>160</v>
      </c>
      <c r="E89" s="178" t="s">
        <v>559</v>
      </c>
      <c r="F89" s="179" t="s">
        <v>560</v>
      </c>
      <c r="G89" s="180" t="s">
        <v>537</v>
      </c>
      <c r="H89" s="181">
        <v>1</v>
      </c>
      <c r="I89" s="182"/>
      <c r="J89" s="183">
        <f>ROUND(I89*H89,2)</f>
        <v>0</v>
      </c>
      <c r="K89" s="179" t="s">
        <v>19</v>
      </c>
      <c r="L89" s="42"/>
      <c r="M89" s="184" t="s">
        <v>19</v>
      </c>
      <c r="N89" s="185" t="s">
        <v>47</v>
      </c>
      <c r="O89" s="67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8" t="s">
        <v>110</v>
      </c>
      <c r="AT89" s="188" t="s">
        <v>160</v>
      </c>
      <c r="AU89" s="188" t="s">
        <v>81</v>
      </c>
      <c r="AY89" s="20" t="s">
        <v>158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20" t="s">
        <v>81</v>
      </c>
      <c r="BK89" s="189">
        <f>ROUND(I89*H89,2)</f>
        <v>0</v>
      </c>
      <c r="BL89" s="20" t="s">
        <v>110</v>
      </c>
      <c r="BM89" s="188" t="s">
        <v>561</v>
      </c>
    </row>
    <row r="90" spans="1:65" s="2" customFormat="1" ht="16.5" customHeight="1">
      <c r="A90" s="37"/>
      <c r="B90" s="38"/>
      <c r="C90" s="177" t="s">
        <v>197</v>
      </c>
      <c r="D90" s="177" t="s">
        <v>160</v>
      </c>
      <c r="E90" s="178" t="s">
        <v>562</v>
      </c>
      <c r="F90" s="179" t="s">
        <v>563</v>
      </c>
      <c r="G90" s="180" t="s">
        <v>537</v>
      </c>
      <c r="H90" s="181">
        <v>1</v>
      </c>
      <c r="I90" s="182"/>
      <c r="J90" s="183">
        <f>ROUND(I90*H90,2)</f>
        <v>0</v>
      </c>
      <c r="K90" s="179" t="s">
        <v>19</v>
      </c>
      <c r="L90" s="42"/>
      <c r="M90" s="184" t="s">
        <v>19</v>
      </c>
      <c r="N90" s="185" t="s">
        <v>47</v>
      </c>
      <c r="O90" s="67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8" t="s">
        <v>553</v>
      </c>
      <c r="AT90" s="188" t="s">
        <v>160</v>
      </c>
      <c r="AU90" s="188" t="s">
        <v>81</v>
      </c>
      <c r="AY90" s="20" t="s">
        <v>158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20" t="s">
        <v>81</v>
      </c>
      <c r="BK90" s="189">
        <f>ROUND(I90*H90,2)</f>
        <v>0</v>
      </c>
      <c r="BL90" s="20" t="s">
        <v>553</v>
      </c>
      <c r="BM90" s="188" t="s">
        <v>564</v>
      </c>
    </row>
    <row r="91" spans="1:65" s="2" customFormat="1" ht="87.75">
      <c r="A91" s="37"/>
      <c r="B91" s="38"/>
      <c r="C91" s="39"/>
      <c r="D91" s="197" t="s">
        <v>207</v>
      </c>
      <c r="E91" s="39"/>
      <c r="F91" s="218" t="s">
        <v>565</v>
      </c>
      <c r="G91" s="39"/>
      <c r="H91" s="39"/>
      <c r="I91" s="192"/>
      <c r="J91" s="39"/>
      <c r="K91" s="39"/>
      <c r="L91" s="42"/>
      <c r="M91" s="193"/>
      <c r="N91" s="194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207</v>
      </c>
      <c r="AU91" s="20" t="s">
        <v>81</v>
      </c>
    </row>
    <row r="92" spans="1:65" s="2" customFormat="1" ht="24.2" customHeight="1">
      <c r="A92" s="37"/>
      <c r="B92" s="38"/>
      <c r="C92" s="177" t="s">
        <v>203</v>
      </c>
      <c r="D92" s="177" t="s">
        <v>160</v>
      </c>
      <c r="E92" s="178" t="s">
        <v>566</v>
      </c>
      <c r="F92" s="179" t="s">
        <v>567</v>
      </c>
      <c r="G92" s="180" t="s">
        <v>537</v>
      </c>
      <c r="H92" s="181">
        <v>1</v>
      </c>
      <c r="I92" s="182"/>
      <c r="J92" s="183">
        <f>ROUND(I92*H92,2)</f>
        <v>0</v>
      </c>
      <c r="K92" s="179" t="s">
        <v>19</v>
      </c>
      <c r="L92" s="42"/>
      <c r="M92" s="184" t="s">
        <v>19</v>
      </c>
      <c r="N92" s="185" t="s">
        <v>47</v>
      </c>
      <c r="O92" s="67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8" t="s">
        <v>553</v>
      </c>
      <c r="AT92" s="188" t="s">
        <v>160</v>
      </c>
      <c r="AU92" s="188" t="s">
        <v>81</v>
      </c>
      <c r="AY92" s="20" t="s">
        <v>158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20" t="s">
        <v>81</v>
      </c>
      <c r="BK92" s="189">
        <f>ROUND(I92*H92,2)</f>
        <v>0</v>
      </c>
      <c r="BL92" s="20" t="s">
        <v>553</v>
      </c>
      <c r="BM92" s="188" t="s">
        <v>568</v>
      </c>
    </row>
    <row r="93" spans="1:65" s="2" customFormat="1" ht="136.5">
      <c r="A93" s="37"/>
      <c r="B93" s="38"/>
      <c r="C93" s="39"/>
      <c r="D93" s="197" t="s">
        <v>207</v>
      </c>
      <c r="E93" s="39"/>
      <c r="F93" s="218" t="s">
        <v>569</v>
      </c>
      <c r="G93" s="39"/>
      <c r="H93" s="39"/>
      <c r="I93" s="192"/>
      <c r="J93" s="39"/>
      <c r="K93" s="39"/>
      <c r="L93" s="42"/>
      <c r="M93" s="193"/>
      <c r="N93" s="194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207</v>
      </c>
      <c r="AU93" s="20" t="s">
        <v>81</v>
      </c>
    </row>
    <row r="94" spans="1:65" s="2" customFormat="1" ht="16.5" customHeight="1">
      <c r="A94" s="37"/>
      <c r="B94" s="38"/>
      <c r="C94" s="177" t="s">
        <v>210</v>
      </c>
      <c r="D94" s="177" t="s">
        <v>160</v>
      </c>
      <c r="E94" s="178" t="s">
        <v>570</v>
      </c>
      <c r="F94" s="179" t="s">
        <v>571</v>
      </c>
      <c r="G94" s="180" t="s">
        <v>572</v>
      </c>
      <c r="H94" s="181">
        <v>20</v>
      </c>
      <c r="I94" s="182"/>
      <c r="J94" s="183">
        <f>ROUND(I94*H94,2)</f>
        <v>0</v>
      </c>
      <c r="K94" s="179" t="s">
        <v>19</v>
      </c>
      <c r="L94" s="42"/>
      <c r="M94" s="184" t="s">
        <v>19</v>
      </c>
      <c r="N94" s="185" t="s">
        <v>47</v>
      </c>
      <c r="O94" s="67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8" t="s">
        <v>553</v>
      </c>
      <c r="AT94" s="188" t="s">
        <v>160</v>
      </c>
      <c r="AU94" s="188" t="s">
        <v>81</v>
      </c>
      <c r="AY94" s="20" t="s">
        <v>158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20" t="s">
        <v>81</v>
      </c>
      <c r="BK94" s="189">
        <f>ROUND(I94*H94,2)</f>
        <v>0</v>
      </c>
      <c r="BL94" s="20" t="s">
        <v>553</v>
      </c>
      <c r="BM94" s="188" t="s">
        <v>573</v>
      </c>
    </row>
    <row r="95" spans="1:65" s="2" customFormat="1" ht="380.25">
      <c r="A95" s="37"/>
      <c r="B95" s="38"/>
      <c r="C95" s="39"/>
      <c r="D95" s="197" t="s">
        <v>207</v>
      </c>
      <c r="E95" s="39"/>
      <c r="F95" s="218" t="s">
        <v>574</v>
      </c>
      <c r="G95" s="39"/>
      <c r="H95" s="39"/>
      <c r="I95" s="192"/>
      <c r="J95" s="39"/>
      <c r="K95" s="39"/>
      <c r="L95" s="42"/>
      <c r="M95" s="193"/>
      <c r="N95" s="194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207</v>
      </c>
      <c r="AU95" s="20" t="s">
        <v>81</v>
      </c>
    </row>
    <row r="96" spans="1:65" s="13" customFormat="1" ht="11.25">
      <c r="B96" s="195"/>
      <c r="C96" s="196"/>
      <c r="D96" s="197" t="s">
        <v>168</v>
      </c>
      <c r="E96" s="198" t="s">
        <v>19</v>
      </c>
      <c r="F96" s="199" t="s">
        <v>575</v>
      </c>
      <c r="G96" s="196"/>
      <c r="H96" s="200">
        <v>20</v>
      </c>
      <c r="I96" s="201"/>
      <c r="J96" s="196"/>
      <c r="K96" s="196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168</v>
      </c>
      <c r="AU96" s="206" t="s">
        <v>81</v>
      </c>
      <c r="AV96" s="13" t="s">
        <v>85</v>
      </c>
      <c r="AW96" s="13" t="s">
        <v>37</v>
      </c>
      <c r="AX96" s="13" t="s">
        <v>76</v>
      </c>
      <c r="AY96" s="206" t="s">
        <v>158</v>
      </c>
    </row>
    <row r="97" spans="1:65" s="14" customFormat="1" ht="11.25">
      <c r="B97" s="207"/>
      <c r="C97" s="208"/>
      <c r="D97" s="197" t="s">
        <v>168</v>
      </c>
      <c r="E97" s="209" t="s">
        <v>19</v>
      </c>
      <c r="F97" s="210" t="s">
        <v>170</v>
      </c>
      <c r="G97" s="208"/>
      <c r="H97" s="211">
        <v>20</v>
      </c>
      <c r="I97" s="212"/>
      <c r="J97" s="208"/>
      <c r="K97" s="208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168</v>
      </c>
      <c r="AU97" s="217" t="s">
        <v>81</v>
      </c>
      <c r="AV97" s="14" t="s">
        <v>110</v>
      </c>
      <c r="AW97" s="14" t="s">
        <v>37</v>
      </c>
      <c r="AX97" s="14" t="s">
        <v>81</v>
      </c>
      <c r="AY97" s="217" t="s">
        <v>158</v>
      </c>
    </row>
    <row r="98" spans="1:65" s="2" customFormat="1" ht="33" customHeight="1">
      <c r="A98" s="37"/>
      <c r="B98" s="38"/>
      <c r="C98" s="177" t="s">
        <v>215</v>
      </c>
      <c r="D98" s="177" t="s">
        <v>160</v>
      </c>
      <c r="E98" s="178" t="s">
        <v>576</v>
      </c>
      <c r="F98" s="179" t="s">
        <v>577</v>
      </c>
      <c r="G98" s="180" t="s">
        <v>537</v>
      </c>
      <c r="H98" s="181">
        <v>1</v>
      </c>
      <c r="I98" s="182"/>
      <c r="J98" s="183">
        <f>ROUND(I98*H98,2)</f>
        <v>0</v>
      </c>
      <c r="K98" s="179" t="s">
        <v>19</v>
      </c>
      <c r="L98" s="42"/>
      <c r="M98" s="184" t="s">
        <v>19</v>
      </c>
      <c r="N98" s="185" t="s">
        <v>47</v>
      </c>
      <c r="O98" s="67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8" t="s">
        <v>110</v>
      </c>
      <c r="AT98" s="188" t="s">
        <v>160</v>
      </c>
      <c r="AU98" s="188" t="s">
        <v>81</v>
      </c>
      <c r="AY98" s="20" t="s">
        <v>158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20" t="s">
        <v>81</v>
      </c>
      <c r="BK98" s="189">
        <f>ROUND(I98*H98,2)</f>
        <v>0</v>
      </c>
      <c r="BL98" s="20" t="s">
        <v>110</v>
      </c>
      <c r="BM98" s="188" t="s">
        <v>578</v>
      </c>
    </row>
    <row r="99" spans="1:65" s="2" customFormat="1" ht="263.25">
      <c r="A99" s="37"/>
      <c r="B99" s="38"/>
      <c r="C99" s="39"/>
      <c r="D99" s="197" t="s">
        <v>207</v>
      </c>
      <c r="E99" s="39"/>
      <c r="F99" s="218" t="s">
        <v>579</v>
      </c>
      <c r="G99" s="39"/>
      <c r="H99" s="39"/>
      <c r="I99" s="192"/>
      <c r="J99" s="39"/>
      <c r="K99" s="39"/>
      <c r="L99" s="42"/>
      <c r="M99" s="193"/>
      <c r="N99" s="194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207</v>
      </c>
      <c r="AU99" s="20" t="s">
        <v>81</v>
      </c>
    </row>
    <row r="100" spans="1:65" s="2" customFormat="1" ht="24.2" customHeight="1">
      <c r="A100" s="37"/>
      <c r="B100" s="38"/>
      <c r="C100" s="177" t="s">
        <v>220</v>
      </c>
      <c r="D100" s="177" t="s">
        <v>160</v>
      </c>
      <c r="E100" s="178" t="s">
        <v>580</v>
      </c>
      <c r="F100" s="179" t="s">
        <v>581</v>
      </c>
      <c r="G100" s="180" t="s">
        <v>537</v>
      </c>
      <c r="H100" s="181">
        <v>1</v>
      </c>
      <c r="I100" s="182"/>
      <c r="J100" s="183">
        <f>ROUND(I100*H100,2)</f>
        <v>0</v>
      </c>
      <c r="K100" s="179" t="s">
        <v>19</v>
      </c>
      <c r="L100" s="42"/>
      <c r="M100" s="184" t="s">
        <v>19</v>
      </c>
      <c r="N100" s="185" t="s">
        <v>47</v>
      </c>
      <c r="O100" s="67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8" t="s">
        <v>110</v>
      </c>
      <c r="AT100" s="188" t="s">
        <v>160</v>
      </c>
      <c r="AU100" s="188" t="s">
        <v>81</v>
      </c>
      <c r="AY100" s="20" t="s">
        <v>158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20" t="s">
        <v>81</v>
      </c>
      <c r="BK100" s="189">
        <f>ROUND(I100*H100,2)</f>
        <v>0</v>
      </c>
      <c r="BL100" s="20" t="s">
        <v>110</v>
      </c>
      <c r="BM100" s="188" t="s">
        <v>582</v>
      </c>
    </row>
    <row r="101" spans="1:65" s="2" customFormat="1" ht="87.75">
      <c r="A101" s="37"/>
      <c r="B101" s="38"/>
      <c r="C101" s="39"/>
      <c r="D101" s="197" t="s">
        <v>207</v>
      </c>
      <c r="E101" s="39"/>
      <c r="F101" s="218" t="s">
        <v>583</v>
      </c>
      <c r="G101" s="39"/>
      <c r="H101" s="39"/>
      <c r="I101" s="192"/>
      <c r="J101" s="39"/>
      <c r="K101" s="39"/>
      <c r="L101" s="42"/>
      <c r="M101" s="193"/>
      <c r="N101" s="194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207</v>
      </c>
      <c r="AU101" s="20" t="s">
        <v>81</v>
      </c>
    </row>
    <row r="102" spans="1:65" s="2" customFormat="1" ht="24.2" customHeight="1">
      <c r="A102" s="37"/>
      <c r="B102" s="38"/>
      <c r="C102" s="177" t="s">
        <v>8</v>
      </c>
      <c r="D102" s="177" t="s">
        <v>160</v>
      </c>
      <c r="E102" s="178" t="s">
        <v>584</v>
      </c>
      <c r="F102" s="179" t="s">
        <v>585</v>
      </c>
      <c r="G102" s="180" t="s">
        <v>537</v>
      </c>
      <c r="H102" s="181">
        <v>1</v>
      </c>
      <c r="I102" s="417">
        <v>123605</v>
      </c>
      <c r="J102" s="183">
        <f>ROUND(I102*H102,2)</f>
        <v>123605</v>
      </c>
      <c r="K102" s="179" t="s">
        <v>19</v>
      </c>
      <c r="L102" s="42"/>
      <c r="M102" s="184" t="s">
        <v>19</v>
      </c>
      <c r="N102" s="185" t="s">
        <v>47</v>
      </c>
      <c r="O102" s="67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8" t="s">
        <v>553</v>
      </c>
      <c r="AT102" s="188" t="s">
        <v>160</v>
      </c>
      <c r="AU102" s="188" t="s">
        <v>81</v>
      </c>
      <c r="AY102" s="20" t="s">
        <v>158</v>
      </c>
      <c r="BE102" s="189">
        <f>IF(N102="základní",J102,0)</f>
        <v>123605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20" t="s">
        <v>81</v>
      </c>
      <c r="BK102" s="189">
        <f>ROUND(I102*H102,2)</f>
        <v>123605</v>
      </c>
      <c r="BL102" s="20" t="s">
        <v>553</v>
      </c>
      <c r="BM102" s="188" t="s">
        <v>586</v>
      </c>
    </row>
    <row r="103" spans="1:65" s="2" customFormat="1" ht="87.75">
      <c r="A103" s="37"/>
      <c r="B103" s="38"/>
      <c r="C103" s="39"/>
      <c r="D103" s="197" t="s">
        <v>207</v>
      </c>
      <c r="E103" s="39"/>
      <c r="F103" s="218" t="s">
        <v>587</v>
      </c>
      <c r="G103" s="39"/>
      <c r="H103" s="39"/>
      <c r="I103" s="192"/>
      <c r="J103" s="39"/>
      <c r="K103" s="39"/>
      <c r="L103" s="42"/>
      <c r="M103" s="193"/>
      <c r="N103" s="194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207</v>
      </c>
      <c r="AU103" s="20" t="s">
        <v>81</v>
      </c>
    </row>
    <row r="104" spans="1:65" s="2" customFormat="1" ht="33" customHeight="1">
      <c r="A104" s="37"/>
      <c r="B104" s="38"/>
      <c r="C104" s="177" t="s">
        <v>229</v>
      </c>
      <c r="D104" s="177" t="s">
        <v>160</v>
      </c>
      <c r="E104" s="178" t="s">
        <v>588</v>
      </c>
      <c r="F104" s="179" t="s">
        <v>589</v>
      </c>
      <c r="G104" s="180" t="s">
        <v>537</v>
      </c>
      <c r="H104" s="181">
        <v>1</v>
      </c>
      <c r="I104" s="182"/>
      <c r="J104" s="183">
        <f>ROUND(I104*H104,2)</f>
        <v>0</v>
      </c>
      <c r="K104" s="179" t="s">
        <v>19</v>
      </c>
      <c r="L104" s="42"/>
      <c r="M104" s="184" t="s">
        <v>19</v>
      </c>
      <c r="N104" s="185" t="s">
        <v>47</v>
      </c>
      <c r="O104" s="67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8" t="s">
        <v>110</v>
      </c>
      <c r="AT104" s="188" t="s">
        <v>160</v>
      </c>
      <c r="AU104" s="188" t="s">
        <v>81</v>
      </c>
      <c r="AY104" s="20" t="s">
        <v>158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20" t="s">
        <v>81</v>
      </c>
      <c r="BK104" s="189">
        <f>ROUND(I104*H104,2)</f>
        <v>0</v>
      </c>
      <c r="BL104" s="20" t="s">
        <v>110</v>
      </c>
      <c r="BM104" s="188" t="s">
        <v>590</v>
      </c>
    </row>
    <row r="105" spans="1:65" s="2" customFormat="1" ht="39">
      <c r="A105" s="37"/>
      <c r="B105" s="38"/>
      <c r="C105" s="39"/>
      <c r="D105" s="197" t="s">
        <v>207</v>
      </c>
      <c r="E105" s="39"/>
      <c r="F105" s="218" t="s">
        <v>591</v>
      </c>
      <c r="G105" s="39"/>
      <c r="H105" s="39"/>
      <c r="I105" s="192"/>
      <c r="J105" s="39"/>
      <c r="K105" s="39"/>
      <c r="L105" s="42"/>
      <c r="M105" s="193"/>
      <c r="N105" s="194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207</v>
      </c>
      <c r="AU105" s="20" t="s">
        <v>81</v>
      </c>
    </row>
    <row r="106" spans="1:65" s="2" customFormat="1" ht="37.9" customHeight="1">
      <c r="A106" s="37"/>
      <c r="B106" s="38"/>
      <c r="C106" s="177" t="s">
        <v>234</v>
      </c>
      <c r="D106" s="177" t="s">
        <v>160</v>
      </c>
      <c r="E106" s="178" t="s">
        <v>592</v>
      </c>
      <c r="F106" s="179" t="s">
        <v>593</v>
      </c>
      <c r="G106" s="180" t="s">
        <v>537</v>
      </c>
      <c r="H106" s="181">
        <v>1</v>
      </c>
      <c r="I106" s="182"/>
      <c r="J106" s="183">
        <f>ROUND(I106*H106,2)</f>
        <v>0</v>
      </c>
      <c r="K106" s="179" t="s">
        <v>19</v>
      </c>
      <c r="L106" s="42"/>
      <c r="M106" s="184" t="s">
        <v>19</v>
      </c>
      <c r="N106" s="185" t="s">
        <v>47</v>
      </c>
      <c r="O106" s="67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8" t="s">
        <v>110</v>
      </c>
      <c r="AT106" s="188" t="s">
        <v>160</v>
      </c>
      <c r="AU106" s="188" t="s">
        <v>81</v>
      </c>
      <c r="AY106" s="20" t="s">
        <v>158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20" t="s">
        <v>81</v>
      </c>
      <c r="BK106" s="189">
        <f>ROUND(I106*H106,2)</f>
        <v>0</v>
      </c>
      <c r="BL106" s="20" t="s">
        <v>110</v>
      </c>
      <c r="BM106" s="188" t="s">
        <v>594</v>
      </c>
    </row>
    <row r="107" spans="1:65" s="2" customFormat="1" ht="49.15" customHeight="1">
      <c r="A107" s="37"/>
      <c r="B107" s="38"/>
      <c r="C107" s="177" t="s">
        <v>239</v>
      </c>
      <c r="D107" s="177" t="s">
        <v>160</v>
      </c>
      <c r="E107" s="178" t="s">
        <v>595</v>
      </c>
      <c r="F107" s="179" t="s">
        <v>596</v>
      </c>
      <c r="G107" s="180" t="s">
        <v>537</v>
      </c>
      <c r="H107" s="181">
        <v>1</v>
      </c>
      <c r="I107" s="182"/>
      <c r="J107" s="183">
        <f>ROUND(I107*H107,2)</f>
        <v>0</v>
      </c>
      <c r="K107" s="179" t="s">
        <v>19</v>
      </c>
      <c r="L107" s="42"/>
      <c r="M107" s="184" t="s">
        <v>19</v>
      </c>
      <c r="N107" s="185" t="s">
        <v>47</v>
      </c>
      <c r="O107" s="67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8" t="s">
        <v>110</v>
      </c>
      <c r="AT107" s="188" t="s">
        <v>160</v>
      </c>
      <c r="AU107" s="188" t="s">
        <v>81</v>
      </c>
      <c r="AY107" s="20" t="s">
        <v>158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20" t="s">
        <v>81</v>
      </c>
      <c r="BK107" s="189">
        <f>ROUND(I107*H107,2)</f>
        <v>0</v>
      </c>
      <c r="BL107" s="20" t="s">
        <v>110</v>
      </c>
      <c r="BM107" s="188" t="s">
        <v>597</v>
      </c>
    </row>
    <row r="108" spans="1:65" s="2" customFormat="1" ht="107.25">
      <c r="A108" s="37"/>
      <c r="B108" s="38"/>
      <c r="C108" s="39"/>
      <c r="D108" s="197" t="s">
        <v>207</v>
      </c>
      <c r="E108" s="39"/>
      <c r="F108" s="218" t="s">
        <v>598</v>
      </c>
      <c r="G108" s="39"/>
      <c r="H108" s="39"/>
      <c r="I108" s="192"/>
      <c r="J108" s="39"/>
      <c r="K108" s="39"/>
      <c r="L108" s="42"/>
      <c r="M108" s="193"/>
      <c r="N108" s="194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20" t="s">
        <v>207</v>
      </c>
      <c r="AU108" s="20" t="s">
        <v>81</v>
      </c>
    </row>
    <row r="109" spans="1:65" s="2" customFormat="1" ht="33" customHeight="1">
      <c r="A109" s="37"/>
      <c r="B109" s="38"/>
      <c r="C109" s="177" t="s">
        <v>102</v>
      </c>
      <c r="D109" s="177" t="s">
        <v>160</v>
      </c>
      <c r="E109" s="178" t="s">
        <v>599</v>
      </c>
      <c r="F109" s="179" t="s">
        <v>600</v>
      </c>
      <c r="G109" s="180" t="s">
        <v>537</v>
      </c>
      <c r="H109" s="181">
        <v>1</v>
      </c>
      <c r="I109" s="182"/>
      <c r="J109" s="183">
        <f>ROUND(I109*H109,2)</f>
        <v>0</v>
      </c>
      <c r="K109" s="179" t="s">
        <v>19</v>
      </c>
      <c r="L109" s="42"/>
      <c r="M109" s="184" t="s">
        <v>19</v>
      </c>
      <c r="N109" s="185" t="s">
        <v>47</v>
      </c>
      <c r="O109" s="67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8" t="s">
        <v>110</v>
      </c>
      <c r="AT109" s="188" t="s">
        <v>160</v>
      </c>
      <c r="AU109" s="188" t="s">
        <v>81</v>
      </c>
      <c r="AY109" s="20" t="s">
        <v>158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20" t="s">
        <v>81</v>
      </c>
      <c r="BK109" s="189">
        <f>ROUND(I109*H109,2)</f>
        <v>0</v>
      </c>
      <c r="BL109" s="20" t="s">
        <v>110</v>
      </c>
      <c r="BM109" s="188" t="s">
        <v>601</v>
      </c>
    </row>
    <row r="110" spans="1:65" s="2" customFormat="1" ht="39">
      <c r="A110" s="37"/>
      <c r="B110" s="38"/>
      <c r="C110" s="39"/>
      <c r="D110" s="197" t="s">
        <v>207</v>
      </c>
      <c r="E110" s="39"/>
      <c r="F110" s="218" t="s">
        <v>602</v>
      </c>
      <c r="G110" s="39"/>
      <c r="H110" s="39"/>
      <c r="I110" s="192"/>
      <c r="J110" s="39"/>
      <c r="K110" s="39"/>
      <c r="L110" s="42"/>
      <c r="M110" s="193"/>
      <c r="N110" s="194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207</v>
      </c>
      <c r="AU110" s="20" t="s">
        <v>81</v>
      </c>
    </row>
    <row r="111" spans="1:65" s="2" customFormat="1" ht="24.2" customHeight="1">
      <c r="A111" s="37"/>
      <c r="B111" s="38"/>
      <c r="C111" s="177" t="s">
        <v>250</v>
      </c>
      <c r="D111" s="177" t="s">
        <v>160</v>
      </c>
      <c r="E111" s="178" t="s">
        <v>603</v>
      </c>
      <c r="F111" s="179" t="s">
        <v>604</v>
      </c>
      <c r="G111" s="180" t="s">
        <v>537</v>
      </c>
      <c r="H111" s="181">
        <v>1</v>
      </c>
      <c r="I111" s="182"/>
      <c r="J111" s="183">
        <f>ROUND(I111*H111,2)</f>
        <v>0</v>
      </c>
      <c r="K111" s="179" t="s">
        <v>19</v>
      </c>
      <c r="L111" s="42"/>
      <c r="M111" s="184" t="s">
        <v>19</v>
      </c>
      <c r="N111" s="185" t="s">
        <v>47</v>
      </c>
      <c r="O111" s="67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8" t="s">
        <v>110</v>
      </c>
      <c r="AT111" s="188" t="s">
        <v>160</v>
      </c>
      <c r="AU111" s="188" t="s">
        <v>81</v>
      </c>
      <c r="AY111" s="20" t="s">
        <v>158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20" t="s">
        <v>81</v>
      </c>
      <c r="BK111" s="189">
        <f>ROUND(I111*H111,2)</f>
        <v>0</v>
      </c>
      <c r="BL111" s="20" t="s">
        <v>110</v>
      </c>
      <c r="BM111" s="188" t="s">
        <v>605</v>
      </c>
    </row>
    <row r="112" spans="1:65" s="2" customFormat="1" ht="87.75">
      <c r="A112" s="37"/>
      <c r="B112" s="38"/>
      <c r="C112" s="39"/>
      <c r="D112" s="197" t="s">
        <v>207</v>
      </c>
      <c r="E112" s="39"/>
      <c r="F112" s="218" t="s">
        <v>606</v>
      </c>
      <c r="G112" s="39"/>
      <c r="H112" s="39"/>
      <c r="I112" s="192"/>
      <c r="J112" s="39"/>
      <c r="K112" s="39"/>
      <c r="L112" s="42"/>
      <c r="M112" s="193"/>
      <c r="N112" s="194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207</v>
      </c>
      <c r="AU112" s="20" t="s">
        <v>81</v>
      </c>
    </row>
    <row r="113" spans="1:65" s="2" customFormat="1" ht="62.65" customHeight="1">
      <c r="A113" s="37"/>
      <c r="B113" s="38"/>
      <c r="C113" s="177" t="s">
        <v>256</v>
      </c>
      <c r="D113" s="177" t="s">
        <v>160</v>
      </c>
      <c r="E113" s="178" t="s">
        <v>607</v>
      </c>
      <c r="F113" s="179" t="s">
        <v>608</v>
      </c>
      <c r="G113" s="180" t="s">
        <v>537</v>
      </c>
      <c r="H113" s="181">
        <v>1</v>
      </c>
      <c r="I113" s="182"/>
      <c r="J113" s="183">
        <f>ROUND(I113*H113,2)</f>
        <v>0</v>
      </c>
      <c r="K113" s="179" t="s">
        <v>19</v>
      </c>
      <c r="L113" s="42"/>
      <c r="M113" s="184" t="s">
        <v>19</v>
      </c>
      <c r="N113" s="185" t="s">
        <v>47</v>
      </c>
      <c r="O113" s="67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8" t="s">
        <v>110</v>
      </c>
      <c r="AT113" s="188" t="s">
        <v>160</v>
      </c>
      <c r="AU113" s="188" t="s">
        <v>81</v>
      </c>
      <c r="AY113" s="20" t="s">
        <v>158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20" t="s">
        <v>81</v>
      </c>
      <c r="BK113" s="189">
        <f>ROUND(I113*H113,2)</f>
        <v>0</v>
      </c>
      <c r="BL113" s="20" t="s">
        <v>110</v>
      </c>
      <c r="BM113" s="188" t="s">
        <v>609</v>
      </c>
    </row>
    <row r="114" spans="1:65" s="2" customFormat="1" ht="29.25">
      <c r="A114" s="37"/>
      <c r="B114" s="38"/>
      <c r="C114" s="39"/>
      <c r="D114" s="197" t="s">
        <v>207</v>
      </c>
      <c r="E114" s="39"/>
      <c r="F114" s="218" t="s">
        <v>610</v>
      </c>
      <c r="G114" s="39"/>
      <c r="H114" s="39"/>
      <c r="I114" s="192"/>
      <c r="J114" s="39"/>
      <c r="K114" s="39"/>
      <c r="L114" s="42"/>
      <c r="M114" s="193"/>
      <c r="N114" s="194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207</v>
      </c>
      <c r="AU114" s="20" t="s">
        <v>81</v>
      </c>
    </row>
    <row r="115" spans="1:65" s="2" customFormat="1" ht="24.2" customHeight="1">
      <c r="A115" s="37"/>
      <c r="B115" s="38"/>
      <c r="C115" s="177" t="s">
        <v>267</v>
      </c>
      <c r="D115" s="177" t="s">
        <v>160</v>
      </c>
      <c r="E115" s="178" t="s">
        <v>611</v>
      </c>
      <c r="F115" s="179" t="s">
        <v>612</v>
      </c>
      <c r="G115" s="180" t="s">
        <v>537</v>
      </c>
      <c r="H115" s="181">
        <v>1</v>
      </c>
      <c r="I115" s="182"/>
      <c r="J115" s="183">
        <f>ROUND(I115*H115,2)</f>
        <v>0</v>
      </c>
      <c r="K115" s="179" t="s">
        <v>19</v>
      </c>
      <c r="L115" s="42"/>
      <c r="M115" s="184" t="s">
        <v>19</v>
      </c>
      <c r="N115" s="185" t="s">
        <v>47</v>
      </c>
      <c r="O115" s="67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8" t="s">
        <v>110</v>
      </c>
      <c r="AT115" s="188" t="s">
        <v>160</v>
      </c>
      <c r="AU115" s="188" t="s">
        <v>81</v>
      </c>
      <c r="AY115" s="20" t="s">
        <v>158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20" t="s">
        <v>81</v>
      </c>
      <c r="BK115" s="189">
        <f>ROUND(I115*H115,2)</f>
        <v>0</v>
      </c>
      <c r="BL115" s="20" t="s">
        <v>110</v>
      </c>
      <c r="BM115" s="188" t="s">
        <v>613</v>
      </c>
    </row>
    <row r="116" spans="1:65" s="2" customFormat="1" ht="68.25">
      <c r="A116" s="37"/>
      <c r="B116" s="38"/>
      <c r="C116" s="39"/>
      <c r="D116" s="197" t="s">
        <v>207</v>
      </c>
      <c r="E116" s="39"/>
      <c r="F116" s="218" t="s">
        <v>614</v>
      </c>
      <c r="G116" s="39"/>
      <c r="H116" s="39"/>
      <c r="I116" s="192"/>
      <c r="J116" s="39"/>
      <c r="K116" s="39"/>
      <c r="L116" s="42"/>
      <c r="M116" s="193"/>
      <c r="N116" s="194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207</v>
      </c>
      <c r="AU116" s="20" t="s">
        <v>81</v>
      </c>
    </row>
    <row r="117" spans="1:65" s="2" customFormat="1" ht="16.5" customHeight="1">
      <c r="A117" s="37"/>
      <c r="B117" s="38"/>
      <c r="C117" s="177" t="s">
        <v>274</v>
      </c>
      <c r="D117" s="177" t="s">
        <v>160</v>
      </c>
      <c r="E117" s="178" t="s">
        <v>615</v>
      </c>
      <c r="F117" s="179" t="s">
        <v>616</v>
      </c>
      <c r="G117" s="180" t="s">
        <v>537</v>
      </c>
      <c r="H117" s="181">
        <v>1</v>
      </c>
      <c r="I117" s="182"/>
      <c r="J117" s="183">
        <f>ROUND(I117*H117,2)</f>
        <v>0</v>
      </c>
      <c r="K117" s="179" t="s">
        <v>19</v>
      </c>
      <c r="L117" s="42"/>
      <c r="M117" s="184" t="s">
        <v>19</v>
      </c>
      <c r="N117" s="185" t="s">
        <v>47</v>
      </c>
      <c r="O117" s="67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8" t="s">
        <v>110</v>
      </c>
      <c r="AT117" s="188" t="s">
        <v>160</v>
      </c>
      <c r="AU117" s="188" t="s">
        <v>81</v>
      </c>
      <c r="AY117" s="20" t="s">
        <v>158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20" t="s">
        <v>81</v>
      </c>
      <c r="BK117" s="189">
        <f>ROUND(I117*H117,2)</f>
        <v>0</v>
      </c>
      <c r="BL117" s="20" t="s">
        <v>110</v>
      </c>
      <c r="BM117" s="188" t="s">
        <v>617</v>
      </c>
    </row>
    <row r="118" spans="1:65" s="2" customFormat="1" ht="39">
      <c r="A118" s="37"/>
      <c r="B118" s="38"/>
      <c r="C118" s="39"/>
      <c r="D118" s="197" t="s">
        <v>207</v>
      </c>
      <c r="E118" s="39"/>
      <c r="F118" s="218" t="s">
        <v>618</v>
      </c>
      <c r="G118" s="39"/>
      <c r="H118" s="39"/>
      <c r="I118" s="192"/>
      <c r="J118" s="39"/>
      <c r="K118" s="39"/>
      <c r="L118" s="42"/>
      <c r="M118" s="193"/>
      <c r="N118" s="194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20" t="s">
        <v>207</v>
      </c>
      <c r="AU118" s="20" t="s">
        <v>81</v>
      </c>
    </row>
    <row r="119" spans="1:65" s="2" customFormat="1" ht="16.5" customHeight="1">
      <c r="A119" s="37"/>
      <c r="B119" s="38"/>
      <c r="C119" s="177" t="s">
        <v>7</v>
      </c>
      <c r="D119" s="177" t="s">
        <v>160</v>
      </c>
      <c r="E119" s="178" t="s">
        <v>619</v>
      </c>
      <c r="F119" s="179" t="s">
        <v>620</v>
      </c>
      <c r="G119" s="180" t="s">
        <v>537</v>
      </c>
      <c r="H119" s="181">
        <v>1</v>
      </c>
      <c r="I119" s="182"/>
      <c r="J119" s="183">
        <f>ROUND(I119*H119,2)</f>
        <v>0</v>
      </c>
      <c r="K119" s="179" t="s">
        <v>19</v>
      </c>
      <c r="L119" s="42"/>
      <c r="M119" s="184" t="s">
        <v>19</v>
      </c>
      <c r="N119" s="185" t="s">
        <v>47</v>
      </c>
      <c r="O119" s="67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8" t="s">
        <v>110</v>
      </c>
      <c r="AT119" s="188" t="s">
        <v>160</v>
      </c>
      <c r="AU119" s="188" t="s">
        <v>81</v>
      </c>
      <c r="AY119" s="20" t="s">
        <v>158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20" t="s">
        <v>81</v>
      </c>
      <c r="BK119" s="189">
        <f>ROUND(I119*H119,2)</f>
        <v>0</v>
      </c>
      <c r="BL119" s="20" t="s">
        <v>110</v>
      </c>
      <c r="BM119" s="188" t="s">
        <v>621</v>
      </c>
    </row>
    <row r="120" spans="1:65" s="2" customFormat="1" ht="78">
      <c r="A120" s="37"/>
      <c r="B120" s="38"/>
      <c r="C120" s="39"/>
      <c r="D120" s="197" t="s">
        <v>207</v>
      </c>
      <c r="E120" s="39"/>
      <c r="F120" s="218" t="s">
        <v>622</v>
      </c>
      <c r="G120" s="39"/>
      <c r="H120" s="39"/>
      <c r="I120" s="192"/>
      <c r="J120" s="39"/>
      <c r="K120" s="39"/>
      <c r="L120" s="42"/>
      <c r="M120" s="193"/>
      <c r="N120" s="194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207</v>
      </c>
      <c r="AU120" s="20" t="s">
        <v>81</v>
      </c>
    </row>
    <row r="121" spans="1:65" s="2" customFormat="1" ht="24.2" customHeight="1">
      <c r="A121" s="37"/>
      <c r="B121" s="38"/>
      <c r="C121" s="177" t="s">
        <v>287</v>
      </c>
      <c r="D121" s="177" t="s">
        <v>160</v>
      </c>
      <c r="E121" s="178" t="s">
        <v>623</v>
      </c>
      <c r="F121" s="179" t="s">
        <v>624</v>
      </c>
      <c r="G121" s="180" t="s">
        <v>537</v>
      </c>
      <c r="H121" s="181">
        <v>1</v>
      </c>
      <c r="I121" s="182"/>
      <c r="J121" s="183">
        <f>ROUND(I121*H121,2)</f>
        <v>0</v>
      </c>
      <c r="K121" s="179" t="s">
        <v>19</v>
      </c>
      <c r="L121" s="42"/>
      <c r="M121" s="184" t="s">
        <v>19</v>
      </c>
      <c r="N121" s="185" t="s">
        <v>47</v>
      </c>
      <c r="O121" s="67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8" t="s">
        <v>110</v>
      </c>
      <c r="AT121" s="188" t="s">
        <v>160</v>
      </c>
      <c r="AU121" s="188" t="s">
        <v>81</v>
      </c>
      <c r="AY121" s="20" t="s">
        <v>158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20" t="s">
        <v>81</v>
      </c>
      <c r="BK121" s="189">
        <f>ROUND(I121*H121,2)</f>
        <v>0</v>
      </c>
      <c r="BL121" s="20" t="s">
        <v>110</v>
      </c>
      <c r="BM121" s="188" t="s">
        <v>625</v>
      </c>
    </row>
    <row r="122" spans="1:65" s="2" customFormat="1" ht="126.75">
      <c r="A122" s="37"/>
      <c r="B122" s="38"/>
      <c r="C122" s="39"/>
      <c r="D122" s="197" t="s">
        <v>207</v>
      </c>
      <c r="E122" s="39"/>
      <c r="F122" s="218" t="s">
        <v>626</v>
      </c>
      <c r="G122" s="39"/>
      <c r="H122" s="39"/>
      <c r="I122" s="192"/>
      <c r="J122" s="39"/>
      <c r="K122" s="39"/>
      <c r="L122" s="42"/>
      <c r="M122" s="250"/>
      <c r="N122" s="251"/>
      <c r="O122" s="252"/>
      <c r="P122" s="252"/>
      <c r="Q122" s="252"/>
      <c r="R122" s="252"/>
      <c r="S122" s="252"/>
      <c r="T122" s="253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207</v>
      </c>
      <c r="AU122" s="20" t="s">
        <v>81</v>
      </c>
    </row>
    <row r="123" spans="1:65" s="2" customFormat="1" ht="6.95" customHeight="1">
      <c r="A123" s="37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42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algorithmName="SHA-512" hashValue="Q5JVUXIlPBjduCRLgwDl6SlD4s/taHXuFjE/+7MH7VdGom+/uZd0d6aV+OyvYbYZMsHNCCvuE9JqnnS83XCzRA==" saltValue="J9CJ3m6R4dCiKSXwau7gbQ==" spinCount="100000" sheet="1" objects="1" scenarios="1" formatColumns="0" formatRows="0" autoFilter="0"/>
  <autoFilter ref="C79:K12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5"/>
      <c r="C3" s="106"/>
      <c r="D3" s="106"/>
      <c r="E3" s="106"/>
      <c r="F3" s="106"/>
      <c r="G3" s="106"/>
      <c r="H3" s="23"/>
    </row>
    <row r="4" spans="1:8" s="1" customFormat="1" ht="24.95" customHeight="1">
      <c r="B4" s="23"/>
      <c r="C4" s="107" t="s">
        <v>627</v>
      </c>
      <c r="H4" s="23"/>
    </row>
    <row r="5" spans="1:8" s="1" customFormat="1" ht="12" customHeight="1">
      <c r="B5" s="23"/>
      <c r="C5" s="257" t="s">
        <v>13</v>
      </c>
      <c r="D5" s="404" t="s">
        <v>14</v>
      </c>
      <c r="E5" s="397"/>
      <c r="F5" s="397"/>
      <c r="H5" s="23"/>
    </row>
    <row r="6" spans="1:8" s="1" customFormat="1" ht="36.950000000000003" customHeight="1">
      <c r="B6" s="23"/>
      <c r="C6" s="258" t="s">
        <v>16</v>
      </c>
      <c r="D6" s="408" t="s">
        <v>17</v>
      </c>
      <c r="E6" s="397"/>
      <c r="F6" s="397"/>
      <c r="H6" s="23"/>
    </row>
    <row r="7" spans="1:8" s="1" customFormat="1" ht="16.5" customHeight="1">
      <c r="B7" s="23"/>
      <c r="C7" s="109" t="s">
        <v>23</v>
      </c>
      <c r="D7" s="112" t="str">
        <f>'Rekapitulace stavby'!AN8</f>
        <v>24. 3. 2025</v>
      </c>
      <c r="H7" s="23"/>
    </row>
    <row r="8" spans="1:8" s="2" customFormat="1" ht="10.9" customHeight="1">
      <c r="A8" s="37"/>
      <c r="B8" s="42"/>
      <c r="C8" s="37"/>
      <c r="D8" s="37"/>
      <c r="E8" s="37"/>
      <c r="F8" s="37"/>
      <c r="G8" s="37"/>
      <c r="H8" s="42"/>
    </row>
    <row r="9" spans="1:8" s="11" customFormat="1" ht="29.25" customHeight="1">
      <c r="A9" s="150"/>
      <c r="B9" s="259"/>
      <c r="C9" s="260" t="s">
        <v>57</v>
      </c>
      <c r="D9" s="261" t="s">
        <v>58</v>
      </c>
      <c r="E9" s="261" t="s">
        <v>145</v>
      </c>
      <c r="F9" s="262" t="s">
        <v>628</v>
      </c>
      <c r="G9" s="150"/>
      <c r="H9" s="259"/>
    </row>
    <row r="10" spans="1:8" s="2" customFormat="1" ht="26.45" customHeight="1">
      <c r="A10" s="37"/>
      <c r="B10" s="42"/>
      <c r="C10" s="263" t="s">
        <v>81</v>
      </c>
      <c r="D10" s="263" t="s">
        <v>82</v>
      </c>
      <c r="E10" s="37"/>
      <c r="F10" s="37"/>
      <c r="G10" s="37"/>
      <c r="H10" s="42"/>
    </row>
    <row r="11" spans="1:8" s="2" customFormat="1" ht="16.899999999999999" customHeight="1">
      <c r="A11" s="37"/>
      <c r="B11" s="42"/>
      <c r="C11" s="264" t="s">
        <v>298</v>
      </c>
      <c r="D11" s="265" t="s">
        <v>19</v>
      </c>
      <c r="E11" s="266" t="s">
        <v>19</v>
      </c>
      <c r="F11" s="267">
        <v>981</v>
      </c>
      <c r="G11" s="37"/>
      <c r="H11" s="42"/>
    </row>
    <row r="12" spans="1:8" s="2" customFormat="1" ht="16.899999999999999" customHeight="1">
      <c r="A12" s="37"/>
      <c r="B12" s="42"/>
      <c r="C12" s="268" t="s">
        <v>298</v>
      </c>
      <c r="D12" s="268" t="s">
        <v>299</v>
      </c>
      <c r="E12" s="20" t="s">
        <v>19</v>
      </c>
      <c r="F12" s="269">
        <v>981</v>
      </c>
      <c r="G12" s="37"/>
      <c r="H12" s="42"/>
    </row>
    <row r="13" spans="1:8" s="2" customFormat="1" ht="16.899999999999999" customHeight="1">
      <c r="A13" s="37"/>
      <c r="B13" s="42"/>
      <c r="C13" s="264" t="s">
        <v>300</v>
      </c>
      <c r="D13" s="265" t="s">
        <v>19</v>
      </c>
      <c r="E13" s="266" t="s">
        <v>19</v>
      </c>
      <c r="F13" s="267">
        <v>1039</v>
      </c>
      <c r="G13" s="37"/>
      <c r="H13" s="42"/>
    </row>
    <row r="14" spans="1:8" s="2" customFormat="1" ht="16.899999999999999" customHeight="1">
      <c r="A14" s="37"/>
      <c r="B14" s="42"/>
      <c r="C14" s="268" t="s">
        <v>300</v>
      </c>
      <c r="D14" s="268" t="s">
        <v>301</v>
      </c>
      <c r="E14" s="20" t="s">
        <v>19</v>
      </c>
      <c r="F14" s="269">
        <v>1039</v>
      </c>
      <c r="G14" s="37"/>
      <c r="H14" s="42"/>
    </row>
    <row r="15" spans="1:8" s="2" customFormat="1" ht="16.899999999999999" customHeight="1">
      <c r="A15" s="37"/>
      <c r="B15" s="42"/>
      <c r="C15" s="264" t="s">
        <v>97</v>
      </c>
      <c r="D15" s="265" t="s">
        <v>19</v>
      </c>
      <c r="E15" s="266" t="s">
        <v>19</v>
      </c>
      <c r="F15" s="267">
        <v>6276</v>
      </c>
      <c r="G15" s="37"/>
      <c r="H15" s="42"/>
    </row>
    <row r="16" spans="1:8" s="2" customFormat="1" ht="16.899999999999999" customHeight="1">
      <c r="A16" s="37"/>
      <c r="B16" s="42"/>
      <c r="C16" s="268" t="s">
        <v>19</v>
      </c>
      <c r="D16" s="268" t="s">
        <v>261</v>
      </c>
      <c r="E16" s="20" t="s">
        <v>19</v>
      </c>
      <c r="F16" s="269">
        <v>0</v>
      </c>
      <c r="G16" s="37"/>
      <c r="H16" s="42"/>
    </row>
    <row r="17" spans="1:8" s="2" customFormat="1" ht="16.899999999999999" customHeight="1">
      <c r="A17" s="37"/>
      <c r="B17" s="42"/>
      <c r="C17" s="268" t="s">
        <v>307</v>
      </c>
      <c r="D17" s="268" t="s">
        <v>308</v>
      </c>
      <c r="E17" s="20" t="s">
        <v>19</v>
      </c>
      <c r="F17" s="269">
        <v>2055</v>
      </c>
      <c r="G17" s="37"/>
      <c r="H17" s="42"/>
    </row>
    <row r="18" spans="1:8" s="2" customFormat="1" ht="16.899999999999999" customHeight="1">
      <c r="A18" s="37"/>
      <c r="B18" s="42"/>
      <c r="C18" s="268" t="s">
        <v>19</v>
      </c>
      <c r="D18" s="268" t="s">
        <v>264</v>
      </c>
      <c r="E18" s="20" t="s">
        <v>19</v>
      </c>
      <c r="F18" s="269">
        <v>0</v>
      </c>
      <c r="G18" s="37"/>
      <c r="H18" s="42"/>
    </row>
    <row r="19" spans="1:8" s="2" customFormat="1" ht="16.899999999999999" customHeight="1">
      <c r="A19" s="37"/>
      <c r="B19" s="42"/>
      <c r="C19" s="268" t="s">
        <v>309</v>
      </c>
      <c r="D19" s="268" t="s">
        <v>310</v>
      </c>
      <c r="E19" s="20" t="s">
        <v>19</v>
      </c>
      <c r="F19" s="269">
        <v>4221</v>
      </c>
      <c r="G19" s="37"/>
      <c r="H19" s="42"/>
    </row>
    <row r="20" spans="1:8" s="2" customFormat="1" ht="16.899999999999999" customHeight="1">
      <c r="A20" s="37"/>
      <c r="B20" s="42"/>
      <c r="C20" s="268" t="s">
        <v>97</v>
      </c>
      <c r="D20" s="268" t="s">
        <v>170</v>
      </c>
      <c r="E20" s="20" t="s">
        <v>19</v>
      </c>
      <c r="F20" s="269">
        <v>6276</v>
      </c>
      <c r="G20" s="37"/>
      <c r="H20" s="42"/>
    </row>
    <row r="21" spans="1:8" s="2" customFormat="1" ht="16.899999999999999" customHeight="1">
      <c r="A21" s="37"/>
      <c r="B21" s="42"/>
      <c r="C21" s="264" t="s">
        <v>309</v>
      </c>
      <c r="D21" s="265" t="s">
        <v>19</v>
      </c>
      <c r="E21" s="266" t="s">
        <v>19</v>
      </c>
      <c r="F21" s="267">
        <v>4221</v>
      </c>
      <c r="G21" s="37"/>
      <c r="H21" s="42"/>
    </row>
    <row r="22" spans="1:8" s="2" customFormat="1" ht="16.899999999999999" customHeight="1">
      <c r="A22" s="37"/>
      <c r="B22" s="42"/>
      <c r="C22" s="268" t="s">
        <v>19</v>
      </c>
      <c r="D22" s="268" t="s">
        <v>264</v>
      </c>
      <c r="E22" s="20" t="s">
        <v>19</v>
      </c>
      <c r="F22" s="269">
        <v>0</v>
      </c>
      <c r="G22" s="37"/>
      <c r="H22" s="42"/>
    </row>
    <row r="23" spans="1:8" s="2" customFormat="1" ht="16.899999999999999" customHeight="1">
      <c r="A23" s="37"/>
      <c r="B23" s="42"/>
      <c r="C23" s="268" t="s">
        <v>309</v>
      </c>
      <c r="D23" s="268" t="s">
        <v>310</v>
      </c>
      <c r="E23" s="20" t="s">
        <v>19</v>
      </c>
      <c r="F23" s="269">
        <v>4221</v>
      </c>
      <c r="G23" s="37"/>
      <c r="H23" s="42"/>
    </row>
    <row r="24" spans="1:8" s="2" customFormat="1" ht="16.899999999999999" customHeight="1">
      <c r="A24" s="37"/>
      <c r="B24" s="42"/>
      <c r="C24" s="264" t="s">
        <v>307</v>
      </c>
      <c r="D24" s="265" t="s">
        <v>19</v>
      </c>
      <c r="E24" s="266" t="s">
        <v>19</v>
      </c>
      <c r="F24" s="267">
        <v>2055</v>
      </c>
      <c r="G24" s="37"/>
      <c r="H24" s="42"/>
    </row>
    <row r="25" spans="1:8" s="2" customFormat="1" ht="16.899999999999999" customHeight="1">
      <c r="A25" s="37"/>
      <c r="B25" s="42"/>
      <c r="C25" s="268" t="s">
        <v>19</v>
      </c>
      <c r="D25" s="268" t="s">
        <v>261</v>
      </c>
      <c r="E25" s="20" t="s">
        <v>19</v>
      </c>
      <c r="F25" s="269">
        <v>0</v>
      </c>
      <c r="G25" s="37"/>
      <c r="H25" s="42"/>
    </row>
    <row r="26" spans="1:8" s="2" customFormat="1" ht="16.899999999999999" customHeight="1">
      <c r="A26" s="37"/>
      <c r="B26" s="42"/>
      <c r="C26" s="268" t="s">
        <v>307</v>
      </c>
      <c r="D26" s="268" t="s">
        <v>308</v>
      </c>
      <c r="E26" s="20" t="s">
        <v>19</v>
      </c>
      <c r="F26" s="269">
        <v>2055</v>
      </c>
      <c r="G26" s="37"/>
      <c r="H26" s="42"/>
    </row>
    <row r="27" spans="1:8" s="2" customFormat="1" ht="16.899999999999999" customHeight="1">
      <c r="A27" s="37"/>
      <c r="B27" s="42"/>
      <c r="C27" s="264" t="s">
        <v>94</v>
      </c>
      <c r="D27" s="265" t="s">
        <v>19</v>
      </c>
      <c r="E27" s="266" t="s">
        <v>19</v>
      </c>
      <c r="F27" s="267">
        <v>3237.5</v>
      </c>
      <c r="G27" s="37"/>
      <c r="H27" s="42"/>
    </row>
    <row r="28" spans="1:8" s="2" customFormat="1" ht="22.5">
      <c r="A28" s="37"/>
      <c r="B28" s="42"/>
      <c r="C28" s="268" t="s">
        <v>19</v>
      </c>
      <c r="D28" s="268" t="s">
        <v>279</v>
      </c>
      <c r="E28" s="20" t="s">
        <v>19</v>
      </c>
      <c r="F28" s="269">
        <v>2552</v>
      </c>
      <c r="G28" s="37"/>
      <c r="H28" s="42"/>
    </row>
    <row r="29" spans="1:8" s="2" customFormat="1" ht="16.899999999999999" customHeight="1">
      <c r="A29" s="37"/>
      <c r="B29" s="42"/>
      <c r="C29" s="268" t="s">
        <v>19</v>
      </c>
      <c r="D29" s="268" t="s">
        <v>280</v>
      </c>
      <c r="E29" s="20" t="s">
        <v>19</v>
      </c>
      <c r="F29" s="269">
        <v>232</v>
      </c>
      <c r="G29" s="37"/>
      <c r="H29" s="42"/>
    </row>
    <row r="30" spans="1:8" s="2" customFormat="1" ht="16.899999999999999" customHeight="1">
      <c r="A30" s="37"/>
      <c r="B30" s="42"/>
      <c r="C30" s="268" t="s">
        <v>19</v>
      </c>
      <c r="D30" s="268" t="s">
        <v>281</v>
      </c>
      <c r="E30" s="20" t="s">
        <v>19</v>
      </c>
      <c r="F30" s="269">
        <v>453.5</v>
      </c>
      <c r="G30" s="37"/>
      <c r="H30" s="42"/>
    </row>
    <row r="31" spans="1:8" s="2" customFormat="1" ht="16.899999999999999" customHeight="1">
      <c r="A31" s="37"/>
      <c r="B31" s="42"/>
      <c r="C31" s="268" t="s">
        <v>94</v>
      </c>
      <c r="D31" s="268" t="s">
        <v>170</v>
      </c>
      <c r="E31" s="20" t="s">
        <v>19</v>
      </c>
      <c r="F31" s="269">
        <v>3237.5</v>
      </c>
      <c r="G31" s="37"/>
      <c r="H31" s="42"/>
    </row>
    <row r="32" spans="1:8" s="2" customFormat="1" ht="16.899999999999999" customHeight="1">
      <c r="A32" s="37"/>
      <c r="B32" s="42"/>
      <c r="C32" s="270" t="s">
        <v>629</v>
      </c>
      <c r="D32" s="37"/>
      <c r="E32" s="37"/>
      <c r="F32" s="37"/>
      <c r="G32" s="37"/>
      <c r="H32" s="42"/>
    </row>
    <row r="33" spans="1:8" s="2" customFormat="1" ht="22.5">
      <c r="A33" s="37"/>
      <c r="B33" s="42"/>
      <c r="C33" s="268" t="s">
        <v>275</v>
      </c>
      <c r="D33" s="268" t="s">
        <v>630</v>
      </c>
      <c r="E33" s="20" t="s">
        <v>245</v>
      </c>
      <c r="F33" s="269">
        <v>3237.5</v>
      </c>
      <c r="G33" s="37"/>
      <c r="H33" s="42"/>
    </row>
    <row r="34" spans="1:8" s="2" customFormat="1" ht="16.899999999999999" customHeight="1">
      <c r="A34" s="37"/>
      <c r="B34" s="42"/>
      <c r="C34" s="268" t="s">
        <v>288</v>
      </c>
      <c r="D34" s="268" t="s">
        <v>631</v>
      </c>
      <c r="E34" s="20" t="s">
        <v>245</v>
      </c>
      <c r="F34" s="269">
        <v>6475</v>
      </c>
      <c r="G34" s="37"/>
      <c r="H34" s="42"/>
    </row>
    <row r="35" spans="1:8" s="2" customFormat="1" ht="16.899999999999999" customHeight="1">
      <c r="A35" s="37"/>
      <c r="B35" s="42"/>
      <c r="C35" s="264" t="s">
        <v>122</v>
      </c>
      <c r="D35" s="265" t="s">
        <v>19</v>
      </c>
      <c r="E35" s="266" t="s">
        <v>19</v>
      </c>
      <c r="F35" s="267">
        <v>2138</v>
      </c>
      <c r="G35" s="37"/>
      <c r="H35" s="42"/>
    </row>
    <row r="36" spans="1:8" s="2" customFormat="1" ht="16.899999999999999" customHeight="1">
      <c r="A36" s="37"/>
      <c r="B36" s="42"/>
      <c r="C36" s="268" t="s">
        <v>19</v>
      </c>
      <c r="D36" s="268" t="s">
        <v>286</v>
      </c>
      <c r="E36" s="20" t="s">
        <v>19</v>
      </c>
      <c r="F36" s="269">
        <v>1684.5</v>
      </c>
      <c r="G36" s="37"/>
      <c r="H36" s="42"/>
    </row>
    <row r="37" spans="1:8" s="2" customFormat="1" ht="16.899999999999999" customHeight="1">
      <c r="A37" s="37"/>
      <c r="B37" s="42"/>
      <c r="C37" s="268" t="s">
        <v>19</v>
      </c>
      <c r="D37" s="268" t="s">
        <v>281</v>
      </c>
      <c r="E37" s="20" t="s">
        <v>19</v>
      </c>
      <c r="F37" s="269">
        <v>453.5</v>
      </c>
      <c r="G37" s="37"/>
      <c r="H37" s="42"/>
    </row>
    <row r="38" spans="1:8" s="2" customFormat="1" ht="16.899999999999999" customHeight="1">
      <c r="A38" s="37"/>
      <c r="B38" s="42"/>
      <c r="C38" s="268" t="s">
        <v>122</v>
      </c>
      <c r="D38" s="268" t="s">
        <v>170</v>
      </c>
      <c r="E38" s="20" t="s">
        <v>19</v>
      </c>
      <c r="F38" s="269">
        <v>2138</v>
      </c>
      <c r="G38" s="37"/>
      <c r="H38" s="42"/>
    </row>
    <row r="39" spans="1:8" s="2" customFormat="1" ht="16.899999999999999" customHeight="1">
      <c r="A39" s="37"/>
      <c r="B39" s="42"/>
      <c r="C39" s="270" t="s">
        <v>629</v>
      </c>
      <c r="D39" s="37"/>
      <c r="E39" s="37"/>
      <c r="F39" s="37"/>
      <c r="G39" s="37"/>
      <c r="H39" s="42"/>
    </row>
    <row r="40" spans="1:8" s="2" customFormat="1" ht="22.5">
      <c r="A40" s="37"/>
      <c r="B40" s="42"/>
      <c r="C40" s="268" t="s">
        <v>282</v>
      </c>
      <c r="D40" s="268" t="s">
        <v>632</v>
      </c>
      <c r="E40" s="20" t="s">
        <v>245</v>
      </c>
      <c r="F40" s="269">
        <v>2138</v>
      </c>
      <c r="G40" s="37"/>
      <c r="H40" s="42"/>
    </row>
    <row r="41" spans="1:8" s="2" customFormat="1" ht="16.899999999999999" customHeight="1">
      <c r="A41" s="37"/>
      <c r="B41" s="42"/>
      <c r="C41" s="268" t="s">
        <v>288</v>
      </c>
      <c r="D41" s="268" t="s">
        <v>631</v>
      </c>
      <c r="E41" s="20" t="s">
        <v>245</v>
      </c>
      <c r="F41" s="269">
        <v>6475</v>
      </c>
      <c r="G41" s="37"/>
      <c r="H41" s="42"/>
    </row>
    <row r="42" spans="1:8" s="2" customFormat="1" ht="16.899999999999999" customHeight="1">
      <c r="A42" s="37"/>
      <c r="B42" s="42"/>
      <c r="C42" s="264" t="s">
        <v>120</v>
      </c>
      <c r="D42" s="265" t="s">
        <v>19</v>
      </c>
      <c r="E42" s="266" t="s">
        <v>19</v>
      </c>
      <c r="F42" s="267">
        <v>1099.5</v>
      </c>
      <c r="G42" s="37"/>
      <c r="H42" s="42"/>
    </row>
    <row r="43" spans="1:8" s="2" customFormat="1" ht="22.5">
      <c r="A43" s="37"/>
      <c r="B43" s="42"/>
      <c r="C43" s="268" t="s">
        <v>19</v>
      </c>
      <c r="D43" s="268" t="s">
        <v>272</v>
      </c>
      <c r="E43" s="20" t="s">
        <v>19</v>
      </c>
      <c r="F43" s="269">
        <v>867.5</v>
      </c>
      <c r="G43" s="37"/>
      <c r="H43" s="42"/>
    </row>
    <row r="44" spans="1:8" s="2" customFormat="1" ht="16.899999999999999" customHeight="1">
      <c r="A44" s="37"/>
      <c r="B44" s="42"/>
      <c r="C44" s="268" t="s">
        <v>19</v>
      </c>
      <c r="D44" s="268" t="s">
        <v>273</v>
      </c>
      <c r="E44" s="20" t="s">
        <v>19</v>
      </c>
      <c r="F44" s="269">
        <v>232</v>
      </c>
      <c r="G44" s="37"/>
      <c r="H44" s="42"/>
    </row>
    <row r="45" spans="1:8" s="2" customFormat="1" ht="16.899999999999999" customHeight="1">
      <c r="A45" s="37"/>
      <c r="B45" s="42"/>
      <c r="C45" s="268" t="s">
        <v>120</v>
      </c>
      <c r="D45" s="268" t="s">
        <v>170</v>
      </c>
      <c r="E45" s="20" t="s">
        <v>19</v>
      </c>
      <c r="F45" s="269">
        <v>1099.5</v>
      </c>
      <c r="G45" s="37"/>
      <c r="H45" s="42"/>
    </row>
    <row r="46" spans="1:8" s="2" customFormat="1" ht="16.899999999999999" customHeight="1">
      <c r="A46" s="37"/>
      <c r="B46" s="42"/>
      <c r="C46" s="270" t="s">
        <v>629</v>
      </c>
      <c r="D46" s="37"/>
      <c r="E46" s="37"/>
      <c r="F46" s="37"/>
      <c r="G46" s="37"/>
      <c r="H46" s="42"/>
    </row>
    <row r="47" spans="1:8" s="2" customFormat="1" ht="22.5">
      <c r="A47" s="37"/>
      <c r="B47" s="42"/>
      <c r="C47" s="268" t="s">
        <v>268</v>
      </c>
      <c r="D47" s="268" t="s">
        <v>633</v>
      </c>
      <c r="E47" s="20" t="s">
        <v>245</v>
      </c>
      <c r="F47" s="269">
        <v>1099.5</v>
      </c>
      <c r="G47" s="37"/>
      <c r="H47" s="42"/>
    </row>
    <row r="48" spans="1:8" s="2" customFormat="1" ht="16.899999999999999" customHeight="1">
      <c r="A48" s="37"/>
      <c r="B48" s="42"/>
      <c r="C48" s="268" t="s">
        <v>288</v>
      </c>
      <c r="D48" s="268" t="s">
        <v>631</v>
      </c>
      <c r="E48" s="20" t="s">
        <v>245</v>
      </c>
      <c r="F48" s="269">
        <v>6475</v>
      </c>
      <c r="G48" s="37"/>
      <c r="H48" s="42"/>
    </row>
    <row r="49" spans="1:8" s="2" customFormat="1" ht="16.899999999999999" customHeight="1">
      <c r="A49" s="37"/>
      <c r="B49" s="42"/>
      <c r="C49" s="264" t="s">
        <v>325</v>
      </c>
      <c r="D49" s="265" t="s">
        <v>19</v>
      </c>
      <c r="E49" s="266" t="s">
        <v>19</v>
      </c>
      <c r="F49" s="267">
        <v>3325</v>
      </c>
      <c r="G49" s="37"/>
      <c r="H49" s="42"/>
    </row>
    <row r="50" spans="1:8" s="2" customFormat="1" ht="16.899999999999999" customHeight="1">
      <c r="A50" s="37"/>
      <c r="B50" s="42"/>
      <c r="C50" s="268" t="s">
        <v>325</v>
      </c>
      <c r="D50" s="268" t="s">
        <v>326</v>
      </c>
      <c r="E50" s="20" t="s">
        <v>19</v>
      </c>
      <c r="F50" s="269">
        <v>3325</v>
      </c>
      <c r="G50" s="37"/>
      <c r="H50" s="42"/>
    </row>
    <row r="51" spans="1:8" s="2" customFormat="1" ht="16.899999999999999" customHeight="1">
      <c r="A51" s="37"/>
      <c r="B51" s="42"/>
      <c r="C51" s="270" t="s">
        <v>629</v>
      </c>
      <c r="D51" s="37"/>
      <c r="E51" s="37"/>
      <c r="F51" s="37"/>
      <c r="G51" s="37"/>
      <c r="H51" s="42"/>
    </row>
    <row r="52" spans="1:8" s="2" customFormat="1" ht="16.899999999999999" customHeight="1">
      <c r="A52" s="37"/>
      <c r="B52" s="42"/>
      <c r="C52" s="268" t="s">
        <v>321</v>
      </c>
      <c r="D52" s="268" t="s">
        <v>634</v>
      </c>
      <c r="E52" s="20" t="s">
        <v>163</v>
      </c>
      <c r="F52" s="269">
        <v>4990</v>
      </c>
      <c r="G52" s="37"/>
      <c r="H52" s="42"/>
    </row>
    <row r="53" spans="1:8" s="2" customFormat="1" ht="16.899999999999999" customHeight="1">
      <c r="A53" s="37"/>
      <c r="B53" s="42"/>
      <c r="C53" s="268" t="s">
        <v>243</v>
      </c>
      <c r="D53" s="268" t="s">
        <v>635</v>
      </c>
      <c r="E53" s="20" t="s">
        <v>245</v>
      </c>
      <c r="F53" s="269">
        <v>600</v>
      </c>
      <c r="G53" s="37"/>
      <c r="H53" s="42"/>
    </row>
    <row r="54" spans="1:8" s="2" customFormat="1" ht="16.899999999999999" customHeight="1">
      <c r="A54" s="37"/>
      <c r="B54" s="42"/>
      <c r="C54" s="268" t="s">
        <v>341</v>
      </c>
      <c r="D54" s="268" t="s">
        <v>636</v>
      </c>
      <c r="E54" s="20" t="s">
        <v>163</v>
      </c>
      <c r="F54" s="269">
        <v>4990</v>
      </c>
      <c r="G54" s="37"/>
      <c r="H54" s="42"/>
    </row>
    <row r="55" spans="1:8" s="2" customFormat="1" ht="16.899999999999999" customHeight="1">
      <c r="A55" s="37"/>
      <c r="B55" s="42"/>
      <c r="C55" s="264" t="s">
        <v>130</v>
      </c>
      <c r="D55" s="265" t="s">
        <v>19</v>
      </c>
      <c r="E55" s="266" t="s">
        <v>19</v>
      </c>
      <c r="F55" s="267">
        <v>1665</v>
      </c>
      <c r="G55" s="37"/>
      <c r="H55" s="42"/>
    </row>
    <row r="56" spans="1:8" s="2" customFormat="1" ht="22.5">
      <c r="A56" s="37"/>
      <c r="B56" s="42"/>
      <c r="C56" s="268" t="s">
        <v>130</v>
      </c>
      <c r="D56" s="268" t="s">
        <v>327</v>
      </c>
      <c r="E56" s="20" t="s">
        <v>19</v>
      </c>
      <c r="F56" s="269">
        <v>1665</v>
      </c>
      <c r="G56" s="37"/>
      <c r="H56" s="42"/>
    </row>
    <row r="57" spans="1:8" s="2" customFormat="1" ht="16.899999999999999" customHeight="1">
      <c r="A57" s="37"/>
      <c r="B57" s="42"/>
      <c r="C57" s="270" t="s">
        <v>629</v>
      </c>
      <c r="D57" s="37"/>
      <c r="E57" s="37"/>
      <c r="F57" s="37"/>
      <c r="G57" s="37"/>
      <c r="H57" s="42"/>
    </row>
    <row r="58" spans="1:8" s="2" customFormat="1" ht="16.899999999999999" customHeight="1">
      <c r="A58" s="37"/>
      <c r="B58" s="42"/>
      <c r="C58" s="268" t="s">
        <v>321</v>
      </c>
      <c r="D58" s="268" t="s">
        <v>634</v>
      </c>
      <c r="E58" s="20" t="s">
        <v>163</v>
      </c>
      <c r="F58" s="269">
        <v>4990</v>
      </c>
      <c r="G58" s="37"/>
      <c r="H58" s="42"/>
    </row>
    <row r="59" spans="1:8" s="2" customFormat="1" ht="16.899999999999999" customHeight="1">
      <c r="A59" s="37"/>
      <c r="B59" s="42"/>
      <c r="C59" s="268" t="s">
        <v>341</v>
      </c>
      <c r="D59" s="268" t="s">
        <v>636</v>
      </c>
      <c r="E59" s="20" t="s">
        <v>163</v>
      </c>
      <c r="F59" s="269">
        <v>4990</v>
      </c>
      <c r="G59" s="37"/>
      <c r="H59" s="42"/>
    </row>
    <row r="60" spans="1:8" s="2" customFormat="1" ht="16.899999999999999" customHeight="1">
      <c r="A60" s="37"/>
      <c r="B60" s="42"/>
      <c r="C60" s="264" t="s">
        <v>124</v>
      </c>
      <c r="D60" s="265" t="s">
        <v>19</v>
      </c>
      <c r="E60" s="266" t="s">
        <v>19</v>
      </c>
      <c r="F60" s="267">
        <v>4990</v>
      </c>
      <c r="G60" s="37"/>
      <c r="H60" s="42"/>
    </row>
    <row r="61" spans="1:8" s="2" customFormat="1" ht="16.899999999999999" customHeight="1">
      <c r="A61" s="37"/>
      <c r="B61" s="42"/>
      <c r="C61" s="268" t="s">
        <v>325</v>
      </c>
      <c r="D61" s="268" t="s">
        <v>326</v>
      </c>
      <c r="E61" s="20" t="s">
        <v>19</v>
      </c>
      <c r="F61" s="269">
        <v>3325</v>
      </c>
      <c r="G61" s="37"/>
      <c r="H61" s="42"/>
    </row>
    <row r="62" spans="1:8" s="2" customFormat="1" ht="22.5">
      <c r="A62" s="37"/>
      <c r="B62" s="42"/>
      <c r="C62" s="268" t="s">
        <v>130</v>
      </c>
      <c r="D62" s="268" t="s">
        <v>327</v>
      </c>
      <c r="E62" s="20" t="s">
        <v>19</v>
      </c>
      <c r="F62" s="269">
        <v>1665</v>
      </c>
      <c r="G62" s="37"/>
      <c r="H62" s="42"/>
    </row>
    <row r="63" spans="1:8" s="2" customFormat="1" ht="16.899999999999999" customHeight="1">
      <c r="A63" s="37"/>
      <c r="B63" s="42"/>
      <c r="C63" s="268" t="s">
        <v>124</v>
      </c>
      <c r="D63" s="268" t="s">
        <v>170</v>
      </c>
      <c r="E63" s="20" t="s">
        <v>19</v>
      </c>
      <c r="F63" s="269">
        <v>4990</v>
      </c>
      <c r="G63" s="37"/>
      <c r="H63" s="42"/>
    </row>
    <row r="64" spans="1:8" s="2" customFormat="1" ht="16.899999999999999" customHeight="1">
      <c r="A64" s="37"/>
      <c r="B64" s="42"/>
      <c r="C64" s="270" t="s">
        <v>629</v>
      </c>
      <c r="D64" s="37"/>
      <c r="E64" s="37"/>
      <c r="F64" s="37"/>
      <c r="G64" s="37"/>
      <c r="H64" s="42"/>
    </row>
    <row r="65" spans="1:8" s="2" customFormat="1" ht="16.899999999999999" customHeight="1">
      <c r="A65" s="37"/>
      <c r="B65" s="42"/>
      <c r="C65" s="268" t="s">
        <v>321</v>
      </c>
      <c r="D65" s="268" t="s">
        <v>634</v>
      </c>
      <c r="E65" s="20" t="s">
        <v>163</v>
      </c>
      <c r="F65" s="269">
        <v>4990</v>
      </c>
      <c r="G65" s="37"/>
      <c r="H65" s="42"/>
    </row>
    <row r="66" spans="1:8" s="2" customFormat="1" ht="16.899999999999999" customHeight="1">
      <c r="A66" s="37"/>
      <c r="B66" s="42"/>
      <c r="C66" s="268" t="s">
        <v>329</v>
      </c>
      <c r="D66" s="268" t="s">
        <v>637</v>
      </c>
      <c r="E66" s="20" t="s">
        <v>163</v>
      </c>
      <c r="F66" s="269">
        <v>4990</v>
      </c>
      <c r="G66" s="37"/>
      <c r="H66" s="42"/>
    </row>
    <row r="67" spans="1:8" s="2" customFormat="1" ht="16.899999999999999" customHeight="1">
      <c r="A67" s="37"/>
      <c r="B67" s="42"/>
      <c r="C67" s="264" t="s">
        <v>126</v>
      </c>
      <c r="D67" s="265" t="s">
        <v>19</v>
      </c>
      <c r="E67" s="266" t="s">
        <v>19</v>
      </c>
      <c r="F67" s="267">
        <v>5350</v>
      </c>
      <c r="G67" s="37"/>
      <c r="H67" s="42"/>
    </row>
    <row r="68" spans="1:8" s="2" customFormat="1" ht="16.899999999999999" customHeight="1">
      <c r="A68" s="37"/>
      <c r="B68" s="42"/>
      <c r="C68" s="268" t="s">
        <v>19</v>
      </c>
      <c r="D68" s="268" t="s">
        <v>358</v>
      </c>
      <c r="E68" s="20" t="s">
        <v>19</v>
      </c>
      <c r="F68" s="269">
        <v>5350</v>
      </c>
      <c r="G68" s="37"/>
      <c r="H68" s="42"/>
    </row>
    <row r="69" spans="1:8" s="2" customFormat="1" ht="16.899999999999999" customHeight="1">
      <c r="A69" s="37"/>
      <c r="B69" s="42"/>
      <c r="C69" s="268" t="s">
        <v>126</v>
      </c>
      <c r="D69" s="268" t="s">
        <v>170</v>
      </c>
      <c r="E69" s="20" t="s">
        <v>19</v>
      </c>
      <c r="F69" s="269">
        <v>5350</v>
      </c>
      <c r="G69" s="37"/>
      <c r="H69" s="42"/>
    </row>
    <row r="70" spans="1:8" s="2" customFormat="1" ht="16.899999999999999" customHeight="1">
      <c r="A70" s="37"/>
      <c r="B70" s="42"/>
      <c r="C70" s="270" t="s">
        <v>629</v>
      </c>
      <c r="D70" s="37"/>
      <c r="E70" s="37"/>
      <c r="F70" s="37"/>
      <c r="G70" s="37"/>
      <c r="H70" s="42"/>
    </row>
    <row r="71" spans="1:8" s="2" customFormat="1" ht="16.899999999999999" customHeight="1">
      <c r="A71" s="37"/>
      <c r="B71" s="42"/>
      <c r="C71" s="268" t="s">
        <v>354</v>
      </c>
      <c r="D71" s="268" t="s">
        <v>638</v>
      </c>
      <c r="E71" s="20" t="s">
        <v>163</v>
      </c>
      <c r="F71" s="269">
        <v>5350</v>
      </c>
      <c r="G71" s="37"/>
      <c r="H71" s="42"/>
    </row>
    <row r="72" spans="1:8" s="2" customFormat="1" ht="16.899999999999999" customHeight="1">
      <c r="A72" s="37"/>
      <c r="B72" s="42"/>
      <c r="C72" s="268" t="s">
        <v>360</v>
      </c>
      <c r="D72" s="268" t="s">
        <v>639</v>
      </c>
      <c r="E72" s="20" t="s">
        <v>163</v>
      </c>
      <c r="F72" s="269">
        <v>5350</v>
      </c>
      <c r="G72" s="37"/>
      <c r="H72" s="42"/>
    </row>
    <row r="73" spans="1:8" s="2" customFormat="1" ht="16.899999999999999" customHeight="1">
      <c r="A73" s="37"/>
      <c r="B73" s="42"/>
      <c r="C73" s="264" t="s">
        <v>109</v>
      </c>
      <c r="D73" s="265" t="s">
        <v>19</v>
      </c>
      <c r="E73" s="266" t="s">
        <v>19</v>
      </c>
      <c r="F73" s="267">
        <v>4</v>
      </c>
      <c r="G73" s="37"/>
      <c r="H73" s="42"/>
    </row>
    <row r="74" spans="1:8" s="2" customFormat="1" ht="16.899999999999999" customHeight="1">
      <c r="A74" s="37"/>
      <c r="B74" s="42"/>
      <c r="C74" s="268" t="s">
        <v>19</v>
      </c>
      <c r="D74" s="268" t="s">
        <v>196</v>
      </c>
      <c r="E74" s="20" t="s">
        <v>19</v>
      </c>
      <c r="F74" s="269">
        <v>4</v>
      </c>
      <c r="G74" s="37"/>
      <c r="H74" s="42"/>
    </row>
    <row r="75" spans="1:8" s="2" customFormat="1" ht="16.899999999999999" customHeight="1">
      <c r="A75" s="37"/>
      <c r="B75" s="42"/>
      <c r="C75" s="268" t="s">
        <v>109</v>
      </c>
      <c r="D75" s="268" t="s">
        <v>170</v>
      </c>
      <c r="E75" s="20" t="s">
        <v>19</v>
      </c>
      <c r="F75" s="269">
        <v>4</v>
      </c>
      <c r="G75" s="37"/>
      <c r="H75" s="42"/>
    </row>
    <row r="76" spans="1:8" s="2" customFormat="1" ht="16.899999999999999" customHeight="1">
      <c r="A76" s="37"/>
      <c r="B76" s="42"/>
      <c r="C76" s="270" t="s">
        <v>629</v>
      </c>
      <c r="D76" s="37"/>
      <c r="E76" s="37"/>
      <c r="F76" s="37"/>
      <c r="G76" s="37"/>
      <c r="H76" s="42"/>
    </row>
    <row r="77" spans="1:8" s="2" customFormat="1" ht="16.899999999999999" customHeight="1">
      <c r="A77" s="37"/>
      <c r="B77" s="42"/>
      <c r="C77" s="268" t="s">
        <v>192</v>
      </c>
      <c r="D77" s="268" t="s">
        <v>640</v>
      </c>
      <c r="E77" s="20" t="s">
        <v>173</v>
      </c>
      <c r="F77" s="269">
        <v>4</v>
      </c>
      <c r="G77" s="37"/>
      <c r="H77" s="42"/>
    </row>
    <row r="78" spans="1:8" s="2" customFormat="1" ht="16.899999999999999" customHeight="1">
      <c r="A78" s="37"/>
      <c r="B78" s="42"/>
      <c r="C78" s="268" t="s">
        <v>230</v>
      </c>
      <c r="D78" s="268" t="s">
        <v>641</v>
      </c>
      <c r="E78" s="20" t="s">
        <v>173</v>
      </c>
      <c r="F78" s="269">
        <v>4</v>
      </c>
      <c r="G78" s="37"/>
      <c r="H78" s="42"/>
    </row>
    <row r="79" spans="1:8" s="2" customFormat="1" ht="16.899999999999999" customHeight="1">
      <c r="A79" s="37"/>
      <c r="B79" s="42"/>
      <c r="C79" s="264" t="s">
        <v>111</v>
      </c>
      <c r="D79" s="265" t="s">
        <v>19</v>
      </c>
      <c r="E79" s="266" t="s">
        <v>19</v>
      </c>
      <c r="F79" s="267">
        <v>1</v>
      </c>
      <c r="G79" s="37"/>
      <c r="H79" s="42"/>
    </row>
    <row r="80" spans="1:8" s="2" customFormat="1" ht="16.899999999999999" customHeight="1">
      <c r="A80" s="37"/>
      <c r="B80" s="42"/>
      <c r="C80" s="268" t="s">
        <v>19</v>
      </c>
      <c r="D80" s="268" t="s">
        <v>202</v>
      </c>
      <c r="E80" s="20" t="s">
        <v>19</v>
      </c>
      <c r="F80" s="269">
        <v>1</v>
      </c>
      <c r="G80" s="37"/>
      <c r="H80" s="42"/>
    </row>
    <row r="81" spans="1:8" s="2" customFormat="1" ht="16.899999999999999" customHeight="1">
      <c r="A81" s="37"/>
      <c r="B81" s="42"/>
      <c r="C81" s="268" t="s">
        <v>111</v>
      </c>
      <c r="D81" s="268" t="s">
        <v>170</v>
      </c>
      <c r="E81" s="20" t="s">
        <v>19</v>
      </c>
      <c r="F81" s="269">
        <v>1</v>
      </c>
      <c r="G81" s="37"/>
      <c r="H81" s="42"/>
    </row>
    <row r="82" spans="1:8" s="2" customFormat="1" ht="16.899999999999999" customHeight="1">
      <c r="A82" s="37"/>
      <c r="B82" s="42"/>
      <c r="C82" s="270" t="s">
        <v>629</v>
      </c>
      <c r="D82" s="37"/>
      <c r="E82" s="37"/>
      <c r="F82" s="37"/>
      <c r="G82" s="37"/>
      <c r="H82" s="42"/>
    </row>
    <row r="83" spans="1:8" s="2" customFormat="1" ht="16.899999999999999" customHeight="1">
      <c r="A83" s="37"/>
      <c r="B83" s="42"/>
      <c r="C83" s="268" t="s">
        <v>198</v>
      </c>
      <c r="D83" s="268" t="s">
        <v>642</v>
      </c>
      <c r="E83" s="20" t="s">
        <v>173</v>
      </c>
      <c r="F83" s="269">
        <v>1</v>
      </c>
      <c r="G83" s="37"/>
      <c r="H83" s="42"/>
    </row>
    <row r="84" spans="1:8" s="2" customFormat="1" ht="16.899999999999999" customHeight="1">
      <c r="A84" s="37"/>
      <c r="B84" s="42"/>
      <c r="C84" s="268" t="s">
        <v>235</v>
      </c>
      <c r="D84" s="268" t="s">
        <v>643</v>
      </c>
      <c r="E84" s="20" t="s">
        <v>173</v>
      </c>
      <c r="F84" s="269">
        <v>1</v>
      </c>
      <c r="G84" s="37"/>
      <c r="H84" s="42"/>
    </row>
    <row r="85" spans="1:8" s="2" customFormat="1" ht="16.899999999999999" customHeight="1">
      <c r="A85" s="37"/>
      <c r="B85" s="42"/>
      <c r="C85" s="264" t="s">
        <v>113</v>
      </c>
      <c r="D85" s="265" t="s">
        <v>19</v>
      </c>
      <c r="E85" s="266" t="s">
        <v>19</v>
      </c>
      <c r="F85" s="267">
        <v>2</v>
      </c>
      <c r="G85" s="37"/>
      <c r="H85" s="42"/>
    </row>
    <row r="86" spans="1:8" s="2" customFormat="1" ht="16.899999999999999" customHeight="1">
      <c r="A86" s="37"/>
      <c r="B86" s="42"/>
      <c r="C86" s="268" t="s">
        <v>19</v>
      </c>
      <c r="D86" s="268" t="s">
        <v>209</v>
      </c>
      <c r="E86" s="20" t="s">
        <v>19</v>
      </c>
      <c r="F86" s="269">
        <v>2</v>
      </c>
      <c r="G86" s="37"/>
      <c r="H86" s="42"/>
    </row>
    <row r="87" spans="1:8" s="2" customFormat="1" ht="16.899999999999999" customHeight="1">
      <c r="A87" s="37"/>
      <c r="B87" s="42"/>
      <c r="C87" s="268" t="s">
        <v>113</v>
      </c>
      <c r="D87" s="268" t="s">
        <v>170</v>
      </c>
      <c r="E87" s="20" t="s">
        <v>19</v>
      </c>
      <c r="F87" s="269">
        <v>2</v>
      </c>
      <c r="G87" s="37"/>
      <c r="H87" s="42"/>
    </row>
    <row r="88" spans="1:8" s="2" customFormat="1" ht="16.899999999999999" customHeight="1">
      <c r="A88" s="37"/>
      <c r="B88" s="42"/>
      <c r="C88" s="270" t="s">
        <v>629</v>
      </c>
      <c r="D88" s="37"/>
      <c r="E88" s="37"/>
      <c r="F88" s="37"/>
      <c r="G88" s="37"/>
      <c r="H88" s="42"/>
    </row>
    <row r="89" spans="1:8" s="2" customFormat="1" ht="16.899999999999999" customHeight="1">
      <c r="A89" s="37"/>
      <c r="B89" s="42"/>
      <c r="C89" s="268" t="s">
        <v>204</v>
      </c>
      <c r="D89" s="268" t="s">
        <v>205</v>
      </c>
      <c r="E89" s="20" t="s">
        <v>173</v>
      </c>
      <c r="F89" s="269">
        <v>2</v>
      </c>
      <c r="G89" s="37"/>
      <c r="H89" s="42"/>
    </row>
    <row r="90" spans="1:8" s="2" customFormat="1" ht="16.899999999999999" customHeight="1">
      <c r="A90" s="37"/>
      <c r="B90" s="42"/>
      <c r="C90" s="268" t="s">
        <v>240</v>
      </c>
      <c r="D90" s="268" t="s">
        <v>643</v>
      </c>
      <c r="E90" s="20" t="s">
        <v>173</v>
      </c>
      <c r="F90" s="269">
        <v>2</v>
      </c>
      <c r="G90" s="37"/>
      <c r="H90" s="42"/>
    </row>
    <row r="91" spans="1:8" s="2" customFormat="1" ht="16.899999999999999" customHeight="1">
      <c r="A91" s="37"/>
      <c r="B91" s="42"/>
      <c r="C91" s="264" t="s">
        <v>101</v>
      </c>
      <c r="D91" s="265" t="s">
        <v>19</v>
      </c>
      <c r="E91" s="266" t="s">
        <v>19</v>
      </c>
      <c r="F91" s="267">
        <v>16</v>
      </c>
      <c r="G91" s="37"/>
      <c r="H91" s="42"/>
    </row>
    <row r="92" spans="1:8" s="2" customFormat="1" ht="16.899999999999999" customHeight="1">
      <c r="A92" s="37"/>
      <c r="B92" s="42"/>
      <c r="C92" s="268" t="s">
        <v>19</v>
      </c>
      <c r="D92" s="268" t="s">
        <v>176</v>
      </c>
      <c r="E92" s="20" t="s">
        <v>19</v>
      </c>
      <c r="F92" s="269">
        <v>16</v>
      </c>
      <c r="G92" s="37"/>
      <c r="H92" s="42"/>
    </row>
    <row r="93" spans="1:8" s="2" customFormat="1" ht="16.899999999999999" customHeight="1">
      <c r="A93" s="37"/>
      <c r="B93" s="42"/>
      <c r="C93" s="268" t="s">
        <v>101</v>
      </c>
      <c r="D93" s="268" t="s">
        <v>170</v>
      </c>
      <c r="E93" s="20" t="s">
        <v>19</v>
      </c>
      <c r="F93" s="269">
        <v>16</v>
      </c>
      <c r="G93" s="37"/>
      <c r="H93" s="42"/>
    </row>
    <row r="94" spans="1:8" s="2" customFormat="1" ht="16.899999999999999" customHeight="1">
      <c r="A94" s="37"/>
      <c r="B94" s="42"/>
      <c r="C94" s="270" t="s">
        <v>629</v>
      </c>
      <c r="D94" s="37"/>
      <c r="E94" s="37"/>
      <c r="F94" s="37"/>
      <c r="G94" s="37"/>
      <c r="H94" s="42"/>
    </row>
    <row r="95" spans="1:8" s="2" customFormat="1" ht="16.899999999999999" customHeight="1">
      <c r="A95" s="37"/>
      <c r="B95" s="42"/>
      <c r="C95" s="268" t="s">
        <v>171</v>
      </c>
      <c r="D95" s="268" t="s">
        <v>644</v>
      </c>
      <c r="E95" s="20" t="s">
        <v>173</v>
      </c>
      <c r="F95" s="269">
        <v>16</v>
      </c>
      <c r="G95" s="37"/>
      <c r="H95" s="42"/>
    </row>
    <row r="96" spans="1:8" s="2" customFormat="1" ht="16.899999999999999" customHeight="1">
      <c r="A96" s="37"/>
      <c r="B96" s="42"/>
      <c r="C96" s="268" t="s">
        <v>211</v>
      </c>
      <c r="D96" s="268" t="s">
        <v>645</v>
      </c>
      <c r="E96" s="20" t="s">
        <v>173</v>
      </c>
      <c r="F96" s="269">
        <v>16</v>
      </c>
      <c r="G96" s="37"/>
      <c r="H96" s="42"/>
    </row>
    <row r="97" spans="1:8" s="2" customFormat="1" ht="16.899999999999999" customHeight="1">
      <c r="A97" s="37"/>
      <c r="B97" s="42"/>
      <c r="C97" s="264" t="s">
        <v>103</v>
      </c>
      <c r="D97" s="265" t="s">
        <v>19</v>
      </c>
      <c r="E97" s="266" t="s">
        <v>19</v>
      </c>
      <c r="F97" s="267">
        <v>16</v>
      </c>
      <c r="G97" s="37"/>
      <c r="H97" s="42"/>
    </row>
    <row r="98" spans="1:8" s="2" customFormat="1" ht="16.899999999999999" customHeight="1">
      <c r="A98" s="37"/>
      <c r="B98" s="42"/>
      <c r="C98" s="268" t="s">
        <v>19</v>
      </c>
      <c r="D98" s="268" t="s">
        <v>176</v>
      </c>
      <c r="E98" s="20" t="s">
        <v>19</v>
      </c>
      <c r="F98" s="269">
        <v>16</v>
      </c>
      <c r="G98" s="37"/>
      <c r="H98" s="42"/>
    </row>
    <row r="99" spans="1:8" s="2" customFormat="1" ht="16.899999999999999" customHeight="1">
      <c r="A99" s="37"/>
      <c r="B99" s="42"/>
      <c r="C99" s="268" t="s">
        <v>103</v>
      </c>
      <c r="D99" s="268" t="s">
        <v>170</v>
      </c>
      <c r="E99" s="20" t="s">
        <v>19</v>
      </c>
      <c r="F99" s="269">
        <v>16</v>
      </c>
      <c r="G99" s="37"/>
      <c r="H99" s="42"/>
    </row>
    <row r="100" spans="1:8" s="2" customFormat="1" ht="16.899999999999999" customHeight="1">
      <c r="A100" s="37"/>
      <c r="B100" s="42"/>
      <c r="C100" s="270" t="s">
        <v>629</v>
      </c>
      <c r="D100" s="37"/>
      <c r="E100" s="37"/>
      <c r="F100" s="37"/>
      <c r="G100" s="37"/>
      <c r="H100" s="42"/>
    </row>
    <row r="101" spans="1:8" s="2" customFormat="1" ht="16.899999999999999" customHeight="1">
      <c r="A101" s="37"/>
      <c r="B101" s="42"/>
      <c r="C101" s="268" t="s">
        <v>177</v>
      </c>
      <c r="D101" s="268" t="s">
        <v>646</v>
      </c>
      <c r="E101" s="20" t="s">
        <v>173</v>
      </c>
      <c r="F101" s="269">
        <v>16</v>
      </c>
      <c r="G101" s="37"/>
      <c r="H101" s="42"/>
    </row>
    <row r="102" spans="1:8" s="2" customFormat="1" ht="16.899999999999999" customHeight="1">
      <c r="A102" s="37"/>
      <c r="B102" s="42"/>
      <c r="C102" s="268" t="s">
        <v>216</v>
      </c>
      <c r="D102" s="268" t="s">
        <v>647</v>
      </c>
      <c r="E102" s="20" t="s">
        <v>173</v>
      </c>
      <c r="F102" s="269">
        <v>16</v>
      </c>
      <c r="G102" s="37"/>
      <c r="H102" s="42"/>
    </row>
    <row r="103" spans="1:8" s="2" customFormat="1" ht="16.899999999999999" customHeight="1">
      <c r="A103" s="37"/>
      <c r="B103" s="42"/>
      <c r="C103" s="264" t="s">
        <v>105</v>
      </c>
      <c r="D103" s="265" t="s">
        <v>19</v>
      </c>
      <c r="E103" s="266" t="s">
        <v>19</v>
      </c>
      <c r="F103" s="267">
        <v>3</v>
      </c>
      <c r="G103" s="37"/>
      <c r="H103" s="42"/>
    </row>
    <row r="104" spans="1:8" s="2" customFormat="1" ht="16.899999999999999" customHeight="1">
      <c r="A104" s="37"/>
      <c r="B104" s="42"/>
      <c r="C104" s="268" t="s">
        <v>19</v>
      </c>
      <c r="D104" s="268" t="s">
        <v>185</v>
      </c>
      <c r="E104" s="20" t="s">
        <v>19</v>
      </c>
      <c r="F104" s="269">
        <v>3</v>
      </c>
      <c r="G104" s="37"/>
      <c r="H104" s="42"/>
    </row>
    <row r="105" spans="1:8" s="2" customFormat="1" ht="16.899999999999999" customHeight="1">
      <c r="A105" s="37"/>
      <c r="B105" s="42"/>
      <c r="C105" s="268" t="s">
        <v>105</v>
      </c>
      <c r="D105" s="268" t="s">
        <v>170</v>
      </c>
      <c r="E105" s="20" t="s">
        <v>19</v>
      </c>
      <c r="F105" s="269">
        <v>3</v>
      </c>
      <c r="G105" s="37"/>
      <c r="H105" s="42"/>
    </row>
    <row r="106" spans="1:8" s="2" customFormat="1" ht="16.899999999999999" customHeight="1">
      <c r="A106" s="37"/>
      <c r="B106" s="42"/>
      <c r="C106" s="270" t="s">
        <v>629</v>
      </c>
      <c r="D106" s="37"/>
      <c r="E106" s="37"/>
      <c r="F106" s="37"/>
      <c r="G106" s="37"/>
      <c r="H106" s="42"/>
    </row>
    <row r="107" spans="1:8" s="2" customFormat="1" ht="16.899999999999999" customHeight="1">
      <c r="A107" s="37"/>
      <c r="B107" s="42"/>
      <c r="C107" s="268" t="s">
        <v>181</v>
      </c>
      <c r="D107" s="268" t="s">
        <v>648</v>
      </c>
      <c r="E107" s="20" t="s">
        <v>173</v>
      </c>
      <c r="F107" s="269">
        <v>3</v>
      </c>
      <c r="G107" s="37"/>
      <c r="H107" s="42"/>
    </row>
    <row r="108" spans="1:8" s="2" customFormat="1" ht="16.899999999999999" customHeight="1">
      <c r="A108" s="37"/>
      <c r="B108" s="42"/>
      <c r="C108" s="268" t="s">
        <v>221</v>
      </c>
      <c r="D108" s="268" t="s">
        <v>649</v>
      </c>
      <c r="E108" s="20" t="s">
        <v>173</v>
      </c>
      <c r="F108" s="269">
        <v>3</v>
      </c>
      <c r="G108" s="37"/>
      <c r="H108" s="42"/>
    </row>
    <row r="109" spans="1:8" s="2" customFormat="1" ht="16.899999999999999" customHeight="1">
      <c r="A109" s="37"/>
      <c r="B109" s="42"/>
      <c r="C109" s="264" t="s">
        <v>108</v>
      </c>
      <c r="D109" s="265" t="s">
        <v>19</v>
      </c>
      <c r="E109" s="266" t="s">
        <v>19</v>
      </c>
      <c r="F109" s="267">
        <v>3</v>
      </c>
      <c r="G109" s="37"/>
      <c r="H109" s="42"/>
    </row>
    <row r="110" spans="1:8" s="2" customFormat="1" ht="16.899999999999999" customHeight="1">
      <c r="A110" s="37"/>
      <c r="B110" s="42"/>
      <c r="C110" s="268" t="s">
        <v>19</v>
      </c>
      <c r="D110" s="268" t="s">
        <v>185</v>
      </c>
      <c r="E110" s="20" t="s">
        <v>19</v>
      </c>
      <c r="F110" s="269">
        <v>3</v>
      </c>
      <c r="G110" s="37"/>
      <c r="H110" s="42"/>
    </row>
    <row r="111" spans="1:8" s="2" customFormat="1" ht="16.899999999999999" customHeight="1">
      <c r="A111" s="37"/>
      <c r="B111" s="42"/>
      <c r="C111" s="268" t="s">
        <v>108</v>
      </c>
      <c r="D111" s="268" t="s">
        <v>170</v>
      </c>
      <c r="E111" s="20" t="s">
        <v>19</v>
      </c>
      <c r="F111" s="269">
        <v>3</v>
      </c>
      <c r="G111" s="37"/>
      <c r="H111" s="42"/>
    </row>
    <row r="112" spans="1:8" s="2" customFormat="1" ht="16.899999999999999" customHeight="1">
      <c r="A112" s="37"/>
      <c r="B112" s="42"/>
      <c r="C112" s="270" t="s">
        <v>629</v>
      </c>
      <c r="D112" s="37"/>
      <c r="E112" s="37"/>
      <c r="F112" s="37"/>
      <c r="G112" s="37"/>
      <c r="H112" s="42"/>
    </row>
    <row r="113" spans="1:8" s="2" customFormat="1" ht="16.899999999999999" customHeight="1">
      <c r="A113" s="37"/>
      <c r="B113" s="42"/>
      <c r="C113" s="268" t="s">
        <v>187</v>
      </c>
      <c r="D113" s="268" t="s">
        <v>650</v>
      </c>
      <c r="E113" s="20" t="s">
        <v>173</v>
      </c>
      <c r="F113" s="269">
        <v>3</v>
      </c>
      <c r="G113" s="37"/>
      <c r="H113" s="42"/>
    </row>
    <row r="114" spans="1:8" s="2" customFormat="1" ht="16.899999999999999" customHeight="1">
      <c r="A114" s="37"/>
      <c r="B114" s="42"/>
      <c r="C114" s="268" t="s">
        <v>225</v>
      </c>
      <c r="D114" s="268" t="s">
        <v>651</v>
      </c>
      <c r="E114" s="20" t="s">
        <v>173</v>
      </c>
      <c r="F114" s="269">
        <v>3</v>
      </c>
      <c r="G114" s="37"/>
      <c r="H114" s="42"/>
    </row>
    <row r="115" spans="1:8" s="2" customFormat="1" ht="16.899999999999999" customHeight="1">
      <c r="A115" s="37"/>
      <c r="B115" s="42"/>
      <c r="C115" s="264" t="s">
        <v>114</v>
      </c>
      <c r="D115" s="265" t="s">
        <v>19</v>
      </c>
      <c r="E115" s="266" t="s">
        <v>19</v>
      </c>
      <c r="F115" s="267">
        <v>1085.7139999999999</v>
      </c>
      <c r="G115" s="37"/>
      <c r="H115" s="42"/>
    </row>
    <row r="116" spans="1:8" s="2" customFormat="1" ht="16.899999999999999" customHeight="1">
      <c r="A116" s="37"/>
      <c r="B116" s="42"/>
      <c r="C116" s="268" t="s">
        <v>19</v>
      </c>
      <c r="D116" s="268" t="s">
        <v>255</v>
      </c>
      <c r="E116" s="20" t="s">
        <v>19</v>
      </c>
      <c r="F116" s="269">
        <v>1085.7139999999999</v>
      </c>
      <c r="G116" s="37"/>
      <c r="H116" s="42"/>
    </row>
    <row r="117" spans="1:8" s="2" customFormat="1" ht="16.899999999999999" customHeight="1">
      <c r="A117" s="37"/>
      <c r="B117" s="42"/>
      <c r="C117" s="268" t="s">
        <v>114</v>
      </c>
      <c r="D117" s="268" t="s">
        <v>170</v>
      </c>
      <c r="E117" s="20" t="s">
        <v>19</v>
      </c>
      <c r="F117" s="269">
        <v>1085.7139999999999</v>
      </c>
      <c r="G117" s="37"/>
      <c r="H117" s="42"/>
    </row>
    <row r="118" spans="1:8" s="2" customFormat="1" ht="16.899999999999999" customHeight="1">
      <c r="A118" s="37"/>
      <c r="B118" s="42"/>
      <c r="C118" s="270" t="s">
        <v>629</v>
      </c>
      <c r="D118" s="37"/>
      <c r="E118" s="37"/>
      <c r="F118" s="37"/>
      <c r="G118" s="37"/>
      <c r="H118" s="42"/>
    </row>
    <row r="119" spans="1:8" s="2" customFormat="1" ht="16.899999999999999" customHeight="1">
      <c r="A119" s="37"/>
      <c r="B119" s="42"/>
      <c r="C119" s="268" t="s">
        <v>251</v>
      </c>
      <c r="D119" s="268" t="s">
        <v>652</v>
      </c>
      <c r="E119" s="20" t="s">
        <v>163</v>
      </c>
      <c r="F119" s="269">
        <v>1085.7139999999999</v>
      </c>
      <c r="G119" s="37"/>
      <c r="H119" s="42"/>
    </row>
    <row r="120" spans="1:8" s="2" customFormat="1" ht="22.5">
      <c r="A120" s="37"/>
      <c r="B120" s="42"/>
      <c r="C120" s="268" t="s">
        <v>268</v>
      </c>
      <c r="D120" s="268" t="s">
        <v>633</v>
      </c>
      <c r="E120" s="20" t="s">
        <v>245</v>
      </c>
      <c r="F120" s="269">
        <v>1099.5</v>
      </c>
      <c r="G120" s="37"/>
      <c r="H120" s="42"/>
    </row>
    <row r="121" spans="1:8" s="2" customFormat="1" ht="22.5">
      <c r="A121" s="37"/>
      <c r="B121" s="42"/>
      <c r="C121" s="268" t="s">
        <v>275</v>
      </c>
      <c r="D121" s="268" t="s">
        <v>630</v>
      </c>
      <c r="E121" s="20" t="s">
        <v>245</v>
      </c>
      <c r="F121" s="269">
        <v>3237.5</v>
      </c>
      <c r="G121" s="37"/>
      <c r="H121" s="42"/>
    </row>
    <row r="122" spans="1:8" s="2" customFormat="1" ht="16.899999999999999" customHeight="1">
      <c r="A122" s="37"/>
      <c r="B122" s="42"/>
      <c r="C122" s="264" t="s">
        <v>132</v>
      </c>
      <c r="D122" s="265" t="s">
        <v>19</v>
      </c>
      <c r="E122" s="266" t="s">
        <v>19</v>
      </c>
      <c r="F122" s="267">
        <v>5350</v>
      </c>
      <c r="G122" s="37"/>
      <c r="H122" s="42"/>
    </row>
    <row r="123" spans="1:8" s="2" customFormat="1" ht="16.899999999999999" customHeight="1">
      <c r="A123" s="37"/>
      <c r="B123" s="42"/>
      <c r="C123" s="268" t="s">
        <v>132</v>
      </c>
      <c r="D123" s="268" t="s">
        <v>351</v>
      </c>
      <c r="E123" s="20" t="s">
        <v>19</v>
      </c>
      <c r="F123" s="269">
        <v>5350</v>
      </c>
      <c r="G123" s="37"/>
      <c r="H123" s="42"/>
    </row>
    <row r="124" spans="1:8" s="2" customFormat="1" ht="16.899999999999999" customHeight="1">
      <c r="A124" s="37"/>
      <c r="B124" s="42"/>
      <c r="C124" s="270" t="s">
        <v>629</v>
      </c>
      <c r="D124" s="37"/>
      <c r="E124" s="37"/>
      <c r="F124" s="37"/>
      <c r="G124" s="37"/>
      <c r="H124" s="42"/>
    </row>
    <row r="125" spans="1:8" s="2" customFormat="1" ht="16.899999999999999" customHeight="1">
      <c r="A125" s="37"/>
      <c r="B125" s="42"/>
      <c r="C125" s="268" t="s">
        <v>347</v>
      </c>
      <c r="D125" s="268" t="s">
        <v>653</v>
      </c>
      <c r="E125" s="20" t="s">
        <v>163</v>
      </c>
      <c r="F125" s="269">
        <v>6955</v>
      </c>
      <c r="G125" s="37"/>
      <c r="H125" s="42"/>
    </row>
    <row r="126" spans="1:8" s="2" customFormat="1" ht="16.899999999999999" customHeight="1">
      <c r="A126" s="37"/>
      <c r="B126" s="42"/>
      <c r="C126" s="264" t="s">
        <v>99</v>
      </c>
      <c r="D126" s="265" t="s">
        <v>19</v>
      </c>
      <c r="E126" s="266" t="s">
        <v>19</v>
      </c>
      <c r="F126" s="267">
        <v>9907.5</v>
      </c>
      <c r="G126" s="37"/>
      <c r="H126" s="42"/>
    </row>
    <row r="127" spans="1:8" s="2" customFormat="1" ht="16.899999999999999" customHeight="1">
      <c r="A127" s="37"/>
      <c r="B127" s="42"/>
      <c r="C127" s="268" t="s">
        <v>19</v>
      </c>
      <c r="D127" s="268" t="s">
        <v>169</v>
      </c>
      <c r="E127" s="20" t="s">
        <v>19</v>
      </c>
      <c r="F127" s="269">
        <v>9907.5</v>
      </c>
      <c r="G127" s="37"/>
      <c r="H127" s="42"/>
    </row>
    <row r="128" spans="1:8" s="2" customFormat="1" ht="16.899999999999999" customHeight="1">
      <c r="A128" s="37"/>
      <c r="B128" s="42"/>
      <c r="C128" s="268" t="s">
        <v>99</v>
      </c>
      <c r="D128" s="268" t="s">
        <v>170</v>
      </c>
      <c r="E128" s="20" t="s">
        <v>19</v>
      </c>
      <c r="F128" s="269">
        <v>9907.5</v>
      </c>
      <c r="G128" s="37"/>
      <c r="H128" s="42"/>
    </row>
    <row r="129" spans="1:8" s="2" customFormat="1" ht="16.899999999999999" customHeight="1">
      <c r="A129" s="37"/>
      <c r="B129" s="42"/>
      <c r="C129" s="270" t="s">
        <v>629</v>
      </c>
      <c r="D129" s="37"/>
      <c r="E129" s="37"/>
      <c r="F129" s="37"/>
      <c r="G129" s="37"/>
      <c r="H129" s="42"/>
    </row>
    <row r="130" spans="1:8" s="2" customFormat="1" ht="16.899999999999999" customHeight="1">
      <c r="A130" s="37"/>
      <c r="B130" s="42"/>
      <c r="C130" s="268" t="s">
        <v>161</v>
      </c>
      <c r="D130" s="268" t="s">
        <v>654</v>
      </c>
      <c r="E130" s="20" t="s">
        <v>163</v>
      </c>
      <c r="F130" s="269">
        <v>9907.5</v>
      </c>
      <c r="G130" s="37"/>
      <c r="H130" s="42"/>
    </row>
    <row r="131" spans="1:8" s="2" customFormat="1" ht="33.75">
      <c r="A131" s="37"/>
      <c r="B131" s="42"/>
      <c r="C131" s="268" t="s">
        <v>395</v>
      </c>
      <c r="D131" s="268" t="s">
        <v>396</v>
      </c>
      <c r="E131" s="20" t="s">
        <v>397</v>
      </c>
      <c r="F131" s="269">
        <v>0.99099999999999999</v>
      </c>
      <c r="G131" s="37"/>
      <c r="H131" s="42"/>
    </row>
    <row r="132" spans="1:8" s="2" customFormat="1" ht="16.899999999999999" customHeight="1">
      <c r="A132" s="37"/>
      <c r="B132" s="42"/>
      <c r="C132" s="264" t="s">
        <v>92</v>
      </c>
      <c r="D132" s="265" t="s">
        <v>19</v>
      </c>
      <c r="E132" s="266" t="s">
        <v>19</v>
      </c>
      <c r="F132" s="267">
        <v>4724</v>
      </c>
      <c r="G132" s="37"/>
      <c r="H132" s="42"/>
    </row>
    <row r="133" spans="1:8" s="2" customFormat="1" ht="16.899999999999999" customHeight="1">
      <c r="A133" s="37"/>
      <c r="B133" s="42"/>
      <c r="C133" s="268" t="s">
        <v>19</v>
      </c>
      <c r="D133" s="268" t="s">
        <v>261</v>
      </c>
      <c r="E133" s="20" t="s">
        <v>19</v>
      </c>
      <c r="F133" s="269">
        <v>0</v>
      </c>
      <c r="G133" s="37"/>
      <c r="H133" s="42"/>
    </row>
    <row r="134" spans="1:8" s="2" customFormat="1" ht="16.899999999999999" customHeight="1">
      <c r="A134" s="37"/>
      <c r="B134" s="42"/>
      <c r="C134" s="268" t="s">
        <v>19</v>
      </c>
      <c r="D134" s="268" t="s">
        <v>262</v>
      </c>
      <c r="E134" s="20" t="s">
        <v>19</v>
      </c>
      <c r="F134" s="269">
        <v>1355</v>
      </c>
      <c r="G134" s="37"/>
      <c r="H134" s="42"/>
    </row>
    <row r="135" spans="1:8" s="2" customFormat="1" ht="16.899999999999999" customHeight="1">
      <c r="A135" s="37"/>
      <c r="B135" s="42"/>
      <c r="C135" s="268" t="s">
        <v>19</v>
      </c>
      <c r="D135" s="268" t="s">
        <v>264</v>
      </c>
      <c r="E135" s="20" t="s">
        <v>19</v>
      </c>
      <c r="F135" s="269">
        <v>0</v>
      </c>
      <c r="G135" s="37"/>
      <c r="H135" s="42"/>
    </row>
    <row r="136" spans="1:8" s="2" customFormat="1" ht="16.899999999999999" customHeight="1">
      <c r="A136" s="37"/>
      <c r="B136" s="42"/>
      <c r="C136" s="268" t="s">
        <v>19</v>
      </c>
      <c r="D136" s="268" t="s">
        <v>265</v>
      </c>
      <c r="E136" s="20" t="s">
        <v>19</v>
      </c>
      <c r="F136" s="269">
        <v>2871</v>
      </c>
      <c r="G136" s="37"/>
      <c r="H136" s="42"/>
    </row>
    <row r="137" spans="1:8" s="2" customFormat="1" ht="16.899999999999999" customHeight="1">
      <c r="A137" s="37"/>
      <c r="B137" s="42"/>
      <c r="C137" s="268" t="s">
        <v>19</v>
      </c>
      <c r="D137" s="268" t="s">
        <v>266</v>
      </c>
      <c r="E137" s="20" t="s">
        <v>19</v>
      </c>
      <c r="F137" s="269">
        <v>498</v>
      </c>
      <c r="G137" s="37"/>
      <c r="H137" s="42"/>
    </row>
    <row r="138" spans="1:8" s="2" customFormat="1" ht="16.899999999999999" customHeight="1">
      <c r="A138" s="37"/>
      <c r="B138" s="42"/>
      <c r="C138" s="268" t="s">
        <v>92</v>
      </c>
      <c r="D138" s="268" t="s">
        <v>170</v>
      </c>
      <c r="E138" s="20" t="s">
        <v>19</v>
      </c>
      <c r="F138" s="269">
        <v>4724</v>
      </c>
      <c r="G138" s="37"/>
      <c r="H138" s="42"/>
    </row>
    <row r="139" spans="1:8" s="2" customFormat="1" ht="16.899999999999999" customHeight="1">
      <c r="A139" s="37"/>
      <c r="B139" s="42"/>
      <c r="C139" s="270" t="s">
        <v>629</v>
      </c>
      <c r="D139" s="37"/>
      <c r="E139" s="37"/>
      <c r="F139" s="37"/>
      <c r="G139" s="37"/>
      <c r="H139" s="42"/>
    </row>
    <row r="140" spans="1:8" s="2" customFormat="1" ht="16.899999999999999" customHeight="1">
      <c r="A140" s="37"/>
      <c r="B140" s="42"/>
      <c r="C140" s="268" t="s">
        <v>257</v>
      </c>
      <c r="D140" s="268" t="s">
        <v>655</v>
      </c>
      <c r="E140" s="20" t="s">
        <v>245</v>
      </c>
      <c r="F140" s="269">
        <v>4724</v>
      </c>
      <c r="G140" s="37"/>
      <c r="H140" s="42"/>
    </row>
    <row r="141" spans="1:8" s="2" customFormat="1" ht="16.899999999999999" customHeight="1">
      <c r="A141" s="37"/>
      <c r="B141" s="42"/>
      <c r="C141" s="268" t="s">
        <v>370</v>
      </c>
      <c r="D141" s="268" t="s">
        <v>371</v>
      </c>
      <c r="E141" s="20" t="s">
        <v>245</v>
      </c>
      <c r="F141" s="269">
        <v>4724</v>
      </c>
      <c r="G141" s="37"/>
      <c r="H141" s="42"/>
    </row>
    <row r="142" spans="1:8" s="2" customFormat="1" ht="16.899999999999999" customHeight="1">
      <c r="A142" s="37"/>
      <c r="B142" s="42"/>
      <c r="C142" s="264" t="s">
        <v>116</v>
      </c>
      <c r="D142" s="265" t="s">
        <v>19</v>
      </c>
      <c r="E142" s="266" t="s">
        <v>19</v>
      </c>
      <c r="F142" s="267">
        <v>3369</v>
      </c>
      <c r="G142" s="37"/>
      <c r="H142" s="42"/>
    </row>
    <row r="143" spans="1:8" s="2" customFormat="1" ht="16.899999999999999" customHeight="1">
      <c r="A143" s="37"/>
      <c r="B143" s="42"/>
      <c r="C143" s="268" t="s">
        <v>19</v>
      </c>
      <c r="D143" s="268" t="s">
        <v>264</v>
      </c>
      <c r="E143" s="20" t="s">
        <v>19</v>
      </c>
      <c r="F143" s="269">
        <v>0</v>
      </c>
      <c r="G143" s="37"/>
      <c r="H143" s="42"/>
    </row>
    <row r="144" spans="1:8" s="2" customFormat="1" ht="16.899999999999999" customHeight="1">
      <c r="A144" s="37"/>
      <c r="B144" s="42"/>
      <c r="C144" s="268" t="s">
        <v>19</v>
      </c>
      <c r="D144" s="268" t="s">
        <v>265</v>
      </c>
      <c r="E144" s="20" t="s">
        <v>19</v>
      </c>
      <c r="F144" s="269">
        <v>2871</v>
      </c>
      <c r="G144" s="37"/>
      <c r="H144" s="42"/>
    </row>
    <row r="145" spans="1:8" s="2" customFormat="1" ht="16.899999999999999" customHeight="1">
      <c r="A145" s="37"/>
      <c r="B145" s="42"/>
      <c r="C145" s="268" t="s">
        <v>19</v>
      </c>
      <c r="D145" s="268" t="s">
        <v>266</v>
      </c>
      <c r="E145" s="20" t="s">
        <v>19</v>
      </c>
      <c r="F145" s="269">
        <v>498</v>
      </c>
      <c r="G145" s="37"/>
      <c r="H145" s="42"/>
    </row>
    <row r="146" spans="1:8" s="2" customFormat="1" ht="16.899999999999999" customHeight="1">
      <c r="A146" s="37"/>
      <c r="B146" s="42"/>
      <c r="C146" s="268" t="s">
        <v>116</v>
      </c>
      <c r="D146" s="268" t="s">
        <v>263</v>
      </c>
      <c r="E146" s="20" t="s">
        <v>19</v>
      </c>
      <c r="F146" s="269">
        <v>3369</v>
      </c>
      <c r="G146" s="37"/>
      <c r="H146" s="42"/>
    </row>
    <row r="147" spans="1:8" s="2" customFormat="1" ht="16.899999999999999" customHeight="1">
      <c r="A147" s="37"/>
      <c r="B147" s="42"/>
      <c r="C147" s="270" t="s">
        <v>629</v>
      </c>
      <c r="D147" s="37"/>
      <c r="E147" s="37"/>
      <c r="F147" s="37"/>
      <c r="G147" s="37"/>
      <c r="H147" s="42"/>
    </row>
    <row r="148" spans="1:8" s="2" customFormat="1" ht="16.899999999999999" customHeight="1">
      <c r="A148" s="37"/>
      <c r="B148" s="42"/>
      <c r="C148" s="268" t="s">
        <v>257</v>
      </c>
      <c r="D148" s="268" t="s">
        <v>655</v>
      </c>
      <c r="E148" s="20" t="s">
        <v>245</v>
      </c>
      <c r="F148" s="269">
        <v>4724</v>
      </c>
      <c r="G148" s="37"/>
      <c r="H148" s="42"/>
    </row>
    <row r="149" spans="1:8" s="2" customFormat="1" ht="22.5">
      <c r="A149" s="37"/>
      <c r="B149" s="42"/>
      <c r="C149" s="268" t="s">
        <v>275</v>
      </c>
      <c r="D149" s="268" t="s">
        <v>630</v>
      </c>
      <c r="E149" s="20" t="s">
        <v>245</v>
      </c>
      <c r="F149" s="269">
        <v>3237.5</v>
      </c>
      <c r="G149" s="37"/>
      <c r="H149" s="42"/>
    </row>
    <row r="150" spans="1:8" s="2" customFormat="1" ht="22.5">
      <c r="A150" s="37"/>
      <c r="B150" s="42"/>
      <c r="C150" s="268" t="s">
        <v>282</v>
      </c>
      <c r="D150" s="268" t="s">
        <v>632</v>
      </c>
      <c r="E150" s="20" t="s">
        <v>245</v>
      </c>
      <c r="F150" s="269">
        <v>2138</v>
      </c>
      <c r="G150" s="37"/>
      <c r="H150" s="42"/>
    </row>
    <row r="151" spans="1:8" s="2" customFormat="1" ht="16.899999999999999" customHeight="1">
      <c r="A151" s="37"/>
      <c r="B151" s="42"/>
      <c r="C151" s="264" t="s">
        <v>118</v>
      </c>
      <c r="D151" s="265" t="s">
        <v>19</v>
      </c>
      <c r="E151" s="266" t="s">
        <v>19</v>
      </c>
      <c r="F151" s="267">
        <v>1355</v>
      </c>
      <c r="G151" s="37"/>
      <c r="H151" s="42"/>
    </row>
    <row r="152" spans="1:8" s="2" customFormat="1" ht="16.899999999999999" customHeight="1">
      <c r="A152" s="37"/>
      <c r="B152" s="42"/>
      <c r="C152" s="268" t="s">
        <v>19</v>
      </c>
      <c r="D152" s="268" t="s">
        <v>261</v>
      </c>
      <c r="E152" s="20" t="s">
        <v>19</v>
      </c>
      <c r="F152" s="269">
        <v>0</v>
      </c>
      <c r="G152" s="37"/>
      <c r="H152" s="42"/>
    </row>
    <row r="153" spans="1:8" s="2" customFormat="1" ht="16.899999999999999" customHeight="1">
      <c r="A153" s="37"/>
      <c r="B153" s="42"/>
      <c r="C153" s="268" t="s">
        <v>19</v>
      </c>
      <c r="D153" s="268" t="s">
        <v>262</v>
      </c>
      <c r="E153" s="20" t="s">
        <v>19</v>
      </c>
      <c r="F153" s="269">
        <v>1355</v>
      </c>
      <c r="G153" s="37"/>
      <c r="H153" s="42"/>
    </row>
    <row r="154" spans="1:8" s="2" customFormat="1" ht="16.899999999999999" customHeight="1">
      <c r="A154" s="37"/>
      <c r="B154" s="42"/>
      <c r="C154" s="268" t="s">
        <v>118</v>
      </c>
      <c r="D154" s="268" t="s">
        <v>263</v>
      </c>
      <c r="E154" s="20" t="s">
        <v>19</v>
      </c>
      <c r="F154" s="269">
        <v>1355</v>
      </c>
      <c r="G154" s="37"/>
      <c r="H154" s="42"/>
    </row>
    <row r="155" spans="1:8" s="2" customFormat="1" ht="16.899999999999999" customHeight="1">
      <c r="A155" s="37"/>
      <c r="B155" s="42"/>
      <c r="C155" s="270" t="s">
        <v>629</v>
      </c>
      <c r="D155" s="37"/>
      <c r="E155" s="37"/>
      <c r="F155" s="37"/>
      <c r="G155" s="37"/>
      <c r="H155" s="42"/>
    </row>
    <row r="156" spans="1:8" s="2" customFormat="1" ht="16.899999999999999" customHeight="1">
      <c r="A156" s="37"/>
      <c r="B156" s="42"/>
      <c r="C156" s="268" t="s">
        <v>257</v>
      </c>
      <c r="D156" s="268" t="s">
        <v>655</v>
      </c>
      <c r="E156" s="20" t="s">
        <v>245</v>
      </c>
      <c r="F156" s="269">
        <v>4724</v>
      </c>
      <c r="G156" s="37"/>
      <c r="H156" s="42"/>
    </row>
    <row r="157" spans="1:8" s="2" customFormat="1" ht="22.5">
      <c r="A157" s="37"/>
      <c r="B157" s="42"/>
      <c r="C157" s="268" t="s">
        <v>268</v>
      </c>
      <c r="D157" s="268" t="s">
        <v>633</v>
      </c>
      <c r="E157" s="20" t="s">
        <v>245</v>
      </c>
      <c r="F157" s="269">
        <v>1099.5</v>
      </c>
      <c r="G157" s="37"/>
      <c r="H157" s="42"/>
    </row>
    <row r="158" spans="1:8" s="2" customFormat="1" ht="22.5">
      <c r="A158" s="37"/>
      <c r="B158" s="42"/>
      <c r="C158" s="268" t="s">
        <v>275</v>
      </c>
      <c r="D158" s="268" t="s">
        <v>630</v>
      </c>
      <c r="E158" s="20" t="s">
        <v>245</v>
      </c>
      <c r="F158" s="269">
        <v>3237.5</v>
      </c>
      <c r="G158" s="37"/>
      <c r="H158" s="42"/>
    </row>
    <row r="159" spans="1:8" s="2" customFormat="1" ht="16.899999999999999" customHeight="1">
      <c r="A159" s="37"/>
      <c r="B159" s="42"/>
      <c r="C159" s="264" t="s">
        <v>128</v>
      </c>
      <c r="D159" s="265" t="s">
        <v>19</v>
      </c>
      <c r="E159" s="266" t="s">
        <v>19</v>
      </c>
      <c r="F159" s="267">
        <v>1114.2860000000001</v>
      </c>
      <c r="G159" s="37"/>
      <c r="H159" s="42"/>
    </row>
    <row r="160" spans="1:8" s="2" customFormat="1" ht="16.899999999999999" customHeight="1">
      <c r="A160" s="37"/>
      <c r="B160" s="42"/>
      <c r="C160" s="268" t="s">
        <v>19</v>
      </c>
      <c r="D160" s="268" t="s">
        <v>433</v>
      </c>
      <c r="E160" s="20" t="s">
        <v>19</v>
      </c>
      <c r="F160" s="269">
        <v>1114.2860000000001</v>
      </c>
      <c r="G160" s="37"/>
      <c r="H160" s="42"/>
    </row>
    <row r="161" spans="1:8" s="2" customFormat="1" ht="16.899999999999999" customHeight="1">
      <c r="A161" s="37"/>
      <c r="B161" s="42"/>
      <c r="C161" s="268" t="s">
        <v>128</v>
      </c>
      <c r="D161" s="268" t="s">
        <v>170</v>
      </c>
      <c r="E161" s="20" t="s">
        <v>19</v>
      </c>
      <c r="F161" s="269">
        <v>1114.2860000000001</v>
      </c>
      <c r="G161" s="37"/>
      <c r="H161" s="42"/>
    </row>
    <row r="162" spans="1:8" s="2" customFormat="1" ht="16.899999999999999" customHeight="1">
      <c r="A162" s="37"/>
      <c r="B162" s="42"/>
      <c r="C162" s="270" t="s">
        <v>629</v>
      </c>
      <c r="D162" s="37"/>
      <c r="E162" s="37"/>
      <c r="F162" s="37"/>
      <c r="G162" s="37"/>
      <c r="H162" s="42"/>
    </row>
    <row r="163" spans="1:8" s="2" customFormat="1" ht="16.899999999999999" customHeight="1">
      <c r="A163" s="37"/>
      <c r="B163" s="42"/>
      <c r="C163" s="268" t="s">
        <v>428</v>
      </c>
      <c r="D163" s="268" t="s">
        <v>656</v>
      </c>
      <c r="E163" s="20" t="s">
        <v>163</v>
      </c>
      <c r="F163" s="269">
        <v>1114.2860000000001</v>
      </c>
      <c r="G163" s="37"/>
      <c r="H163" s="42"/>
    </row>
    <row r="164" spans="1:8" s="2" customFormat="1" ht="16.899999999999999" customHeight="1">
      <c r="A164" s="37"/>
      <c r="B164" s="42"/>
      <c r="C164" s="268" t="s">
        <v>464</v>
      </c>
      <c r="D164" s="268" t="s">
        <v>657</v>
      </c>
      <c r="E164" s="20" t="s">
        <v>163</v>
      </c>
      <c r="F164" s="269">
        <v>479.14299999999997</v>
      </c>
      <c r="G164" s="37"/>
      <c r="H164" s="42"/>
    </row>
    <row r="165" spans="1:8" s="2" customFormat="1" ht="16.899999999999999" customHeight="1">
      <c r="A165" s="37"/>
      <c r="B165" s="42"/>
      <c r="C165" s="268" t="s">
        <v>458</v>
      </c>
      <c r="D165" s="268" t="s">
        <v>658</v>
      </c>
      <c r="E165" s="20" t="s">
        <v>163</v>
      </c>
      <c r="F165" s="269">
        <v>635.14300000000003</v>
      </c>
      <c r="G165" s="37"/>
      <c r="H165" s="42"/>
    </row>
    <row r="166" spans="1:8" s="2" customFormat="1" ht="26.45" customHeight="1">
      <c r="A166" s="37"/>
      <c r="B166" s="42"/>
      <c r="C166" s="263" t="s">
        <v>85</v>
      </c>
      <c r="D166" s="263" t="s">
        <v>86</v>
      </c>
      <c r="E166" s="37"/>
      <c r="F166" s="37"/>
      <c r="G166" s="37"/>
      <c r="H166" s="42"/>
    </row>
    <row r="167" spans="1:8" s="2" customFormat="1" ht="16.899999999999999" customHeight="1">
      <c r="A167" s="37"/>
      <c r="B167" s="42"/>
      <c r="C167" s="264" t="s">
        <v>482</v>
      </c>
      <c r="D167" s="265" t="s">
        <v>19</v>
      </c>
      <c r="E167" s="266" t="s">
        <v>19</v>
      </c>
      <c r="F167" s="267">
        <v>79</v>
      </c>
      <c r="G167" s="37"/>
      <c r="H167" s="42"/>
    </row>
    <row r="168" spans="1:8" s="2" customFormat="1" ht="16.899999999999999" customHeight="1">
      <c r="A168" s="37"/>
      <c r="B168" s="42"/>
      <c r="C168" s="268" t="s">
        <v>19</v>
      </c>
      <c r="D168" s="268" t="s">
        <v>492</v>
      </c>
      <c r="E168" s="20" t="s">
        <v>19</v>
      </c>
      <c r="F168" s="269">
        <v>79</v>
      </c>
      <c r="G168" s="37"/>
      <c r="H168" s="42"/>
    </row>
    <row r="169" spans="1:8" s="2" customFormat="1" ht="16.899999999999999" customHeight="1">
      <c r="A169" s="37"/>
      <c r="B169" s="42"/>
      <c r="C169" s="268" t="s">
        <v>482</v>
      </c>
      <c r="D169" s="268" t="s">
        <v>170</v>
      </c>
      <c r="E169" s="20" t="s">
        <v>19</v>
      </c>
      <c r="F169" s="269">
        <v>79</v>
      </c>
      <c r="G169" s="37"/>
      <c r="H169" s="42"/>
    </row>
    <row r="170" spans="1:8" s="2" customFormat="1" ht="16.899999999999999" customHeight="1">
      <c r="A170" s="37"/>
      <c r="B170" s="42"/>
      <c r="C170" s="270" t="s">
        <v>629</v>
      </c>
      <c r="D170" s="37"/>
      <c r="E170" s="37"/>
      <c r="F170" s="37"/>
      <c r="G170" s="37"/>
      <c r="H170" s="42"/>
    </row>
    <row r="171" spans="1:8" s="2" customFormat="1" ht="16.899999999999999" customHeight="1">
      <c r="A171" s="37"/>
      <c r="B171" s="42"/>
      <c r="C171" s="268" t="s">
        <v>488</v>
      </c>
      <c r="D171" s="268" t="s">
        <v>659</v>
      </c>
      <c r="E171" s="20" t="s">
        <v>173</v>
      </c>
      <c r="F171" s="269">
        <v>79</v>
      </c>
      <c r="G171" s="37"/>
      <c r="H171" s="42"/>
    </row>
    <row r="172" spans="1:8" s="2" customFormat="1" ht="16.899999999999999" customHeight="1">
      <c r="A172" s="37"/>
      <c r="B172" s="42"/>
      <c r="C172" s="268" t="s">
        <v>519</v>
      </c>
      <c r="D172" s="268" t="s">
        <v>660</v>
      </c>
      <c r="E172" s="20" t="s">
        <v>173</v>
      </c>
      <c r="F172" s="269">
        <v>79</v>
      </c>
      <c r="G172" s="37"/>
      <c r="H172" s="42"/>
    </row>
    <row r="173" spans="1:8" s="2" customFormat="1" ht="16.899999999999999" customHeight="1">
      <c r="A173" s="37"/>
      <c r="B173" s="42"/>
      <c r="C173" s="264" t="s">
        <v>484</v>
      </c>
      <c r="D173" s="265" t="s">
        <v>19</v>
      </c>
      <c r="E173" s="266" t="s">
        <v>19</v>
      </c>
      <c r="F173" s="267">
        <v>9</v>
      </c>
      <c r="G173" s="37"/>
      <c r="H173" s="42"/>
    </row>
    <row r="174" spans="1:8" s="2" customFormat="1" ht="16.899999999999999" customHeight="1">
      <c r="A174" s="37"/>
      <c r="B174" s="42"/>
      <c r="C174" s="268" t="s">
        <v>19</v>
      </c>
      <c r="D174" s="268" t="s">
        <v>497</v>
      </c>
      <c r="E174" s="20" t="s">
        <v>19</v>
      </c>
      <c r="F174" s="269">
        <v>9</v>
      </c>
      <c r="G174" s="37"/>
      <c r="H174" s="42"/>
    </row>
    <row r="175" spans="1:8" s="2" customFormat="1" ht="16.899999999999999" customHeight="1">
      <c r="A175" s="37"/>
      <c r="B175" s="42"/>
      <c r="C175" s="268" t="s">
        <v>484</v>
      </c>
      <c r="D175" s="268" t="s">
        <v>170</v>
      </c>
      <c r="E175" s="20" t="s">
        <v>19</v>
      </c>
      <c r="F175" s="269">
        <v>9</v>
      </c>
      <c r="G175" s="37"/>
      <c r="H175" s="42"/>
    </row>
    <row r="176" spans="1:8" s="2" customFormat="1" ht="16.899999999999999" customHeight="1">
      <c r="A176" s="37"/>
      <c r="B176" s="42"/>
      <c r="C176" s="270" t="s">
        <v>629</v>
      </c>
      <c r="D176" s="37"/>
      <c r="E176" s="37"/>
      <c r="F176" s="37"/>
      <c r="G176" s="37"/>
      <c r="H176" s="42"/>
    </row>
    <row r="177" spans="1:8" s="2" customFormat="1" ht="16.899999999999999" customHeight="1">
      <c r="A177" s="37"/>
      <c r="B177" s="42"/>
      <c r="C177" s="268" t="s">
        <v>493</v>
      </c>
      <c r="D177" s="268" t="s">
        <v>661</v>
      </c>
      <c r="E177" s="20" t="s">
        <v>173</v>
      </c>
      <c r="F177" s="269">
        <v>9</v>
      </c>
      <c r="G177" s="37"/>
      <c r="H177" s="42"/>
    </row>
    <row r="178" spans="1:8" s="2" customFormat="1" ht="16.899999999999999" customHeight="1">
      <c r="A178" s="37"/>
      <c r="B178" s="42"/>
      <c r="C178" s="268" t="s">
        <v>523</v>
      </c>
      <c r="D178" s="268" t="s">
        <v>662</v>
      </c>
      <c r="E178" s="20" t="s">
        <v>173</v>
      </c>
      <c r="F178" s="269">
        <v>9</v>
      </c>
      <c r="G178" s="37"/>
      <c r="H178" s="42"/>
    </row>
    <row r="179" spans="1:8" s="2" customFormat="1" ht="16.899999999999999" customHeight="1">
      <c r="A179" s="37"/>
      <c r="B179" s="42"/>
      <c r="C179" s="264" t="s">
        <v>485</v>
      </c>
      <c r="D179" s="265" t="s">
        <v>19</v>
      </c>
      <c r="E179" s="266" t="s">
        <v>19</v>
      </c>
      <c r="F179" s="267">
        <v>1</v>
      </c>
      <c r="G179" s="37"/>
      <c r="H179" s="42"/>
    </row>
    <row r="180" spans="1:8" s="2" customFormat="1" ht="16.899999999999999" customHeight="1">
      <c r="A180" s="37"/>
      <c r="B180" s="42"/>
      <c r="C180" s="268" t="s">
        <v>19</v>
      </c>
      <c r="D180" s="268" t="s">
        <v>502</v>
      </c>
      <c r="E180" s="20" t="s">
        <v>19</v>
      </c>
      <c r="F180" s="269">
        <v>1</v>
      </c>
      <c r="G180" s="37"/>
      <c r="H180" s="42"/>
    </row>
    <row r="181" spans="1:8" s="2" customFormat="1" ht="16.899999999999999" customHeight="1">
      <c r="A181" s="37"/>
      <c r="B181" s="42"/>
      <c r="C181" s="268" t="s">
        <v>485</v>
      </c>
      <c r="D181" s="268" t="s">
        <v>170</v>
      </c>
      <c r="E181" s="20" t="s">
        <v>19</v>
      </c>
      <c r="F181" s="269">
        <v>1</v>
      </c>
      <c r="G181" s="37"/>
      <c r="H181" s="42"/>
    </row>
    <row r="182" spans="1:8" s="2" customFormat="1" ht="16.899999999999999" customHeight="1">
      <c r="A182" s="37"/>
      <c r="B182" s="42"/>
      <c r="C182" s="270" t="s">
        <v>629</v>
      </c>
      <c r="D182" s="37"/>
      <c r="E182" s="37"/>
      <c r="F182" s="37"/>
      <c r="G182" s="37"/>
      <c r="H182" s="42"/>
    </row>
    <row r="183" spans="1:8" s="2" customFormat="1" ht="16.899999999999999" customHeight="1">
      <c r="A183" s="37"/>
      <c r="B183" s="42"/>
      <c r="C183" s="268" t="s">
        <v>498</v>
      </c>
      <c r="D183" s="268" t="s">
        <v>663</v>
      </c>
      <c r="E183" s="20" t="s">
        <v>173</v>
      </c>
      <c r="F183" s="269">
        <v>1</v>
      </c>
      <c r="G183" s="37"/>
      <c r="H183" s="42"/>
    </row>
    <row r="184" spans="1:8" s="2" customFormat="1" ht="16.899999999999999" customHeight="1">
      <c r="A184" s="37"/>
      <c r="B184" s="42"/>
      <c r="C184" s="268" t="s">
        <v>527</v>
      </c>
      <c r="D184" s="268" t="s">
        <v>664</v>
      </c>
      <c r="E184" s="20" t="s">
        <v>173</v>
      </c>
      <c r="F184" s="269">
        <v>1</v>
      </c>
      <c r="G184" s="37"/>
      <c r="H184" s="42"/>
    </row>
    <row r="185" spans="1:8" s="2" customFormat="1" ht="16.899999999999999" customHeight="1">
      <c r="A185" s="37"/>
      <c r="B185" s="42"/>
      <c r="C185" s="264" t="s">
        <v>486</v>
      </c>
      <c r="D185" s="265" t="s">
        <v>19</v>
      </c>
      <c r="E185" s="266" t="s">
        <v>19</v>
      </c>
      <c r="F185" s="267">
        <v>2</v>
      </c>
      <c r="G185" s="37"/>
      <c r="H185" s="42"/>
    </row>
    <row r="186" spans="1:8" s="2" customFormat="1" ht="16.899999999999999" customHeight="1">
      <c r="A186" s="37"/>
      <c r="B186" s="42"/>
      <c r="C186" s="268" t="s">
        <v>19</v>
      </c>
      <c r="D186" s="268" t="s">
        <v>507</v>
      </c>
      <c r="E186" s="20" t="s">
        <v>19</v>
      </c>
      <c r="F186" s="269">
        <v>2</v>
      </c>
      <c r="G186" s="37"/>
      <c r="H186" s="42"/>
    </row>
    <row r="187" spans="1:8" s="2" customFormat="1" ht="16.899999999999999" customHeight="1">
      <c r="A187" s="37"/>
      <c r="B187" s="42"/>
      <c r="C187" s="268" t="s">
        <v>486</v>
      </c>
      <c r="D187" s="268" t="s">
        <v>170</v>
      </c>
      <c r="E187" s="20" t="s">
        <v>19</v>
      </c>
      <c r="F187" s="269">
        <v>2</v>
      </c>
      <c r="G187" s="37"/>
      <c r="H187" s="42"/>
    </row>
    <row r="188" spans="1:8" s="2" customFormat="1" ht="16.899999999999999" customHeight="1">
      <c r="A188" s="37"/>
      <c r="B188" s="42"/>
      <c r="C188" s="270" t="s">
        <v>629</v>
      </c>
      <c r="D188" s="37"/>
      <c r="E188" s="37"/>
      <c r="F188" s="37"/>
      <c r="G188" s="37"/>
      <c r="H188" s="42"/>
    </row>
    <row r="189" spans="1:8" s="2" customFormat="1" ht="16.899999999999999" customHeight="1">
      <c r="A189" s="37"/>
      <c r="B189" s="42"/>
      <c r="C189" s="268" t="s">
        <v>503</v>
      </c>
      <c r="D189" s="268" t="s">
        <v>665</v>
      </c>
      <c r="E189" s="20" t="s">
        <v>173</v>
      </c>
      <c r="F189" s="269">
        <v>2</v>
      </c>
      <c r="G189" s="37"/>
      <c r="H189" s="42"/>
    </row>
    <row r="190" spans="1:8" s="2" customFormat="1" ht="16.899999999999999" customHeight="1">
      <c r="A190" s="37"/>
      <c r="B190" s="42"/>
      <c r="C190" s="268" t="s">
        <v>531</v>
      </c>
      <c r="D190" s="268" t="s">
        <v>666</v>
      </c>
      <c r="E190" s="20" t="s">
        <v>173</v>
      </c>
      <c r="F190" s="269">
        <v>2</v>
      </c>
      <c r="G190" s="37"/>
      <c r="H190" s="42"/>
    </row>
    <row r="191" spans="1:8" s="2" customFormat="1" ht="7.35" customHeight="1">
      <c r="A191" s="37"/>
      <c r="B191" s="130"/>
      <c r="C191" s="131"/>
      <c r="D191" s="131"/>
      <c r="E191" s="131"/>
      <c r="F191" s="131"/>
      <c r="G191" s="131"/>
      <c r="H191" s="42"/>
    </row>
    <row r="192" spans="1:8" s="2" customFormat="1" ht="11.25">
      <c r="A192" s="37"/>
      <c r="B192" s="37"/>
      <c r="C192" s="37"/>
      <c r="D192" s="37"/>
      <c r="E192" s="37"/>
      <c r="F192" s="37"/>
      <c r="G192" s="37"/>
      <c r="H192" s="37"/>
    </row>
  </sheetData>
  <sheetProtection algorithmName="SHA-512" hashValue="6mIkt+o51YNl+YJO0L8FjqBh/uXP9vVcNLh3qRWeqsc0M0Plh5Y2nY85RuYe5G2t2q1vlGd8neN/MUtXiLzeeQ==" saltValue="ywP9OmTpmWoWOOGdCnirkiZ9W91cg69upGArh4bReZ7wC5zPcdCl8PgFzdGLsOeWihjTaq7mieomjBSvP/v97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71" customWidth="1"/>
    <col min="2" max="2" width="1.6640625" style="271" customWidth="1"/>
    <col min="3" max="4" width="5" style="271" customWidth="1"/>
    <col min="5" max="5" width="11.6640625" style="271" customWidth="1"/>
    <col min="6" max="6" width="9.1640625" style="271" customWidth="1"/>
    <col min="7" max="7" width="5" style="271" customWidth="1"/>
    <col min="8" max="8" width="77.83203125" style="271" customWidth="1"/>
    <col min="9" max="10" width="20" style="271" customWidth="1"/>
    <col min="11" max="11" width="1.6640625" style="271" customWidth="1"/>
  </cols>
  <sheetData>
    <row r="1" spans="2:11" s="1" customFormat="1" ht="37.5" customHeight="1"/>
    <row r="2" spans="2:11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pans="2:11" s="17" customFormat="1" ht="45" customHeight="1">
      <c r="B3" s="275"/>
      <c r="C3" s="411" t="s">
        <v>667</v>
      </c>
      <c r="D3" s="411"/>
      <c r="E3" s="411"/>
      <c r="F3" s="411"/>
      <c r="G3" s="411"/>
      <c r="H3" s="411"/>
      <c r="I3" s="411"/>
      <c r="J3" s="411"/>
      <c r="K3" s="276"/>
    </row>
    <row r="4" spans="2:11" s="1" customFormat="1" ht="25.5" customHeight="1">
      <c r="B4" s="277"/>
      <c r="C4" s="410" t="s">
        <v>668</v>
      </c>
      <c r="D4" s="410"/>
      <c r="E4" s="410"/>
      <c r="F4" s="410"/>
      <c r="G4" s="410"/>
      <c r="H4" s="410"/>
      <c r="I4" s="410"/>
      <c r="J4" s="410"/>
      <c r="K4" s="278"/>
    </row>
    <row r="5" spans="2:11" s="1" customFormat="1" ht="5.25" customHeight="1">
      <c r="B5" s="277"/>
      <c r="C5" s="279"/>
      <c r="D5" s="279"/>
      <c r="E5" s="279"/>
      <c r="F5" s="279"/>
      <c r="G5" s="279"/>
      <c r="H5" s="279"/>
      <c r="I5" s="279"/>
      <c r="J5" s="279"/>
      <c r="K5" s="278"/>
    </row>
    <row r="6" spans="2:11" s="1" customFormat="1" ht="15" customHeight="1">
      <c r="B6" s="277"/>
      <c r="C6" s="409" t="s">
        <v>669</v>
      </c>
      <c r="D6" s="409"/>
      <c r="E6" s="409"/>
      <c r="F6" s="409"/>
      <c r="G6" s="409"/>
      <c r="H6" s="409"/>
      <c r="I6" s="409"/>
      <c r="J6" s="409"/>
      <c r="K6" s="278"/>
    </row>
    <row r="7" spans="2:11" s="1" customFormat="1" ht="15" customHeight="1">
      <c r="B7" s="281"/>
      <c r="C7" s="409" t="s">
        <v>670</v>
      </c>
      <c r="D7" s="409"/>
      <c r="E7" s="409"/>
      <c r="F7" s="409"/>
      <c r="G7" s="409"/>
      <c r="H7" s="409"/>
      <c r="I7" s="409"/>
      <c r="J7" s="409"/>
      <c r="K7" s="278"/>
    </row>
    <row r="8" spans="2:11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pans="2:11" s="1" customFormat="1" ht="15" customHeight="1">
      <c r="B9" s="281"/>
      <c r="C9" s="409" t="s">
        <v>671</v>
      </c>
      <c r="D9" s="409"/>
      <c r="E9" s="409"/>
      <c r="F9" s="409"/>
      <c r="G9" s="409"/>
      <c r="H9" s="409"/>
      <c r="I9" s="409"/>
      <c r="J9" s="409"/>
      <c r="K9" s="278"/>
    </row>
    <row r="10" spans="2:11" s="1" customFormat="1" ht="15" customHeight="1">
      <c r="B10" s="281"/>
      <c r="C10" s="280"/>
      <c r="D10" s="409" t="s">
        <v>672</v>
      </c>
      <c r="E10" s="409"/>
      <c r="F10" s="409"/>
      <c r="G10" s="409"/>
      <c r="H10" s="409"/>
      <c r="I10" s="409"/>
      <c r="J10" s="409"/>
      <c r="K10" s="278"/>
    </row>
    <row r="11" spans="2:11" s="1" customFormat="1" ht="15" customHeight="1">
      <c r="B11" s="281"/>
      <c r="C11" s="282"/>
      <c r="D11" s="409" t="s">
        <v>673</v>
      </c>
      <c r="E11" s="409"/>
      <c r="F11" s="409"/>
      <c r="G11" s="409"/>
      <c r="H11" s="409"/>
      <c r="I11" s="409"/>
      <c r="J11" s="409"/>
      <c r="K11" s="278"/>
    </row>
    <row r="12" spans="2:11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pans="2:11" s="1" customFormat="1" ht="15" customHeight="1">
      <c r="B13" s="281"/>
      <c r="C13" s="282"/>
      <c r="D13" s="283" t="s">
        <v>674</v>
      </c>
      <c r="E13" s="280"/>
      <c r="F13" s="280"/>
      <c r="G13" s="280"/>
      <c r="H13" s="280"/>
      <c r="I13" s="280"/>
      <c r="J13" s="280"/>
      <c r="K13" s="278"/>
    </row>
    <row r="14" spans="2:11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pans="2:11" s="1" customFormat="1" ht="15" customHeight="1">
      <c r="B15" s="281"/>
      <c r="C15" s="282"/>
      <c r="D15" s="409" t="s">
        <v>675</v>
      </c>
      <c r="E15" s="409"/>
      <c r="F15" s="409"/>
      <c r="G15" s="409"/>
      <c r="H15" s="409"/>
      <c r="I15" s="409"/>
      <c r="J15" s="409"/>
      <c r="K15" s="278"/>
    </row>
    <row r="16" spans="2:11" s="1" customFormat="1" ht="15" customHeight="1">
      <c r="B16" s="281"/>
      <c r="C16" s="282"/>
      <c r="D16" s="409" t="s">
        <v>676</v>
      </c>
      <c r="E16" s="409"/>
      <c r="F16" s="409"/>
      <c r="G16" s="409"/>
      <c r="H16" s="409"/>
      <c r="I16" s="409"/>
      <c r="J16" s="409"/>
      <c r="K16" s="278"/>
    </row>
    <row r="17" spans="2:11" s="1" customFormat="1" ht="15" customHeight="1">
      <c r="B17" s="281"/>
      <c r="C17" s="282"/>
      <c r="D17" s="409" t="s">
        <v>677</v>
      </c>
      <c r="E17" s="409"/>
      <c r="F17" s="409"/>
      <c r="G17" s="409"/>
      <c r="H17" s="409"/>
      <c r="I17" s="409"/>
      <c r="J17" s="409"/>
      <c r="K17" s="278"/>
    </row>
    <row r="18" spans="2:11" s="1" customFormat="1" ht="15" customHeight="1">
      <c r="B18" s="281"/>
      <c r="C18" s="282"/>
      <c r="D18" s="282"/>
      <c r="E18" s="284" t="s">
        <v>83</v>
      </c>
      <c r="F18" s="409" t="s">
        <v>678</v>
      </c>
      <c r="G18" s="409"/>
      <c r="H18" s="409"/>
      <c r="I18" s="409"/>
      <c r="J18" s="409"/>
      <c r="K18" s="278"/>
    </row>
    <row r="19" spans="2:11" s="1" customFormat="1" ht="15" customHeight="1">
      <c r="B19" s="281"/>
      <c r="C19" s="282"/>
      <c r="D19" s="282"/>
      <c r="E19" s="284" t="s">
        <v>679</v>
      </c>
      <c r="F19" s="409" t="s">
        <v>680</v>
      </c>
      <c r="G19" s="409"/>
      <c r="H19" s="409"/>
      <c r="I19" s="409"/>
      <c r="J19" s="409"/>
      <c r="K19" s="278"/>
    </row>
    <row r="20" spans="2:11" s="1" customFormat="1" ht="15" customHeight="1">
      <c r="B20" s="281"/>
      <c r="C20" s="282"/>
      <c r="D20" s="282"/>
      <c r="E20" s="284" t="s">
        <v>681</v>
      </c>
      <c r="F20" s="409" t="s">
        <v>682</v>
      </c>
      <c r="G20" s="409"/>
      <c r="H20" s="409"/>
      <c r="I20" s="409"/>
      <c r="J20" s="409"/>
      <c r="K20" s="278"/>
    </row>
    <row r="21" spans="2:11" s="1" customFormat="1" ht="15" customHeight="1">
      <c r="B21" s="281"/>
      <c r="C21" s="282"/>
      <c r="D21" s="282"/>
      <c r="E21" s="284" t="s">
        <v>90</v>
      </c>
      <c r="F21" s="409" t="s">
        <v>683</v>
      </c>
      <c r="G21" s="409"/>
      <c r="H21" s="409"/>
      <c r="I21" s="409"/>
      <c r="J21" s="409"/>
      <c r="K21" s="278"/>
    </row>
    <row r="22" spans="2:11" s="1" customFormat="1" ht="15" customHeight="1">
      <c r="B22" s="281"/>
      <c r="C22" s="282"/>
      <c r="D22" s="282"/>
      <c r="E22" s="284" t="s">
        <v>684</v>
      </c>
      <c r="F22" s="409" t="s">
        <v>685</v>
      </c>
      <c r="G22" s="409"/>
      <c r="H22" s="409"/>
      <c r="I22" s="409"/>
      <c r="J22" s="409"/>
      <c r="K22" s="278"/>
    </row>
    <row r="23" spans="2:11" s="1" customFormat="1" ht="15" customHeight="1">
      <c r="B23" s="281"/>
      <c r="C23" s="282"/>
      <c r="D23" s="282"/>
      <c r="E23" s="284" t="s">
        <v>686</v>
      </c>
      <c r="F23" s="409" t="s">
        <v>687</v>
      </c>
      <c r="G23" s="409"/>
      <c r="H23" s="409"/>
      <c r="I23" s="409"/>
      <c r="J23" s="409"/>
      <c r="K23" s="278"/>
    </row>
    <row r="24" spans="2:11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pans="2:11" s="1" customFormat="1" ht="15" customHeight="1">
      <c r="B25" s="281"/>
      <c r="C25" s="409" t="s">
        <v>688</v>
      </c>
      <c r="D25" s="409"/>
      <c r="E25" s="409"/>
      <c r="F25" s="409"/>
      <c r="G25" s="409"/>
      <c r="H25" s="409"/>
      <c r="I25" s="409"/>
      <c r="J25" s="409"/>
      <c r="K25" s="278"/>
    </row>
    <row r="26" spans="2:11" s="1" customFormat="1" ht="15" customHeight="1">
      <c r="B26" s="281"/>
      <c r="C26" s="409" t="s">
        <v>689</v>
      </c>
      <c r="D26" s="409"/>
      <c r="E26" s="409"/>
      <c r="F26" s="409"/>
      <c r="G26" s="409"/>
      <c r="H26" s="409"/>
      <c r="I26" s="409"/>
      <c r="J26" s="409"/>
      <c r="K26" s="278"/>
    </row>
    <row r="27" spans="2:11" s="1" customFormat="1" ht="15" customHeight="1">
      <c r="B27" s="281"/>
      <c r="C27" s="280"/>
      <c r="D27" s="409" t="s">
        <v>690</v>
      </c>
      <c r="E27" s="409"/>
      <c r="F27" s="409"/>
      <c r="G27" s="409"/>
      <c r="H27" s="409"/>
      <c r="I27" s="409"/>
      <c r="J27" s="409"/>
      <c r="K27" s="278"/>
    </row>
    <row r="28" spans="2:11" s="1" customFormat="1" ht="15" customHeight="1">
      <c r="B28" s="281"/>
      <c r="C28" s="282"/>
      <c r="D28" s="409" t="s">
        <v>691</v>
      </c>
      <c r="E28" s="409"/>
      <c r="F28" s="409"/>
      <c r="G28" s="409"/>
      <c r="H28" s="409"/>
      <c r="I28" s="409"/>
      <c r="J28" s="409"/>
      <c r="K28" s="278"/>
    </row>
    <row r="29" spans="2:11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pans="2:11" s="1" customFormat="1" ht="15" customHeight="1">
      <c r="B30" s="281"/>
      <c r="C30" s="282"/>
      <c r="D30" s="409" t="s">
        <v>692</v>
      </c>
      <c r="E30" s="409"/>
      <c r="F30" s="409"/>
      <c r="G30" s="409"/>
      <c r="H30" s="409"/>
      <c r="I30" s="409"/>
      <c r="J30" s="409"/>
      <c r="K30" s="278"/>
    </row>
    <row r="31" spans="2:11" s="1" customFormat="1" ht="15" customHeight="1">
      <c r="B31" s="281"/>
      <c r="C31" s="282"/>
      <c r="D31" s="409" t="s">
        <v>693</v>
      </c>
      <c r="E31" s="409"/>
      <c r="F31" s="409"/>
      <c r="G31" s="409"/>
      <c r="H31" s="409"/>
      <c r="I31" s="409"/>
      <c r="J31" s="409"/>
      <c r="K31" s="278"/>
    </row>
    <row r="32" spans="2:11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pans="2:11" s="1" customFormat="1" ht="15" customHeight="1">
      <c r="B33" s="281"/>
      <c r="C33" s="282"/>
      <c r="D33" s="409" t="s">
        <v>694</v>
      </c>
      <c r="E33" s="409"/>
      <c r="F33" s="409"/>
      <c r="G33" s="409"/>
      <c r="H33" s="409"/>
      <c r="I33" s="409"/>
      <c r="J33" s="409"/>
      <c r="K33" s="278"/>
    </row>
    <row r="34" spans="2:11" s="1" customFormat="1" ht="15" customHeight="1">
      <c r="B34" s="281"/>
      <c r="C34" s="282"/>
      <c r="D34" s="409" t="s">
        <v>695</v>
      </c>
      <c r="E34" s="409"/>
      <c r="F34" s="409"/>
      <c r="G34" s="409"/>
      <c r="H34" s="409"/>
      <c r="I34" s="409"/>
      <c r="J34" s="409"/>
      <c r="K34" s="278"/>
    </row>
    <row r="35" spans="2:11" s="1" customFormat="1" ht="15" customHeight="1">
      <c r="B35" s="281"/>
      <c r="C35" s="282"/>
      <c r="D35" s="409" t="s">
        <v>696</v>
      </c>
      <c r="E35" s="409"/>
      <c r="F35" s="409"/>
      <c r="G35" s="409"/>
      <c r="H35" s="409"/>
      <c r="I35" s="409"/>
      <c r="J35" s="409"/>
      <c r="K35" s="278"/>
    </row>
    <row r="36" spans="2:11" s="1" customFormat="1" ht="15" customHeight="1">
      <c r="B36" s="281"/>
      <c r="C36" s="282"/>
      <c r="D36" s="280"/>
      <c r="E36" s="283" t="s">
        <v>144</v>
      </c>
      <c r="F36" s="280"/>
      <c r="G36" s="409" t="s">
        <v>697</v>
      </c>
      <c r="H36" s="409"/>
      <c r="I36" s="409"/>
      <c r="J36" s="409"/>
      <c r="K36" s="278"/>
    </row>
    <row r="37" spans="2:11" s="1" customFormat="1" ht="30.75" customHeight="1">
      <c r="B37" s="281"/>
      <c r="C37" s="282"/>
      <c r="D37" s="280"/>
      <c r="E37" s="283" t="s">
        <v>698</v>
      </c>
      <c r="F37" s="280"/>
      <c r="G37" s="409" t="s">
        <v>699</v>
      </c>
      <c r="H37" s="409"/>
      <c r="I37" s="409"/>
      <c r="J37" s="409"/>
      <c r="K37" s="278"/>
    </row>
    <row r="38" spans="2:11" s="1" customFormat="1" ht="15" customHeight="1">
      <c r="B38" s="281"/>
      <c r="C38" s="282"/>
      <c r="D38" s="280"/>
      <c r="E38" s="283" t="s">
        <v>57</v>
      </c>
      <c r="F38" s="280"/>
      <c r="G38" s="409" t="s">
        <v>700</v>
      </c>
      <c r="H38" s="409"/>
      <c r="I38" s="409"/>
      <c r="J38" s="409"/>
      <c r="K38" s="278"/>
    </row>
    <row r="39" spans="2:11" s="1" customFormat="1" ht="15" customHeight="1">
      <c r="B39" s="281"/>
      <c r="C39" s="282"/>
      <c r="D39" s="280"/>
      <c r="E39" s="283" t="s">
        <v>58</v>
      </c>
      <c r="F39" s="280"/>
      <c r="G39" s="409" t="s">
        <v>701</v>
      </c>
      <c r="H39" s="409"/>
      <c r="I39" s="409"/>
      <c r="J39" s="409"/>
      <c r="K39" s="278"/>
    </row>
    <row r="40" spans="2:11" s="1" customFormat="1" ht="15" customHeight="1">
      <c r="B40" s="281"/>
      <c r="C40" s="282"/>
      <c r="D40" s="280"/>
      <c r="E40" s="283" t="s">
        <v>145</v>
      </c>
      <c r="F40" s="280"/>
      <c r="G40" s="409" t="s">
        <v>702</v>
      </c>
      <c r="H40" s="409"/>
      <c r="I40" s="409"/>
      <c r="J40" s="409"/>
      <c r="K40" s="278"/>
    </row>
    <row r="41" spans="2:11" s="1" customFormat="1" ht="15" customHeight="1">
      <c r="B41" s="281"/>
      <c r="C41" s="282"/>
      <c r="D41" s="280"/>
      <c r="E41" s="283" t="s">
        <v>146</v>
      </c>
      <c r="F41" s="280"/>
      <c r="G41" s="409" t="s">
        <v>703</v>
      </c>
      <c r="H41" s="409"/>
      <c r="I41" s="409"/>
      <c r="J41" s="409"/>
      <c r="K41" s="278"/>
    </row>
    <row r="42" spans="2:11" s="1" customFormat="1" ht="15" customHeight="1">
      <c r="B42" s="281"/>
      <c r="C42" s="282"/>
      <c r="D42" s="280"/>
      <c r="E42" s="283" t="s">
        <v>704</v>
      </c>
      <c r="F42" s="280"/>
      <c r="G42" s="409" t="s">
        <v>705</v>
      </c>
      <c r="H42" s="409"/>
      <c r="I42" s="409"/>
      <c r="J42" s="409"/>
      <c r="K42" s="278"/>
    </row>
    <row r="43" spans="2:11" s="1" customFormat="1" ht="15" customHeight="1">
      <c r="B43" s="281"/>
      <c r="C43" s="282"/>
      <c r="D43" s="280"/>
      <c r="E43" s="283"/>
      <c r="F43" s="280"/>
      <c r="G43" s="409" t="s">
        <v>706</v>
      </c>
      <c r="H43" s="409"/>
      <c r="I43" s="409"/>
      <c r="J43" s="409"/>
      <c r="K43" s="278"/>
    </row>
    <row r="44" spans="2:11" s="1" customFormat="1" ht="15" customHeight="1">
      <c r="B44" s="281"/>
      <c r="C44" s="282"/>
      <c r="D44" s="280"/>
      <c r="E44" s="283" t="s">
        <v>707</v>
      </c>
      <c r="F44" s="280"/>
      <c r="G44" s="409" t="s">
        <v>708</v>
      </c>
      <c r="H44" s="409"/>
      <c r="I44" s="409"/>
      <c r="J44" s="409"/>
      <c r="K44" s="278"/>
    </row>
    <row r="45" spans="2:11" s="1" customFormat="1" ht="15" customHeight="1">
      <c r="B45" s="281"/>
      <c r="C45" s="282"/>
      <c r="D45" s="280"/>
      <c r="E45" s="283" t="s">
        <v>148</v>
      </c>
      <c r="F45" s="280"/>
      <c r="G45" s="409" t="s">
        <v>709</v>
      </c>
      <c r="H45" s="409"/>
      <c r="I45" s="409"/>
      <c r="J45" s="409"/>
      <c r="K45" s="278"/>
    </row>
    <row r="46" spans="2:11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pans="2:11" s="1" customFormat="1" ht="15" customHeight="1">
      <c r="B47" s="281"/>
      <c r="C47" s="282"/>
      <c r="D47" s="409" t="s">
        <v>710</v>
      </c>
      <c r="E47" s="409"/>
      <c r="F47" s="409"/>
      <c r="G47" s="409"/>
      <c r="H47" s="409"/>
      <c r="I47" s="409"/>
      <c r="J47" s="409"/>
      <c r="K47" s="278"/>
    </row>
    <row r="48" spans="2:11" s="1" customFormat="1" ht="15" customHeight="1">
      <c r="B48" s="281"/>
      <c r="C48" s="282"/>
      <c r="D48" s="282"/>
      <c r="E48" s="409" t="s">
        <v>711</v>
      </c>
      <c r="F48" s="409"/>
      <c r="G48" s="409"/>
      <c r="H48" s="409"/>
      <c r="I48" s="409"/>
      <c r="J48" s="409"/>
      <c r="K48" s="278"/>
    </row>
    <row r="49" spans="2:11" s="1" customFormat="1" ht="15" customHeight="1">
      <c r="B49" s="281"/>
      <c r="C49" s="282"/>
      <c r="D49" s="282"/>
      <c r="E49" s="409" t="s">
        <v>712</v>
      </c>
      <c r="F49" s="409"/>
      <c r="G49" s="409"/>
      <c r="H49" s="409"/>
      <c r="I49" s="409"/>
      <c r="J49" s="409"/>
      <c r="K49" s="278"/>
    </row>
    <row r="50" spans="2:11" s="1" customFormat="1" ht="15" customHeight="1">
      <c r="B50" s="281"/>
      <c r="C50" s="282"/>
      <c r="D50" s="282"/>
      <c r="E50" s="409" t="s">
        <v>713</v>
      </c>
      <c r="F50" s="409"/>
      <c r="G50" s="409"/>
      <c r="H50" s="409"/>
      <c r="I50" s="409"/>
      <c r="J50" s="409"/>
      <c r="K50" s="278"/>
    </row>
    <row r="51" spans="2:11" s="1" customFormat="1" ht="15" customHeight="1">
      <c r="B51" s="281"/>
      <c r="C51" s="282"/>
      <c r="D51" s="409" t="s">
        <v>714</v>
      </c>
      <c r="E51" s="409"/>
      <c r="F51" s="409"/>
      <c r="G51" s="409"/>
      <c r="H51" s="409"/>
      <c r="I51" s="409"/>
      <c r="J51" s="409"/>
      <c r="K51" s="278"/>
    </row>
    <row r="52" spans="2:11" s="1" customFormat="1" ht="25.5" customHeight="1">
      <c r="B52" s="277"/>
      <c r="C52" s="410" t="s">
        <v>715</v>
      </c>
      <c r="D52" s="410"/>
      <c r="E52" s="410"/>
      <c r="F52" s="410"/>
      <c r="G52" s="410"/>
      <c r="H52" s="410"/>
      <c r="I52" s="410"/>
      <c r="J52" s="410"/>
      <c r="K52" s="278"/>
    </row>
    <row r="53" spans="2:11" s="1" customFormat="1" ht="5.25" customHeight="1">
      <c r="B53" s="277"/>
      <c r="C53" s="279"/>
      <c r="D53" s="279"/>
      <c r="E53" s="279"/>
      <c r="F53" s="279"/>
      <c r="G53" s="279"/>
      <c r="H53" s="279"/>
      <c r="I53" s="279"/>
      <c r="J53" s="279"/>
      <c r="K53" s="278"/>
    </row>
    <row r="54" spans="2:11" s="1" customFormat="1" ht="15" customHeight="1">
      <c r="B54" s="277"/>
      <c r="C54" s="409" t="s">
        <v>716</v>
      </c>
      <c r="D54" s="409"/>
      <c r="E54" s="409"/>
      <c r="F54" s="409"/>
      <c r="G54" s="409"/>
      <c r="H54" s="409"/>
      <c r="I54" s="409"/>
      <c r="J54" s="409"/>
      <c r="K54" s="278"/>
    </row>
    <row r="55" spans="2:11" s="1" customFormat="1" ht="15" customHeight="1">
      <c r="B55" s="277"/>
      <c r="C55" s="409" t="s">
        <v>717</v>
      </c>
      <c r="D55" s="409"/>
      <c r="E55" s="409"/>
      <c r="F55" s="409"/>
      <c r="G55" s="409"/>
      <c r="H55" s="409"/>
      <c r="I55" s="409"/>
      <c r="J55" s="409"/>
      <c r="K55" s="278"/>
    </row>
    <row r="56" spans="2:11" s="1" customFormat="1" ht="12.75" customHeight="1">
      <c r="B56" s="277"/>
      <c r="C56" s="280"/>
      <c r="D56" s="280"/>
      <c r="E56" s="280"/>
      <c r="F56" s="280"/>
      <c r="G56" s="280"/>
      <c r="H56" s="280"/>
      <c r="I56" s="280"/>
      <c r="J56" s="280"/>
      <c r="K56" s="278"/>
    </row>
    <row r="57" spans="2:11" s="1" customFormat="1" ht="15" customHeight="1">
      <c r="B57" s="277"/>
      <c r="C57" s="409" t="s">
        <v>718</v>
      </c>
      <c r="D57" s="409"/>
      <c r="E57" s="409"/>
      <c r="F57" s="409"/>
      <c r="G57" s="409"/>
      <c r="H57" s="409"/>
      <c r="I57" s="409"/>
      <c r="J57" s="409"/>
      <c r="K57" s="278"/>
    </row>
    <row r="58" spans="2:11" s="1" customFormat="1" ht="15" customHeight="1">
      <c r="B58" s="277"/>
      <c r="C58" s="282"/>
      <c r="D58" s="409" t="s">
        <v>719</v>
      </c>
      <c r="E58" s="409"/>
      <c r="F58" s="409"/>
      <c r="G58" s="409"/>
      <c r="H58" s="409"/>
      <c r="I58" s="409"/>
      <c r="J58" s="409"/>
      <c r="K58" s="278"/>
    </row>
    <row r="59" spans="2:11" s="1" customFormat="1" ht="15" customHeight="1">
      <c r="B59" s="277"/>
      <c r="C59" s="282"/>
      <c r="D59" s="409" t="s">
        <v>720</v>
      </c>
      <c r="E59" s="409"/>
      <c r="F59" s="409"/>
      <c r="G59" s="409"/>
      <c r="H59" s="409"/>
      <c r="I59" s="409"/>
      <c r="J59" s="409"/>
      <c r="K59" s="278"/>
    </row>
    <row r="60" spans="2:11" s="1" customFormat="1" ht="15" customHeight="1">
      <c r="B60" s="277"/>
      <c r="C60" s="282"/>
      <c r="D60" s="409" t="s">
        <v>721</v>
      </c>
      <c r="E60" s="409"/>
      <c r="F60" s="409"/>
      <c r="G60" s="409"/>
      <c r="H60" s="409"/>
      <c r="I60" s="409"/>
      <c r="J60" s="409"/>
      <c r="K60" s="278"/>
    </row>
    <row r="61" spans="2:11" s="1" customFormat="1" ht="15" customHeight="1">
      <c r="B61" s="277"/>
      <c r="C61" s="282"/>
      <c r="D61" s="409" t="s">
        <v>722</v>
      </c>
      <c r="E61" s="409"/>
      <c r="F61" s="409"/>
      <c r="G61" s="409"/>
      <c r="H61" s="409"/>
      <c r="I61" s="409"/>
      <c r="J61" s="409"/>
      <c r="K61" s="278"/>
    </row>
    <row r="62" spans="2:11" s="1" customFormat="1" ht="15" customHeight="1">
      <c r="B62" s="277"/>
      <c r="C62" s="282"/>
      <c r="D62" s="412" t="s">
        <v>723</v>
      </c>
      <c r="E62" s="412"/>
      <c r="F62" s="412"/>
      <c r="G62" s="412"/>
      <c r="H62" s="412"/>
      <c r="I62" s="412"/>
      <c r="J62" s="412"/>
      <c r="K62" s="278"/>
    </row>
    <row r="63" spans="2:11" s="1" customFormat="1" ht="15" customHeight="1">
      <c r="B63" s="277"/>
      <c r="C63" s="282"/>
      <c r="D63" s="409" t="s">
        <v>724</v>
      </c>
      <c r="E63" s="409"/>
      <c r="F63" s="409"/>
      <c r="G63" s="409"/>
      <c r="H63" s="409"/>
      <c r="I63" s="409"/>
      <c r="J63" s="409"/>
      <c r="K63" s="278"/>
    </row>
    <row r="64" spans="2:11" s="1" customFormat="1" ht="12.75" customHeight="1">
      <c r="B64" s="277"/>
      <c r="C64" s="282"/>
      <c r="D64" s="282"/>
      <c r="E64" s="285"/>
      <c r="F64" s="282"/>
      <c r="G64" s="282"/>
      <c r="H64" s="282"/>
      <c r="I64" s="282"/>
      <c r="J64" s="282"/>
      <c r="K64" s="278"/>
    </row>
    <row r="65" spans="2:11" s="1" customFormat="1" ht="15" customHeight="1">
      <c r="B65" s="277"/>
      <c r="C65" s="282"/>
      <c r="D65" s="409" t="s">
        <v>725</v>
      </c>
      <c r="E65" s="409"/>
      <c r="F65" s="409"/>
      <c r="G65" s="409"/>
      <c r="H65" s="409"/>
      <c r="I65" s="409"/>
      <c r="J65" s="409"/>
      <c r="K65" s="278"/>
    </row>
    <row r="66" spans="2:11" s="1" customFormat="1" ht="15" customHeight="1">
      <c r="B66" s="277"/>
      <c r="C66" s="282"/>
      <c r="D66" s="412" t="s">
        <v>726</v>
      </c>
      <c r="E66" s="412"/>
      <c r="F66" s="412"/>
      <c r="G66" s="412"/>
      <c r="H66" s="412"/>
      <c r="I66" s="412"/>
      <c r="J66" s="412"/>
      <c r="K66" s="278"/>
    </row>
    <row r="67" spans="2:11" s="1" customFormat="1" ht="15" customHeight="1">
      <c r="B67" s="277"/>
      <c r="C67" s="282"/>
      <c r="D67" s="409" t="s">
        <v>727</v>
      </c>
      <c r="E67" s="409"/>
      <c r="F67" s="409"/>
      <c r="G67" s="409"/>
      <c r="H67" s="409"/>
      <c r="I67" s="409"/>
      <c r="J67" s="409"/>
      <c r="K67" s="278"/>
    </row>
    <row r="68" spans="2:11" s="1" customFormat="1" ht="15" customHeight="1">
      <c r="B68" s="277"/>
      <c r="C68" s="282"/>
      <c r="D68" s="409" t="s">
        <v>728</v>
      </c>
      <c r="E68" s="409"/>
      <c r="F68" s="409"/>
      <c r="G68" s="409"/>
      <c r="H68" s="409"/>
      <c r="I68" s="409"/>
      <c r="J68" s="409"/>
      <c r="K68" s="278"/>
    </row>
    <row r="69" spans="2:11" s="1" customFormat="1" ht="15" customHeight="1">
      <c r="B69" s="277"/>
      <c r="C69" s="282"/>
      <c r="D69" s="409" t="s">
        <v>729</v>
      </c>
      <c r="E69" s="409"/>
      <c r="F69" s="409"/>
      <c r="G69" s="409"/>
      <c r="H69" s="409"/>
      <c r="I69" s="409"/>
      <c r="J69" s="409"/>
      <c r="K69" s="278"/>
    </row>
    <row r="70" spans="2:11" s="1" customFormat="1" ht="15" customHeight="1">
      <c r="B70" s="277"/>
      <c r="C70" s="282"/>
      <c r="D70" s="409" t="s">
        <v>730</v>
      </c>
      <c r="E70" s="409"/>
      <c r="F70" s="409"/>
      <c r="G70" s="409"/>
      <c r="H70" s="409"/>
      <c r="I70" s="409"/>
      <c r="J70" s="409"/>
      <c r="K70" s="278"/>
    </row>
    <row r="71" spans="2:1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pans="2:11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pans="2:11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pans="2:11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pans="2:11" s="1" customFormat="1" ht="45" customHeight="1">
      <c r="B75" s="294"/>
      <c r="C75" s="413" t="s">
        <v>731</v>
      </c>
      <c r="D75" s="413"/>
      <c r="E75" s="413"/>
      <c r="F75" s="413"/>
      <c r="G75" s="413"/>
      <c r="H75" s="413"/>
      <c r="I75" s="413"/>
      <c r="J75" s="413"/>
      <c r="K75" s="295"/>
    </row>
    <row r="76" spans="2:11" s="1" customFormat="1" ht="17.25" customHeight="1">
      <c r="B76" s="294"/>
      <c r="C76" s="296" t="s">
        <v>732</v>
      </c>
      <c r="D76" s="296"/>
      <c r="E76" s="296"/>
      <c r="F76" s="296" t="s">
        <v>733</v>
      </c>
      <c r="G76" s="297"/>
      <c r="H76" s="296" t="s">
        <v>58</v>
      </c>
      <c r="I76" s="296" t="s">
        <v>61</v>
      </c>
      <c r="J76" s="296" t="s">
        <v>734</v>
      </c>
      <c r="K76" s="295"/>
    </row>
    <row r="77" spans="2:11" s="1" customFormat="1" ht="17.25" customHeight="1">
      <c r="B77" s="294"/>
      <c r="C77" s="298" t="s">
        <v>735</v>
      </c>
      <c r="D77" s="298"/>
      <c r="E77" s="298"/>
      <c r="F77" s="299" t="s">
        <v>736</v>
      </c>
      <c r="G77" s="300"/>
      <c r="H77" s="298"/>
      <c r="I77" s="298"/>
      <c r="J77" s="298" t="s">
        <v>737</v>
      </c>
      <c r="K77" s="295"/>
    </row>
    <row r="78" spans="2:11" s="1" customFormat="1" ht="5.25" customHeight="1">
      <c r="B78" s="294"/>
      <c r="C78" s="301"/>
      <c r="D78" s="301"/>
      <c r="E78" s="301"/>
      <c r="F78" s="301"/>
      <c r="G78" s="302"/>
      <c r="H78" s="301"/>
      <c r="I78" s="301"/>
      <c r="J78" s="301"/>
      <c r="K78" s="295"/>
    </row>
    <row r="79" spans="2:11" s="1" customFormat="1" ht="15" customHeight="1">
      <c r="B79" s="294"/>
      <c r="C79" s="283" t="s">
        <v>57</v>
      </c>
      <c r="D79" s="303"/>
      <c r="E79" s="303"/>
      <c r="F79" s="304" t="s">
        <v>738</v>
      </c>
      <c r="G79" s="305"/>
      <c r="H79" s="283" t="s">
        <v>739</v>
      </c>
      <c r="I79" s="283" t="s">
        <v>740</v>
      </c>
      <c r="J79" s="283">
        <v>20</v>
      </c>
      <c r="K79" s="295"/>
    </row>
    <row r="80" spans="2:11" s="1" customFormat="1" ht="15" customHeight="1">
      <c r="B80" s="294"/>
      <c r="C80" s="283" t="s">
        <v>741</v>
      </c>
      <c r="D80" s="283"/>
      <c r="E80" s="283"/>
      <c r="F80" s="304" t="s">
        <v>738</v>
      </c>
      <c r="G80" s="305"/>
      <c r="H80" s="283" t="s">
        <v>742</v>
      </c>
      <c r="I80" s="283" t="s">
        <v>740</v>
      </c>
      <c r="J80" s="283">
        <v>120</v>
      </c>
      <c r="K80" s="295"/>
    </row>
    <row r="81" spans="2:11" s="1" customFormat="1" ht="15" customHeight="1">
      <c r="B81" s="306"/>
      <c r="C81" s="283" t="s">
        <v>743</v>
      </c>
      <c r="D81" s="283"/>
      <c r="E81" s="283"/>
      <c r="F81" s="304" t="s">
        <v>744</v>
      </c>
      <c r="G81" s="305"/>
      <c r="H81" s="283" t="s">
        <v>745</v>
      </c>
      <c r="I81" s="283" t="s">
        <v>740</v>
      </c>
      <c r="J81" s="283">
        <v>50</v>
      </c>
      <c r="K81" s="295"/>
    </row>
    <row r="82" spans="2:11" s="1" customFormat="1" ht="15" customHeight="1">
      <c r="B82" s="306"/>
      <c r="C82" s="283" t="s">
        <v>746</v>
      </c>
      <c r="D82" s="283"/>
      <c r="E82" s="283"/>
      <c r="F82" s="304" t="s">
        <v>738</v>
      </c>
      <c r="G82" s="305"/>
      <c r="H82" s="283" t="s">
        <v>747</v>
      </c>
      <c r="I82" s="283" t="s">
        <v>748</v>
      </c>
      <c r="J82" s="283"/>
      <c r="K82" s="295"/>
    </row>
    <row r="83" spans="2:11" s="1" customFormat="1" ht="15" customHeight="1">
      <c r="B83" s="306"/>
      <c r="C83" s="307" t="s">
        <v>749</v>
      </c>
      <c r="D83" s="307"/>
      <c r="E83" s="307"/>
      <c r="F83" s="308" t="s">
        <v>744</v>
      </c>
      <c r="G83" s="307"/>
      <c r="H83" s="307" t="s">
        <v>750</v>
      </c>
      <c r="I83" s="307" t="s">
        <v>740</v>
      </c>
      <c r="J83" s="307">
        <v>15</v>
      </c>
      <c r="K83" s="295"/>
    </row>
    <row r="84" spans="2:11" s="1" customFormat="1" ht="15" customHeight="1">
      <c r="B84" s="306"/>
      <c r="C84" s="307" t="s">
        <v>751</v>
      </c>
      <c r="D84" s="307"/>
      <c r="E84" s="307"/>
      <c r="F84" s="308" t="s">
        <v>744</v>
      </c>
      <c r="G84" s="307"/>
      <c r="H84" s="307" t="s">
        <v>752</v>
      </c>
      <c r="I84" s="307" t="s">
        <v>740</v>
      </c>
      <c r="J84" s="307">
        <v>15</v>
      </c>
      <c r="K84" s="295"/>
    </row>
    <row r="85" spans="2:11" s="1" customFormat="1" ht="15" customHeight="1">
      <c r="B85" s="306"/>
      <c r="C85" s="307" t="s">
        <v>753</v>
      </c>
      <c r="D85" s="307"/>
      <c r="E85" s="307"/>
      <c r="F85" s="308" t="s">
        <v>744</v>
      </c>
      <c r="G85" s="307"/>
      <c r="H85" s="307" t="s">
        <v>754</v>
      </c>
      <c r="I85" s="307" t="s">
        <v>740</v>
      </c>
      <c r="J85" s="307">
        <v>20</v>
      </c>
      <c r="K85" s="295"/>
    </row>
    <row r="86" spans="2:11" s="1" customFormat="1" ht="15" customHeight="1">
      <c r="B86" s="306"/>
      <c r="C86" s="307" t="s">
        <v>755</v>
      </c>
      <c r="D86" s="307"/>
      <c r="E86" s="307"/>
      <c r="F86" s="308" t="s">
        <v>744</v>
      </c>
      <c r="G86" s="307"/>
      <c r="H86" s="307" t="s">
        <v>756</v>
      </c>
      <c r="I86" s="307" t="s">
        <v>740</v>
      </c>
      <c r="J86" s="307">
        <v>20</v>
      </c>
      <c r="K86" s="295"/>
    </row>
    <row r="87" spans="2:11" s="1" customFormat="1" ht="15" customHeight="1">
      <c r="B87" s="306"/>
      <c r="C87" s="283" t="s">
        <v>757</v>
      </c>
      <c r="D87" s="283"/>
      <c r="E87" s="283"/>
      <c r="F87" s="304" t="s">
        <v>744</v>
      </c>
      <c r="G87" s="305"/>
      <c r="H87" s="283" t="s">
        <v>758</v>
      </c>
      <c r="I87" s="283" t="s">
        <v>740</v>
      </c>
      <c r="J87" s="283">
        <v>50</v>
      </c>
      <c r="K87" s="295"/>
    </row>
    <row r="88" spans="2:11" s="1" customFormat="1" ht="15" customHeight="1">
      <c r="B88" s="306"/>
      <c r="C88" s="283" t="s">
        <v>759</v>
      </c>
      <c r="D88" s="283"/>
      <c r="E88" s="283"/>
      <c r="F88" s="304" t="s">
        <v>744</v>
      </c>
      <c r="G88" s="305"/>
      <c r="H88" s="283" t="s">
        <v>760</v>
      </c>
      <c r="I88" s="283" t="s">
        <v>740</v>
      </c>
      <c r="J88" s="283">
        <v>20</v>
      </c>
      <c r="K88" s="295"/>
    </row>
    <row r="89" spans="2:11" s="1" customFormat="1" ht="15" customHeight="1">
      <c r="B89" s="306"/>
      <c r="C89" s="283" t="s">
        <v>761</v>
      </c>
      <c r="D89" s="283"/>
      <c r="E89" s="283"/>
      <c r="F89" s="304" t="s">
        <v>744</v>
      </c>
      <c r="G89" s="305"/>
      <c r="H89" s="283" t="s">
        <v>762</v>
      </c>
      <c r="I89" s="283" t="s">
        <v>740</v>
      </c>
      <c r="J89" s="283">
        <v>20</v>
      </c>
      <c r="K89" s="295"/>
    </row>
    <row r="90" spans="2:11" s="1" customFormat="1" ht="15" customHeight="1">
      <c r="B90" s="306"/>
      <c r="C90" s="283" t="s">
        <v>763</v>
      </c>
      <c r="D90" s="283"/>
      <c r="E90" s="283"/>
      <c r="F90" s="304" t="s">
        <v>744</v>
      </c>
      <c r="G90" s="305"/>
      <c r="H90" s="283" t="s">
        <v>764</v>
      </c>
      <c r="I90" s="283" t="s">
        <v>740</v>
      </c>
      <c r="J90" s="283">
        <v>50</v>
      </c>
      <c r="K90" s="295"/>
    </row>
    <row r="91" spans="2:11" s="1" customFormat="1" ht="15" customHeight="1">
      <c r="B91" s="306"/>
      <c r="C91" s="283" t="s">
        <v>765</v>
      </c>
      <c r="D91" s="283"/>
      <c r="E91" s="283"/>
      <c r="F91" s="304" t="s">
        <v>744</v>
      </c>
      <c r="G91" s="305"/>
      <c r="H91" s="283" t="s">
        <v>765</v>
      </c>
      <c r="I91" s="283" t="s">
        <v>740</v>
      </c>
      <c r="J91" s="283">
        <v>50</v>
      </c>
      <c r="K91" s="295"/>
    </row>
    <row r="92" spans="2:11" s="1" customFormat="1" ht="15" customHeight="1">
      <c r="B92" s="306"/>
      <c r="C92" s="283" t="s">
        <v>766</v>
      </c>
      <c r="D92" s="283"/>
      <c r="E92" s="283"/>
      <c r="F92" s="304" t="s">
        <v>744</v>
      </c>
      <c r="G92" s="305"/>
      <c r="H92" s="283" t="s">
        <v>767</v>
      </c>
      <c r="I92" s="283" t="s">
        <v>740</v>
      </c>
      <c r="J92" s="283">
        <v>255</v>
      </c>
      <c r="K92" s="295"/>
    </row>
    <row r="93" spans="2:11" s="1" customFormat="1" ht="15" customHeight="1">
      <c r="B93" s="306"/>
      <c r="C93" s="283" t="s">
        <v>768</v>
      </c>
      <c r="D93" s="283"/>
      <c r="E93" s="283"/>
      <c r="F93" s="304" t="s">
        <v>738</v>
      </c>
      <c r="G93" s="305"/>
      <c r="H93" s="283" t="s">
        <v>769</v>
      </c>
      <c r="I93" s="283" t="s">
        <v>770</v>
      </c>
      <c r="J93" s="283"/>
      <c r="K93" s="295"/>
    </row>
    <row r="94" spans="2:11" s="1" customFormat="1" ht="15" customHeight="1">
      <c r="B94" s="306"/>
      <c r="C94" s="283" t="s">
        <v>771</v>
      </c>
      <c r="D94" s="283"/>
      <c r="E94" s="283"/>
      <c r="F94" s="304" t="s">
        <v>738</v>
      </c>
      <c r="G94" s="305"/>
      <c r="H94" s="283" t="s">
        <v>772</v>
      </c>
      <c r="I94" s="283" t="s">
        <v>773</v>
      </c>
      <c r="J94" s="283"/>
      <c r="K94" s="295"/>
    </row>
    <row r="95" spans="2:11" s="1" customFormat="1" ht="15" customHeight="1">
      <c r="B95" s="306"/>
      <c r="C95" s="283" t="s">
        <v>774</v>
      </c>
      <c r="D95" s="283"/>
      <c r="E95" s="283"/>
      <c r="F95" s="304" t="s">
        <v>738</v>
      </c>
      <c r="G95" s="305"/>
      <c r="H95" s="283" t="s">
        <v>774</v>
      </c>
      <c r="I95" s="283" t="s">
        <v>773</v>
      </c>
      <c r="J95" s="283"/>
      <c r="K95" s="295"/>
    </row>
    <row r="96" spans="2:11" s="1" customFormat="1" ht="15" customHeight="1">
      <c r="B96" s="306"/>
      <c r="C96" s="283" t="s">
        <v>42</v>
      </c>
      <c r="D96" s="283"/>
      <c r="E96" s="283"/>
      <c r="F96" s="304" t="s">
        <v>738</v>
      </c>
      <c r="G96" s="305"/>
      <c r="H96" s="283" t="s">
        <v>775</v>
      </c>
      <c r="I96" s="283" t="s">
        <v>773</v>
      </c>
      <c r="J96" s="283"/>
      <c r="K96" s="295"/>
    </row>
    <row r="97" spans="2:11" s="1" customFormat="1" ht="15" customHeight="1">
      <c r="B97" s="306"/>
      <c r="C97" s="283" t="s">
        <v>52</v>
      </c>
      <c r="D97" s="283"/>
      <c r="E97" s="283"/>
      <c r="F97" s="304" t="s">
        <v>738</v>
      </c>
      <c r="G97" s="305"/>
      <c r="H97" s="283" t="s">
        <v>776</v>
      </c>
      <c r="I97" s="283" t="s">
        <v>773</v>
      </c>
      <c r="J97" s="283"/>
      <c r="K97" s="295"/>
    </row>
    <row r="98" spans="2:11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pans="2:11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pans="2:11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pans="2:1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pans="2:11" s="1" customFormat="1" ht="45" customHeight="1">
      <c r="B102" s="294"/>
      <c r="C102" s="413" t="s">
        <v>777</v>
      </c>
      <c r="D102" s="413"/>
      <c r="E102" s="413"/>
      <c r="F102" s="413"/>
      <c r="G102" s="413"/>
      <c r="H102" s="413"/>
      <c r="I102" s="413"/>
      <c r="J102" s="413"/>
      <c r="K102" s="295"/>
    </row>
    <row r="103" spans="2:11" s="1" customFormat="1" ht="17.25" customHeight="1">
      <c r="B103" s="294"/>
      <c r="C103" s="296" t="s">
        <v>732</v>
      </c>
      <c r="D103" s="296"/>
      <c r="E103" s="296"/>
      <c r="F103" s="296" t="s">
        <v>733</v>
      </c>
      <c r="G103" s="297"/>
      <c r="H103" s="296" t="s">
        <v>58</v>
      </c>
      <c r="I103" s="296" t="s">
        <v>61</v>
      </c>
      <c r="J103" s="296" t="s">
        <v>734</v>
      </c>
      <c r="K103" s="295"/>
    </row>
    <row r="104" spans="2:11" s="1" customFormat="1" ht="17.25" customHeight="1">
      <c r="B104" s="294"/>
      <c r="C104" s="298" t="s">
        <v>735</v>
      </c>
      <c r="D104" s="298"/>
      <c r="E104" s="298"/>
      <c r="F104" s="299" t="s">
        <v>736</v>
      </c>
      <c r="G104" s="300"/>
      <c r="H104" s="298"/>
      <c r="I104" s="298"/>
      <c r="J104" s="298" t="s">
        <v>737</v>
      </c>
      <c r="K104" s="295"/>
    </row>
    <row r="105" spans="2:11" s="1" customFormat="1" ht="5.25" customHeight="1">
      <c r="B105" s="294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pans="2:11" s="1" customFormat="1" ht="15" customHeight="1">
      <c r="B106" s="294"/>
      <c r="C106" s="283" t="s">
        <v>57</v>
      </c>
      <c r="D106" s="303"/>
      <c r="E106" s="303"/>
      <c r="F106" s="304" t="s">
        <v>738</v>
      </c>
      <c r="G106" s="283"/>
      <c r="H106" s="283" t="s">
        <v>778</v>
      </c>
      <c r="I106" s="283" t="s">
        <v>740</v>
      </c>
      <c r="J106" s="283">
        <v>20</v>
      </c>
      <c r="K106" s="295"/>
    </row>
    <row r="107" spans="2:11" s="1" customFormat="1" ht="15" customHeight="1">
      <c r="B107" s="294"/>
      <c r="C107" s="283" t="s">
        <v>741</v>
      </c>
      <c r="D107" s="283"/>
      <c r="E107" s="283"/>
      <c r="F107" s="304" t="s">
        <v>738</v>
      </c>
      <c r="G107" s="283"/>
      <c r="H107" s="283" t="s">
        <v>778</v>
      </c>
      <c r="I107" s="283" t="s">
        <v>740</v>
      </c>
      <c r="J107" s="283">
        <v>120</v>
      </c>
      <c r="K107" s="295"/>
    </row>
    <row r="108" spans="2:11" s="1" customFormat="1" ht="15" customHeight="1">
      <c r="B108" s="306"/>
      <c r="C108" s="283" t="s">
        <v>743</v>
      </c>
      <c r="D108" s="283"/>
      <c r="E108" s="283"/>
      <c r="F108" s="304" t="s">
        <v>744</v>
      </c>
      <c r="G108" s="283"/>
      <c r="H108" s="283" t="s">
        <v>778</v>
      </c>
      <c r="I108" s="283" t="s">
        <v>740</v>
      </c>
      <c r="J108" s="283">
        <v>50</v>
      </c>
      <c r="K108" s="295"/>
    </row>
    <row r="109" spans="2:11" s="1" customFormat="1" ht="15" customHeight="1">
      <c r="B109" s="306"/>
      <c r="C109" s="283" t="s">
        <v>746</v>
      </c>
      <c r="D109" s="283"/>
      <c r="E109" s="283"/>
      <c r="F109" s="304" t="s">
        <v>738</v>
      </c>
      <c r="G109" s="283"/>
      <c r="H109" s="283" t="s">
        <v>778</v>
      </c>
      <c r="I109" s="283" t="s">
        <v>748</v>
      </c>
      <c r="J109" s="283"/>
      <c r="K109" s="295"/>
    </row>
    <row r="110" spans="2:11" s="1" customFormat="1" ht="15" customHeight="1">
      <c r="B110" s="306"/>
      <c r="C110" s="283" t="s">
        <v>757</v>
      </c>
      <c r="D110" s="283"/>
      <c r="E110" s="283"/>
      <c r="F110" s="304" t="s">
        <v>744</v>
      </c>
      <c r="G110" s="283"/>
      <c r="H110" s="283" t="s">
        <v>778</v>
      </c>
      <c r="I110" s="283" t="s">
        <v>740</v>
      </c>
      <c r="J110" s="283">
        <v>50</v>
      </c>
      <c r="K110" s="295"/>
    </row>
    <row r="111" spans="2:11" s="1" customFormat="1" ht="15" customHeight="1">
      <c r="B111" s="306"/>
      <c r="C111" s="283" t="s">
        <v>765</v>
      </c>
      <c r="D111" s="283"/>
      <c r="E111" s="283"/>
      <c r="F111" s="304" t="s">
        <v>744</v>
      </c>
      <c r="G111" s="283"/>
      <c r="H111" s="283" t="s">
        <v>778</v>
      </c>
      <c r="I111" s="283" t="s">
        <v>740</v>
      </c>
      <c r="J111" s="283">
        <v>50</v>
      </c>
      <c r="K111" s="295"/>
    </row>
    <row r="112" spans="2:11" s="1" customFormat="1" ht="15" customHeight="1">
      <c r="B112" s="306"/>
      <c r="C112" s="283" t="s">
        <v>763</v>
      </c>
      <c r="D112" s="283"/>
      <c r="E112" s="283"/>
      <c r="F112" s="304" t="s">
        <v>744</v>
      </c>
      <c r="G112" s="283"/>
      <c r="H112" s="283" t="s">
        <v>778</v>
      </c>
      <c r="I112" s="283" t="s">
        <v>740</v>
      </c>
      <c r="J112" s="283">
        <v>50</v>
      </c>
      <c r="K112" s="295"/>
    </row>
    <row r="113" spans="2:11" s="1" customFormat="1" ht="15" customHeight="1">
      <c r="B113" s="306"/>
      <c r="C113" s="283" t="s">
        <v>57</v>
      </c>
      <c r="D113" s="283"/>
      <c r="E113" s="283"/>
      <c r="F113" s="304" t="s">
        <v>738</v>
      </c>
      <c r="G113" s="283"/>
      <c r="H113" s="283" t="s">
        <v>779</v>
      </c>
      <c r="I113" s="283" t="s">
        <v>740</v>
      </c>
      <c r="J113" s="283">
        <v>20</v>
      </c>
      <c r="K113" s="295"/>
    </row>
    <row r="114" spans="2:11" s="1" customFormat="1" ht="15" customHeight="1">
      <c r="B114" s="306"/>
      <c r="C114" s="283" t="s">
        <v>780</v>
      </c>
      <c r="D114" s="283"/>
      <c r="E114" s="283"/>
      <c r="F114" s="304" t="s">
        <v>738</v>
      </c>
      <c r="G114" s="283"/>
      <c r="H114" s="283" t="s">
        <v>781</v>
      </c>
      <c r="I114" s="283" t="s">
        <v>740</v>
      </c>
      <c r="J114" s="283">
        <v>120</v>
      </c>
      <c r="K114" s="295"/>
    </row>
    <row r="115" spans="2:11" s="1" customFormat="1" ht="15" customHeight="1">
      <c r="B115" s="306"/>
      <c r="C115" s="283" t="s">
        <v>42</v>
      </c>
      <c r="D115" s="283"/>
      <c r="E115" s="283"/>
      <c r="F115" s="304" t="s">
        <v>738</v>
      </c>
      <c r="G115" s="283"/>
      <c r="H115" s="283" t="s">
        <v>782</v>
      </c>
      <c r="I115" s="283" t="s">
        <v>773</v>
      </c>
      <c r="J115" s="283"/>
      <c r="K115" s="295"/>
    </row>
    <row r="116" spans="2:11" s="1" customFormat="1" ht="15" customHeight="1">
      <c r="B116" s="306"/>
      <c r="C116" s="283" t="s">
        <v>52</v>
      </c>
      <c r="D116" s="283"/>
      <c r="E116" s="283"/>
      <c r="F116" s="304" t="s">
        <v>738</v>
      </c>
      <c r="G116" s="283"/>
      <c r="H116" s="283" t="s">
        <v>783</v>
      </c>
      <c r="I116" s="283" t="s">
        <v>773</v>
      </c>
      <c r="J116" s="283"/>
      <c r="K116" s="295"/>
    </row>
    <row r="117" spans="2:11" s="1" customFormat="1" ht="15" customHeight="1">
      <c r="B117" s="306"/>
      <c r="C117" s="283" t="s">
        <v>61</v>
      </c>
      <c r="D117" s="283"/>
      <c r="E117" s="283"/>
      <c r="F117" s="304" t="s">
        <v>738</v>
      </c>
      <c r="G117" s="283"/>
      <c r="H117" s="283" t="s">
        <v>784</v>
      </c>
      <c r="I117" s="283" t="s">
        <v>785</v>
      </c>
      <c r="J117" s="283"/>
      <c r="K117" s="295"/>
    </row>
    <row r="118" spans="2:11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pans="2:11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pans="2:11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pans="2:1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pans="2:11" s="1" customFormat="1" ht="45" customHeight="1">
      <c r="B122" s="322"/>
      <c r="C122" s="411" t="s">
        <v>786</v>
      </c>
      <c r="D122" s="411"/>
      <c r="E122" s="411"/>
      <c r="F122" s="411"/>
      <c r="G122" s="411"/>
      <c r="H122" s="411"/>
      <c r="I122" s="411"/>
      <c r="J122" s="411"/>
      <c r="K122" s="323"/>
    </row>
    <row r="123" spans="2:11" s="1" customFormat="1" ht="17.25" customHeight="1">
      <c r="B123" s="324"/>
      <c r="C123" s="296" t="s">
        <v>732</v>
      </c>
      <c r="D123" s="296"/>
      <c r="E123" s="296"/>
      <c r="F123" s="296" t="s">
        <v>733</v>
      </c>
      <c r="G123" s="297"/>
      <c r="H123" s="296" t="s">
        <v>58</v>
      </c>
      <c r="I123" s="296" t="s">
        <v>61</v>
      </c>
      <c r="J123" s="296" t="s">
        <v>734</v>
      </c>
      <c r="K123" s="325"/>
    </row>
    <row r="124" spans="2:11" s="1" customFormat="1" ht="17.25" customHeight="1">
      <c r="B124" s="324"/>
      <c r="C124" s="298" t="s">
        <v>735</v>
      </c>
      <c r="D124" s="298"/>
      <c r="E124" s="298"/>
      <c r="F124" s="299" t="s">
        <v>736</v>
      </c>
      <c r="G124" s="300"/>
      <c r="H124" s="298"/>
      <c r="I124" s="298"/>
      <c r="J124" s="298" t="s">
        <v>737</v>
      </c>
      <c r="K124" s="325"/>
    </row>
    <row r="125" spans="2:11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pans="2:11" s="1" customFormat="1" ht="15" customHeight="1">
      <c r="B126" s="326"/>
      <c r="C126" s="283" t="s">
        <v>741</v>
      </c>
      <c r="D126" s="303"/>
      <c r="E126" s="303"/>
      <c r="F126" s="304" t="s">
        <v>738</v>
      </c>
      <c r="G126" s="283"/>
      <c r="H126" s="283" t="s">
        <v>778</v>
      </c>
      <c r="I126" s="283" t="s">
        <v>740</v>
      </c>
      <c r="J126" s="283">
        <v>120</v>
      </c>
      <c r="K126" s="329"/>
    </row>
    <row r="127" spans="2:11" s="1" customFormat="1" ht="15" customHeight="1">
      <c r="B127" s="326"/>
      <c r="C127" s="283" t="s">
        <v>787</v>
      </c>
      <c r="D127" s="283"/>
      <c r="E127" s="283"/>
      <c r="F127" s="304" t="s">
        <v>738</v>
      </c>
      <c r="G127" s="283"/>
      <c r="H127" s="283" t="s">
        <v>788</v>
      </c>
      <c r="I127" s="283" t="s">
        <v>740</v>
      </c>
      <c r="J127" s="283" t="s">
        <v>789</v>
      </c>
      <c r="K127" s="329"/>
    </row>
    <row r="128" spans="2:11" s="1" customFormat="1" ht="15" customHeight="1">
      <c r="B128" s="326"/>
      <c r="C128" s="283" t="s">
        <v>686</v>
      </c>
      <c r="D128" s="283"/>
      <c r="E128" s="283"/>
      <c r="F128" s="304" t="s">
        <v>738</v>
      </c>
      <c r="G128" s="283"/>
      <c r="H128" s="283" t="s">
        <v>790</v>
      </c>
      <c r="I128" s="283" t="s">
        <v>740</v>
      </c>
      <c r="J128" s="283" t="s">
        <v>789</v>
      </c>
      <c r="K128" s="329"/>
    </row>
    <row r="129" spans="2:11" s="1" customFormat="1" ht="15" customHeight="1">
      <c r="B129" s="326"/>
      <c r="C129" s="283" t="s">
        <v>749</v>
      </c>
      <c r="D129" s="283"/>
      <c r="E129" s="283"/>
      <c r="F129" s="304" t="s">
        <v>744</v>
      </c>
      <c r="G129" s="283"/>
      <c r="H129" s="283" t="s">
        <v>750</v>
      </c>
      <c r="I129" s="283" t="s">
        <v>740</v>
      </c>
      <c r="J129" s="283">
        <v>15</v>
      </c>
      <c r="K129" s="329"/>
    </row>
    <row r="130" spans="2:11" s="1" customFormat="1" ht="15" customHeight="1">
      <c r="B130" s="326"/>
      <c r="C130" s="307" t="s">
        <v>751</v>
      </c>
      <c r="D130" s="307"/>
      <c r="E130" s="307"/>
      <c r="F130" s="308" t="s">
        <v>744</v>
      </c>
      <c r="G130" s="307"/>
      <c r="H130" s="307" t="s">
        <v>752</v>
      </c>
      <c r="I130" s="307" t="s">
        <v>740</v>
      </c>
      <c r="J130" s="307">
        <v>15</v>
      </c>
      <c r="K130" s="329"/>
    </row>
    <row r="131" spans="2:11" s="1" customFormat="1" ht="15" customHeight="1">
      <c r="B131" s="326"/>
      <c r="C131" s="307" t="s">
        <v>753</v>
      </c>
      <c r="D131" s="307"/>
      <c r="E131" s="307"/>
      <c r="F131" s="308" t="s">
        <v>744</v>
      </c>
      <c r="G131" s="307"/>
      <c r="H131" s="307" t="s">
        <v>754</v>
      </c>
      <c r="I131" s="307" t="s">
        <v>740</v>
      </c>
      <c r="J131" s="307">
        <v>20</v>
      </c>
      <c r="K131" s="329"/>
    </row>
    <row r="132" spans="2:11" s="1" customFormat="1" ht="15" customHeight="1">
      <c r="B132" s="326"/>
      <c r="C132" s="307" t="s">
        <v>755</v>
      </c>
      <c r="D132" s="307"/>
      <c r="E132" s="307"/>
      <c r="F132" s="308" t="s">
        <v>744</v>
      </c>
      <c r="G132" s="307"/>
      <c r="H132" s="307" t="s">
        <v>756</v>
      </c>
      <c r="I132" s="307" t="s">
        <v>740</v>
      </c>
      <c r="J132" s="307">
        <v>20</v>
      </c>
      <c r="K132" s="329"/>
    </row>
    <row r="133" spans="2:11" s="1" customFormat="1" ht="15" customHeight="1">
      <c r="B133" s="326"/>
      <c r="C133" s="283" t="s">
        <v>743</v>
      </c>
      <c r="D133" s="283"/>
      <c r="E133" s="283"/>
      <c r="F133" s="304" t="s">
        <v>744</v>
      </c>
      <c r="G133" s="283"/>
      <c r="H133" s="283" t="s">
        <v>778</v>
      </c>
      <c r="I133" s="283" t="s">
        <v>740</v>
      </c>
      <c r="J133" s="283">
        <v>50</v>
      </c>
      <c r="K133" s="329"/>
    </row>
    <row r="134" spans="2:11" s="1" customFormat="1" ht="15" customHeight="1">
      <c r="B134" s="326"/>
      <c r="C134" s="283" t="s">
        <v>757</v>
      </c>
      <c r="D134" s="283"/>
      <c r="E134" s="283"/>
      <c r="F134" s="304" t="s">
        <v>744</v>
      </c>
      <c r="G134" s="283"/>
      <c r="H134" s="283" t="s">
        <v>778</v>
      </c>
      <c r="I134" s="283" t="s">
        <v>740</v>
      </c>
      <c r="J134" s="283">
        <v>50</v>
      </c>
      <c r="K134" s="329"/>
    </row>
    <row r="135" spans="2:11" s="1" customFormat="1" ht="15" customHeight="1">
      <c r="B135" s="326"/>
      <c r="C135" s="283" t="s">
        <v>763</v>
      </c>
      <c r="D135" s="283"/>
      <c r="E135" s="283"/>
      <c r="F135" s="304" t="s">
        <v>744</v>
      </c>
      <c r="G135" s="283"/>
      <c r="H135" s="283" t="s">
        <v>778</v>
      </c>
      <c r="I135" s="283" t="s">
        <v>740</v>
      </c>
      <c r="J135" s="283">
        <v>50</v>
      </c>
      <c r="K135" s="329"/>
    </row>
    <row r="136" spans="2:11" s="1" customFormat="1" ht="15" customHeight="1">
      <c r="B136" s="326"/>
      <c r="C136" s="283" t="s">
        <v>765</v>
      </c>
      <c r="D136" s="283"/>
      <c r="E136" s="283"/>
      <c r="F136" s="304" t="s">
        <v>744</v>
      </c>
      <c r="G136" s="283"/>
      <c r="H136" s="283" t="s">
        <v>778</v>
      </c>
      <c r="I136" s="283" t="s">
        <v>740</v>
      </c>
      <c r="J136" s="283">
        <v>50</v>
      </c>
      <c r="K136" s="329"/>
    </row>
    <row r="137" spans="2:11" s="1" customFormat="1" ht="15" customHeight="1">
      <c r="B137" s="326"/>
      <c r="C137" s="283" t="s">
        <v>766</v>
      </c>
      <c r="D137" s="283"/>
      <c r="E137" s="283"/>
      <c r="F137" s="304" t="s">
        <v>744</v>
      </c>
      <c r="G137" s="283"/>
      <c r="H137" s="283" t="s">
        <v>791</v>
      </c>
      <c r="I137" s="283" t="s">
        <v>740</v>
      </c>
      <c r="J137" s="283">
        <v>255</v>
      </c>
      <c r="K137" s="329"/>
    </row>
    <row r="138" spans="2:11" s="1" customFormat="1" ht="15" customHeight="1">
      <c r="B138" s="326"/>
      <c r="C138" s="283" t="s">
        <v>768</v>
      </c>
      <c r="D138" s="283"/>
      <c r="E138" s="283"/>
      <c r="F138" s="304" t="s">
        <v>738</v>
      </c>
      <c r="G138" s="283"/>
      <c r="H138" s="283" t="s">
        <v>792</v>
      </c>
      <c r="I138" s="283" t="s">
        <v>770</v>
      </c>
      <c r="J138" s="283"/>
      <c r="K138" s="329"/>
    </row>
    <row r="139" spans="2:11" s="1" customFormat="1" ht="15" customHeight="1">
      <c r="B139" s="326"/>
      <c r="C139" s="283" t="s">
        <v>771</v>
      </c>
      <c r="D139" s="283"/>
      <c r="E139" s="283"/>
      <c r="F139" s="304" t="s">
        <v>738</v>
      </c>
      <c r="G139" s="283"/>
      <c r="H139" s="283" t="s">
        <v>793</v>
      </c>
      <c r="I139" s="283" t="s">
        <v>773</v>
      </c>
      <c r="J139" s="283"/>
      <c r="K139" s="329"/>
    </row>
    <row r="140" spans="2:11" s="1" customFormat="1" ht="15" customHeight="1">
      <c r="B140" s="326"/>
      <c r="C140" s="283" t="s">
        <v>774</v>
      </c>
      <c r="D140" s="283"/>
      <c r="E140" s="283"/>
      <c r="F140" s="304" t="s">
        <v>738</v>
      </c>
      <c r="G140" s="283"/>
      <c r="H140" s="283" t="s">
        <v>774</v>
      </c>
      <c r="I140" s="283" t="s">
        <v>773</v>
      </c>
      <c r="J140" s="283"/>
      <c r="K140" s="329"/>
    </row>
    <row r="141" spans="2:11" s="1" customFormat="1" ht="15" customHeight="1">
      <c r="B141" s="326"/>
      <c r="C141" s="283" t="s">
        <v>42</v>
      </c>
      <c r="D141" s="283"/>
      <c r="E141" s="283"/>
      <c r="F141" s="304" t="s">
        <v>738</v>
      </c>
      <c r="G141" s="283"/>
      <c r="H141" s="283" t="s">
        <v>794</v>
      </c>
      <c r="I141" s="283" t="s">
        <v>773</v>
      </c>
      <c r="J141" s="283"/>
      <c r="K141" s="329"/>
    </row>
    <row r="142" spans="2:11" s="1" customFormat="1" ht="15" customHeight="1">
      <c r="B142" s="326"/>
      <c r="C142" s="283" t="s">
        <v>795</v>
      </c>
      <c r="D142" s="283"/>
      <c r="E142" s="283"/>
      <c r="F142" s="304" t="s">
        <v>738</v>
      </c>
      <c r="G142" s="283"/>
      <c r="H142" s="283" t="s">
        <v>796</v>
      </c>
      <c r="I142" s="283" t="s">
        <v>773</v>
      </c>
      <c r="J142" s="283"/>
      <c r="K142" s="329"/>
    </row>
    <row r="143" spans="2:11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pans="2:11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pans="2:11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pans="2:11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pans="2:11" s="1" customFormat="1" ht="45" customHeight="1">
      <c r="B147" s="294"/>
      <c r="C147" s="413" t="s">
        <v>797</v>
      </c>
      <c r="D147" s="413"/>
      <c r="E147" s="413"/>
      <c r="F147" s="413"/>
      <c r="G147" s="413"/>
      <c r="H147" s="413"/>
      <c r="I147" s="413"/>
      <c r="J147" s="413"/>
      <c r="K147" s="295"/>
    </row>
    <row r="148" spans="2:11" s="1" customFormat="1" ht="17.25" customHeight="1">
      <c r="B148" s="294"/>
      <c r="C148" s="296" t="s">
        <v>732</v>
      </c>
      <c r="D148" s="296"/>
      <c r="E148" s="296"/>
      <c r="F148" s="296" t="s">
        <v>733</v>
      </c>
      <c r="G148" s="297"/>
      <c r="H148" s="296" t="s">
        <v>58</v>
      </c>
      <c r="I148" s="296" t="s">
        <v>61</v>
      </c>
      <c r="J148" s="296" t="s">
        <v>734</v>
      </c>
      <c r="K148" s="295"/>
    </row>
    <row r="149" spans="2:11" s="1" customFormat="1" ht="17.25" customHeight="1">
      <c r="B149" s="294"/>
      <c r="C149" s="298" t="s">
        <v>735</v>
      </c>
      <c r="D149" s="298"/>
      <c r="E149" s="298"/>
      <c r="F149" s="299" t="s">
        <v>736</v>
      </c>
      <c r="G149" s="300"/>
      <c r="H149" s="298"/>
      <c r="I149" s="298"/>
      <c r="J149" s="298" t="s">
        <v>737</v>
      </c>
      <c r="K149" s="295"/>
    </row>
    <row r="150" spans="2:11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pans="2:11" s="1" customFormat="1" ht="15" customHeight="1">
      <c r="B151" s="306"/>
      <c r="C151" s="333" t="s">
        <v>741</v>
      </c>
      <c r="D151" s="283"/>
      <c r="E151" s="283"/>
      <c r="F151" s="334" t="s">
        <v>738</v>
      </c>
      <c r="G151" s="283"/>
      <c r="H151" s="333" t="s">
        <v>778</v>
      </c>
      <c r="I151" s="333" t="s">
        <v>740</v>
      </c>
      <c r="J151" s="333">
        <v>120</v>
      </c>
      <c r="K151" s="329"/>
    </row>
    <row r="152" spans="2:11" s="1" customFormat="1" ht="15" customHeight="1">
      <c r="B152" s="306"/>
      <c r="C152" s="333" t="s">
        <v>787</v>
      </c>
      <c r="D152" s="283"/>
      <c r="E152" s="283"/>
      <c r="F152" s="334" t="s">
        <v>738</v>
      </c>
      <c r="G152" s="283"/>
      <c r="H152" s="333" t="s">
        <v>798</v>
      </c>
      <c r="I152" s="333" t="s">
        <v>740</v>
      </c>
      <c r="J152" s="333" t="s">
        <v>789</v>
      </c>
      <c r="K152" s="329"/>
    </row>
    <row r="153" spans="2:11" s="1" customFormat="1" ht="15" customHeight="1">
      <c r="B153" s="306"/>
      <c r="C153" s="333" t="s">
        <v>686</v>
      </c>
      <c r="D153" s="283"/>
      <c r="E153" s="283"/>
      <c r="F153" s="334" t="s">
        <v>738</v>
      </c>
      <c r="G153" s="283"/>
      <c r="H153" s="333" t="s">
        <v>799</v>
      </c>
      <c r="I153" s="333" t="s">
        <v>740</v>
      </c>
      <c r="J153" s="333" t="s">
        <v>789</v>
      </c>
      <c r="K153" s="329"/>
    </row>
    <row r="154" spans="2:11" s="1" customFormat="1" ht="15" customHeight="1">
      <c r="B154" s="306"/>
      <c r="C154" s="333" t="s">
        <v>743</v>
      </c>
      <c r="D154" s="283"/>
      <c r="E154" s="283"/>
      <c r="F154" s="334" t="s">
        <v>744</v>
      </c>
      <c r="G154" s="283"/>
      <c r="H154" s="333" t="s">
        <v>778</v>
      </c>
      <c r="I154" s="333" t="s">
        <v>740</v>
      </c>
      <c r="J154" s="333">
        <v>50</v>
      </c>
      <c r="K154" s="329"/>
    </row>
    <row r="155" spans="2:11" s="1" customFormat="1" ht="15" customHeight="1">
      <c r="B155" s="306"/>
      <c r="C155" s="333" t="s">
        <v>746</v>
      </c>
      <c r="D155" s="283"/>
      <c r="E155" s="283"/>
      <c r="F155" s="334" t="s">
        <v>738</v>
      </c>
      <c r="G155" s="283"/>
      <c r="H155" s="333" t="s">
        <v>778</v>
      </c>
      <c r="I155" s="333" t="s">
        <v>748</v>
      </c>
      <c r="J155" s="333"/>
      <c r="K155" s="329"/>
    </row>
    <row r="156" spans="2:11" s="1" customFormat="1" ht="15" customHeight="1">
      <c r="B156" s="306"/>
      <c r="C156" s="333" t="s">
        <v>757</v>
      </c>
      <c r="D156" s="283"/>
      <c r="E156" s="283"/>
      <c r="F156" s="334" t="s">
        <v>744</v>
      </c>
      <c r="G156" s="283"/>
      <c r="H156" s="333" t="s">
        <v>778</v>
      </c>
      <c r="I156" s="333" t="s">
        <v>740</v>
      </c>
      <c r="J156" s="333">
        <v>50</v>
      </c>
      <c r="K156" s="329"/>
    </row>
    <row r="157" spans="2:11" s="1" customFormat="1" ht="15" customHeight="1">
      <c r="B157" s="306"/>
      <c r="C157" s="333" t="s">
        <v>765</v>
      </c>
      <c r="D157" s="283"/>
      <c r="E157" s="283"/>
      <c r="F157" s="334" t="s">
        <v>744</v>
      </c>
      <c r="G157" s="283"/>
      <c r="H157" s="333" t="s">
        <v>778</v>
      </c>
      <c r="I157" s="333" t="s">
        <v>740</v>
      </c>
      <c r="J157" s="333">
        <v>50</v>
      </c>
      <c r="K157" s="329"/>
    </row>
    <row r="158" spans="2:11" s="1" customFormat="1" ht="15" customHeight="1">
      <c r="B158" s="306"/>
      <c r="C158" s="333" t="s">
        <v>763</v>
      </c>
      <c r="D158" s="283"/>
      <c r="E158" s="283"/>
      <c r="F158" s="334" t="s">
        <v>744</v>
      </c>
      <c r="G158" s="283"/>
      <c r="H158" s="333" t="s">
        <v>778</v>
      </c>
      <c r="I158" s="333" t="s">
        <v>740</v>
      </c>
      <c r="J158" s="333">
        <v>50</v>
      </c>
      <c r="K158" s="329"/>
    </row>
    <row r="159" spans="2:11" s="1" customFormat="1" ht="15" customHeight="1">
      <c r="B159" s="306"/>
      <c r="C159" s="333" t="s">
        <v>134</v>
      </c>
      <c r="D159" s="283"/>
      <c r="E159" s="283"/>
      <c r="F159" s="334" t="s">
        <v>738</v>
      </c>
      <c r="G159" s="283"/>
      <c r="H159" s="333" t="s">
        <v>800</v>
      </c>
      <c r="I159" s="333" t="s">
        <v>740</v>
      </c>
      <c r="J159" s="333" t="s">
        <v>801</v>
      </c>
      <c r="K159" s="329"/>
    </row>
    <row r="160" spans="2:11" s="1" customFormat="1" ht="15" customHeight="1">
      <c r="B160" s="306"/>
      <c r="C160" s="333" t="s">
        <v>802</v>
      </c>
      <c r="D160" s="283"/>
      <c r="E160" s="283"/>
      <c r="F160" s="334" t="s">
        <v>738</v>
      </c>
      <c r="G160" s="283"/>
      <c r="H160" s="333" t="s">
        <v>803</v>
      </c>
      <c r="I160" s="333" t="s">
        <v>773</v>
      </c>
      <c r="J160" s="333"/>
      <c r="K160" s="329"/>
    </row>
    <row r="161" spans="2:1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pans="2:11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pans="2:11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pans="2:11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pans="2:11" s="1" customFormat="1" ht="45" customHeight="1">
      <c r="B165" s="275"/>
      <c r="C165" s="411" t="s">
        <v>804</v>
      </c>
      <c r="D165" s="411"/>
      <c r="E165" s="411"/>
      <c r="F165" s="411"/>
      <c r="G165" s="411"/>
      <c r="H165" s="411"/>
      <c r="I165" s="411"/>
      <c r="J165" s="411"/>
      <c r="K165" s="276"/>
    </row>
    <row r="166" spans="2:11" s="1" customFormat="1" ht="17.25" customHeight="1">
      <c r="B166" s="275"/>
      <c r="C166" s="296" t="s">
        <v>732</v>
      </c>
      <c r="D166" s="296"/>
      <c r="E166" s="296"/>
      <c r="F166" s="296" t="s">
        <v>733</v>
      </c>
      <c r="G166" s="338"/>
      <c r="H166" s="339" t="s">
        <v>58</v>
      </c>
      <c r="I166" s="339" t="s">
        <v>61</v>
      </c>
      <c r="J166" s="296" t="s">
        <v>734</v>
      </c>
      <c r="K166" s="276"/>
    </row>
    <row r="167" spans="2:11" s="1" customFormat="1" ht="17.25" customHeight="1">
      <c r="B167" s="277"/>
      <c r="C167" s="298" t="s">
        <v>735</v>
      </c>
      <c r="D167" s="298"/>
      <c r="E167" s="298"/>
      <c r="F167" s="299" t="s">
        <v>736</v>
      </c>
      <c r="G167" s="340"/>
      <c r="H167" s="341"/>
      <c r="I167" s="341"/>
      <c r="J167" s="298" t="s">
        <v>737</v>
      </c>
      <c r="K167" s="278"/>
    </row>
    <row r="168" spans="2:11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pans="2:11" s="1" customFormat="1" ht="15" customHeight="1">
      <c r="B169" s="306"/>
      <c r="C169" s="283" t="s">
        <v>741</v>
      </c>
      <c r="D169" s="283"/>
      <c r="E169" s="283"/>
      <c r="F169" s="304" t="s">
        <v>738</v>
      </c>
      <c r="G169" s="283"/>
      <c r="H169" s="283" t="s">
        <v>778</v>
      </c>
      <c r="I169" s="283" t="s">
        <v>740</v>
      </c>
      <c r="J169" s="283">
        <v>120</v>
      </c>
      <c r="K169" s="329"/>
    </row>
    <row r="170" spans="2:11" s="1" customFormat="1" ht="15" customHeight="1">
      <c r="B170" s="306"/>
      <c r="C170" s="283" t="s">
        <v>787</v>
      </c>
      <c r="D170" s="283"/>
      <c r="E170" s="283"/>
      <c r="F170" s="304" t="s">
        <v>738</v>
      </c>
      <c r="G170" s="283"/>
      <c r="H170" s="283" t="s">
        <v>788</v>
      </c>
      <c r="I170" s="283" t="s">
        <v>740</v>
      </c>
      <c r="J170" s="283" t="s">
        <v>789</v>
      </c>
      <c r="K170" s="329"/>
    </row>
    <row r="171" spans="2:11" s="1" customFormat="1" ht="15" customHeight="1">
      <c r="B171" s="306"/>
      <c r="C171" s="283" t="s">
        <v>686</v>
      </c>
      <c r="D171" s="283"/>
      <c r="E171" s="283"/>
      <c r="F171" s="304" t="s">
        <v>738</v>
      </c>
      <c r="G171" s="283"/>
      <c r="H171" s="283" t="s">
        <v>805</v>
      </c>
      <c r="I171" s="283" t="s">
        <v>740</v>
      </c>
      <c r="J171" s="283" t="s">
        <v>789</v>
      </c>
      <c r="K171" s="329"/>
    </row>
    <row r="172" spans="2:11" s="1" customFormat="1" ht="15" customHeight="1">
      <c r="B172" s="306"/>
      <c r="C172" s="283" t="s">
        <v>743</v>
      </c>
      <c r="D172" s="283"/>
      <c r="E172" s="283"/>
      <c r="F172" s="304" t="s">
        <v>744</v>
      </c>
      <c r="G172" s="283"/>
      <c r="H172" s="283" t="s">
        <v>805</v>
      </c>
      <c r="I172" s="283" t="s">
        <v>740</v>
      </c>
      <c r="J172" s="283">
        <v>50</v>
      </c>
      <c r="K172" s="329"/>
    </row>
    <row r="173" spans="2:11" s="1" customFormat="1" ht="15" customHeight="1">
      <c r="B173" s="306"/>
      <c r="C173" s="283" t="s">
        <v>746</v>
      </c>
      <c r="D173" s="283"/>
      <c r="E173" s="283"/>
      <c r="F173" s="304" t="s">
        <v>738</v>
      </c>
      <c r="G173" s="283"/>
      <c r="H173" s="283" t="s">
        <v>805</v>
      </c>
      <c r="I173" s="283" t="s">
        <v>748</v>
      </c>
      <c r="J173" s="283"/>
      <c r="K173" s="329"/>
    </row>
    <row r="174" spans="2:11" s="1" customFormat="1" ht="15" customHeight="1">
      <c r="B174" s="306"/>
      <c r="C174" s="283" t="s">
        <v>757</v>
      </c>
      <c r="D174" s="283"/>
      <c r="E174" s="283"/>
      <c r="F174" s="304" t="s">
        <v>744</v>
      </c>
      <c r="G174" s="283"/>
      <c r="H174" s="283" t="s">
        <v>805</v>
      </c>
      <c r="I174" s="283" t="s">
        <v>740</v>
      </c>
      <c r="J174" s="283">
        <v>50</v>
      </c>
      <c r="K174" s="329"/>
    </row>
    <row r="175" spans="2:11" s="1" customFormat="1" ht="15" customHeight="1">
      <c r="B175" s="306"/>
      <c r="C175" s="283" t="s">
        <v>765</v>
      </c>
      <c r="D175" s="283"/>
      <c r="E175" s="283"/>
      <c r="F175" s="304" t="s">
        <v>744</v>
      </c>
      <c r="G175" s="283"/>
      <c r="H175" s="283" t="s">
        <v>805</v>
      </c>
      <c r="I175" s="283" t="s">
        <v>740</v>
      </c>
      <c r="J175" s="283">
        <v>50</v>
      </c>
      <c r="K175" s="329"/>
    </row>
    <row r="176" spans="2:11" s="1" customFormat="1" ht="15" customHeight="1">
      <c r="B176" s="306"/>
      <c r="C176" s="283" t="s">
        <v>763</v>
      </c>
      <c r="D176" s="283"/>
      <c r="E176" s="283"/>
      <c r="F176" s="304" t="s">
        <v>744</v>
      </c>
      <c r="G176" s="283"/>
      <c r="H176" s="283" t="s">
        <v>805</v>
      </c>
      <c r="I176" s="283" t="s">
        <v>740</v>
      </c>
      <c r="J176" s="283">
        <v>50</v>
      </c>
      <c r="K176" s="329"/>
    </row>
    <row r="177" spans="2:11" s="1" customFormat="1" ht="15" customHeight="1">
      <c r="B177" s="306"/>
      <c r="C177" s="283" t="s">
        <v>144</v>
      </c>
      <c r="D177" s="283"/>
      <c r="E177" s="283"/>
      <c r="F177" s="304" t="s">
        <v>738</v>
      </c>
      <c r="G177" s="283"/>
      <c r="H177" s="283" t="s">
        <v>806</v>
      </c>
      <c r="I177" s="283" t="s">
        <v>807</v>
      </c>
      <c r="J177" s="283"/>
      <c r="K177" s="329"/>
    </row>
    <row r="178" spans="2:11" s="1" customFormat="1" ht="15" customHeight="1">
      <c r="B178" s="306"/>
      <c r="C178" s="283" t="s">
        <v>61</v>
      </c>
      <c r="D178" s="283"/>
      <c r="E178" s="283"/>
      <c r="F178" s="304" t="s">
        <v>738</v>
      </c>
      <c r="G178" s="283"/>
      <c r="H178" s="283" t="s">
        <v>808</v>
      </c>
      <c r="I178" s="283" t="s">
        <v>809</v>
      </c>
      <c r="J178" s="283">
        <v>1</v>
      </c>
      <c r="K178" s="329"/>
    </row>
    <row r="179" spans="2:11" s="1" customFormat="1" ht="15" customHeight="1">
      <c r="B179" s="306"/>
      <c r="C179" s="283" t="s">
        <v>57</v>
      </c>
      <c r="D179" s="283"/>
      <c r="E179" s="283"/>
      <c r="F179" s="304" t="s">
        <v>738</v>
      </c>
      <c r="G179" s="283"/>
      <c r="H179" s="283" t="s">
        <v>810</v>
      </c>
      <c r="I179" s="283" t="s">
        <v>740</v>
      </c>
      <c r="J179" s="283">
        <v>20</v>
      </c>
      <c r="K179" s="329"/>
    </row>
    <row r="180" spans="2:11" s="1" customFormat="1" ht="15" customHeight="1">
      <c r="B180" s="306"/>
      <c r="C180" s="283" t="s">
        <v>58</v>
      </c>
      <c r="D180" s="283"/>
      <c r="E180" s="283"/>
      <c r="F180" s="304" t="s">
        <v>738</v>
      </c>
      <c r="G180" s="283"/>
      <c r="H180" s="283" t="s">
        <v>811</v>
      </c>
      <c r="I180" s="283" t="s">
        <v>740</v>
      </c>
      <c r="J180" s="283">
        <v>255</v>
      </c>
      <c r="K180" s="329"/>
    </row>
    <row r="181" spans="2:11" s="1" customFormat="1" ht="15" customHeight="1">
      <c r="B181" s="306"/>
      <c r="C181" s="283" t="s">
        <v>145</v>
      </c>
      <c r="D181" s="283"/>
      <c r="E181" s="283"/>
      <c r="F181" s="304" t="s">
        <v>738</v>
      </c>
      <c r="G181" s="283"/>
      <c r="H181" s="283" t="s">
        <v>702</v>
      </c>
      <c r="I181" s="283" t="s">
        <v>740</v>
      </c>
      <c r="J181" s="283">
        <v>10</v>
      </c>
      <c r="K181" s="329"/>
    </row>
    <row r="182" spans="2:11" s="1" customFormat="1" ht="15" customHeight="1">
      <c r="B182" s="306"/>
      <c r="C182" s="283" t="s">
        <v>146</v>
      </c>
      <c r="D182" s="283"/>
      <c r="E182" s="283"/>
      <c r="F182" s="304" t="s">
        <v>738</v>
      </c>
      <c r="G182" s="283"/>
      <c r="H182" s="283" t="s">
        <v>812</v>
      </c>
      <c r="I182" s="283" t="s">
        <v>773</v>
      </c>
      <c r="J182" s="283"/>
      <c r="K182" s="329"/>
    </row>
    <row r="183" spans="2:11" s="1" customFormat="1" ht="15" customHeight="1">
      <c r="B183" s="306"/>
      <c r="C183" s="283" t="s">
        <v>813</v>
      </c>
      <c r="D183" s="283"/>
      <c r="E183" s="283"/>
      <c r="F183" s="304" t="s">
        <v>738</v>
      </c>
      <c r="G183" s="283"/>
      <c r="H183" s="283" t="s">
        <v>814</v>
      </c>
      <c r="I183" s="283" t="s">
        <v>773</v>
      </c>
      <c r="J183" s="283"/>
      <c r="K183" s="329"/>
    </row>
    <row r="184" spans="2:11" s="1" customFormat="1" ht="15" customHeight="1">
      <c r="B184" s="306"/>
      <c r="C184" s="283" t="s">
        <v>802</v>
      </c>
      <c r="D184" s="283"/>
      <c r="E184" s="283"/>
      <c r="F184" s="304" t="s">
        <v>738</v>
      </c>
      <c r="G184" s="283"/>
      <c r="H184" s="283" t="s">
        <v>815</v>
      </c>
      <c r="I184" s="283" t="s">
        <v>773</v>
      </c>
      <c r="J184" s="283"/>
      <c r="K184" s="329"/>
    </row>
    <row r="185" spans="2:11" s="1" customFormat="1" ht="15" customHeight="1">
      <c r="B185" s="306"/>
      <c r="C185" s="283" t="s">
        <v>148</v>
      </c>
      <c r="D185" s="283"/>
      <c r="E185" s="283"/>
      <c r="F185" s="304" t="s">
        <v>744</v>
      </c>
      <c r="G185" s="283"/>
      <c r="H185" s="283" t="s">
        <v>816</v>
      </c>
      <c r="I185" s="283" t="s">
        <v>740</v>
      </c>
      <c r="J185" s="283">
        <v>50</v>
      </c>
      <c r="K185" s="329"/>
    </row>
    <row r="186" spans="2:11" s="1" customFormat="1" ht="15" customHeight="1">
      <c r="B186" s="306"/>
      <c r="C186" s="283" t="s">
        <v>817</v>
      </c>
      <c r="D186" s="283"/>
      <c r="E186" s="283"/>
      <c r="F186" s="304" t="s">
        <v>744</v>
      </c>
      <c r="G186" s="283"/>
      <c r="H186" s="283" t="s">
        <v>818</v>
      </c>
      <c r="I186" s="283" t="s">
        <v>819</v>
      </c>
      <c r="J186" s="283"/>
      <c r="K186" s="329"/>
    </row>
    <row r="187" spans="2:11" s="1" customFormat="1" ht="15" customHeight="1">
      <c r="B187" s="306"/>
      <c r="C187" s="283" t="s">
        <v>820</v>
      </c>
      <c r="D187" s="283"/>
      <c r="E187" s="283"/>
      <c r="F187" s="304" t="s">
        <v>744</v>
      </c>
      <c r="G187" s="283"/>
      <c r="H187" s="283" t="s">
        <v>821</v>
      </c>
      <c r="I187" s="283" t="s">
        <v>819</v>
      </c>
      <c r="J187" s="283"/>
      <c r="K187" s="329"/>
    </row>
    <row r="188" spans="2:11" s="1" customFormat="1" ht="15" customHeight="1">
      <c r="B188" s="306"/>
      <c r="C188" s="283" t="s">
        <v>822</v>
      </c>
      <c r="D188" s="283"/>
      <c r="E188" s="283"/>
      <c r="F188" s="304" t="s">
        <v>744</v>
      </c>
      <c r="G188" s="283"/>
      <c r="H188" s="283" t="s">
        <v>823</v>
      </c>
      <c r="I188" s="283" t="s">
        <v>819</v>
      </c>
      <c r="J188" s="283"/>
      <c r="K188" s="329"/>
    </row>
    <row r="189" spans="2:11" s="1" customFormat="1" ht="15" customHeight="1">
      <c r="B189" s="306"/>
      <c r="C189" s="342" t="s">
        <v>824</v>
      </c>
      <c r="D189" s="283"/>
      <c r="E189" s="283"/>
      <c r="F189" s="304" t="s">
        <v>744</v>
      </c>
      <c r="G189" s="283"/>
      <c r="H189" s="283" t="s">
        <v>825</v>
      </c>
      <c r="I189" s="283" t="s">
        <v>826</v>
      </c>
      <c r="J189" s="343" t="s">
        <v>827</v>
      </c>
      <c r="K189" s="329"/>
    </row>
    <row r="190" spans="2:11" s="18" customFormat="1" ht="15" customHeight="1">
      <c r="B190" s="344"/>
      <c r="C190" s="345" t="s">
        <v>828</v>
      </c>
      <c r="D190" s="346"/>
      <c r="E190" s="346"/>
      <c r="F190" s="347" t="s">
        <v>744</v>
      </c>
      <c r="G190" s="346"/>
      <c r="H190" s="346" t="s">
        <v>829</v>
      </c>
      <c r="I190" s="346" t="s">
        <v>826</v>
      </c>
      <c r="J190" s="348" t="s">
        <v>827</v>
      </c>
      <c r="K190" s="349"/>
    </row>
    <row r="191" spans="2:11" s="1" customFormat="1" ht="15" customHeight="1">
      <c r="B191" s="306"/>
      <c r="C191" s="342" t="s">
        <v>46</v>
      </c>
      <c r="D191" s="283"/>
      <c r="E191" s="283"/>
      <c r="F191" s="304" t="s">
        <v>738</v>
      </c>
      <c r="G191" s="283"/>
      <c r="H191" s="280" t="s">
        <v>830</v>
      </c>
      <c r="I191" s="283" t="s">
        <v>831</v>
      </c>
      <c r="J191" s="283"/>
      <c r="K191" s="329"/>
    </row>
    <row r="192" spans="2:11" s="1" customFormat="1" ht="15" customHeight="1">
      <c r="B192" s="306"/>
      <c r="C192" s="342" t="s">
        <v>832</v>
      </c>
      <c r="D192" s="283"/>
      <c r="E192" s="283"/>
      <c r="F192" s="304" t="s">
        <v>738</v>
      </c>
      <c r="G192" s="283"/>
      <c r="H192" s="283" t="s">
        <v>833</v>
      </c>
      <c r="I192" s="283" t="s">
        <v>773</v>
      </c>
      <c r="J192" s="283"/>
      <c r="K192" s="329"/>
    </row>
    <row r="193" spans="2:11" s="1" customFormat="1" ht="15" customHeight="1">
      <c r="B193" s="306"/>
      <c r="C193" s="342" t="s">
        <v>834</v>
      </c>
      <c r="D193" s="283"/>
      <c r="E193" s="283"/>
      <c r="F193" s="304" t="s">
        <v>738</v>
      </c>
      <c r="G193" s="283"/>
      <c r="H193" s="283" t="s">
        <v>835</v>
      </c>
      <c r="I193" s="283" t="s">
        <v>773</v>
      </c>
      <c r="J193" s="283"/>
      <c r="K193" s="329"/>
    </row>
    <row r="194" spans="2:11" s="1" customFormat="1" ht="15" customHeight="1">
      <c r="B194" s="306"/>
      <c r="C194" s="342" t="s">
        <v>836</v>
      </c>
      <c r="D194" s="283"/>
      <c r="E194" s="283"/>
      <c r="F194" s="304" t="s">
        <v>744</v>
      </c>
      <c r="G194" s="283"/>
      <c r="H194" s="283" t="s">
        <v>837</v>
      </c>
      <c r="I194" s="283" t="s">
        <v>773</v>
      </c>
      <c r="J194" s="283"/>
      <c r="K194" s="329"/>
    </row>
    <row r="195" spans="2:11" s="1" customFormat="1" ht="15" customHeight="1">
      <c r="B195" s="335"/>
      <c r="C195" s="350"/>
      <c r="D195" s="315"/>
      <c r="E195" s="315"/>
      <c r="F195" s="315"/>
      <c r="G195" s="315"/>
      <c r="H195" s="315"/>
      <c r="I195" s="315"/>
      <c r="J195" s="315"/>
      <c r="K195" s="336"/>
    </row>
    <row r="196" spans="2:11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pans="2:11" s="1" customFormat="1" ht="18.75" customHeight="1">
      <c r="B197" s="317"/>
      <c r="C197" s="327"/>
      <c r="D197" s="327"/>
      <c r="E197" s="327"/>
      <c r="F197" s="337"/>
      <c r="G197" s="327"/>
      <c r="H197" s="327"/>
      <c r="I197" s="327"/>
      <c r="J197" s="327"/>
      <c r="K197" s="317"/>
    </row>
    <row r="198" spans="2:11" s="1" customFormat="1" ht="18.75" customHeight="1">
      <c r="B198" s="290"/>
      <c r="C198" s="290"/>
      <c r="D198" s="290"/>
      <c r="E198" s="290"/>
      <c r="F198" s="290"/>
      <c r="G198" s="290"/>
      <c r="H198" s="290"/>
      <c r="I198" s="290"/>
      <c r="J198" s="290"/>
      <c r="K198" s="290"/>
    </row>
    <row r="199" spans="2:11" s="1" customFormat="1" ht="13.5">
      <c r="B199" s="272"/>
      <c r="C199" s="273"/>
      <c r="D199" s="273"/>
      <c r="E199" s="273"/>
      <c r="F199" s="273"/>
      <c r="G199" s="273"/>
      <c r="H199" s="273"/>
      <c r="I199" s="273"/>
      <c r="J199" s="273"/>
      <c r="K199" s="274"/>
    </row>
    <row r="200" spans="2:11" s="1" customFormat="1" ht="21">
      <c r="B200" s="275"/>
      <c r="C200" s="411" t="s">
        <v>838</v>
      </c>
      <c r="D200" s="411"/>
      <c r="E200" s="411"/>
      <c r="F200" s="411"/>
      <c r="G200" s="411"/>
      <c r="H200" s="411"/>
      <c r="I200" s="411"/>
      <c r="J200" s="411"/>
      <c r="K200" s="276"/>
    </row>
    <row r="201" spans="2:11" s="1" customFormat="1" ht="25.5" customHeight="1">
      <c r="B201" s="275"/>
      <c r="C201" s="351" t="s">
        <v>839</v>
      </c>
      <c r="D201" s="351"/>
      <c r="E201" s="351"/>
      <c r="F201" s="351" t="s">
        <v>840</v>
      </c>
      <c r="G201" s="352"/>
      <c r="H201" s="414" t="s">
        <v>841</v>
      </c>
      <c r="I201" s="414"/>
      <c r="J201" s="414"/>
      <c r="K201" s="276"/>
    </row>
    <row r="202" spans="2:11" s="1" customFormat="1" ht="5.25" customHeight="1">
      <c r="B202" s="306"/>
      <c r="C202" s="301"/>
      <c r="D202" s="301"/>
      <c r="E202" s="301"/>
      <c r="F202" s="301"/>
      <c r="G202" s="327"/>
      <c r="H202" s="301"/>
      <c r="I202" s="301"/>
      <c r="J202" s="301"/>
      <c r="K202" s="329"/>
    </row>
    <row r="203" spans="2:11" s="1" customFormat="1" ht="15" customHeight="1">
      <c r="B203" s="306"/>
      <c r="C203" s="283" t="s">
        <v>831</v>
      </c>
      <c r="D203" s="283"/>
      <c r="E203" s="283"/>
      <c r="F203" s="304" t="s">
        <v>47</v>
      </c>
      <c r="G203" s="283"/>
      <c r="H203" s="415" t="s">
        <v>842</v>
      </c>
      <c r="I203" s="415"/>
      <c r="J203" s="415"/>
      <c r="K203" s="329"/>
    </row>
    <row r="204" spans="2:11" s="1" customFormat="1" ht="15" customHeight="1">
      <c r="B204" s="306"/>
      <c r="C204" s="283"/>
      <c r="D204" s="283"/>
      <c r="E204" s="283"/>
      <c r="F204" s="304" t="s">
        <v>48</v>
      </c>
      <c r="G204" s="283"/>
      <c r="H204" s="415" t="s">
        <v>843</v>
      </c>
      <c r="I204" s="415"/>
      <c r="J204" s="415"/>
      <c r="K204" s="329"/>
    </row>
    <row r="205" spans="2:11" s="1" customFormat="1" ht="15" customHeight="1">
      <c r="B205" s="306"/>
      <c r="C205" s="283"/>
      <c r="D205" s="283"/>
      <c r="E205" s="283"/>
      <c r="F205" s="304" t="s">
        <v>51</v>
      </c>
      <c r="G205" s="283"/>
      <c r="H205" s="415" t="s">
        <v>844</v>
      </c>
      <c r="I205" s="415"/>
      <c r="J205" s="415"/>
      <c r="K205" s="329"/>
    </row>
    <row r="206" spans="2:11" s="1" customFormat="1" ht="15" customHeight="1">
      <c r="B206" s="306"/>
      <c r="C206" s="283"/>
      <c r="D206" s="283"/>
      <c r="E206" s="283"/>
      <c r="F206" s="304" t="s">
        <v>49</v>
      </c>
      <c r="G206" s="283"/>
      <c r="H206" s="415" t="s">
        <v>845</v>
      </c>
      <c r="I206" s="415"/>
      <c r="J206" s="415"/>
      <c r="K206" s="329"/>
    </row>
    <row r="207" spans="2:11" s="1" customFormat="1" ht="15" customHeight="1">
      <c r="B207" s="306"/>
      <c r="C207" s="283"/>
      <c r="D207" s="283"/>
      <c r="E207" s="283"/>
      <c r="F207" s="304" t="s">
        <v>50</v>
      </c>
      <c r="G207" s="283"/>
      <c r="H207" s="415" t="s">
        <v>846</v>
      </c>
      <c r="I207" s="415"/>
      <c r="J207" s="415"/>
      <c r="K207" s="329"/>
    </row>
    <row r="208" spans="2:11" s="1" customFormat="1" ht="15" customHeight="1">
      <c r="B208" s="306"/>
      <c r="C208" s="283"/>
      <c r="D208" s="283"/>
      <c r="E208" s="283"/>
      <c r="F208" s="304"/>
      <c r="G208" s="283"/>
      <c r="H208" s="283"/>
      <c r="I208" s="283"/>
      <c r="J208" s="283"/>
      <c r="K208" s="329"/>
    </row>
    <row r="209" spans="2:11" s="1" customFormat="1" ht="15" customHeight="1">
      <c r="B209" s="306"/>
      <c r="C209" s="283" t="s">
        <v>785</v>
      </c>
      <c r="D209" s="283"/>
      <c r="E209" s="283"/>
      <c r="F209" s="304" t="s">
        <v>83</v>
      </c>
      <c r="G209" s="283"/>
      <c r="H209" s="415" t="s">
        <v>847</v>
      </c>
      <c r="I209" s="415"/>
      <c r="J209" s="415"/>
      <c r="K209" s="329"/>
    </row>
    <row r="210" spans="2:11" s="1" customFormat="1" ht="15" customHeight="1">
      <c r="B210" s="306"/>
      <c r="C210" s="283"/>
      <c r="D210" s="283"/>
      <c r="E210" s="283"/>
      <c r="F210" s="304" t="s">
        <v>681</v>
      </c>
      <c r="G210" s="283"/>
      <c r="H210" s="415" t="s">
        <v>682</v>
      </c>
      <c r="I210" s="415"/>
      <c r="J210" s="415"/>
      <c r="K210" s="329"/>
    </row>
    <row r="211" spans="2:11" s="1" customFormat="1" ht="15" customHeight="1">
      <c r="B211" s="306"/>
      <c r="C211" s="283"/>
      <c r="D211" s="283"/>
      <c r="E211" s="283"/>
      <c r="F211" s="304" t="s">
        <v>679</v>
      </c>
      <c r="G211" s="283"/>
      <c r="H211" s="415" t="s">
        <v>848</v>
      </c>
      <c r="I211" s="415"/>
      <c r="J211" s="415"/>
      <c r="K211" s="329"/>
    </row>
    <row r="212" spans="2:11" s="1" customFormat="1" ht="15" customHeight="1">
      <c r="B212" s="353"/>
      <c r="C212" s="283"/>
      <c r="D212" s="283"/>
      <c r="E212" s="283"/>
      <c r="F212" s="304" t="s">
        <v>90</v>
      </c>
      <c r="G212" s="342"/>
      <c r="H212" s="416" t="s">
        <v>683</v>
      </c>
      <c r="I212" s="416"/>
      <c r="J212" s="416"/>
      <c r="K212" s="354"/>
    </row>
    <row r="213" spans="2:11" s="1" customFormat="1" ht="15" customHeight="1">
      <c r="B213" s="353"/>
      <c r="C213" s="283"/>
      <c r="D213" s="283"/>
      <c r="E213" s="283"/>
      <c r="F213" s="304" t="s">
        <v>684</v>
      </c>
      <c r="G213" s="342"/>
      <c r="H213" s="416" t="s">
        <v>849</v>
      </c>
      <c r="I213" s="416"/>
      <c r="J213" s="416"/>
      <c r="K213" s="354"/>
    </row>
    <row r="214" spans="2:11" s="1" customFormat="1" ht="15" customHeight="1">
      <c r="B214" s="353"/>
      <c r="C214" s="283"/>
      <c r="D214" s="283"/>
      <c r="E214" s="283"/>
      <c r="F214" s="304"/>
      <c r="G214" s="342"/>
      <c r="H214" s="333"/>
      <c r="I214" s="333"/>
      <c r="J214" s="333"/>
      <c r="K214" s="354"/>
    </row>
    <row r="215" spans="2:11" s="1" customFormat="1" ht="15" customHeight="1">
      <c r="B215" s="353"/>
      <c r="C215" s="283" t="s">
        <v>809</v>
      </c>
      <c r="D215" s="283"/>
      <c r="E215" s="283"/>
      <c r="F215" s="304">
        <v>1</v>
      </c>
      <c r="G215" s="342"/>
      <c r="H215" s="416" t="s">
        <v>850</v>
      </c>
      <c r="I215" s="416"/>
      <c r="J215" s="416"/>
      <c r="K215" s="354"/>
    </row>
    <row r="216" spans="2:11" s="1" customFormat="1" ht="15" customHeight="1">
      <c r="B216" s="353"/>
      <c r="C216" s="283"/>
      <c r="D216" s="283"/>
      <c r="E216" s="283"/>
      <c r="F216" s="304">
        <v>2</v>
      </c>
      <c r="G216" s="342"/>
      <c r="H216" s="416" t="s">
        <v>851</v>
      </c>
      <c r="I216" s="416"/>
      <c r="J216" s="416"/>
      <c r="K216" s="354"/>
    </row>
    <row r="217" spans="2:11" s="1" customFormat="1" ht="15" customHeight="1">
      <c r="B217" s="353"/>
      <c r="C217" s="283"/>
      <c r="D217" s="283"/>
      <c r="E217" s="283"/>
      <c r="F217" s="304">
        <v>3</v>
      </c>
      <c r="G217" s="342"/>
      <c r="H217" s="416" t="s">
        <v>852</v>
      </c>
      <c r="I217" s="416"/>
      <c r="J217" s="416"/>
      <c r="K217" s="354"/>
    </row>
    <row r="218" spans="2:11" s="1" customFormat="1" ht="15" customHeight="1">
      <c r="B218" s="353"/>
      <c r="C218" s="283"/>
      <c r="D218" s="283"/>
      <c r="E218" s="283"/>
      <c r="F218" s="304">
        <v>4</v>
      </c>
      <c r="G218" s="342"/>
      <c r="H218" s="416" t="s">
        <v>853</v>
      </c>
      <c r="I218" s="416"/>
      <c r="J218" s="416"/>
      <c r="K218" s="354"/>
    </row>
    <row r="219" spans="2:11" s="1" customFormat="1" ht="12.75" customHeight="1">
      <c r="B219" s="355"/>
      <c r="C219" s="356"/>
      <c r="D219" s="356"/>
      <c r="E219" s="356"/>
      <c r="F219" s="356"/>
      <c r="G219" s="356"/>
      <c r="H219" s="356"/>
      <c r="I219" s="356"/>
      <c r="J219" s="356"/>
      <c r="K219" s="35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1 - Oprava hrází</vt:lpstr>
      <vt:lpstr>2 - Odstranění dřevin</vt:lpstr>
      <vt:lpstr>VRN - Vedlejší rozpočtové...</vt:lpstr>
      <vt:lpstr>Seznam figur</vt:lpstr>
      <vt:lpstr>Pokyny pro vyplnění</vt:lpstr>
      <vt:lpstr>'1 - Oprava hrází'!Názvy_tisku</vt:lpstr>
      <vt:lpstr>'2 - Odstranění dřevin'!Názvy_tisku</vt:lpstr>
      <vt:lpstr>'Rekapitulace stavby'!Názvy_tisku</vt:lpstr>
      <vt:lpstr>'Seznam figur'!Názvy_tisku</vt:lpstr>
      <vt:lpstr>'VRN - Vedlejší rozpočtové...'!Názvy_tisku</vt:lpstr>
      <vt:lpstr>'1 - Oprava hrází'!Oblast_tisku</vt:lpstr>
      <vt:lpstr>'2 - Odstranění dřevin'!Oblast_tisku</vt:lpstr>
      <vt:lpstr>'Pokyny pro vyplnění'!Oblast_tisku</vt:lpstr>
      <vt:lpstr>'Rekapitulace stavby'!Oblast_tisku</vt:lpstr>
      <vt:lpstr>'Seznam figur'!Oblast_tisku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REGIO15-KROS3\kros3</dc:creator>
  <cp:lastModifiedBy>Pikna</cp:lastModifiedBy>
  <dcterms:created xsi:type="dcterms:W3CDTF">2025-05-19T14:43:38Z</dcterms:created>
  <dcterms:modified xsi:type="dcterms:W3CDTF">2025-05-19T14:57:26Z</dcterms:modified>
</cp:coreProperties>
</file>