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lfarova\Documents\soutěž\EZAK\Zabezpečovací práce PŠ 2024 Staříč km 1,082 - 1,975\"/>
    </mc:Choice>
  </mc:AlternateContent>
  <bookViews>
    <workbookView xWindow="-105" yWindow="-105" windowWidth="23250" windowHeight="12570" activeTab="3"/>
  </bookViews>
  <sheets>
    <sheet name="Pokyny pro vyplnění" sheetId="11" r:id="rId1"/>
    <sheet name="Stavba" sheetId="1" r:id="rId2"/>
    <sheet name="VzorPolozky" sheetId="10" state="hidden" r:id="rId3"/>
    <sheet name="05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'05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'05 01 Pol'!$A$1:$Y$34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G42" i="1"/>
  <c r="F42" i="1"/>
  <c r="G41" i="1"/>
  <c r="F41" i="1"/>
  <c r="G39" i="1"/>
  <c r="I39" i="1" s="1"/>
  <c r="I43" i="1" s="1"/>
  <c r="F39" i="1"/>
  <c r="G33" i="12"/>
  <c r="BA19" i="12"/>
  <c r="BA12" i="12"/>
  <c r="BA10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G22" i="12"/>
  <c r="G23" i="12"/>
  <c r="M23" i="12" s="1"/>
  <c r="M22" i="12" s="1"/>
  <c r="I23" i="12"/>
  <c r="I22" i="12" s="1"/>
  <c r="K23" i="12"/>
  <c r="K22" i="12" s="1"/>
  <c r="O23" i="12"/>
  <c r="O22" i="12" s="1"/>
  <c r="Q23" i="12"/>
  <c r="Q22" i="12" s="1"/>
  <c r="V23" i="12"/>
  <c r="V22" i="12" s="1"/>
  <c r="G25" i="12"/>
  <c r="K25" i="12"/>
  <c r="Q25" i="12"/>
  <c r="G26" i="12"/>
  <c r="I26" i="12"/>
  <c r="I25" i="12" s="1"/>
  <c r="K26" i="12"/>
  <c r="M26" i="12"/>
  <c r="M25" i="12" s="1"/>
  <c r="O26" i="12"/>
  <c r="O25" i="12" s="1"/>
  <c r="Q26" i="12"/>
  <c r="V26" i="12"/>
  <c r="V25" i="12" s="1"/>
  <c r="G28" i="12"/>
  <c r="K28" i="12"/>
  <c r="O28" i="12"/>
  <c r="G29" i="12"/>
  <c r="I29" i="12"/>
  <c r="I28" i="12" s="1"/>
  <c r="K29" i="12"/>
  <c r="M29" i="12"/>
  <c r="M28" i="12" s="1"/>
  <c r="O29" i="12"/>
  <c r="Q29" i="12"/>
  <c r="Q28" i="12" s="1"/>
  <c r="V29" i="12"/>
  <c r="V28" i="12" s="1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AE33" i="12"/>
  <c r="AF33" i="12"/>
  <c r="I20" i="1"/>
  <c r="I19" i="1"/>
  <c r="I18" i="1"/>
  <c r="I17" i="1"/>
  <c r="I16" i="1"/>
  <c r="F43" i="1"/>
  <c r="G23" i="1" s="1"/>
  <c r="G43" i="1"/>
  <c r="G25" i="1" s="1"/>
  <c r="H43" i="1"/>
  <c r="I42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I57" i="1" l="1"/>
  <c r="J53" i="1" s="1"/>
  <c r="J55" i="1"/>
  <c r="A27" i="1"/>
  <c r="M8" i="12"/>
  <c r="I21" i="1"/>
  <c r="J39" i="1"/>
  <c r="J43" i="1" s="1"/>
  <c r="J42" i="1"/>
  <c r="J41" i="1"/>
  <c r="J54" i="1" l="1"/>
  <c r="J56" i="1"/>
  <c r="J57" i="1"/>
  <c r="A28" i="1"/>
  <c r="G28" i="1"/>
  <c r="G27" i="1" s="1"/>
  <c r="G29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Matěj Bernatík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<sst xmlns="http://schemas.openxmlformats.org/spreadsheetml/2006/main" count="270" uniqueCount="148">
  <si>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</si>
  <si>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</si>
  <si>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</si>
  <si>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</si>
  <si>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</si>
  <si>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</si>
  <si>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</si>
  <si>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</si>
  <si>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</si>
  <si>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</si>
  <si>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</si>
  <si>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</si>
  <si>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</si>
  <si>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</si>
  <si>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</si>
  <si>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</si>
  <si>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</si>
  <si>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</si>
  <si>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</si>
  <si>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</si>
  <si>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</si>
  <si>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</si>
  <si>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</si>
  <si>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</si>
  <si>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</si>
  <si>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</si>
  <si>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</si>
  <si>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</si>
  <si>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</si>
  <si>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</si>
  <si>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</si>
  <si>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</si>
  <si>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</si>
  <si>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</si>
  <si>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</si>
  <si>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</si>
  <si>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</si>
  <si>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</si>
  <si>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</si>
  <si>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</si>
  <si>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</si>
  <si>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</si>
  <si>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</si>
  <si>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</si>
  <si>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Opevnění</t>
  </si>
  <si>
    <t>05</t>
  </si>
  <si>
    <t>PŠ Staříč, Lipovská</t>
  </si>
  <si>
    <t>Objekt:</t>
  </si>
  <si>
    <t>Rozpočet:</t>
  </si>
  <si>
    <t>Povodí Odry, státní podnik</t>
  </si>
  <si>
    <t>Varenská 3101/49</t>
  </si>
  <si>
    <t>Ostrava-Moravská Ostrava</t>
  </si>
  <si>
    <t>70200</t>
  </si>
  <si>
    <t>70890021</t>
  </si>
  <si>
    <t>CZ70890021</t>
  </si>
  <si>
    <t>Stavba</t>
  </si>
  <si>
    <t>Stavební objekt</t>
  </si>
  <si>
    <t>Celkem za stavbu</t>
  </si>
  <si>
    <t>CZK</t>
  </si>
  <si>
    <t>#POPS</t>
  </si>
  <si>
    <t>#POPO</t>
  </si>
  <si>
    <t>#POPR</t>
  </si>
  <si>
    <t>Rekapitulace dílů</t>
  </si>
  <si>
    <t>Typ dílu</t>
  </si>
  <si>
    <t>1</t>
  </si>
  <si>
    <t>Zemní práce</t>
  </si>
  <si>
    <t>4</t>
  </si>
  <si>
    <t>Vodorovné konstrukce</t>
  </si>
  <si>
    <t>9</t>
  </si>
  <si>
    <t>Ostatní konstrukce, bourání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</si>
  <si>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</si>
  <si>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</si>
  <si>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</si>
  <si>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</si>
  <si>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</si>
  <si>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</si>
  <si>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</si>
  <si>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</si>
  <si>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</si>
  <si>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</si>
  <si>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</si>
  <si>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</si>
  <si>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</si>
  <si>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</si>
  <si>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</si>
  <si>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</si>
  <si>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</si>
  <si>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</si>
  <si>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</si>
  <si>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</si>
  <si>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</si>
  <si>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</si>
  <si>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</si>
  <si>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</si>
  <si>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</si>
  <si>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</si>
  <si>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</si>
  <si>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</si>
  <si>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</si>
  <si>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</si>
  <si>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</si>
  <si>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124203101R00</t>
  </si>
  <si>
    <t xml:space="preserve">Vykopávky pro koryta vodotečí v hornině 3, do 1 000 m3 </t>
  </si>
  <si>
    <t>m3</t>
  </si>
  <si>
    <t>800-1</t>
  </si>
  <si>
    <t>RTS 25/ I</t>
  </si>
  <si>
    <t>Práce</t>
  </si>
  <si>
    <t>Běžná</t>
  </si>
  <si>
    <t>POL1_</t>
  </si>
  <si>
    <t>se svislým přemístění výkopku do 4 m a s přehozením výkopku na vzdálenost do 3 m nebo s naložením na dopravní prostředek,</t>
  </si>
  <si>
    <t>SPI</t>
  </si>
  <si>
    <t>124203119R00</t>
  </si>
  <si>
    <t>Vykopávky pro koryta vodotečí příplatek k cenám   za vykopávky pro koryta vodotečí v tekoucí vodě při LTM, v hornině 3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</si>
  <si>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</si>
  <si>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</si>
  <si>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</si>
  <si>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162701105R00</t>
  </si>
  <si>
    <t>Vodorovné přemístění výkopku z horniny 1 až 4, na vzdálenost přes 9 000  do 10 000 m</t>
  </si>
  <si>
    <t>167101102R00</t>
  </si>
  <si>
    <t>Nakládání, skládání, překládání neulehlého výkopku nakládání výkopku  přes 100 m3, z horniny 1 až 4</t>
  </si>
  <si>
    <t>171201101R00</t>
  </si>
  <si>
    <t>Uložení sypaniny do násypů nezhutněných</t>
  </si>
  <si>
    <t>Uložení sypaniny do násypů nebo na skládku s rozprostřením sypaniny ve vrstvách a s hrubým urovnáním.</t>
  </si>
  <si>
    <t>POP</t>
  </si>
  <si>
    <t>182201101R00</t>
  </si>
  <si>
    <t>Svahování násypů bez rozlišení horniny</t>
  </si>
  <si>
    <t>m2</t>
  </si>
  <si>
    <t>trvalých svahů do projektovaných profilů s potřebným přemístěním výkopku při svahování v násypech,</t>
  </si>
  <si>
    <t>463212121R00</t>
  </si>
  <si>
    <t xml:space="preserve">Rovnanina z lomového kamene vyplnění spár a dutin těženým kamenivem,  </t>
  </si>
  <si>
    <t>832-1</t>
  </si>
  <si>
    <t>upraveného, tříděného, jakékoliv tloušťky rovnaniny</t>
  </si>
  <si>
    <t>998332011R00</t>
  </si>
  <si>
    <t xml:space="preserve">Přesun hmot pro úpravy toků, hráze rybniční přesun hmot pro úpravy toků a kanály délky do 7000 m, hráze ochranné, rybniční a ostatní,  </t>
  </si>
  <si>
    <t>t</t>
  </si>
  <si>
    <t>ochranné a kanály délky do 7 000 m</t>
  </si>
  <si>
    <t>R001</t>
  </si>
  <si>
    <t>Záchranný odlov a transfer vodních živočichů</t>
  </si>
  <si>
    <t>kpl</t>
  </si>
  <si>
    <t>Vlastní</t>
  </si>
  <si>
    <t>Indiv</t>
  </si>
  <si>
    <t>R002</t>
  </si>
  <si>
    <t>Biologický dohled stavby</t>
  </si>
  <si>
    <t>R003</t>
  </si>
  <si>
    <t>Dočasný sjezd</t>
  </si>
  <si>
    <t>SUM</t>
  </si>
  <si>
    <t>END</t>
  </si>
  <si>
    <t>Zabezpečovací práce PŠ 2024 Staříč km 1,082 - 1,975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</si>
</sst>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0" fillId="3" borderId="18" xfId="0" applyFont="1" applyFill="1" applyBorder="1" applyAlignment="1">
      <alignment wrapText="1"/>
    </xf>
    <xf numFmtId="0" fontId="0" fillId="3" borderId="19" xfId="0" applyFont="1" applyFill="1" applyBorder="1" applyAlignment="1">
      <alignment wrapText="1"/>
    </xf>
    <xf numFmtId="49" fontId="0" fillId="3" borderId="18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oBXyInSTCsG8ew2vJ9yJrQYg7oLujfUQd1a8uf33NPLsFhoFu/EeSwWduVI8f34bWnqBMOp42TO2vfn9izes5g==" saltValue="nbRZt8uO+9oIU2Px2Cp5R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0"/>
  <sheetViews>
    <sheetView showGridLines="0" topLeftCell="B1" zoomScaleNormal="100" zoomScaleSheetLayoutView="75" workbookViewId="0">
      <selection activeCell="E2" sqref="E2:J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195" t="s">
        <v>41</v>
      </c>
      <c r="C1" s="196"/>
      <c r="D1" s="196"/>
      <c r="E1" s="196"/>
      <c r="F1" s="196"/>
      <c r="G1" s="196"/>
      <c r="H1" s="196"/>
      <c r="I1" s="196"/>
      <c r="J1" s="197"/>
    </row>
    <row r="2" spans="1:15" ht="36" customHeight="1" x14ac:dyDescent="0.2">
      <c r="A2" s="2"/>
      <c r="B2" s="78" t="s">
        <v>22</v>
      </c>
      <c r="C2" s="79"/>
      <c r="D2" s="80"/>
      <c r="E2" s="204" t="s">
        <v>147</v>
      </c>
      <c r="F2" s="205"/>
      <c r="G2" s="205"/>
      <c r="H2" s="205"/>
      <c r="I2" s="205"/>
      <c r="J2" s="206"/>
      <c r="O2" s="1"/>
    </row>
    <row r="3" spans="1:15" ht="27" customHeight="1" x14ac:dyDescent="0.2">
      <c r="A3" s="2"/>
      <c r="B3" s="81" t="s">
        <v>47</v>
      </c>
      <c r="C3" s="79"/>
      <c r="D3" s="82"/>
      <c r="E3" s="207"/>
      <c r="F3" s="208"/>
      <c r="G3" s="208"/>
      <c r="H3" s="208"/>
      <c r="I3" s="208"/>
      <c r="J3" s="209"/>
    </row>
    <row r="4" spans="1:15" ht="23.25" customHeight="1" x14ac:dyDescent="0.2">
      <c r="A4" s="76">
        <v>4514384</v>
      </c>
      <c r="B4" s="83" t="s">
        <v>48</v>
      </c>
      <c r="C4" s="84"/>
      <c r="D4" s="85"/>
      <c r="E4" s="217"/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42</v>
      </c>
      <c r="D5" s="222" t="s">
        <v>49</v>
      </c>
      <c r="E5" s="223"/>
      <c r="F5" s="223"/>
      <c r="G5" s="223"/>
      <c r="H5" s="18" t="s">
        <v>40</v>
      </c>
      <c r="I5" s="86" t="s">
        <v>53</v>
      </c>
      <c r="J5" s="8"/>
    </row>
    <row r="6" spans="1:15" ht="15.75" customHeight="1" x14ac:dyDescent="0.2">
      <c r="A6" s="2"/>
      <c r="B6" s="28"/>
      <c r="C6" s="55"/>
      <c r="D6" s="224" t="s">
        <v>50</v>
      </c>
      <c r="E6" s="225"/>
      <c r="F6" s="225"/>
      <c r="G6" s="225"/>
      <c r="H6" s="18" t="s">
        <v>34</v>
      </c>
      <c r="I6" s="86" t="s">
        <v>54</v>
      </c>
      <c r="J6" s="8"/>
    </row>
    <row r="7" spans="1:15" ht="15.75" customHeight="1" x14ac:dyDescent="0.2">
      <c r="A7" s="2"/>
      <c r="B7" s="29"/>
      <c r="C7" s="56"/>
      <c r="D7" s="77" t="s">
        <v>52</v>
      </c>
      <c r="E7" s="226" t="s">
        <v>51</v>
      </c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11"/>
      <c r="E11" s="211"/>
      <c r="F11" s="211"/>
      <c r="G11" s="211"/>
      <c r="H11" s="18" t="s">
        <v>40</v>
      </c>
      <c r="I11" s="88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34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10"/>
      <c r="F15" s="210"/>
      <c r="G15" s="212"/>
      <c r="H15" s="212"/>
      <c r="I15" s="212" t="s">
        <v>29</v>
      </c>
      <c r="J15" s="213"/>
    </row>
    <row r="16" spans="1:15" ht="23.25" customHeight="1" x14ac:dyDescent="0.2">
      <c r="A16" s="145" t="s">
        <v>24</v>
      </c>
      <c r="B16" s="38" t="s">
        <v>24</v>
      </c>
      <c r="C16" s="62"/>
      <c r="D16" s="63"/>
      <c r="E16" s="201"/>
      <c r="F16" s="202"/>
      <c r="G16" s="201"/>
      <c r="H16" s="202"/>
      <c r="I16" s="201">
        <f>SUMIF(F53:F56,A16,I53:I56)+SUMIF(F53:F56,"PSU",I53:I56)</f>
        <v>0</v>
      </c>
      <c r="J16" s="203"/>
    </row>
    <row r="17" spans="1:10" ht="23.25" customHeight="1" x14ac:dyDescent="0.2">
      <c r="A17" s="145" t="s">
        <v>25</v>
      </c>
      <c r="B17" s="38" t="s">
        <v>25</v>
      </c>
      <c r="C17" s="62"/>
      <c r="D17" s="63"/>
      <c r="E17" s="201"/>
      <c r="F17" s="202"/>
      <c r="G17" s="201"/>
      <c r="H17" s="202"/>
      <c r="I17" s="201">
        <f>SUMIF(F53:F56,A17,I53:I56)</f>
        <v>0</v>
      </c>
      <c r="J17" s="203"/>
    </row>
    <row r="18" spans="1:10" ht="23.25" customHeight="1" x14ac:dyDescent="0.2">
      <c r="A18" s="145" t="s">
        <v>26</v>
      </c>
      <c r="B18" s="38" t="s">
        <v>26</v>
      </c>
      <c r="C18" s="62"/>
      <c r="D18" s="63"/>
      <c r="E18" s="201"/>
      <c r="F18" s="202"/>
      <c r="G18" s="201"/>
      <c r="H18" s="202"/>
      <c r="I18" s="201">
        <f>SUMIF(F53:F56,A18,I53:I56)</f>
        <v>0</v>
      </c>
      <c r="J18" s="203"/>
    </row>
    <row r="19" spans="1:10" ht="23.25" customHeight="1" x14ac:dyDescent="0.2">
      <c r="A19" s="145" t="s">
        <v>70</v>
      </c>
      <c r="B19" s="38" t="s">
        <v>27</v>
      </c>
      <c r="C19" s="62"/>
      <c r="D19" s="63"/>
      <c r="E19" s="201"/>
      <c r="F19" s="202"/>
      <c r="G19" s="201"/>
      <c r="H19" s="202"/>
      <c r="I19" s="201">
        <f>SUMIF(F53:F56,A19,I53:I56)</f>
        <v>0</v>
      </c>
      <c r="J19" s="203"/>
    </row>
    <row r="20" spans="1:10" ht="23.25" customHeight="1" x14ac:dyDescent="0.2">
      <c r="A20" s="145" t="s">
        <v>71</v>
      </c>
      <c r="B20" s="38" t="s">
        <v>28</v>
      </c>
      <c r="C20" s="62"/>
      <c r="D20" s="63"/>
      <c r="E20" s="201"/>
      <c r="F20" s="202"/>
      <c r="G20" s="201"/>
      <c r="H20" s="202"/>
      <c r="I20" s="201">
        <f>SUMIF(F53:F56,A20,I53:I56)</f>
        <v>0</v>
      </c>
      <c r="J20" s="203"/>
    </row>
    <row r="21" spans="1:10" ht="23.25" customHeight="1" x14ac:dyDescent="0.2">
      <c r="A21" s="2"/>
      <c r="B21" s="48" t="s">
        <v>29</v>
      </c>
      <c r="C21" s="64"/>
      <c r="D21" s="65"/>
      <c r="E21" s="214"/>
      <c r="F21" s="215"/>
      <c r="G21" s="214"/>
      <c r="H21" s="215"/>
      <c r="I21" s="214">
        <f>SUM(I16:J20)</f>
        <v>0</v>
      </c>
      <c r="J21" s="23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31">
        <f>ZakladDPHSniVypocet</f>
        <v>0</v>
      </c>
      <c r="H23" s="232"/>
      <c r="I23" s="232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29">
        <f>I23*E23/100</f>
        <v>0</v>
      </c>
      <c r="H24" s="230"/>
      <c r="I24" s="230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31">
        <f>ZakladDPHZaklVypocet</f>
        <v>0</v>
      </c>
      <c r="H25" s="232"/>
      <c r="I25" s="232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198">
        <f>I25*E25/100</f>
        <v>0</v>
      </c>
      <c r="H26" s="199"/>
      <c r="I26" s="199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00">
        <f>CenaCelkemBezDPH-(ZakladDPHSni+ZakladDPHZakl)</f>
        <v>0</v>
      </c>
      <c r="H27" s="200"/>
      <c r="I27" s="200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8" t="s">
        <v>23</v>
      </c>
      <c r="C28" s="119"/>
      <c r="D28" s="119"/>
      <c r="E28" s="120"/>
      <c r="F28" s="121"/>
      <c r="G28" s="235">
        <f>A27</f>
        <v>0</v>
      </c>
      <c r="H28" s="235"/>
      <c r="I28" s="235"/>
      <c r="J28" s="122" t="str">
        <f t="shared" si="0"/>
        <v>CZK</v>
      </c>
    </row>
    <row r="29" spans="1:10" ht="27.75" hidden="1" customHeight="1" thickBot="1" x14ac:dyDescent="0.25">
      <c r="A29" s="2"/>
      <c r="B29" s="118" t="s">
        <v>35</v>
      </c>
      <c r="C29" s="123"/>
      <c r="D29" s="123"/>
      <c r="E29" s="123"/>
      <c r="F29" s="124"/>
      <c r="G29" s="234">
        <f>ZakladDPHSni+DPHSni+ZakladDPHZakl+DPHZakl+Zaokrouhleni</f>
        <v>0</v>
      </c>
      <c r="H29" s="234"/>
      <c r="I29" s="234"/>
      <c r="J29" s="125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6"/>
      <c r="E34" s="237"/>
      <c r="G34" s="238"/>
      <c r="H34" s="239"/>
      <c r="I34" s="239"/>
      <c r="J34" s="25"/>
    </row>
    <row r="35" spans="1:10" ht="12.75" customHeight="1" x14ac:dyDescent="0.2">
      <c r="A35" s="2"/>
      <c r="B35" s="2"/>
      <c r="D35" s="228" t="s">
        <v>2</v>
      </c>
      <c r="E35" s="22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">
      <c r="A39" s="90">
        <v>1</v>
      </c>
      <c r="B39" s="101" t="s">
        <v>55</v>
      </c>
      <c r="C39" s="242"/>
      <c r="D39" s="242"/>
      <c r="E39" s="242"/>
      <c r="F39" s="102">
        <f>'05 01 Pol'!AE33</f>
        <v>0</v>
      </c>
      <c r="G39" s="103">
        <f>'05 01 Pol'!AF33</f>
        <v>0</v>
      </c>
      <c r="H39" s="104"/>
      <c r="I39" s="105">
        <f>F39+G39+H39</f>
        <v>0</v>
      </c>
      <c r="J39" s="106" t="str">
        <f>IF(CenaCelkemVypocet=0,"",I39/CenaCelkemVypocet*100)</f>
        <v/>
      </c>
    </row>
    <row r="40" spans="1:10" ht="25.5" hidden="1" customHeight="1" x14ac:dyDescent="0.2">
      <c r="A40" s="90">
        <v>2</v>
      </c>
      <c r="B40" s="107"/>
      <c r="C40" s="243" t="s">
        <v>56</v>
      </c>
      <c r="D40" s="243"/>
      <c r="E40" s="243"/>
      <c r="F40" s="108"/>
      <c r="G40" s="109"/>
      <c r="H40" s="109"/>
      <c r="I40" s="110"/>
      <c r="J40" s="111"/>
    </row>
    <row r="41" spans="1:10" ht="25.5" hidden="1" customHeight="1" x14ac:dyDescent="0.2">
      <c r="A41" s="90">
        <v>2</v>
      </c>
      <c r="B41" s="107" t="s">
        <v>45</v>
      </c>
      <c r="C41" s="243" t="s">
        <v>46</v>
      </c>
      <c r="D41" s="243"/>
      <c r="E41" s="243"/>
      <c r="F41" s="108">
        <f>'05 01 Pol'!AE33</f>
        <v>0</v>
      </c>
      <c r="G41" s="109">
        <f>'05 01 Pol'!AF33</f>
        <v>0</v>
      </c>
      <c r="H41" s="109"/>
      <c r="I41" s="110">
        <f>F41+G41+H41</f>
        <v>0</v>
      </c>
      <c r="J41" s="111" t="str">
        <f>IF(CenaCelkemVypocet=0,"",I41/CenaCelkemVypocet*100)</f>
        <v/>
      </c>
    </row>
    <row r="42" spans="1:10" ht="25.5" hidden="1" customHeight="1" x14ac:dyDescent="0.2">
      <c r="A42" s="90">
        <v>3</v>
      </c>
      <c r="B42" s="112" t="s">
        <v>43</v>
      </c>
      <c r="C42" s="242" t="s">
        <v>44</v>
      </c>
      <c r="D42" s="242"/>
      <c r="E42" s="242"/>
      <c r="F42" s="113">
        <f>'05 01 Pol'!AE33</f>
        <v>0</v>
      </c>
      <c r="G42" s="104">
        <f>'05 01 Pol'!AF33</f>
        <v>0</v>
      </c>
      <c r="H42" s="104"/>
      <c r="I42" s="105">
        <f>F42+G42+H42</f>
        <v>0</v>
      </c>
      <c r="J42" s="106" t="str">
        <f>IF(CenaCelkemVypocet=0,"",I42/CenaCelkemVypocet*100)</f>
        <v/>
      </c>
    </row>
    <row r="43" spans="1:10" ht="25.5" hidden="1" customHeight="1" x14ac:dyDescent="0.2">
      <c r="A43" s="90"/>
      <c r="B43" s="244" t="s">
        <v>57</v>
      </c>
      <c r="C43" s="245"/>
      <c r="D43" s="245"/>
      <c r="E43" s="245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">
      <c r="A45" t="s">
        <v>59</v>
      </c>
    </row>
    <row r="46" spans="1:10" x14ac:dyDescent="0.2">
      <c r="A46" t="s">
        <v>60</v>
      </c>
    </row>
    <row r="47" spans="1:10" x14ac:dyDescent="0.2">
      <c r="A47" t="s">
        <v>61</v>
      </c>
    </row>
    <row r="50" spans="1:10" ht="15.75" x14ac:dyDescent="0.25">
      <c r="B50" s="126" t="s">
        <v>62</v>
      </c>
    </row>
    <row r="52" spans="1:10" ht="25.5" customHeight="1" x14ac:dyDescent="0.2">
      <c r="A52" s="128"/>
      <c r="B52" s="131" t="s">
        <v>17</v>
      </c>
      <c r="C52" s="131" t="s">
        <v>5</v>
      </c>
      <c r="D52" s="132"/>
      <c r="E52" s="132"/>
      <c r="F52" s="133" t="s">
        <v>63</v>
      </c>
      <c r="G52" s="133"/>
      <c r="H52" s="133"/>
      <c r="I52" s="133" t="s">
        <v>29</v>
      </c>
      <c r="J52" s="133" t="s">
        <v>0</v>
      </c>
    </row>
    <row r="53" spans="1:10" ht="36.75" customHeight="1" x14ac:dyDescent="0.2">
      <c r="A53" s="129"/>
      <c r="B53" s="134" t="s">
        <v>64</v>
      </c>
      <c r="C53" s="240" t="s">
        <v>65</v>
      </c>
      <c r="D53" s="241"/>
      <c r="E53" s="241"/>
      <c r="F53" s="141" t="s">
        <v>24</v>
      </c>
      <c r="G53" s="142"/>
      <c r="H53" s="142"/>
      <c r="I53" s="142">
        <f>'05 01 Pol'!G8</f>
        <v>0</v>
      </c>
      <c r="J53" s="138" t="str">
        <f>IF(I57=0,"",I53/I57*100)</f>
        <v/>
      </c>
    </row>
    <row r="54" spans="1:10" ht="36.75" customHeight="1" x14ac:dyDescent="0.2">
      <c r="A54" s="129"/>
      <c r="B54" s="134" t="s">
        <v>66</v>
      </c>
      <c r="C54" s="240" t="s">
        <v>67</v>
      </c>
      <c r="D54" s="241"/>
      <c r="E54" s="241"/>
      <c r="F54" s="141" t="s">
        <v>24</v>
      </c>
      <c r="G54" s="142"/>
      <c r="H54" s="142"/>
      <c r="I54" s="142">
        <f>'05 01 Pol'!G22</f>
        <v>0</v>
      </c>
      <c r="J54" s="138" t="str">
        <f>IF(I57=0,"",I54/I57*100)</f>
        <v/>
      </c>
    </row>
    <row r="55" spans="1:10" ht="36.75" customHeight="1" x14ac:dyDescent="0.2">
      <c r="A55" s="129"/>
      <c r="B55" s="134" t="s">
        <v>68</v>
      </c>
      <c r="C55" s="240" t="s">
        <v>69</v>
      </c>
      <c r="D55" s="241"/>
      <c r="E55" s="241"/>
      <c r="F55" s="141" t="s">
        <v>24</v>
      </c>
      <c r="G55" s="142"/>
      <c r="H55" s="142"/>
      <c r="I55" s="142">
        <f>'05 01 Pol'!G25</f>
        <v>0</v>
      </c>
      <c r="J55" s="138" t="str">
        <f>IF(I57=0,"",I55/I57*100)</f>
        <v/>
      </c>
    </row>
    <row r="56" spans="1:10" ht="36.75" customHeight="1" x14ac:dyDescent="0.2">
      <c r="A56" s="129"/>
      <c r="B56" s="134" t="s">
        <v>70</v>
      </c>
      <c r="C56" s="240" t="s">
        <v>27</v>
      </c>
      <c r="D56" s="241"/>
      <c r="E56" s="241"/>
      <c r="F56" s="141" t="s">
        <v>70</v>
      </c>
      <c r="G56" s="142"/>
      <c r="H56" s="142"/>
      <c r="I56" s="142">
        <f>'05 01 Pol'!G28</f>
        <v>0</v>
      </c>
      <c r="J56" s="138" t="str">
        <f>IF(I57=0,"",I56/I57*100)</f>
        <v/>
      </c>
    </row>
    <row r="57" spans="1:10" ht="25.5" customHeight="1" x14ac:dyDescent="0.2">
      <c r="A57" s="130"/>
      <c r="B57" s="135" t="s">
        <v>1</v>
      </c>
      <c r="C57" s="136"/>
      <c r="D57" s="137"/>
      <c r="E57" s="137"/>
      <c r="F57" s="143"/>
      <c r="G57" s="144"/>
      <c r="H57" s="144"/>
      <c r="I57" s="144">
        <f>SUM(I53:I56)</f>
        <v>0</v>
      </c>
      <c r="J57" s="139">
        <f>SUM(J53:J56)</f>
        <v>0</v>
      </c>
    </row>
    <row r="58" spans="1:10" x14ac:dyDescent="0.2">
      <c r="F58" s="89"/>
      <c r="G58" s="89"/>
      <c r="H58" s="89"/>
      <c r="I58" s="89"/>
      <c r="J58" s="140"/>
    </row>
    <row r="59" spans="1:10" x14ac:dyDescent="0.2">
      <c r="F59" s="89"/>
      <c r="G59" s="89"/>
      <c r="H59" s="89"/>
      <c r="I59" s="89"/>
      <c r="J59" s="140"/>
    </row>
    <row r="60" spans="1:10" x14ac:dyDescent="0.2">
      <c r="F60" s="89"/>
      <c r="G60" s="89"/>
      <c r="H60" s="89"/>
      <c r="I60" s="89"/>
      <c r="J60" s="140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3:E53"/>
    <mergeCell ref="C54:E54"/>
    <mergeCell ref="C55:E55"/>
    <mergeCell ref="C56:E56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OpI5hFpgq3jio3C9YEiKaT9fiwofDJsMoAucE2qL3QGLaaIUiwimE9TWS4AXAEqZn1t7Q4U288wCuE+PpjmGKQ==" saltValue="RSOaWsq1oMDfK1jW3Qpeg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2" sqref="C2:H2"/>
    </sheetView>
  </sheetViews>
  <sheetFormatPr defaultRowHeight="12.75" outlineLevelRow="2" x14ac:dyDescent="0.2"/>
  <cols>
    <col min="1" max="1" width="3.42578125" customWidth="1"/>
    <col min="2" max="2" width="12.7109375" style="127" customWidth="1"/>
    <col min="3" max="3" width="63.28515625" style="12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2" t="s">
        <v>72</v>
      </c>
      <c r="B1" s="252"/>
      <c r="C1" s="252"/>
      <c r="D1" s="252"/>
      <c r="E1" s="252"/>
      <c r="F1" s="252"/>
      <c r="G1" s="252"/>
      <c r="AG1" t="s">
        <v>73</v>
      </c>
    </row>
    <row r="2" spans="1:60" ht="25.15" customHeight="1" x14ac:dyDescent="0.2">
      <c r="A2" s="146" t="s">
        <v>7</v>
      </c>
      <c r="B2" s="49"/>
      <c r="C2" s="263" t="s">
        <v>147</v>
      </c>
      <c r="D2" s="261"/>
      <c r="E2" s="261"/>
      <c r="F2" s="261"/>
      <c r="G2" s="261"/>
      <c r="H2" s="262"/>
      <c r="AG2" t="s">
        <v>74</v>
      </c>
    </row>
    <row r="3" spans="1:60" ht="25.15" customHeight="1" x14ac:dyDescent="0.2">
      <c r="A3" s="146" t="s">
        <v>8</v>
      </c>
      <c r="B3" s="49"/>
      <c r="C3" s="253"/>
      <c r="D3" s="254"/>
      <c r="E3" s="254"/>
      <c r="F3" s="254"/>
      <c r="G3" s="255"/>
      <c r="AC3" s="127" t="s">
        <v>74</v>
      </c>
      <c r="AG3" t="s">
        <v>75</v>
      </c>
    </row>
    <row r="4" spans="1:60" ht="25.15" customHeight="1" x14ac:dyDescent="0.2">
      <c r="A4" s="147" t="s">
        <v>9</v>
      </c>
      <c r="B4" s="148"/>
      <c r="C4" s="256"/>
      <c r="D4" s="257"/>
      <c r="E4" s="257"/>
      <c r="F4" s="257"/>
      <c r="G4" s="258"/>
      <c r="AG4" t="s">
        <v>76</v>
      </c>
    </row>
    <row r="5" spans="1:60" x14ac:dyDescent="0.2">
      <c r="D5" s="10"/>
    </row>
    <row r="6" spans="1:60" ht="38.25" x14ac:dyDescent="0.2">
      <c r="A6" s="150" t="s">
        <v>77</v>
      </c>
      <c r="B6" s="152" t="s">
        <v>78</v>
      </c>
      <c r="C6" s="152" t="s">
        <v>79</v>
      </c>
      <c r="D6" s="151" t="s">
        <v>80</v>
      </c>
      <c r="E6" s="150" t="s">
        <v>81</v>
      </c>
      <c r="F6" s="149" t="s">
        <v>82</v>
      </c>
      <c r="G6" s="150" t="s">
        <v>29</v>
      </c>
      <c r="H6" s="153" t="s">
        <v>30</v>
      </c>
      <c r="I6" s="153" t="s">
        <v>83</v>
      </c>
      <c r="J6" s="153" t="s">
        <v>31</v>
      </c>
      <c r="K6" s="153" t="s">
        <v>84</v>
      </c>
      <c r="L6" s="153" t="s">
        <v>85</v>
      </c>
      <c r="M6" s="153" t="s">
        <v>86</v>
      </c>
      <c r="N6" s="153" t="s">
        <v>87</v>
      </c>
      <c r="O6" s="153" t="s">
        <v>88</v>
      </c>
      <c r="P6" s="153" t="s">
        <v>89</v>
      </c>
      <c r="Q6" s="153" t="s">
        <v>90</v>
      </c>
      <c r="R6" s="153" t="s">
        <v>91</v>
      </c>
      <c r="S6" s="153" t="s">
        <v>92</v>
      </c>
      <c r="T6" s="153" t="s">
        <v>93</v>
      </c>
      <c r="U6" s="153" t="s">
        <v>94</v>
      </c>
      <c r="V6" s="153" t="s">
        <v>95</v>
      </c>
      <c r="W6" s="153" t="s">
        <v>96</v>
      </c>
      <c r="X6" s="153" t="s">
        <v>97</v>
      </c>
      <c r="Y6" s="153" t="s">
        <v>98</v>
      </c>
    </row>
    <row r="7" spans="1:60" hidden="1" x14ac:dyDescent="0.2">
      <c r="A7" s="3"/>
      <c r="B7" s="4"/>
      <c r="C7" s="4"/>
      <c r="D7" s="6"/>
      <c r="E7" s="155"/>
      <c r="F7" s="156"/>
      <c r="G7" s="156"/>
      <c r="H7" s="156"/>
      <c r="I7" s="156"/>
      <c r="J7" s="156"/>
      <c r="K7" s="156"/>
      <c r="L7" s="156"/>
      <c r="M7" s="156"/>
      <c r="N7" s="155"/>
      <c r="O7" s="155"/>
      <c r="P7" s="155"/>
      <c r="Q7" s="155"/>
      <c r="R7" s="156"/>
      <c r="S7" s="156"/>
      <c r="T7" s="156"/>
      <c r="U7" s="156"/>
      <c r="V7" s="156"/>
      <c r="W7" s="156"/>
      <c r="X7" s="156"/>
      <c r="Y7" s="156"/>
    </row>
    <row r="8" spans="1:60" x14ac:dyDescent="0.2">
      <c r="A8" s="166" t="s">
        <v>99</v>
      </c>
      <c r="B8" s="167" t="s">
        <v>64</v>
      </c>
      <c r="C8" s="188" t="s">
        <v>65</v>
      </c>
      <c r="D8" s="168"/>
      <c r="E8" s="169"/>
      <c r="F8" s="170"/>
      <c r="G8" s="170">
        <f>SUMIF(AG9:AG21,"&lt;&gt;NOR",G9:G21)</f>
        <v>0</v>
      </c>
      <c r="H8" s="170"/>
      <c r="I8" s="170">
        <f>SUM(I9:I21)</f>
        <v>0</v>
      </c>
      <c r="J8" s="170"/>
      <c r="K8" s="170">
        <f>SUM(K9:K21)</f>
        <v>0</v>
      </c>
      <c r="L8" s="170"/>
      <c r="M8" s="170">
        <f>SUM(M9:M21)</f>
        <v>0</v>
      </c>
      <c r="N8" s="169"/>
      <c r="O8" s="169">
        <f>SUM(O9:O21)</f>
        <v>0</v>
      </c>
      <c r="P8" s="169"/>
      <c r="Q8" s="169">
        <f>SUM(Q9:Q21)</f>
        <v>0</v>
      </c>
      <c r="R8" s="170"/>
      <c r="S8" s="170"/>
      <c r="T8" s="171"/>
      <c r="U8" s="165"/>
      <c r="V8" s="165">
        <f>SUM(V9:V21)</f>
        <v>275.53000000000003</v>
      </c>
      <c r="W8" s="165"/>
      <c r="X8" s="165"/>
      <c r="Y8" s="165"/>
      <c r="AG8" t="s">
        <v>100</v>
      </c>
    </row>
    <row r="9" spans="1:60" outlineLevel="1" x14ac:dyDescent="0.2">
      <c r="A9" s="173">
        <v>1</v>
      </c>
      <c r="B9" s="174" t="s">
        <v>101</v>
      </c>
      <c r="C9" s="189" t="s">
        <v>102</v>
      </c>
      <c r="D9" s="175" t="s">
        <v>103</v>
      </c>
      <c r="E9" s="176">
        <v>229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 t="s">
        <v>104</v>
      </c>
      <c r="S9" s="178" t="s">
        <v>105</v>
      </c>
      <c r="T9" s="179" t="s">
        <v>105</v>
      </c>
      <c r="U9" s="164">
        <v>0.52900000000000003</v>
      </c>
      <c r="V9" s="164">
        <f>ROUND(E9*U9,2)</f>
        <v>121.14</v>
      </c>
      <c r="W9" s="164"/>
      <c r="X9" s="164" t="s">
        <v>106</v>
      </c>
      <c r="Y9" s="164" t="s">
        <v>107</v>
      </c>
      <c r="Z9" s="154"/>
      <c r="AA9" s="154"/>
      <c r="AB9" s="154"/>
      <c r="AC9" s="154"/>
      <c r="AD9" s="154"/>
      <c r="AE9" s="154"/>
      <c r="AF9" s="154"/>
      <c r="AG9" s="154" t="s">
        <v>108</v>
      </c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2" x14ac:dyDescent="0.2">
      <c r="A10" s="161"/>
      <c r="B10" s="162"/>
      <c r="C10" s="250" t="s">
        <v>109</v>
      </c>
      <c r="D10" s="251"/>
      <c r="E10" s="251"/>
      <c r="F10" s="251"/>
      <c r="G10" s="251"/>
      <c r="H10" s="164"/>
      <c r="I10" s="164"/>
      <c r="J10" s="164"/>
      <c r="K10" s="164"/>
      <c r="L10" s="164"/>
      <c r="M10" s="164"/>
      <c r="N10" s="163"/>
      <c r="O10" s="163"/>
      <c r="P10" s="163"/>
      <c r="Q10" s="163"/>
      <c r="R10" s="164"/>
      <c r="S10" s="164"/>
      <c r="T10" s="164"/>
      <c r="U10" s="164"/>
      <c r="V10" s="164"/>
      <c r="W10" s="164"/>
      <c r="X10" s="164"/>
      <c r="Y10" s="164"/>
      <c r="Z10" s="154"/>
      <c r="AA10" s="154"/>
      <c r="AB10" s="154"/>
      <c r="AC10" s="154"/>
      <c r="AD10" s="154"/>
      <c r="AE10" s="154"/>
      <c r="AF10" s="154"/>
      <c r="AG10" s="154" t="s">
        <v>110</v>
      </c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80" t="str">
        <f>C10</f>
        <v>se svislým přemístění výkopku do 4 m a s přehozením výkopku na vzdálenost do 3 m nebo s naložením na dopravní prostředek,</v>
      </c>
      <c r="BB10" s="154"/>
      <c r="BC10" s="154"/>
      <c r="BD10" s="154"/>
      <c r="BE10" s="154"/>
      <c r="BF10" s="154"/>
      <c r="BG10" s="154"/>
      <c r="BH10" s="154"/>
    </row>
    <row r="11" spans="1:60" ht="22.5" outlineLevel="1" x14ac:dyDescent="0.2">
      <c r="A11" s="173">
        <v>2</v>
      </c>
      <c r="B11" s="174" t="s">
        <v>111</v>
      </c>
      <c r="C11" s="189" t="s">
        <v>112</v>
      </c>
      <c r="D11" s="175" t="s">
        <v>103</v>
      </c>
      <c r="E11" s="176">
        <v>229</v>
      </c>
      <c r="F11" s="177"/>
      <c r="G11" s="178">
        <f>ROUND(E11*F11,2)</f>
        <v>0</v>
      </c>
      <c r="H11" s="177"/>
      <c r="I11" s="178">
        <f>ROUND(E11*H11,2)</f>
        <v>0</v>
      </c>
      <c r="J11" s="177"/>
      <c r="K11" s="178">
        <f>ROUND(E11*J11,2)</f>
        <v>0</v>
      </c>
      <c r="L11" s="178">
        <v>21</v>
      </c>
      <c r="M11" s="178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8" t="s">
        <v>104</v>
      </c>
      <c r="S11" s="178" t="s">
        <v>105</v>
      </c>
      <c r="T11" s="179" t="s">
        <v>105</v>
      </c>
      <c r="U11" s="164">
        <v>0.29599999999999999</v>
      </c>
      <c r="V11" s="164">
        <f>ROUND(E11*U11,2)</f>
        <v>67.78</v>
      </c>
      <c r="W11" s="164"/>
      <c r="X11" s="164" t="s">
        <v>106</v>
      </c>
      <c r="Y11" s="164" t="s">
        <v>107</v>
      </c>
      <c r="Z11" s="154"/>
      <c r="AA11" s="154"/>
      <c r="AB11" s="154"/>
      <c r="AC11" s="154"/>
      <c r="AD11" s="154"/>
      <c r="AE11" s="154"/>
      <c r="AF11" s="154"/>
      <c r="AG11" s="154" t="s">
        <v>108</v>
      </c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2" x14ac:dyDescent="0.2">
      <c r="A12" s="161"/>
      <c r="B12" s="162"/>
      <c r="C12" s="250" t="s">
        <v>109</v>
      </c>
      <c r="D12" s="251"/>
      <c r="E12" s="251"/>
      <c r="F12" s="251"/>
      <c r="G12" s="251"/>
      <c r="H12" s="164"/>
      <c r="I12" s="164"/>
      <c r="J12" s="164"/>
      <c r="K12" s="164"/>
      <c r="L12" s="164"/>
      <c r="M12" s="164"/>
      <c r="N12" s="163"/>
      <c r="O12" s="163"/>
      <c r="P12" s="163"/>
      <c r="Q12" s="163"/>
      <c r="R12" s="164"/>
      <c r="S12" s="164"/>
      <c r="T12" s="164"/>
      <c r="U12" s="164"/>
      <c r="V12" s="164"/>
      <c r="W12" s="164"/>
      <c r="X12" s="164"/>
      <c r="Y12" s="164"/>
      <c r="Z12" s="154"/>
      <c r="AA12" s="154"/>
      <c r="AB12" s="154"/>
      <c r="AC12" s="154"/>
      <c r="AD12" s="154"/>
      <c r="AE12" s="154"/>
      <c r="AF12" s="154"/>
      <c r="AG12" s="154" t="s">
        <v>110</v>
      </c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80" t="str">
        <f>C12</f>
        <v>se svislým přemístění výkopku do 4 m a s přehozením výkopku na vzdálenost do 3 m nebo s naložením na dopravní prostředek,</v>
      </c>
      <c r="BB12" s="154"/>
      <c r="BC12" s="154"/>
      <c r="BD12" s="154"/>
      <c r="BE12" s="154"/>
      <c r="BF12" s="154"/>
      <c r="BG12" s="154"/>
      <c r="BH12" s="154"/>
    </row>
    <row r="13" spans="1:60" outlineLevel="1" x14ac:dyDescent="0.2">
      <c r="A13" s="173">
        <v>3</v>
      </c>
      <c r="B13" s="174" t="s">
        <v>113</v>
      </c>
      <c r="C13" s="189" t="s">
        <v>114</v>
      </c>
      <c r="D13" s="175" t="s">
        <v>103</v>
      </c>
      <c r="E13" s="176">
        <v>504</v>
      </c>
      <c r="F13" s="177"/>
      <c r="G13" s="178">
        <f>ROUND(E13*F13,2)</f>
        <v>0</v>
      </c>
      <c r="H13" s="177"/>
      <c r="I13" s="178">
        <f>ROUND(E13*H13,2)</f>
        <v>0</v>
      </c>
      <c r="J13" s="177"/>
      <c r="K13" s="178">
        <f>ROUND(E13*J13,2)</f>
        <v>0</v>
      </c>
      <c r="L13" s="178">
        <v>21</v>
      </c>
      <c r="M13" s="178">
        <f>G13*(1+L13/100)</f>
        <v>0</v>
      </c>
      <c r="N13" s="176">
        <v>0</v>
      </c>
      <c r="O13" s="176">
        <f>ROUND(E13*N13,2)</f>
        <v>0</v>
      </c>
      <c r="P13" s="176">
        <v>0</v>
      </c>
      <c r="Q13" s="176">
        <f>ROUND(E13*P13,2)</f>
        <v>0</v>
      </c>
      <c r="R13" s="178" t="s">
        <v>104</v>
      </c>
      <c r="S13" s="178" t="s">
        <v>105</v>
      </c>
      <c r="T13" s="179" t="s">
        <v>105</v>
      </c>
      <c r="U13" s="164">
        <v>1.0999999999999999E-2</v>
      </c>
      <c r="V13" s="164">
        <f>ROUND(E13*U13,2)</f>
        <v>5.54</v>
      </c>
      <c r="W13" s="164"/>
      <c r="X13" s="164" t="s">
        <v>106</v>
      </c>
      <c r="Y13" s="164" t="s">
        <v>107</v>
      </c>
      <c r="Z13" s="154"/>
      <c r="AA13" s="154"/>
      <c r="AB13" s="154"/>
      <c r="AC13" s="154"/>
      <c r="AD13" s="154"/>
      <c r="AE13" s="154"/>
      <c r="AF13" s="154"/>
      <c r="AG13" s="154" t="s">
        <v>108</v>
      </c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outlineLevel="2" x14ac:dyDescent="0.2">
      <c r="A14" s="161"/>
      <c r="B14" s="162"/>
      <c r="C14" s="250" t="s">
        <v>115</v>
      </c>
      <c r="D14" s="251"/>
      <c r="E14" s="251"/>
      <c r="F14" s="251"/>
      <c r="G14" s="251"/>
      <c r="H14" s="164"/>
      <c r="I14" s="164"/>
      <c r="J14" s="164"/>
      <c r="K14" s="164"/>
      <c r="L14" s="164"/>
      <c r="M14" s="164"/>
      <c r="N14" s="163"/>
      <c r="O14" s="163"/>
      <c r="P14" s="163"/>
      <c r="Q14" s="163"/>
      <c r="R14" s="164"/>
      <c r="S14" s="164"/>
      <c r="T14" s="164"/>
      <c r="U14" s="164"/>
      <c r="V14" s="164"/>
      <c r="W14" s="164"/>
      <c r="X14" s="164"/>
      <c r="Y14" s="164"/>
      <c r="Z14" s="154"/>
      <c r="AA14" s="154"/>
      <c r="AB14" s="154"/>
      <c r="AC14" s="154"/>
      <c r="AD14" s="154"/>
      <c r="AE14" s="154"/>
      <c r="AF14" s="154"/>
      <c r="AG14" s="154" t="s">
        <v>110</v>
      </c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ht="22.5" outlineLevel="1" x14ac:dyDescent="0.2">
      <c r="A15" s="173">
        <v>4</v>
      </c>
      <c r="B15" s="174" t="s">
        <v>116</v>
      </c>
      <c r="C15" s="189" t="s">
        <v>117</v>
      </c>
      <c r="D15" s="175" t="s">
        <v>103</v>
      </c>
      <c r="E15" s="176">
        <v>275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8" t="s">
        <v>104</v>
      </c>
      <c r="S15" s="178" t="s">
        <v>105</v>
      </c>
      <c r="T15" s="179" t="s">
        <v>105</v>
      </c>
      <c r="U15" s="164">
        <v>1.0999999999999999E-2</v>
      </c>
      <c r="V15" s="164">
        <f>ROUND(E15*U15,2)</f>
        <v>3.03</v>
      </c>
      <c r="W15" s="164"/>
      <c r="X15" s="164" t="s">
        <v>106</v>
      </c>
      <c r="Y15" s="164" t="s">
        <v>107</v>
      </c>
      <c r="Z15" s="154"/>
      <c r="AA15" s="154"/>
      <c r="AB15" s="154"/>
      <c r="AC15" s="154"/>
      <c r="AD15" s="154"/>
      <c r="AE15" s="154"/>
      <c r="AF15" s="154"/>
      <c r="AG15" s="154" t="s">
        <v>108</v>
      </c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2" x14ac:dyDescent="0.2">
      <c r="A16" s="161"/>
      <c r="B16" s="162"/>
      <c r="C16" s="250" t="s">
        <v>115</v>
      </c>
      <c r="D16" s="251"/>
      <c r="E16" s="251"/>
      <c r="F16" s="251"/>
      <c r="G16" s="251"/>
      <c r="H16" s="164"/>
      <c r="I16" s="164"/>
      <c r="J16" s="164"/>
      <c r="K16" s="164"/>
      <c r="L16" s="164"/>
      <c r="M16" s="164"/>
      <c r="N16" s="163"/>
      <c r="O16" s="163"/>
      <c r="P16" s="163"/>
      <c r="Q16" s="163"/>
      <c r="R16" s="164"/>
      <c r="S16" s="164"/>
      <c r="T16" s="164"/>
      <c r="U16" s="164"/>
      <c r="V16" s="164"/>
      <c r="W16" s="164"/>
      <c r="X16" s="164"/>
      <c r="Y16" s="164"/>
      <c r="Z16" s="154"/>
      <c r="AA16" s="154"/>
      <c r="AB16" s="154"/>
      <c r="AC16" s="154"/>
      <c r="AD16" s="154"/>
      <c r="AE16" s="154"/>
      <c r="AF16" s="154"/>
      <c r="AG16" s="154" t="s">
        <v>110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ht="22.5" outlineLevel="1" x14ac:dyDescent="0.2">
      <c r="A17" s="181">
        <v>5</v>
      </c>
      <c r="B17" s="182" t="s">
        <v>118</v>
      </c>
      <c r="C17" s="190" t="s">
        <v>119</v>
      </c>
      <c r="D17" s="183" t="s">
        <v>103</v>
      </c>
      <c r="E17" s="184">
        <v>504</v>
      </c>
      <c r="F17" s="185"/>
      <c r="G17" s="186">
        <f>ROUND(E17*F17,2)</f>
        <v>0</v>
      </c>
      <c r="H17" s="185"/>
      <c r="I17" s="186">
        <f>ROUND(E17*H17,2)</f>
        <v>0</v>
      </c>
      <c r="J17" s="185"/>
      <c r="K17" s="186">
        <f>ROUND(E17*J17,2)</f>
        <v>0</v>
      </c>
      <c r="L17" s="186">
        <v>21</v>
      </c>
      <c r="M17" s="186">
        <f>G17*(1+L17/100)</f>
        <v>0</v>
      </c>
      <c r="N17" s="184">
        <v>0</v>
      </c>
      <c r="O17" s="184">
        <f>ROUND(E17*N17,2)</f>
        <v>0</v>
      </c>
      <c r="P17" s="184">
        <v>0</v>
      </c>
      <c r="Q17" s="184">
        <f>ROUND(E17*P17,2)</f>
        <v>0</v>
      </c>
      <c r="R17" s="186" t="s">
        <v>104</v>
      </c>
      <c r="S17" s="186" t="s">
        <v>105</v>
      </c>
      <c r="T17" s="187" t="s">
        <v>105</v>
      </c>
      <c r="U17" s="164">
        <v>5.2999999999999999E-2</v>
      </c>
      <c r="V17" s="164">
        <f>ROUND(E17*U17,2)</f>
        <v>26.71</v>
      </c>
      <c r="W17" s="164"/>
      <c r="X17" s="164" t="s">
        <v>106</v>
      </c>
      <c r="Y17" s="164" t="s">
        <v>107</v>
      </c>
      <c r="Z17" s="154"/>
      <c r="AA17" s="154"/>
      <c r="AB17" s="154"/>
      <c r="AC17" s="154"/>
      <c r="AD17" s="154"/>
      <c r="AE17" s="154"/>
      <c r="AF17" s="154"/>
      <c r="AG17" s="154" t="s">
        <v>108</v>
      </c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outlineLevel="1" x14ac:dyDescent="0.2">
      <c r="A18" s="173">
        <v>6</v>
      </c>
      <c r="B18" s="174" t="s">
        <v>120</v>
      </c>
      <c r="C18" s="189" t="s">
        <v>121</v>
      </c>
      <c r="D18" s="175" t="s">
        <v>103</v>
      </c>
      <c r="E18" s="176">
        <v>275</v>
      </c>
      <c r="F18" s="177"/>
      <c r="G18" s="178">
        <f>ROUND(E18*F18,2)</f>
        <v>0</v>
      </c>
      <c r="H18" s="177"/>
      <c r="I18" s="178">
        <f>ROUND(E18*H18,2)</f>
        <v>0</v>
      </c>
      <c r="J18" s="177"/>
      <c r="K18" s="178">
        <f>ROUND(E18*J18,2)</f>
        <v>0</v>
      </c>
      <c r="L18" s="178">
        <v>21</v>
      </c>
      <c r="M18" s="178">
        <f>G18*(1+L18/100)</f>
        <v>0</v>
      </c>
      <c r="N18" s="176">
        <v>0</v>
      </c>
      <c r="O18" s="176">
        <f>ROUND(E18*N18,2)</f>
        <v>0</v>
      </c>
      <c r="P18" s="176">
        <v>0</v>
      </c>
      <c r="Q18" s="176">
        <f>ROUND(E18*P18,2)</f>
        <v>0</v>
      </c>
      <c r="R18" s="178" t="s">
        <v>104</v>
      </c>
      <c r="S18" s="178" t="s">
        <v>105</v>
      </c>
      <c r="T18" s="179" t="s">
        <v>105</v>
      </c>
      <c r="U18" s="164">
        <v>3.1E-2</v>
      </c>
      <c r="V18" s="164">
        <f>ROUND(E18*U18,2)</f>
        <v>8.5299999999999994</v>
      </c>
      <c r="W18" s="164"/>
      <c r="X18" s="164" t="s">
        <v>106</v>
      </c>
      <c r="Y18" s="164" t="s">
        <v>107</v>
      </c>
      <c r="Z18" s="154"/>
      <c r="AA18" s="154"/>
      <c r="AB18" s="154"/>
      <c r="AC18" s="154"/>
      <c r="AD18" s="154"/>
      <c r="AE18" s="154"/>
      <c r="AF18" s="154"/>
      <c r="AG18" s="154" t="s">
        <v>108</v>
      </c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</row>
    <row r="19" spans="1:60" outlineLevel="2" x14ac:dyDescent="0.2">
      <c r="A19" s="161"/>
      <c r="B19" s="162"/>
      <c r="C19" s="259" t="s">
        <v>122</v>
      </c>
      <c r="D19" s="260"/>
      <c r="E19" s="260"/>
      <c r="F19" s="260"/>
      <c r="G19" s="260"/>
      <c r="H19" s="164"/>
      <c r="I19" s="164"/>
      <c r="J19" s="164"/>
      <c r="K19" s="164"/>
      <c r="L19" s="164"/>
      <c r="M19" s="164"/>
      <c r="N19" s="163"/>
      <c r="O19" s="163"/>
      <c r="P19" s="163"/>
      <c r="Q19" s="163"/>
      <c r="R19" s="164"/>
      <c r="S19" s="164"/>
      <c r="T19" s="164"/>
      <c r="U19" s="164"/>
      <c r="V19" s="164"/>
      <c r="W19" s="164"/>
      <c r="X19" s="164"/>
      <c r="Y19" s="164"/>
      <c r="Z19" s="154"/>
      <c r="AA19" s="154"/>
      <c r="AB19" s="154"/>
      <c r="AC19" s="154"/>
      <c r="AD19" s="154"/>
      <c r="AE19" s="154"/>
      <c r="AF19" s="154"/>
      <c r="AG19" s="154" t="s">
        <v>123</v>
      </c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80" t="str">
        <f>C19</f>
        <v>Uložení sypaniny do násypů nebo na skládku s rozprostřením sypaniny ve vrstvách a s hrubým urovnáním.</v>
      </c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173">
        <v>7</v>
      </c>
      <c r="B20" s="174" t="s">
        <v>124</v>
      </c>
      <c r="C20" s="189" t="s">
        <v>125</v>
      </c>
      <c r="D20" s="175" t="s">
        <v>126</v>
      </c>
      <c r="E20" s="176">
        <v>400</v>
      </c>
      <c r="F20" s="177"/>
      <c r="G20" s="178">
        <f>ROUND(E20*F20,2)</f>
        <v>0</v>
      </c>
      <c r="H20" s="177"/>
      <c r="I20" s="178">
        <f>ROUND(E20*H20,2)</f>
        <v>0</v>
      </c>
      <c r="J20" s="177"/>
      <c r="K20" s="178">
        <f>ROUND(E20*J20,2)</f>
        <v>0</v>
      </c>
      <c r="L20" s="178">
        <v>21</v>
      </c>
      <c r="M20" s="178">
        <f>G20*(1+L20/100)</f>
        <v>0</v>
      </c>
      <c r="N20" s="176">
        <v>0</v>
      </c>
      <c r="O20" s="176">
        <f>ROUND(E20*N20,2)</f>
        <v>0</v>
      </c>
      <c r="P20" s="176">
        <v>0</v>
      </c>
      <c r="Q20" s="176">
        <f>ROUND(E20*P20,2)</f>
        <v>0</v>
      </c>
      <c r="R20" s="178" t="s">
        <v>104</v>
      </c>
      <c r="S20" s="178" t="s">
        <v>105</v>
      </c>
      <c r="T20" s="179" t="s">
        <v>105</v>
      </c>
      <c r="U20" s="164">
        <v>0.107</v>
      </c>
      <c r="V20" s="164">
        <f>ROUND(E20*U20,2)</f>
        <v>42.8</v>
      </c>
      <c r="W20" s="164"/>
      <c r="X20" s="164" t="s">
        <v>106</v>
      </c>
      <c r="Y20" s="164" t="s">
        <v>107</v>
      </c>
      <c r="Z20" s="154"/>
      <c r="AA20" s="154"/>
      <c r="AB20" s="154"/>
      <c r="AC20" s="154"/>
      <c r="AD20" s="154"/>
      <c r="AE20" s="154"/>
      <c r="AF20" s="154"/>
      <c r="AG20" s="154" t="s">
        <v>108</v>
      </c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</row>
    <row r="21" spans="1:60" outlineLevel="2" x14ac:dyDescent="0.2">
      <c r="A21" s="161"/>
      <c r="B21" s="162"/>
      <c r="C21" s="250" t="s">
        <v>127</v>
      </c>
      <c r="D21" s="251"/>
      <c r="E21" s="251"/>
      <c r="F21" s="251"/>
      <c r="G21" s="251"/>
      <c r="H21" s="164"/>
      <c r="I21" s="164"/>
      <c r="J21" s="164"/>
      <c r="K21" s="164"/>
      <c r="L21" s="164"/>
      <c r="M21" s="164"/>
      <c r="N21" s="163"/>
      <c r="O21" s="163"/>
      <c r="P21" s="163"/>
      <c r="Q21" s="163"/>
      <c r="R21" s="164"/>
      <c r="S21" s="164"/>
      <c r="T21" s="164"/>
      <c r="U21" s="164"/>
      <c r="V21" s="164"/>
      <c r="W21" s="164"/>
      <c r="X21" s="164"/>
      <c r="Y21" s="164"/>
      <c r="Z21" s="154"/>
      <c r="AA21" s="154"/>
      <c r="AB21" s="154"/>
      <c r="AC21" s="154"/>
      <c r="AD21" s="154"/>
      <c r="AE21" s="154"/>
      <c r="AF21" s="154"/>
      <c r="AG21" s="154" t="s">
        <v>110</v>
      </c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x14ac:dyDescent="0.2">
      <c r="A22" s="166" t="s">
        <v>99</v>
      </c>
      <c r="B22" s="167" t="s">
        <v>66</v>
      </c>
      <c r="C22" s="188" t="s">
        <v>67</v>
      </c>
      <c r="D22" s="168"/>
      <c r="E22" s="169"/>
      <c r="F22" s="170"/>
      <c r="G22" s="170">
        <f>SUMIF(AG23:AG24,"&lt;&gt;NOR",G23:G24)</f>
        <v>0</v>
      </c>
      <c r="H22" s="170"/>
      <c r="I22" s="170">
        <f>SUM(I23:I24)</f>
        <v>0</v>
      </c>
      <c r="J22" s="170"/>
      <c r="K22" s="170">
        <f>SUM(K23:K24)</f>
        <v>0</v>
      </c>
      <c r="L22" s="170"/>
      <c r="M22" s="170">
        <f>SUM(M23:M24)</f>
        <v>0</v>
      </c>
      <c r="N22" s="169"/>
      <c r="O22" s="169">
        <f>SUM(O23:O24)</f>
        <v>901.23</v>
      </c>
      <c r="P22" s="169"/>
      <c r="Q22" s="169">
        <f>SUM(Q23:Q24)</f>
        <v>0</v>
      </c>
      <c r="R22" s="170"/>
      <c r="S22" s="170"/>
      <c r="T22" s="171"/>
      <c r="U22" s="165"/>
      <c r="V22" s="165">
        <f>SUM(V23:V24)</f>
        <v>905.38</v>
      </c>
      <c r="W22" s="165"/>
      <c r="X22" s="165"/>
      <c r="Y22" s="165"/>
      <c r="AG22" t="s">
        <v>100</v>
      </c>
    </row>
    <row r="23" spans="1:60" outlineLevel="1" x14ac:dyDescent="0.2">
      <c r="A23" s="173">
        <v>8</v>
      </c>
      <c r="B23" s="174" t="s">
        <v>128</v>
      </c>
      <c r="C23" s="189" t="s">
        <v>129</v>
      </c>
      <c r="D23" s="175" t="s">
        <v>103</v>
      </c>
      <c r="E23" s="176">
        <v>373.2</v>
      </c>
      <c r="F23" s="177"/>
      <c r="G23" s="178">
        <f>ROUND(E23*F23,2)</f>
        <v>0</v>
      </c>
      <c r="H23" s="177"/>
      <c r="I23" s="178">
        <f>ROUND(E23*H23,2)</f>
        <v>0</v>
      </c>
      <c r="J23" s="177"/>
      <c r="K23" s="178">
        <f>ROUND(E23*J23,2)</f>
        <v>0</v>
      </c>
      <c r="L23" s="178">
        <v>21</v>
      </c>
      <c r="M23" s="178">
        <f>G23*(1+L23/100)</f>
        <v>0</v>
      </c>
      <c r="N23" s="176">
        <v>2.4148700000000001</v>
      </c>
      <c r="O23" s="176">
        <f>ROUND(E23*N23,2)</f>
        <v>901.23</v>
      </c>
      <c r="P23" s="176">
        <v>0</v>
      </c>
      <c r="Q23" s="176">
        <f>ROUND(E23*P23,2)</f>
        <v>0</v>
      </c>
      <c r="R23" s="178" t="s">
        <v>130</v>
      </c>
      <c r="S23" s="178" t="s">
        <v>105</v>
      </c>
      <c r="T23" s="179" t="s">
        <v>105</v>
      </c>
      <c r="U23" s="164">
        <v>2.4260000000000002</v>
      </c>
      <c r="V23" s="164">
        <f>ROUND(E23*U23,2)</f>
        <v>905.38</v>
      </c>
      <c r="W23" s="164"/>
      <c r="X23" s="164" t="s">
        <v>106</v>
      </c>
      <c r="Y23" s="164" t="s">
        <v>107</v>
      </c>
      <c r="Z23" s="154"/>
      <c r="AA23" s="154"/>
      <c r="AB23" s="154"/>
      <c r="AC23" s="154"/>
      <c r="AD23" s="154"/>
      <c r="AE23" s="154"/>
      <c r="AF23" s="154"/>
      <c r="AG23" s="154" t="s">
        <v>108</v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2" x14ac:dyDescent="0.2">
      <c r="A24" s="161"/>
      <c r="B24" s="162"/>
      <c r="C24" s="250" t="s">
        <v>131</v>
      </c>
      <c r="D24" s="251"/>
      <c r="E24" s="251"/>
      <c r="F24" s="251"/>
      <c r="G24" s="251"/>
      <c r="H24" s="164"/>
      <c r="I24" s="164"/>
      <c r="J24" s="164"/>
      <c r="K24" s="164"/>
      <c r="L24" s="164"/>
      <c r="M24" s="164"/>
      <c r="N24" s="163"/>
      <c r="O24" s="163"/>
      <c r="P24" s="163"/>
      <c r="Q24" s="163"/>
      <c r="R24" s="164"/>
      <c r="S24" s="164"/>
      <c r="T24" s="164"/>
      <c r="U24" s="164"/>
      <c r="V24" s="164"/>
      <c r="W24" s="164"/>
      <c r="X24" s="164"/>
      <c r="Y24" s="164"/>
      <c r="Z24" s="154"/>
      <c r="AA24" s="154"/>
      <c r="AB24" s="154"/>
      <c r="AC24" s="154"/>
      <c r="AD24" s="154"/>
      <c r="AE24" s="154"/>
      <c r="AF24" s="154"/>
      <c r="AG24" s="154" t="s">
        <v>110</v>
      </c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</row>
    <row r="25" spans="1:60" x14ac:dyDescent="0.2">
      <c r="A25" s="166" t="s">
        <v>99</v>
      </c>
      <c r="B25" s="167" t="s">
        <v>68</v>
      </c>
      <c r="C25" s="188" t="s">
        <v>69</v>
      </c>
      <c r="D25" s="168"/>
      <c r="E25" s="169"/>
      <c r="F25" s="170"/>
      <c r="G25" s="170">
        <f>SUMIF(AG26:AG27,"&lt;&gt;NOR",G26:G27)</f>
        <v>0</v>
      </c>
      <c r="H25" s="170"/>
      <c r="I25" s="170">
        <f>SUM(I26:I27)</f>
        <v>0</v>
      </c>
      <c r="J25" s="170"/>
      <c r="K25" s="170">
        <f>SUM(K26:K27)</f>
        <v>0</v>
      </c>
      <c r="L25" s="170"/>
      <c r="M25" s="170">
        <f>SUM(M26:M27)</f>
        <v>0</v>
      </c>
      <c r="N25" s="169"/>
      <c r="O25" s="169">
        <f>SUM(O26:O27)</f>
        <v>0</v>
      </c>
      <c r="P25" s="169"/>
      <c r="Q25" s="169">
        <f>SUM(Q26:Q27)</f>
        <v>0</v>
      </c>
      <c r="R25" s="170"/>
      <c r="S25" s="170"/>
      <c r="T25" s="171"/>
      <c r="U25" s="165"/>
      <c r="V25" s="165">
        <f>SUM(V26:V27)</f>
        <v>209.03</v>
      </c>
      <c r="W25" s="165"/>
      <c r="X25" s="165"/>
      <c r="Y25" s="165"/>
      <c r="AG25" t="s">
        <v>100</v>
      </c>
    </row>
    <row r="26" spans="1:60" ht="22.5" outlineLevel="1" x14ac:dyDescent="0.2">
      <c r="A26" s="173">
        <v>9</v>
      </c>
      <c r="B26" s="174" t="s">
        <v>132</v>
      </c>
      <c r="C26" s="189" t="s">
        <v>133</v>
      </c>
      <c r="D26" s="175" t="s">
        <v>134</v>
      </c>
      <c r="E26" s="176">
        <v>901</v>
      </c>
      <c r="F26" s="177"/>
      <c r="G26" s="178">
        <f>ROUND(E26*F26,2)</f>
        <v>0</v>
      </c>
      <c r="H26" s="177"/>
      <c r="I26" s="178">
        <f>ROUND(E26*H26,2)</f>
        <v>0</v>
      </c>
      <c r="J26" s="177"/>
      <c r="K26" s="178">
        <f>ROUND(E26*J26,2)</f>
        <v>0</v>
      </c>
      <c r="L26" s="178">
        <v>21</v>
      </c>
      <c r="M26" s="178">
        <f>G26*(1+L26/100)</f>
        <v>0</v>
      </c>
      <c r="N26" s="176">
        <v>0</v>
      </c>
      <c r="O26" s="176">
        <f>ROUND(E26*N26,2)</f>
        <v>0</v>
      </c>
      <c r="P26" s="176">
        <v>0</v>
      </c>
      <c r="Q26" s="176">
        <f>ROUND(E26*P26,2)</f>
        <v>0</v>
      </c>
      <c r="R26" s="178" t="s">
        <v>130</v>
      </c>
      <c r="S26" s="178" t="s">
        <v>105</v>
      </c>
      <c r="T26" s="179" t="s">
        <v>105</v>
      </c>
      <c r="U26" s="164">
        <v>0.23200000000000001</v>
      </c>
      <c r="V26" s="164">
        <f>ROUND(E26*U26,2)</f>
        <v>209.03</v>
      </c>
      <c r="W26" s="164"/>
      <c r="X26" s="164" t="s">
        <v>106</v>
      </c>
      <c r="Y26" s="164" t="s">
        <v>107</v>
      </c>
      <c r="Z26" s="154"/>
      <c r="AA26" s="154"/>
      <c r="AB26" s="154"/>
      <c r="AC26" s="154"/>
      <c r="AD26" s="154"/>
      <c r="AE26" s="154"/>
      <c r="AF26" s="154"/>
      <c r="AG26" s="154" t="s">
        <v>108</v>
      </c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</row>
    <row r="27" spans="1:60" outlineLevel="2" x14ac:dyDescent="0.2">
      <c r="A27" s="161"/>
      <c r="B27" s="162"/>
      <c r="C27" s="250" t="s">
        <v>135</v>
      </c>
      <c r="D27" s="251"/>
      <c r="E27" s="251"/>
      <c r="F27" s="251"/>
      <c r="G27" s="251"/>
      <c r="H27" s="164"/>
      <c r="I27" s="164"/>
      <c r="J27" s="164"/>
      <c r="K27" s="164"/>
      <c r="L27" s="164"/>
      <c r="M27" s="164"/>
      <c r="N27" s="163"/>
      <c r="O27" s="163"/>
      <c r="P27" s="163"/>
      <c r="Q27" s="163"/>
      <c r="R27" s="164"/>
      <c r="S27" s="164"/>
      <c r="T27" s="164"/>
      <c r="U27" s="164"/>
      <c r="V27" s="164"/>
      <c r="W27" s="164"/>
      <c r="X27" s="164"/>
      <c r="Y27" s="164"/>
      <c r="Z27" s="154"/>
      <c r="AA27" s="154"/>
      <c r="AB27" s="154"/>
      <c r="AC27" s="154"/>
      <c r="AD27" s="154"/>
      <c r="AE27" s="154"/>
      <c r="AF27" s="154"/>
      <c r="AG27" s="154" t="s">
        <v>110</v>
      </c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x14ac:dyDescent="0.2">
      <c r="A28" s="166" t="s">
        <v>99</v>
      </c>
      <c r="B28" s="167" t="s">
        <v>70</v>
      </c>
      <c r="C28" s="188" t="s">
        <v>27</v>
      </c>
      <c r="D28" s="168"/>
      <c r="E28" s="169"/>
      <c r="F28" s="170"/>
      <c r="G28" s="170">
        <f>SUMIF(AG29:AG31,"&lt;&gt;NOR",G29:G31)</f>
        <v>0</v>
      </c>
      <c r="H28" s="170"/>
      <c r="I28" s="170">
        <f>SUM(I29:I31)</f>
        <v>0</v>
      </c>
      <c r="J28" s="170"/>
      <c r="K28" s="170">
        <f>SUM(K29:K31)</f>
        <v>0</v>
      </c>
      <c r="L28" s="170"/>
      <c r="M28" s="170">
        <f>SUM(M29:M31)</f>
        <v>0</v>
      </c>
      <c r="N28" s="169"/>
      <c r="O28" s="169">
        <f>SUM(O29:O31)</f>
        <v>0</v>
      </c>
      <c r="P28" s="169"/>
      <c r="Q28" s="169">
        <f>SUM(Q29:Q31)</f>
        <v>0</v>
      </c>
      <c r="R28" s="170"/>
      <c r="S28" s="170"/>
      <c r="T28" s="171"/>
      <c r="U28" s="165"/>
      <c r="V28" s="165">
        <f>SUM(V29:V31)</f>
        <v>0</v>
      </c>
      <c r="W28" s="165"/>
      <c r="X28" s="165"/>
      <c r="Y28" s="165"/>
      <c r="AG28" t="s">
        <v>100</v>
      </c>
    </row>
    <row r="29" spans="1:60" outlineLevel="1" x14ac:dyDescent="0.2">
      <c r="A29" s="181">
        <v>10</v>
      </c>
      <c r="B29" s="182" t="s">
        <v>136</v>
      </c>
      <c r="C29" s="190" t="s">
        <v>137</v>
      </c>
      <c r="D29" s="183" t="s">
        <v>138</v>
      </c>
      <c r="E29" s="184">
        <v>1</v>
      </c>
      <c r="F29" s="185"/>
      <c r="G29" s="186">
        <f>ROUND(E29*F29,2)</f>
        <v>0</v>
      </c>
      <c r="H29" s="185"/>
      <c r="I29" s="186">
        <f>ROUND(E29*H29,2)</f>
        <v>0</v>
      </c>
      <c r="J29" s="185"/>
      <c r="K29" s="186">
        <f>ROUND(E29*J29,2)</f>
        <v>0</v>
      </c>
      <c r="L29" s="186">
        <v>21</v>
      </c>
      <c r="M29" s="186">
        <f>G29*(1+L29/100)</f>
        <v>0</v>
      </c>
      <c r="N29" s="184">
        <v>0</v>
      </c>
      <c r="O29" s="184">
        <f>ROUND(E29*N29,2)</f>
        <v>0</v>
      </c>
      <c r="P29" s="184">
        <v>0</v>
      </c>
      <c r="Q29" s="184">
        <f>ROUND(E29*P29,2)</f>
        <v>0</v>
      </c>
      <c r="R29" s="186"/>
      <c r="S29" s="186" t="s">
        <v>139</v>
      </c>
      <c r="T29" s="187" t="s">
        <v>140</v>
      </c>
      <c r="U29" s="164">
        <v>0</v>
      </c>
      <c r="V29" s="164">
        <f>ROUND(E29*U29,2)</f>
        <v>0</v>
      </c>
      <c r="W29" s="164"/>
      <c r="X29" s="164" t="s">
        <v>106</v>
      </c>
      <c r="Y29" s="164" t="s">
        <v>107</v>
      </c>
      <c r="Z29" s="154"/>
      <c r="AA29" s="154"/>
      <c r="AB29" s="154"/>
      <c r="AC29" s="154"/>
      <c r="AD29" s="154"/>
      <c r="AE29" s="154"/>
      <c r="AF29" s="154"/>
      <c r="AG29" s="154" t="s">
        <v>108</v>
      </c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181">
        <v>11</v>
      </c>
      <c r="B30" s="182" t="s">
        <v>141</v>
      </c>
      <c r="C30" s="190" t="s">
        <v>142</v>
      </c>
      <c r="D30" s="183" t="s">
        <v>138</v>
      </c>
      <c r="E30" s="184">
        <v>1</v>
      </c>
      <c r="F30" s="185"/>
      <c r="G30" s="186">
        <f>ROUND(E30*F30,2)</f>
        <v>0</v>
      </c>
      <c r="H30" s="185"/>
      <c r="I30" s="186">
        <f>ROUND(E30*H30,2)</f>
        <v>0</v>
      </c>
      <c r="J30" s="185"/>
      <c r="K30" s="186">
        <f>ROUND(E30*J30,2)</f>
        <v>0</v>
      </c>
      <c r="L30" s="186">
        <v>21</v>
      </c>
      <c r="M30" s="186">
        <f>G30*(1+L30/100)</f>
        <v>0</v>
      </c>
      <c r="N30" s="184">
        <v>0</v>
      </c>
      <c r="O30" s="184">
        <f>ROUND(E30*N30,2)</f>
        <v>0</v>
      </c>
      <c r="P30" s="184">
        <v>0</v>
      </c>
      <c r="Q30" s="184">
        <f>ROUND(E30*P30,2)</f>
        <v>0</v>
      </c>
      <c r="R30" s="186"/>
      <c r="S30" s="186" t="s">
        <v>139</v>
      </c>
      <c r="T30" s="187" t="s">
        <v>140</v>
      </c>
      <c r="U30" s="164">
        <v>0</v>
      </c>
      <c r="V30" s="164">
        <f>ROUND(E30*U30,2)</f>
        <v>0</v>
      </c>
      <c r="W30" s="164"/>
      <c r="X30" s="164" t="s">
        <v>106</v>
      </c>
      <c r="Y30" s="164" t="s">
        <v>107</v>
      </c>
      <c r="Z30" s="154"/>
      <c r="AA30" s="154"/>
      <c r="AB30" s="154"/>
      <c r="AC30" s="154"/>
      <c r="AD30" s="154"/>
      <c r="AE30" s="154"/>
      <c r="AF30" s="154"/>
      <c r="AG30" s="154" t="s">
        <v>108</v>
      </c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</row>
    <row r="31" spans="1:60" outlineLevel="1" x14ac:dyDescent="0.2">
      <c r="A31" s="173">
        <v>12</v>
      </c>
      <c r="B31" s="174" t="s">
        <v>143</v>
      </c>
      <c r="C31" s="189" t="s">
        <v>144</v>
      </c>
      <c r="D31" s="175" t="s">
        <v>138</v>
      </c>
      <c r="E31" s="176">
        <v>12</v>
      </c>
      <c r="F31" s="177"/>
      <c r="G31" s="178">
        <f>ROUND(E31*F31,2)</f>
        <v>0</v>
      </c>
      <c r="H31" s="177"/>
      <c r="I31" s="178">
        <f>ROUND(E31*H31,2)</f>
        <v>0</v>
      </c>
      <c r="J31" s="177"/>
      <c r="K31" s="178">
        <f>ROUND(E31*J31,2)</f>
        <v>0</v>
      </c>
      <c r="L31" s="178">
        <v>21</v>
      </c>
      <c r="M31" s="178">
        <f>G31*(1+L31/100)</f>
        <v>0</v>
      </c>
      <c r="N31" s="176">
        <v>0</v>
      </c>
      <c r="O31" s="176">
        <f>ROUND(E31*N31,2)</f>
        <v>0</v>
      </c>
      <c r="P31" s="176">
        <v>0</v>
      </c>
      <c r="Q31" s="176">
        <f>ROUND(E31*P31,2)</f>
        <v>0</v>
      </c>
      <c r="R31" s="178"/>
      <c r="S31" s="178" t="s">
        <v>139</v>
      </c>
      <c r="T31" s="179" t="s">
        <v>140</v>
      </c>
      <c r="U31" s="164">
        <v>0</v>
      </c>
      <c r="V31" s="164">
        <f>ROUND(E31*U31,2)</f>
        <v>0</v>
      </c>
      <c r="W31" s="164"/>
      <c r="X31" s="164" t="s">
        <v>106</v>
      </c>
      <c r="Y31" s="164" t="s">
        <v>107</v>
      </c>
      <c r="Z31" s="154"/>
      <c r="AA31" s="154"/>
      <c r="AB31" s="154"/>
      <c r="AC31" s="154"/>
      <c r="AD31" s="154"/>
      <c r="AE31" s="154"/>
      <c r="AF31" s="154"/>
      <c r="AG31" s="154" t="s">
        <v>108</v>
      </c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</row>
    <row r="32" spans="1:60" x14ac:dyDescent="0.2">
      <c r="A32" s="3"/>
      <c r="B32" s="4"/>
      <c r="C32" s="191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E32">
        <v>12</v>
      </c>
      <c r="AF32">
        <v>21</v>
      </c>
      <c r="AG32" t="s">
        <v>85</v>
      </c>
    </row>
    <row r="33" spans="1:33" x14ac:dyDescent="0.2">
      <c r="A33" s="157"/>
      <c r="B33" s="158" t="s">
        <v>29</v>
      </c>
      <c r="C33" s="192"/>
      <c r="D33" s="159"/>
      <c r="E33" s="160"/>
      <c r="F33" s="160"/>
      <c r="G33" s="172">
        <f>G8+G22+G25+G28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AE33">
        <f>SUMIF(L7:L31,AE32,G7:G31)</f>
        <v>0</v>
      </c>
      <c r="AF33">
        <f>SUMIF(L7:L31,AF32,G7:G31)</f>
        <v>0</v>
      </c>
      <c r="AG33" t="s">
        <v>145</v>
      </c>
    </row>
    <row r="34" spans="1:33" x14ac:dyDescent="0.2">
      <c r="C34" s="193"/>
      <c r="D34" s="10"/>
      <c r="AG34" t="s">
        <v>146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12">
    <mergeCell ref="C27:G27"/>
    <mergeCell ref="A1:G1"/>
    <mergeCell ref="C3:G3"/>
    <mergeCell ref="C4:G4"/>
    <mergeCell ref="C10:G10"/>
    <mergeCell ref="C12:G12"/>
    <mergeCell ref="C14:G14"/>
    <mergeCell ref="C16:G16"/>
    <mergeCell ref="C19:G19"/>
    <mergeCell ref="C21:G21"/>
    <mergeCell ref="C24:G24"/>
    <mergeCell ref="C2:H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05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'05 01 Pol'!Názvy_tisku</vt:lpstr>
      <vt:lpstr>oadresa</vt:lpstr>
      <vt:lpstr>Stavba!Objednatel</vt:lpstr>
      <vt:lpstr>Stavba!Objekt</vt:lpstr>
      <vt:lpstr>'05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Bernatík</dc:creator>
  <cp:lastModifiedBy>Jitka Halfarová</cp:lastModifiedBy>
  <cp:lastPrinted>2019-03-19T12:27:02Z</cp:lastPrinted>
  <dcterms:created xsi:type="dcterms:W3CDTF">2009-04-08T07:15:50Z</dcterms:created>
  <dcterms:modified xsi:type="dcterms:W3CDTF">2025-06-24T09:23:06Z</dcterms:modified>
</cp:coreProperties>
</file>