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Obnova vodního díla" sheetId="2" r:id="rId2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'01 - Obnova vodního díla'!$C$89:$K$208</definedName>
    <definedName name="_xlnm.Print_Area" localSheetId="1">'01 - Obnova vodního díla'!$C$4:$J$39,'01 - Obnova vodního díla'!$C$77:$K$208</definedName>
    <definedName name="_xlnm.Print_Titles" localSheetId="1">'01 - Obnova vodního díla'!$89:$89</definedName>
  </definedNames>
  <calcPr/>
</workbook>
</file>

<file path=xl/calcChain.xml><?xml version="1.0" encoding="utf-8"?>
<calcChain xmlns="http://schemas.openxmlformats.org/spreadsheetml/2006/main">
  <c i="2" l="1" r="J167"/>
  <c r="J37"/>
  <c r="J36"/>
  <c i="1" r="AY55"/>
  <c i="2" r="J35"/>
  <c i="1" r="AX55"/>
  <c i="2"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8"/>
  <c r="BH188"/>
  <c r="BG188"/>
  <c r="BF188"/>
  <c r="T188"/>
  <c r="R188"/>
  <c r="P188"/>
  <c r="BI185"/>
  <c r="BH185"/>
  <c r="BG185"/>
  <c r="BF185"/>
  <c r="T185"/>
  <c r="R185"/>
  <c r="P185"/>
  <c r="BI183"/>
  <c r="BH183"/>
  <c r="BG183"/>
  <c r="BF183"/>
  <c r="T183"/>
  <c r="R183"/>
  <c r="P183"/>
  <c r="BI179"/>
  <c r="BH179"/>
  <c r="BG179"/>
  <c r="BF179"/>
  <c r="T179"/>
  <c r="T178"/>
  <c r="R179"/>
  <c r="R178"/>
  <c r="P179"/>
  <c r="P178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J65"/>
  <c r="BI165"/>
  <c r="BH165"/>
  <c r="BG165"/>
  <c r="BF165"/>
  <c r="T165"/>
  <c r="T164"/>
  <c r="R165"/>
  <c r="R164"/>
  <c r="P165"/>
  <c r="P164"/>
  <c r="BI161"/>
  <c r="BH161"/>
  <c r="BG161"/>
  <c r="BF161"/>
  <c r="T161"/>
  <c r="R161"/>
  <c r="P161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T135"/>
  <c r="R136"/>
  <c r="R135"/>
  <c r="P136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J87"/>
  <c r="J86"/>
  <c r="F84"/>
  <c r="E82"/>
  <c r="J55"/>
  <c r="J54"/>
  <c r="F52"/>
  <c r="E50"/>
  <c r="J18"/>
  <c r="E18"/>
  <c r="F87"/>
  <c r="J17"/>
  <c r="J15"/>
  <c r="E15"/>
  <c r="F54"/>
  <c r="J14"/>
  <c r="J12"/>
  <c r="J52"/>
  <c r="E7"/>
  <c r="E80"/>
  <c i="1" r="L50"/>
  <c r="AM50"/>
  <c r="AM49"/>
  <c r="L49"/>
  <c r="AM47"/>
  <c r="L47"/>
  <c r="L45"/>
  <c r="L44"/>
  <c i="2" r="BK207"/>
  <c r="J199"/>
  <c r="J195"/>
  <c r="J179"/>
  <c r="BK165"/>
  <c r="J156"/>
  <c r="BK145"/>
  <c r="J132"/>
  <c r="J123"/>
  <c r="BK113"/>
  <c r="BK107"/>
  <c r="BK95"/>
  <c r="BK199"/>
  <c r="BK189"/>
  <c r="BK179"/>
  <c r="J171"/>
  <c r="J153"/>
  <c r="BK132"/>
  <c r="J113"/>
  <c r="J103"/>
  <c r="BK202"/>
  <c r="BK134"/>
  <c r="J125"/>
  <c r="BK139"/>
  <c r="BK101"/>
  <c r="J205"/>
  <c r="BK198"/>
  <c r="BK188"/>
  <c r="BK175"/>
  <c r="BK161"/>
  <c r="J150"/>
  <c r="J136"/>
  <c r="J127"/>
  <c r="J115"/>
  <c r="J101"/>
  <c r="BK93"/>
  <c r="J198"/>
  <c r="J188"/>
  <c r="BK177"/>
  <c r="J159"/>
  <c r="J139"/>
  <c r="BK133"/>
  <c r="BK111"/>
  <c r="BK105"/>
  <c r="BK99"/>
  <c r="BK203"/>
  <c r="BK201"/>
  <c r="J129"/>
  <c r="J105"/>
  <c r="BK150"/>
  <c r="BK119"/>
  <c r="BK103"/>
  <c r="BK206"/>
  <c r="J200"/>
  <c r="J189"/>
  <c r="J183"/>
  <c r="BK171"/>
  <c r="BK153"/>
  <c r="BK142"/>
  <c r="BK129"/>
  <c r="J121"/>
  <c r="J109"/>
  <c r="J97"/>
  <c r="BK200"/>
  <c r="BK195"/>
  <c r="BK185"/>
  <c r="BK173"/>
  <c r="BK156"/>
  <c r="BK136"/>
  <c r="BK123"/>
  <c r="BK115"/>
  <c r="J107"/>
  <c r="J93"/>
  <c r="J203"/>
  <c r="J142"/>
  <c r="BK127"/>
  <c i="1" r="AS54"/>
  <c i="2" r="J208"/>
  <c r="J207"/>
  <c r="J206"/>
  <c r="BK204"/>
  <c r="J175"/>
  <c r="J173"/>
  <c r="BK169"/>
  <c r="J165"/>
  <c r="J145"/>
  <c r="BK131"/>
  <c r="BK117"/>
  <c r="BK97"/>
  <c r="BK205"/>
  <c r="J201"/>
  <c r="J192"/>
  <c r="J185"/>
  <c r="J177"/>
  <c r="J169"/>
  <c r="BK159"/>
  <c r="J147"/>
  <c r="J133"/>
  <c r="BK125"/>
  <c r="J117"/>
  <c r="J111"/>
  <c r="J99"/>
  <c r="J204"/>
  <c r="BK192"/>
  <c r="BK183"/>
  <c r="J161"/>
  <c r="BK147"/>
  <c r="J134"/>
  <c r="J119"/>
  <c r="BK109"/>
  <c r="J95"/>
  <c r="BK208"/>
  <c r="J202"/>
  <c r="J131"/>
  <c r="BK121"/>
  <c l="1" r="T92"/>
  <c r="T138"/>
  <c r="P168"/>
  <c r="BK92"/>
  <c r="J92"/>
  <c r="J61"/>
  <c r="R92"/>
  <c r="R91"/>
  <c r="R90"/>
  <c r="P138"/>
  <c r="R168"/>
  <c r="BK182"/>
  <c r="BK181"/>
  <c r="J181"/>
  <c r="J68"/>
  <c r="T182"/>
  <c r="T181"/>
  <c r="P92"/>
  <c r="BK138"/>
  <c r="J138"/>
  <c r="J63"/>
  <c r="R138"/>
  <c r="BK168"/>
  <c r="J168"/>
  <c r="J66"/>
  <c r="T168"/>
  <c r="P182"/>
  <c r="P181"/>
  <c r="R182"/>
  <c r="R181"/>
  <c r="BK197"/>
  <c r="J197"/>
  <c r="J70"/>
  <c r="P197"/>
  <c r="R197"/>
  <c r="T197"/>
  <c r="BK135"/>
  <c r="J135"/>
  <c r="J62"/>
  <c r="BK164"/>
  <c r="J164"/>
  <c r="J64"/>
  <c r="BK178"/>
  <c r="J178"/>
  <c r="J67"/>
  <c r="BE93"/>
  <c r="BE117"/>
  <c r="BE131"/>
  <c r="BE132"/>
  <c r="BE150"/>
  <c r="BE201"/>
  <c r="BE202"/>
  <c r="E48"/>
  <c r="F55"/>
  <c r="F86"/>
  <c r="BE95"/>
  <c r="BE97"/>
  <c r="BE107"/>
  <c r="BE111"/>
  <c r="BE113"/>
  <c r="BE115"/>
  <c r="BE119"/>
  <c r="BE127"/>
  <c r="BE129"/>
  <c r="BE134"/>
  <c r="BE145"/>
  <c r="BE173"/>
  <c r="BE177"/>
  <c r="BE179"/>
  <c r="BE188"/>
  <c r="BE192"/>
  <c r="BE195"/>
  <c r="BE198"/>
  <c r="BE208"/>
  <c r="J84"/>
  <c r="BE99"/>
  <c r="BE101"/>
  <c r="BE103"/>
  <c r="BE105"/>
  <c r="BE109"/>
  <c r="BE121"/>
  <c r="BE136"/>
  <c r="BE139"/>
  <c r="BE142"/>
  <c r="BE156"/>
  <c r="BE161"/>
  <c r="BE165"/>
  <c r="BE175"/>
  <c r="BE183"/>
  <c r="BE185"/>
  <c r="BE189"/>
  <c r="BE199"/>
  <c r="BE200"/>
  <c r="BE205"/>
  <c r="BE206"/>
  <c r="BE207"/>
  <c r="BE123"/>
  <c r="BE125"/>
  <c r="BE133"/>
  <c r="BE147"/>
  <c r="BE153"/>
  <c r="BE159"/>
  <c r="BE169"/>
  <c r="BE171"/>
  <c r="BE203"/>
  <c r="BE204"/>
  <c r="F34"/>
  <c i="1" r="BA55"/>
  <c r="BA54"/>
  <c r="AW54"/>
  <c r="AK30"/>
  <c i="2" r="F37"/>
  <c i="1" r="BD55"/>
  <c r="BD54"/>
  <c r="W33"/>
  <c i="2" r="J34"/>
  <c i="1" r="AW55"/>
  <c i="2" r="F36"/>
  <c i="1" r="BC55"/>
  <c r="BC54"/>
  <c r="W32"/>
  <c i="2" r="F35"/>
  <c i="1" r="BB55"/>
  <c r="BB54"/>
  <c r="AX54"/>
  <c i="2" l="1" r="P91"/>
  <c r="P90"/>
  <c i="1" r="AU55"/>
  <c i="2" r="T91"/>
  <c r="T90"/>
  <c r="BK91"/>
  <c r="J91"/>
  <c r="J60"/>
  <c r="J182"/>
  <c r="J69"/>
  <c i="1" r="AU54"/>
  <c i="2" r="J33"/>
  <c i="1" r="AV55"/>
  <c r="AT55"/>
  <c r="AY54"/>
  <c r="W30"/>
  <c r="W31"/>
  <c i="2" r="F33"/>
  <c i="1" r="AZ55"/>
  <c r="AZ54"/>
  <c r="AV54"/>
  <c r="AK29"/>
  <c i="2" l="1" r="BK90"/>
  <c r="J90"/>
  <c r="J30"/>
  <c i="1" r="AG55"/>
  <c r="AG54"/>
  <c r="AK26"/>
  <c r="W29"/>
  <c r="AT54"/>
  <c r="AN54"/>
  <c i="2" l="1" r="J39"/>
  <c r="J59"/>
  <c i="1" r="AN55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<sst xmlns="http://schemas.openxmlformats.org/spreadsheetml/2006/main">
  <si>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</si>
  <si>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</si>
  <si>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</si>
  <si>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</si>
  <si>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</si>
  <si>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{96620124-0ed6-43fb-be66-4df11faef88f}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</si>
  <si>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</si>
  <si>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</si>
  <si>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</si>
  <si>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</si>
  <si>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</si>
  <si>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</si>
  <si>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</si>
  <si>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</si>
  <si>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322091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</si>
  <si>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</si>
  <si>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</si>
  <si>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Velička, Jez, Velička, ř. km 17,634, Lipov - oprava jezu</t>
  </si>
  <si>
    <t>0,1</t>
  </si>
  <si>
    <t>KSO:</t>
  </si>
  <si>
    <t/>
  </si>
  <si>
    <t>CC-CZ:</t>
  </si>
  <si>
    <t>1</t>
  </si>
  <si>
    <t>Místo:</t>
  </si>
  <si>
    <t xml:space="preserve"> </t>
  </si>
  <si>
    <t>Datum:</t>
  </si>
  <si>
    <t>1. 4. 2025</t>
  </si>
  <si>
    <t>10</t>
  </si>
  <si>
    <t>100</t>
  </si>
  <si>
    <t>Zadavatel:</t>
  </si>
  <si>
    <t>IČ:</t>
  </si>
  <si>
    <t xml:space="preserve">Povodí Moravy, s.p., Brno,  Dřevařská 11</t>
  </si>
  <si>
    <t>DIČ:</t>
  </si>
  <si>
    <t>Účastník:</t>
  </si>
  <si>
    <t>Vyplň údaj</t>
  </si>
  <si>
    <t>Projektant:</t>
  </si>
  <si>
    <t>Povodí Moravy, s.p., závod Uh. Hradiště - projekce</t>
  </si>
  <si>
    <t>True</t>
  </si>
  <si>
    <t>Zpracovatel:</t>
  </si>
  <si>
    <t>Ing. Otépka Miroslav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</si>
  <si>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</si>
  <si>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</si>
  <si>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</si>
  <si>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</si>
  <si>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</si>
  <si>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</si>
  <si>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</si>
  <si>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</si>
  <si>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</si>
  <si>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</si>
  <si>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</si>
  <si>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</si>
  <si>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</si>
  <si>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</si>
  <si>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</si>
  <si>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</si>
  <si>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</si>
  <si>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</si>
  <si>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</si>
  <si>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</si>
  <si>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</si>
  <si>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</si>
  <si>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</si>
  <si>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</si>
  <si>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</si>
  <si>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</si>
  <si>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</si>
  <si>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</si>
  <si>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</si>
  <si>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</si>
  <si>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</si>
  <si>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</si>
  <si>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</si>
  <si>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</si>
  <si>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</si>
  <si>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</si>
  <si>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</si>
  <si>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</si>
  <si>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</si>
  <si>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</si>
  <si>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</si>
  <si>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</si>
  <si>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Obnova vodního díla</t>
  </si>
  <si>
    <t>STA</t>
  </si>
  <si>
    <t>{3b74d908-b060-4e35-8ff8-eec24a954941}</t>
  </si>
  <si>
    <t>2</t>
  </si>
  <si>
    <t>KRYCÍ LIST SOUPISU PRACÍ</t>
  </si>
  <si>
    <t>Objekt:</t>
  </si>
  <si>
    <t>01 - Obnova vodního díla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</si>
  <si>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</si>
  <si>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</si>
  <si>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</si>
  <si>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</si>
  <si>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</si>
  <si>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</si>
  <si>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</si>
  <si>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</si>
  <si>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</si>
  <si>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</si>
  <si>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</si>
  <si>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998 - Přesun hmot</t>
  </si>
  <si>
    <t>PSV - Práce a dodávky PSV</t>
  </si>
  <si>
    <t xml:space="preserve">    762 - Konstrukce tesařské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</si>
  <si>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</si>
  <si>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</si>
  <si>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</si>
  <si>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</si>
  <si>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</si>
  <si>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</si>
  <si>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</si>
  <si>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</si>
  <si>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</si>
  <si>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</si>
  <si>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</si>
  <si>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</si>
  <si>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</si>
  <si>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</si>
  <si>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</si>
  <si>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</si>
  <si>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</si>
  <si>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</si>
  <si>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</si>
  <si>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112251102</t>
  </si>
  <si>
    <t>Odstranění pařezů strojně s jejich vykopáním nebo vytrháním průměru přes 300 do 500 mm</t>
  </si>
  <si>
    <t>kus</t>
  </si>
  <si>
    <t>CS ÚRS 2025 01</t>
  </si>
  <si>
    <t>4</t>
  </si>
  <si>
    <t>1524090504</t>
  </si>
  <si>
    <t>Online PSC</t>
  </si>
  <si>
    <t>https://podminky.urs.cz/item/CS_URS_2025_01/112251102</t>
  </si>
  <si>
    <t>112251103</t>
  </si>
  <si>
    <t>Odstranění pařezů strojně s jejich vykopáním nebo vytrháním průměru přes 500 do 700 mm</t>
  </si>
  <si>
    <t>-1270456120</t>
  </si>
  <si>
    <t>https://podminky.urs.cz/item/CS_URS_2025_01/112251103</t>
  </si>
  <si>
    <t>3</t>
  </si>
  <si>
    <t>115001105</t>
  </si>
  <si>
    <t>Převedení vody potrubím průměru DN přes 300 do 600</t>
  </si>
  <si>
    <t>m</t>
  </si>
  <si>
    <t>-888332266</t>
  </si>
  <si>
    <t>https://podminky.urs.cz/item/CS_URS_2025_01/115001105</t>
  </si>
  <si>
    <t>115101202</t>
  </si>
  <si>
    <t>Čerpání vody na dopravní výšku do 10 m s uvažovaným průměrným přítokem přes 500 do 1 000 l/min</t>
  </si>
  <si>
    <t>hod</t>
  </si>
  <si>
    <t>2049635732</t>
  </si>
  <si>
    <t>https://podminky.urs.cz/item/CS_URS_2025_01/115101202</t>
  </si>
  <si>
    <t>5</t>
  </si>
  <si>
    <t>115101302</t>
  </si>
  <si>
    <t>Pohotovost záložní čerpací soupravy pro dopravní výšku do 10 m s uvažovaným průměrným přítokem přes 500 do 1 000 l/min</t>
  </si>
  <si>
    <t>den</t>
  </si>
  <si>
    <t>-1040279731</t>
  </si>
  <si>
    <t>https://podminky.urs.cz/item/CS_URS_2025_01/115101302</t>
  </si>
  <si>
    <t>6</t>
  </si>
  <si>
    <t>124253101</t>
  </si>
  <si>
    <t>Vykopávky pro koryta vodotečí strojně v hornině třídy těžitelnosti I skupiny 3 přes 100 do 1 000 m3</t>
  </si>
  <si>
    <t>m3</t>
  </si>
  <si>
    <t>-1038155195</t>
  </si>
  <si>
    <t>https://podminky.urs.cz/item/CS_URS_2025_01/124253101</t>
  </si>
  <si>
    <t>7</t>
  </si>
  <si>
    <t>124353100</t>
  </si>
  <si>
    <t>Vykopávky pro koryta vodotečí strojně v hornině třídy těžitelnosti II skupiny 4 do 100 m3</t>
  </si>
  <si>
    <t>-574761412</t>
  </si>
  <si>
    <t>https://podminky.urs.cz/item/CS_URS_2025_01/124353100</t>
  </si>
  <si>
    <t>8</t>
  </si>
  <si>
    <t>162251102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</si>
  <si>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</si>
  <si>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-1499864388</t>
  </si>
  <si>
    <t>https://podminky.urs.cz/item/CS_URS_2025_01/162251102</t>
  </si>
  <si>
    <t>9</t>
  </si>
  <si>
    <t>162251122</t>
  </si>
  <si>
    <t>Vodorovné přemístění výkopku nebo sypaniny po suchu na obvyklém dopravním prostředku, bez naložení výkopku, avšak se složením bez rozhrnutí z horniny třídy těžitelnosti II skupiny 4 a 5 na vzdálenost přes 20 do 50 m</t>
  </si>
  <si>
    <t>991600644</t>
  </si>
  <si>
    <t>https://podminky.urs.cz/item/CS_URS_2025_01/162251122</t>
  </si>
  <si>
    <t>166151101</t>
  </si>
  <si>
    <t>Přehození neulehlého výkopku strojně z horniny třídy těžitelnosti I, skupiny 1 až 3</t>
  </si>
  <si>
    <t>-589807392</t>
  </si>
  <si>
    <t>https://podminky.urs.cz/item/CS_URS_2025_01/166151101</t>
  </si>
  <si>
    <t>11</t>
  </si>
  <si>
    <t>166151111</t>
  </si>
  <si>
    <t>Přehození neulehlého výkopku strojně z horniny třídy těžitelnosti II, skupiny 4 a 5</t>
  </si>
  <si>
    <t>-1577209991</t>
  </si>
  <si>
    <t>https://podminky.urs.cz/item/CS_URS_2025_01/166151111</t>
  </si>
  <si>
    <t>171251101</t>
  </si>
  <si>
    <t>Uložení sypanin do násypů strojně s rozprostřením sypaniny ve vrstvách a s hrubým urovnáním nezhutněných jakékoliv třídy těžitelnosti</t>
  </si>
  <si>
    <t>-257095174</t>
  </si>
  <si>
    <t>https://podminky.urs.cz/item/CS_URS_2025_01/171251101</t>
  </si>
  <si>
    <t>13</t>
  </si>
  <si>
    <t>178153501</t>
  </si>
  <si>
    <t>Uložení netříděných sypanin do kamenitých hrází nebo kamenitých částí smíšených hrází z hornin třídy těžitelnosti II a III, skupiny 5 až 7, ve vrstvách o tl. do 600 mm</t>
  </si>
  <si>
    <t>1949674395</t>
  </si>
  <si>
    <t>https://podminky.urs.cz/item/CS_URS_2025_01/178153501</t>
  </si>
  <si>
    <t>14</t>
  </si>
  <si>
    <t>181451121</t>
  </si>
  <si>
    <t>Založení trávníku na půdě předem připravené plochy přes 1000 m2 výsevem včetně utažení lučního v rovině nebo na svahu do 1:5</t>
  </si>
  <si>
    <t>m2</t>
  </si>
  <si>
    <t>-1543845709</t>
  </si>
  <si>
    <t>https://podminky.urs.cz/item/CS_URS_2025_01/181451121</t>
  </si>
  <si>
    <t>15</t>
  </si>
  <si>
    <t>M</t>
  </si>
  <si>
    <t>00572472</t>
  </si>
  <si>
    <t>osivo směs travní krajinná-rovinná</t>
  </si>
  <si>
    <t>kg</t>
  </si>
  <si>
    <t>-1462155648</t>
  </si>
  <si>
    <t>VV</t>
  </si>
  <si>
    <t>120*0,02 'Přepočtené koeficientem množství</t>
  </si>
  <si>
    <t>16</t>
  </si>
  <si>
    <t>181451122</t>
  </si>
  <si>
    <t>Založení trávníku na půdě předem připravené plochy přes 1000 m2 výsevem včetně utažení lučního na svahu přes 1:5 do 1:2</t>
  </si>
  <si>
    <t>-1021190494</t>
  </si>
  <si>
    <t>https://podminky.urs.cz/item/CS_URS_2025_01/181451122</t>
  </si>
  <si>
    <t>17</t>
  </si>
  <si>
    <t>552384474</t>
  </si>
  <si>
    <t>100*0,02 'Přepočtené koeficientem množství</t>
  </si>
  <si>
    <t>18</t>
  </si>
  <si>
    <t>181951111</t>
  </si>
  <si>
    <t>Úprava pláně vyrovnáním výškových rozdílů strojně v hornině třídy těžitelnosti I, skupiny 1 až 3 bez zhutnění</t>
  </si>
  <si>
    <t>-36537087</t>
  </si>
  <si>
    <t>https://podminky.urs.cz/item/CS_URS_2025_01/181951111</t>
  </si>
  <si>
    <t>19</t>
  </si>
  <si>
    <t>182251101</t>
  </si>
  <si>
    <t>Svahování trvalých svahů do projektovaných profilů strojně s potřebným přemístěním výkopku při svahování násypů v jakékoliv hornině</t>
  </si>
  <si>
    <t>-252863913</t>
  </si>
  <si>
    <t>https://podminky.urs.cz/item/CS_URS_2025_01/182251101</t>
  </si>
  <si>
    <t>20</t>
  </si>
  <si>
    <t>R 101</t>
  </si>
  <si>
    <t>Zřízení a odstranění vhodných dočasných těsnících hrazení (hrázek) v nadjezí a v podjezí pro převedení vody</t>
  </si>
  <si>
    <t>obj.</t>
  </si>
  <si>
    <t>-137055478</t>
  </si>
  <si>
    <t>R 102</t>
  </si>
  <si>
    <t>Zřízení a odstranění dočasné sjízdné rampy a přejezdu na LB přes koryto toku, uvedení všech dotčených ploch do pův. stavu, zatravnění apod.</t>
  </si>
  <si>
    <t>290939372</t>
  </si>
  <si>
    <t>22</t>
  </si>
  <si>
    <t>R 103</t>
  </si>
  <si>
    <t>Naložení, odvoz a likvidace pařezů dle platné legislativy včetně příp. poplatků</t>
  </si>
  <si>
    <t>ks</t>
  </si>
  <si>
    <t>-1168831311</t>
  </si>
  <si>
    <t>23</t>
  </si>
  <si>
    <t>R 104</t>
  </si>
  <si>
    <t>Vysbírání, naložení, odvoz a likvidace všech kořenů, jiné dřevní hmoty a různých naplavenin dle platné legislativy včetně příp. poplatků</t>
  </si>
  <si>
    <t>20075948</t>
  </si>
  <si>
    <t>Svislé a kompletní konstrukce</t>
  </si>
  <si>
    <t>24</t>
  </si>
  <si>
    <t>321322113</t>
  </si>
  <si>
    <t>Oprava konstrukce z betonu vodních staveb přehrad, jezů a plavebních komor, spodní stavby vodních elektráren, jader přehrad, odběrných věží a výpustných zařízení, opěrných zdí, šachet, šachtic a ostatních konstrukcí s úpravou pracovních spár, objemu opravovaných míst do 3 m3 jednotlivě železového pro prostředí s mrazovými cykly tř. C 30/37</t>
  </si>
  <si>
    <t>1926050380</t>
  </si>
  <si>
    <t>https://podminky.urs.cz/item/CS_URS_2025_01/321322113</t>
  </si>
  <si>
    <t>Vodorovné konstrukce</t>
  </si>
  <si>
    <t>25</t>
  </si>
  <si>
    <t>451317113</t>
  </si>
  <si>
    <t>Podklad pod dlažbu z betonu prostého pro prostředí s mrazovými cykly tř. C 25/30 tl. přes 150 do 200 mm</t>
  </si>
  <si>
    <t>-925221268</t>
  </si>
  <si>
    <t>https://podminky.urs.cz/item/CS_URS_2025_01/451317113</t>
  </si>
  <si>
    <t>5,2*14</t>
  </si>
  <si>
    <t>26</t>
  </si>
  <si>
    <t>451571111</t>
  </si>
  <si>
    <t>Lože pod dlažby ze štěrkopísků, tl. vrstvy do 100 mm</t>
  </si>
  <si>
    <t>-934314498</t>
  </si>
  <si>
    <t>https://podminky.urs.cz/item/CS_URS_2025_01/451571111</t>
  </si>
  <si>
    <t>72,8+86,97</t>
  </si>
  <si>
    <t>27</t>
  </si>
  <si>
    <t>462451114</t>
  </si>
  <si>
    <t>Prolití konstrukce z kamene kamenného záhozu cementovou maltou MC-25</t>
  </si>
  <si>
    <t>1864129692</t>
  </si>
  <si>
    <t>https://podminky.urs.cz/item/CS_URS_2025_01/462451114</t>
  </si>
  <si>
    <t>28</t>
  </si>
  <si>
    <t>462514161</t>
  </si>
  <si>
    <t>Zához z lomového kamene neupraveného provedený ze břehu nebo z lešení, do sucha nebo do vody záhozového, hmotnost jednotlivých kamenů přes 500 kg bez výplně mezer</t>
  </si>
  <si>
    <t>-1073402482</t>
  </si>
  <si>
    <t>https://podminky.urs.cz/item/CS_URS_2025_01/462514161</t>
  </si>
  <si>
    <t>17,6*6+10,8*6+7,5*8+4,2*16+4,1*4</t>
  </si>
  <si>
    <t>29</t>
  </si>
  <si>
    <t>462514169</t>
  </si>
  <si>
    <t>Zához z lomového kamene neupraveného provedený ze břehu nebo z lešení, do sucha nebo do vody záhozového, hmotnost jednotlivých kamenů přes 500 kg Příplatek k ceně za urovnání líce záhozu</t>
  </si>
  <si>
    <t>-2145871890</t>
  </si>
  <si>
    <t>https://podminky.urs.cz/item/CS_URS_2025_01/462514169</t>
  </si>
  <si>
    <t>11,1*6+10,5*6+7,8*8+5,2*16+4,5*4</t>
  </si>
  <si>
    <t>30</t>
  </si>
  <si>
    <t>463212111</t>
  </si>
  <si>
    <t>Rovnanina z lomového kamene upraveného, tříděného jakékoliv tloušťky rovnaniny s vyklínováním spár a dutin úlomky kamene</t>
  </si>
  <si>
    <t>72659783</t>
  </si>
  <si>
    <t>https://podminky.urs.cz/item/CS_URS_2025_01/463212111</t>
  </si>
  <si>
    <t>0,5*(9,6*5,6+1,5*13,5+3,6*3,6)</t>
  </si>
  <si>
    <t>31</t>
  </si>
  <si>
    <t>463212191</t>
  </si>
  <si>
    <t>Rovnanina z lomového kamene upraveného, tříděného Příplatek k cenám za vypracování líce</t>
  </si>
  <si>
    <t>1575606299</t>
  </si>
  <si>
    <t>https://podminky.urs.cz/item/CS_URS_2025_01/463212191</t>
  </si>
  <si>
    <t>9,6*5,6+1,5*13,5+3,6*3,6</t>
  </si>
  <si>
    <t>32</t>
  </si>
  <si>
    <t>465513217</t>
  </si>
  <si>
    <t>Oprava dlažeb z lomového kamene lomařsky upraveného pro dlažbu o ploše opravovaných míst do 20 m2 jednotlivě na cementovou maltu, s vyspárováním cementovou maltou, tl. kamene 250 mm</t>
  </si>
  <si>
    <t>1773864600</t>
  </si>
  <si>
    <t>https://podminky.urs.cz/item/CS_URS_2025_01/465513217</t>
  </si>
  <si>
    <t>33</t>
  </si>
  <si>
    <t>465513227</t>
  </si>
  <si>
    <t>Dlažba z lomového kamene lomařsky upraveného na cementovou maltu, s vyspárováním cementovou maltou, tl. kamene 250 mm</t>
  </si>
  <si>
    <t>-488961747</t>
  </si>
  <si>
    <t>https://podminky.urs.cz/item/CS_URS_2025_01/465513227</t>
  </si>
  <si>
    <t>Komunikace pozemní</t>
  </si>
  <si>
    <t>34</t>
  </si>
  <si>
    <t>572211111</t>
  </si>
  <si>
    <t>Vyspravení výtluků a propadlých míst na krajnicích a komunikacích s rozprostřením a zhutněním kamenivem hrubým drceným</t>
  </si>
  <si>
    <t>-1633841744</t>
  </si>
  <si>
    <t>https://podminky.urs.cz/item/CS_URS_2025_01/572211111</t>
  </si>
  <si>
    <t>Úpravy povrchů, podlahy a osazování výplní</t>
  </si>
  <si>
    <t>Ostatní konstrukce a práce, bourání</t>
  </si>
  <si>
    <t>35</t>
  </si>
  <si>
    <t>938902122</t>
  </si>
  <si>
    <t>Čištění nádrží, ploch dřevěných nebo betonových konstrukcí, potrubí ploch betonových konstrukcí tlakovou vodou</t>
  </si>
  <si>
    <t>-1355942239</t>
  </si>
  <si>
    <t>https://podminky.urs.cz/item/CS_URS_2025_01/938902122</t>
  </si>
  <si>
    <t>36</t>
  </si>
  <si>
    <t>949101112</t>
  </si>
  <si>
    <t>Lešení pomocné pracovní pro objekty pozemních staveb pro zatížení do 150 kg/m2, o výšce lešeňové podlahy přes 1,9 do 3,5 m</t>
  </si>
  <si>
    <t>509350631</t>
  </si>
  <si>
    <t>https://podminky.urs.cz/item/CS_URS_2025_01/949101112</t>
  </si>
  <si>
    <t>37</t>
  </si>
  <si>
    <t>966021112</t>
  </si>
  <si>
    <t>Bourání konstrukcí LTM ve vodních tocích s přemístěním suti na hromady na vzdálenost do 20 m nebo s naložením na dopravní prostředek ručně ze zdiva kamenného, pro jakýkoliv druh kamene na maltu cementovou</t>
  </si>
  <si>
    <t>1858627718</t>
  </si>
  <si>
    <t>https://podminky.urs.cz/item/CS_URS_2025_01/966021112</t>
  </si>
  <si>
    <t>38</t>
  </si>
  <si>
    <t>966041111</t>
  </si>
  <si>
    <t>Bourání konstrukcí LTM ve vodních tocích s přemístěním suti na hromady na vzdálenost do 20 m nebo s naložením na dopravní prostředek ručně z betonu prostého neprokládaného</t>
  </si>
  <si>
    <t>2113783187</t>
  </si>
  <si>
    <t>https://podminky.urs.cz/item/CS_URS_2025_01/966041111</t>
  </si>
  <si>
    <t>39</t>
  </si>
  <si>
    <t>R 901</t>
  </si>
  <si>
    <t>Odvoz a uložení (včetně poplatku) sutě a ostatních odpadů na zařízeních k tomu určených (nejbližší řízené skládky apod.) v souladu s platnými právními předpisy na úseku odpadového hospodářství (zákon č. 185/2001 Sb., o odpadech)</t>
  </si>
  <si>
    <t>t</t>
  </si>
  <si>
    <t>-112462034</t>
  </si>
  <si>
    <t>998</t>
  </si>
  <si>
    <t>Přesun hmot</t>
  </si>
  <si>
    <t>40</t>
  </si>
  <si>
    <t>998323011</t>
  </si>
  <si>
    <t>Přesun hmot pro jezy a stupně dopravní vzdálenost do 500 m</t>
  </si>
  <si>
    <t>-750062481</t>
  </si>
  <si>
    <t>https://podminky.urs.cz/item/CS_URS_2025_01/998323011</t>
  </si>
  <si>
    <t>PSV</t>
  </si>
  <si>
    <t>Práce a dodávky PSV</t>
  </si>
  <si>
    <t>762</t>
  </si>
  <si>
    <t>Konstrukce tesařské</t>
  </si>
  <si>
    <t>41</t>
  </si>
  <si>
    <t>R KT01</t>
  </si>
  <si>
    <t>Demontáž a montáž záklopu z dubových fošen tl. 50 mm včetně všech potřebných spojovacích prostředků, dle původních roztečí a způsobu montáže</t>
  </si>
  <si>
    <t>-1933168336</t>
  </si>
  <si>
    <t>3,1*16</t>
  </si>
  <si>
    <t>42</t>
  </si>
  <si>
    <t>R M03</t>
  </si>
  <si>
    <t xml:space="preserve">Fošny dubové ohoblované tl.50mm </t>
  </si>
  <si>
    <t>-488608950</t>
  </si>
  <si>
    <t>0,05*3,10*16</t>
  </si>
  <si>
    <t>2,48*1,08 'Přepočtené koeficientem množství</t>
  </si>
  <si>
    <t>43</t>
  </si>
  <si>
    <t>R KT02</t>
  </si>
  <si>
    <t>Demontáž a montáž podkadního roštu z dubových hranolů 80x100 mm a 140x140 mm včetně spojovacích prostředků, spojovaných do bet. plochy dle původních rozměrů, roztečí a způsobu montáže, včetně vyspravení betonů a původních úchytů</t>
  </si>
  <si>
    <t>-350415649</t>
  </si>
  <si>
    <t>44</t>
  </si>
  <si>
    <t>R M01</t>
  </si>
  <si>
    <t>Hranoly dubové ohoblované 80 x 100 mm</t>
  </si>
  <si>
    <t>-44637218</t>
  </si>
  <si>
    <t>4*0,08*0,10*16</t>
  </si>
  <si>
    <t>0,512*1,08 'Přepočtené koeficientem množství</t>
  </si>
  <si>
    <t>45</t>
  </si>
  <si>
    <t>R M02</t>
  </si>
  <si>
    <t>Hranoly dubové ohoblované 140x140 mm</t>
  </si>
  <si>
    <t>-2075521316</t>
  </si>
  <si>
    <t>0,14*0,14*16</t>
  </si>
  <si>
    <t>0,314*1,08 'Přepočtené koeficientem množství</t>
  </si>
  <si>
    <t>46</t>
  </si>
  <si>
    <t>R KT03</t>
  </si>
  <si>
    <t>Tlaková impregnace dřevěných fošen a hranolů ekologickými prostředky netoxickými ve vodním prostředí</t>
  </si>
  <si>
    <t>-1460330725</t>
  </si>
  <si>
    <t>2,678+0,553+0,339</t>
  </si>
  <si>
    <t>VRN</t>
  </si>
  <si>
    <t>Vedlejší rozpočtové náklady</t>
  </si>
  <si>
    <t>47</t>
  </si>
  <si>
    <t>R V01</t>
  </si>
  <si>
    <t>Zařízení staveniště - všechny náklady spojené s vybudováním, provozem a odstraněním zařízení staveniště</t>
  </si>
  <si>
    <t>1024</t>
  </si>
  <si>
    <t>-1058857980</t>
  </si>
  <si>
    <t>48</t>
  </si>
  <si>
    <t>R V02</t>
  </si>
  <si>
    <t>Geodetické a měřičské práce během výstavby a po ukončení stavby</t>
  </si>
  <si>
    <t>-492206118</t>
  </si>
  <si>
    <t>49</t>
  </si>
  <si>
    <t>R V03</t>
  </si>
  <si>
    <t>Vytyčení a ochrana inženýrských sítí a zařízení</t>
  </si>
  <si>
    <t>-364554097</t>
  </si>
  <si>
    <t>50</t>
  </si>
  <si>
    <t>R V04</t>
  </si>
  <si>
    <t>Zajištění plnění povinností BOZP dle platných zákonů, vyhlášek a nařízení ( z. č. 309/2006 Sb., NV 591/2006 Sb., z. č. 251/2005 Sb., z. č. 88/2016 Sb. apod.)</t>
  </si>
  <si>
    <t>722535749</t>
  </si>
  <si>
    <t>51</t>
  </si>
  <si>
    <t>R V05</t>
  </si>
  <si>
    <t>Uvedení stavbou dotčených pozemků, dočasnýc skládek a komunikací do původního stavu a jejich protokolární předání zpět vlastníkům</t>
  </si>
  <si>
    <t>1129241208</t>
  </si>
  <si>
    <t>52</t>
  </si>
  <si>
    <t>R V06</t>
  </si>
  <si>
    <t>Čištění používaných komunikací během stavby</t>
  </si>
  <si>
    <t>-305199357</t>
  </si>
  <si>
    <t>53</t>
  </si>
  <si>
    <t>R V08</t>
  </si>
  <si>
    <t>Zpracování povodňového a havarijního plánu včetně jeho odsouhlasení a zajištění povinností z nich vyplývajících</t>
  </si>
  <si>
    <t>2134690238</t>
  </si>
  <si>
    <t>54</t>
  </si>
  <si>
    <t>R V10</t>
  </si>
  <si>
    <t>Zajištění ochrany vzrostlých stromů před poškozením a nezbytně nutný odborný ořez větví a křovin na stavbě i příjezdové komunikaci podél toku pro umožnění práce a průjezdu vozidel a stavebních mechanismů, včetně ekologické likvidace tohoto dřevního materiálu</t>
  </si>
  <si>
    <t>-1989176340</t>
  </si>
  <si>
    <t>55</t>
  </si>
  <si>
    <t>R V11</t>
  </si>
  <si>
    <t>Monitoring příjezdových komunikací a manipulačních pruhů, zajištění písemného převzetí po realizaci</t>
  </si>
  <si>
    <t>1117153315</t>
  </si>
  <si>
    <t>56</t>
  </si>
  <si>
    <t>R V12</t>
  </si>
  <si>
    <t xml:space="preserve">Zabezpečení příkrého svahu na LB nad záhozem proti případně možným sesuvům během stavby </t>
  </si>
  <si>
    <t>653948931</t>
  </si>
  <si>
    <t>57</t>
  </si>
  <si>
    <t>R V13</t>
  </si>
  <si>
    <t>Dokumentace skutečného provedení stavby</t>
  </si>
  <si>
    <t>-1304729602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</si>
</sst>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4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2251102" TargetMode="External" /><Relationship Id="rId2" Type="http://schemas.openxmlformats.org/officeDocument/2006/relationships/hyperlink" Target="https://podminky.urs.cz/item/CS_URS_2025_01/112251103" TargetMode="External" /><Relationship Id="rId3" Type="http://schemas.openxmlformats.org/officeDocument/2006/relationships/hyperlink" Target="https://podminky.urs.cz/item/CS_URS_2025_01/115001105" TargetMode="External" /><Relationship Id="rId4" Type="http://schemas.openxmlformats.org/officeDocument/2006/relationships/hyperlink" Target="https://podminky.urs.cz/item/CS_URS_2025_01/115101202" TargetMode="External" /><Relationship Id="rId5" Type="http://schemas.openxmlformats.org/officeDocument/2006/relationships/hyperlink" Target="https://podminky.urs.cz/item/CS_URS_2025_01/115101302" TargetMode="External" /><Relationship Id="rId6" Type="http://schemas.openxmlformats.org/officeDocument/2006/relationships/hyperlink" Target="https://podminky.urs.cz/item/CS_URS_2025_01/124253101" TargetMode="External" /><Relationship Id="rId7" Type="http://schemas.openxmlformats.org/officeDocument/2006/relationships/hyperlink" Target="https://podminky.urs.cz/item/CS_URS_2025_01/124353100" TargetMode="External" /><Relationship Id="rId8" Type="http://schemas.openxmlformats.org/officeDocument/2006/relationships/hyperlink" Target="https://podminky.urs.cz/item/CS_URS_2025_01/162251102" TargetMode="External" /><Relationship Id="rId9" Type="http://schemas.openxmlformats.org/officeDocument/2006/relationships/hyperlink" Target="https://podminky.urs.cz/item/CS_URS_2025_01/162251122" TargetMode="External" /><Relationship Id="rId10" Type="http://schemas.openxmlformats.org/officeDocument/2006/relationships/hyperlink" Target="https://podminky.urs.cz/item/CS_URS_2025_01/166151101" TargetMode="External" /><Relationship Id="rId11" Type="http://schemas.openxmlformats.org/officeDocument/2006/relationships/hyperlink" Target="https://podminky.urs.cz/item/CS_URS_2025_01/166151111" TargetMode="External" /><Relationship Id="rId12" Type="http://schemas.openxmlformats.org/officeDocument/2006/relationships/hyperlink" Target="https://podminky.urs.cz/item/CS_URS_2025_01/171251101" TargetMode="External" /><Relationship Id="rId13" Type="http://schemas.openxmlformats.org/officeDocument/2006/relationships/hyperlink" Target="https://podminky.urs.cz/item/CS_URS_2025_01/178153501" TargetMode="External" /><Relationship Id="rId14" Type="http://schemas.openxmlformats.org/officeDocument/2006/relationships/hyperlink" Target="https://podminky.urs.cz/item/CS_URS_2025_01/181451121" TargetMode="External" /><Relationship Id="rId15" Type="http://schemas.openxmlformats.org/officeDocument/2006/relationships/hyperlink" Target="https://podminky.urs.cz/item/CS_URS_2025_01/181451122" TargetMode="External" /><Relationship Id="rId16" Type="http://schemas.openxmlformats.org/officeDocument/2006/relationships/hyperlink" Target="https://podminky.urs.cz/item/CS_URS_2025_01/181951111" TargetMode="External" /><Relationship Id="rId17" Type="http://schemas.openxmlformats.org/officeDocument/2006/relationships/hyperlink" Target="https://podminky.urs.cz/item/CS_URS_2025_01/182251101" TargetMode="External" /><Relationship Id="rId18" Type="http://schemas.openxmlformats.org/officeDocument/2006/relationships/hyperlink" Target="https://podminky.urs.cz/item/CS_URS_2025_01/321322113" TargetMode="External" /><Relationship Id="rId19" Type="http://schemas.openxmlformats.org/officeDocument/2006/relationships/hyperlink" Target="https://podminky.urs.cz/item/CS_URS_2025_01/451317113" TargetMode="External" /><Relationship Id="rId20" Type="http://schemas.openxmlformats.org/officeDocument/2006/relationships/hyperlink" Target="https://podminky.urs.cz/item/CS_URS_2025_01/451571111" TargetMode="External" /><Relationship Id="rId21" Type="http://schemas.openxmlformats.org/officeDocument/2006/relationships/hyperlink" Target="https://podminky.urs.cz/item/CS_URS_2025_01/462451114" TargetMode="External" /><Relationship Id="rId22" Type="http://schemas.openxmlformats.org/officeDocument/2006/relationships/hyperlink" Target="https://podminky.urs.cz/item/CS_URS_2025_01/462514161" TargetMode="External" /><Relationship Id="rId23" Type="http://schemas.openxmlformats.org/officeDocument/2006/relationships/hyperlink" Target="https://podminky.urs.cz/item/CS_URS_2025_01/462514169" TargetMode="External" /><Relationship Id="rId24" Type="http://schemas.openxmlformats.org/officeDocument/2006/relationships/hyperlink" Target="https://podminky.urs.cz/item/CS_URS_2025_01/463212111" TargetMode="External" /><Relationship Id="rId25" Type="http://schemas.openxmlformats.org/officeDocument/2006/relationships/hyperlink" Target="https://podminky.urs.cz/item/CS_URS_2025_01/463212191" TargetMode="External" /><Relationship Id="rId26" Type="http://schemas.openxmlformats.org/officeDocument/2006/relationships/hyperlink" Target="https://podminky.urs.cz/item/CS_URS_2025_01/465513217" TargetMode="External" /><Relationship Id="rId27" Type="http://schemas.openxmlformats.org/officeDocument/2006/relationships/hyperlink" Target="https://podminky.urs.cz/item/CS_URS_2025_01/465513227" TargetMode="External" /><Relationship Id="rId28" Type="http://schemas.openxmlformats.org/officeDocument/2006/relationships/hyperlink" Target="https://podminky.urs.cz/item/CS_URS_2025_01/572211111" TargetMode="External" /><Relationship Id="rId29" Type="http://schemas.openxmlformats.org/officeDocument/2006/relationships/hyperlink" Target="https://podminky.urs.cz/item/CS_URS_2025_01/938902122" TargetMode="External" /><Relationship Id="rId30" Type="http://schemas.openxmlformats.org/officeDocument/2006/relationships/hyperlink" Target="https://podminky.urs.cz/item/CS_URS_2025_01/949101112" TargetMode="External" /><Relationship Id="rId31" Type="http://schemas.openxmlformats.org/officeDocument/2006/relationships/hyperlink" Target="https://podminky.urs.cz/item/CS_URS_2025_01/966021112" TargetMode="External" /><Relationship Id="rId32" Type="http://schemas.openxmlformats.org/officeDocument/2006/relationships/hyperlink" Target="https://podminky.urs.cz/item/CS_URS_2025_01/966041111" TargetMode="External" /><Relationship Id="rId33" Type="http://schemas.openxmlformats.org/officeDocument/2006/relationships/hyperlink" Target="https://podminky.urs.cz/item/CS_URS_2025_01/998323011" TargetMode="External" /><Relationship Id="rId34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18</v>
      </c>
    </row>
    <row r="7" s="1" customFormat="1" ht="12" customHeight="1">
      <c r="B7" s="19"/>
      <c r="C7" s="20"/>
      <c r="D7" s="30" t="s">
        <v>19</v>
      </c>
      <c r="E7" s="20"/>
      <c r="F7" s="20"/>
      <c r="G7" s="20"/>
      <c r="H7" s="20"/>
      <c r="I7" s="20"/>
      <c r="J7" s="20"/>
      <c r="K7" s="25" t="s">
        <v>20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21</v>
      </c>
      <c r="AL7" s="20"/>
      <c r="AM7" s="20"/>
      <c r="AN7" s="25" t="s">
        <v>20</v>
      </c>
      <c r="AO7" s="20"/>
      <c r="AP7" s="20"/>
      <c r="AQ7" s="20"/>
      <c r="AR7" s="18"/>
      <c r="BE7" s="29"/>
      <c r="BS7" s="15" t="s">
        <v>22</v>
      </c>
    </row>
    <row r="8" s="1" customFormat="1" ht="12" customHeight="1">
      <c r="B8" s="19"/>
      <c r="C8" s="20"/>
      <c r="D8" s="30" t="s">
        <v>23</v>
      </c>
      <c r="E8" s="20"/>
      <c r="F8" s="20"/>
      <c r="G8" s="20"/>
      <c r="H8" s="20"/>
      <c r="I8" s="20"/>
      <c r="J8" s="20"/>
      <c r="K8" s="25" t="s">
        <v>24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25</v>
      </c>
      <c r="AL8" s="20"/>
      <c r="AM8" s="20"/>
      <c r="AN8" s="31" t="s">
        <v>26</v>
      </c>
      <c r="AO8" s="20"/>
      <c r="AP8" s="20"/>
      <c r="AQ8" s="20"/>
      <c r="AR8" s="18"/>
      <c r="BE8" s="29"/>
      <c r="BS8" s="15" t="s">
        <v>27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28</v>
      </c>
    </row>
    <row r="10" s="1" customFormat="1" ht="12" customHeight="1">
      <c r="B10" s="19"/>
      <c r="C10" s="20"/>
      <c r="D10" s="30" t="s">
        <v>29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30</v>
      </c>
      <c r="AL10" s="20"/>
      <c r="AM10" s="20"/>
      <c r="AN10" s="25" t="s">
        <v>20</v>
      </c>
      <c r="AO10" s="20"/>
      <c r="AP10" s="20"/>
      <c r="AQ10" s="20"/>
      <c r="AR10" s="18"/>
      <c r="BE10" s="29"/>
      <c r="BS10" s="15" t="s">
        <v>18</v>
      </c>
    </row>
    <row r="11" s="1" customFormat="1" ht="18.48" customHeight="1">
      <c r="B11" s="19"/>
      <c r="C11" s="20"/>
      <c r="D11" s="20"/>
      <c r="E11" s="25" t="s">
        <v>31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32</v>
      </c>
      <c r="AL11" s="20"/>
      <c r="AM11" s="20"/>
      <c r="AN11" s="25" t="s">
        <v>20</v>
      </c>
      <c r="AO11" s="20"/>
      <c r="AP11" s="20"/>
      <c r="AQ11" s="20"/>
      <c r="AR11" s="18"/>
      <c r="BE11" s="29"/>
      <c r="BS11" s="15" t="s">
        <v>18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18</v>
      </c>
    </row>
    <row r="13" s="1" customFormat="1" ht="12" customHeight="1">
      <c r="B13" s="19"/>
      <c r="C13" s="20"/>
      <c r="D13" s="30" t="s">
        <v>33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30</v>
      </c>
      <c r="AL13" s="20"/>
      <c r="AM13" s="20"/>
      <c r="AN13" s="32" t="s">
        <v>34</v>
      </c>
      <c r="AO13" s="20"/>
      <c r="AP13" s="20"/>
      <c r="AQ13" s="20"/>
      <c r="AR13" s="18"/>
      <c r="BE13" s="29"/>
      <c r="BS13" s="15" t="s">
        <v>18</v>
      </c>
    </row>
    <row r="14">
      <c r="B14" s="19"/>
      <c r="C14" s="20"/>
      <c r="D14" s="20"/>
      <c r="E14" s="32" t="s">
        <v>34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32</v>
      </c>
      <c r="AL14" s="20"/>
      <c r="AM14" s="20"/>
      <c r="AN14" s="32" t="s">
        <v>34</v>
      </c>
      <c r="AO14" s="20"/>
      <c r="AP14" s="20"/>
      <c r="AQ14" s="20"/>
      <c r="AR14" s="18"/>
      <c r="BE14" s="29"/>
      <c r="BS14" s="15" t="s">
        <v>18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35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30</v>
      </c>
      <c r="AL16" s="20"/>
      <c r="AM16" s="20"/>
      <c r="AN16" s="25" t="s">
        <v>20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36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32</v>
      </c>
      <c r="AL17" s="20"/>
      <c r="AM17" s="20"/>
      <c r="AN17" s="25" t="s">
        <v>20</v>
      </c>
      <c r="AO17" s="20"/>
      <c r="AP17" s="20"/>
      <c r="AQ17" s="20"/>
      <c r="AR17" s="18"/>
      <c r="BE17" s="29"/>
      <c r="BS17" s="15" t="s">
        <v>37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38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30</v>
      </c>
      <c r="AL19" s="20"/>
      <c r="AM19" s="20"/>
      <c r="AN19" s="25" t="s">
        <v>20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39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32</v>
      </c>
      <c r="AL20" s="20"/>
      <c r="AM20" s="20"/>
      <c r="AN20" s="25" t="s">
        <v>20</v>
      </c>
      <c r="AO20" s="20"/>
      <c r="AP20" s="20"/>
      <c r="AQ20" s="20"/>
      <c r="AR20" s="18"/>
      <c r="BE20" s="29"/>
      <c r="BS20" s="15" t="s">
        <v>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40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47.25" customHeight="1">
      <c r="B23" s="19"/>
      <c r="C23" s="20"/>
      <c r="D23" s="20"/>
      <c r="E23" s="34" t="s">
        <v>41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42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43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44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45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46</v>
      </c>
      <c r="E29" s="45"/>
      <c r="F29" s="30" t="s">
        <v>47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48</v>
      </c>
      <c r="G30" s="45"/>
      <c r="H30" s="45"/>
      <c r="I30" s="45"/>
      <c r="J30" s="45"/>
      <c r="K30" s="45"/>
      <c r="L30" s="46">
        <v>0.12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49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50</v>
      </c>
      <c r="G32" s="45"/>
      <c r="H32" s="45"/>
      <c r="I32" s="45"/>
      <c r="J32" s="45"/>
      <c r="K32" s="45"/>
      <c r="L32" s="46">
        <v>0.12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51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52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53</v>
      </c>
      <c r="U35" s="52"/>
      <c r="V35" s="52"/>
      <c r="W35" s="52"/>
      <c r="X35" s="54" t="s">
        <v>54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1" t="s">
        <v>55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322091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Velička, Jez, Velička, ř. km 17,634, Lipov - oprava jezu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23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 xml:space="preserve"> 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25</v>
      </c>
      <c r="AJ47" s="38"/>
      <c r="AK47" s="38"/>
      <c r="AL47" s="38"/>
      <c r="AM47" s="70" t="str">
        <f>IF(AN8= "","",AN8)</f>
        <v>1. 4. 2025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25.65" customHeight="1">
      <c r="A49" s="36"/>
      <c r="B49" s="37"/>
      <c r="C49" s="30" t="s">
        <v>29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 xml:space="preserve">Povodí Moravy, s.p., Brno,  Dřevařská 11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35</v>
      </c>
      <c r="AJ49" s="38"/>
      <c r="AK49" s="38"/>
      <c r="AL49" s="38"/>
      <c r="AM49" s="71" t="str">
        <f>IF(E17="","",E17)</f>
        <v>Povodí Moravy, s.p., závod Uh. Hradiště - projekce</v>
      </c>
      <c r="AN49" s="62"/>
      <c r="AO49" s="62"/>
      <c r="AP49" s="62"/>
      <c r="AQ49" s="38"/>
      <c r="AR49" s="42"/>
      <c r="AS49" s="72" t="s">
        <v>56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15.15" customHeight="1">
      <c r="A50" s="36"/>
      <c r="B50" s="37"/>
      <c r="C50" s="30" t="s">
        <v>33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38</v>
      </c>
      <c r="AJ50" s="38"/>
      <c r="AK50" s="38"/>
      <c r="AL50" s="38"/>
      <c r="AM50" s="71" t="str">
        <f>IF(E20="","",E20)</f>
        <v>Ing. Otépka Miroslav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57</v>
      </c>
      <c r="D52" s="85"/>
      <c r="E52" s="85"/>
      <c r="F52" s="85"/>
      <c r="G52" s="85"/>
      <c r="H52" s="86"/>
      <c r="I52" s="87" t="s">
        <v>58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59</v>
      </c>
      <c r="AH52" s="85"/>
      <c r="AI52" s="85"/>
      <c r="AJ52" s="85"/>
      <c r="AK52" s="85"/>
      <c r="AL52" s="85"/>
      <c r="AM52" s="85"/>
      <c r="AN52" s="87" t="s">
        <v>60</v>
      </c>
      <c r="AO52" s="85"/>
      <c r="AP52" s="85"/>
      <c r="AQ52" s="89" t="s">
        <v>61</v>
      </c>
      <c r="AR52" s="42"/>
      <c r="AS52" s="90" t="s">
        <v>62</v>
      </c>
      <c r="AT52" s="91" t="s">
        <v>63</v>
      </c>
      <c r="AU52" s="91" t="s">
        <v>64</v>
      </c>
      <c r="AV52" s="91" t="s">
        <v>65</v>
      </c>
      <c r="AW52" s="91" t="s">
        <v>66</v>
      </c>
      <c r="AX52" s="91" t="s">
        <v>67</v>
      </c>
      <c r="AY52" s="91" t="s">
        <v>68</v>
      </c>
      <c r="AZ52" s="91" t="s">
        <v>69</v>
      </c>
      <c r="BA52" s="91" t="s">
        <v>70</v>
      </c>
      <c r="BB52" s="91" t="s">
        <v>71</v>
      </c>
      <c r="BC52" s="91" t="s">
        <v>72</v>
      </c>
      <c r="BD52" s="92" t="s">
        <v>73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74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ROUND(AG55,2)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20</v>
      </c>
      <c r="AR54" s="102"/>
      <c r="AS54" s="103">
        <f>ROUND(AS55,2)</f>
        <v>0</v>
      </c>
      <c r="AT54" s="104">
        <f>ROUND(SUM(AV54:AW54),2)</f>
        <v>0</v>
      </c>
      <c r="AU54" s="105">
        <f>ROUND(AU55,5)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ROUND(AZ55,2)</f>
        <v>0</v>
      </c>
      <c r="BA54" s="104">
        <f>ROUND(BA55,2)</f>
        <v>0</v>
      </c>
      <c r="BB54" s="104">
        <f>ROUND(BB55,2)</f>
        <v>0</v>
      </c>
      <c r="BC54" s="104">
        <f>ROUND(BC55,2)</f>
        <v>0</v>
      </c>
      <c r="BD54" s="106">
        <f>ROUND(BD55,2)</f>
        <v>0</v>
      </c>
      <c r="BE54" s="6"/>
      <c r="BS54" s="107" t="s">
        <v>75</v>
      </c>
      <c r="BT54" s="107" t="s">
        <v>76</v>
      </c>
      <c r="BU54" s="108" t="s">
        <v>77</v>
      </c>
      <c r="BV54" s="107" t="s">
        <v>78</v>
      </c>
      <c r="BW54" s="107" t="s">
        <v>5</v>
      </c>
      <c r="BX54" s="107" t="s">
        <v>79</v>
      </c>
      <c r="CL54" s="107" t="s">
        <v>20</v>
      </c>
    </row>
    <row r="55" s="7" customFormat="1" ht="16.5" customHeight="1">
      <c r="A55" s="109" t="s">
        <v>80</v>
      </c>
      <c r="B55" s="110"/>
      <c r="C55" s="111"/>
      <c r="D55" s="112" t="s">
        <v>81</v>
      </c>
      <c r="E55" s="112"/>
      <c r="F55" s="112"/>
      <c r="G55" s="112"/>
      <c r="H55" s="112"/>
      <c r="I55" s="113"/>
      <c r="J55" s="112" t="s">
        <v>82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'01 - Obnova vodního díla'!J30</f>
        <v>0</v>
      </c>
      <c r="AH55" s="113"/>
      <c r="AI55" s="113"/>
      <c r="AJ55" s="113"/>
      <c r="AK55" s="113"/>
      <c r="AL55" s="113"/>
      <c r="AM55" s="113"/>
      <c r="AN55" s="114">
        <f>SUM(AG55,AT55)</f>
        <v>0</v>
      </c>
      <c r="AO55" s="113"/>
      <c r="AP55" s="113"/>
      <c r="AQ55" s="115" t="s">
        <v>83</v>
      </c>
      <c r="AR55" s="116"/>
      <c r="AS55" s="117">
        <v>0</v>
      </c>
      <c r="AT55" s="118">
        <f>ROUND(SUM(AV55:AW55),2)</f>
        <v>0</v>
      </c>
      <c r="AU55" s="119">
        <f>'01 - Obnova vodního díla'!P90</f>
        <v>0</v>
      </c>
      <c r="AV55" s="118">
        <f>'01 - Obnova vodního díla'!J33</f>
        <v>0</v>
      </c>
      <c r="AW55" s="118">
        <f>'01 - Obnova vodního díla'!J34</f>
        <v>0</v>
      </c>
      <c r="AX55" s="118">
        <f>'01 - Obnova vodního díla'!J35</f>
        <v>0</v>
      </c>
      <c r="AY55" s="118">
        <f>'01 - Obnova vodního díla'!J36</f>
        <v>0</v>
      </c>
      <c r="AZ55" s="118">
        <f>'01 - Obnova vodního díla'!F33</f>
        <v>0</v>
      </c>
      <c r="BA55" s="118">
        <f>'01 - Obnova vodního díla'!F34</f>
        <v>0</v>
      </c>
      <c r="BB55" s="118">
        <f>'01 - Obnova vodního díla'!F35</f>
        <v>0</v>
      </c>
      <c r="BC55" s="118">
        <f>'01 - Obnova vodního díla'!F36</f>
        <v>0</v>
      </c>
      <c r="BD55" s="120">
        <f>'01 - Obnova vodního díla'!F37</f>
        <v>0</v>
      </c>
      <c r="BE55" s="7"/>
      <c r="BT55" s="121" t="s">
        <v>22</v>
      </c>
      <c r="BV55" s="121" t="s">
        <v>78</v>
      </c>
      <c r="BW55" s="121" t="s">
        <v>84</v>
      </c>
      <c r="BX55" s="121" t="s">
        <v>5</v>
      </c>
      <c r="CL55" s="121" t="s">
        <v>20</v>
      </c>
      <c r="CM55" s="121" t="s">
        <v>85</v>
      </c>
    </row>
    <row r="56" s="2" customFormat="1" ht="30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42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36"/>
      <c r="BD56" s="36"/>
      <c r="BE56" s="36"/>
    </row>
    <row r="57" s="2" customFormat="1" ht="6.96" customHeight="1">
      <c r="A57" s="36"/>
      <c r="B57" s="57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8"/>
      <c r="AN57" s="58"/>
      <c r="AO57" s="58"/>
      <c r="AP57" s="58"/>
      <c r="AQ57" s="58"/>
      <c r="AR57" s="42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</row>
  </sheetData>
  <sheetProtection sheet="1" formatColumns="0" formatRows="0" objects="1" scenarios="1" spinCount="100000" saltValue="vjzFkw90XQtFaEbffnz3eH/Tv3wv7RAdKzwC9abyKTFkV2VOLqjiu+nxFP7YRSfkqje9uQ+Xw7PggbORi6do8w==" hashValue="dzkD/05UNGEaBgkyZHBJjv01UXDj4aIBy0Cba/akUeYelXiSJnfzmXO8zXGKXh+EnkvuunMavoRmsCCAXIt9CA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01 - Obnova vodního díla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84</v>
      </c>
    </row>
    <row r="3" s="1" customFormat="1" ht="6.96" customHeight="1">
      <c r="B3" s="122"/>
      <c r="C3" s="123"/>
      <c r="D3" s="123"/>
      <c r="E3" s="123"/>
      <c r="F3" s="123"/>
      <c r="G3" s="123"/>
      <c r="H3" s="123"/>
      <c r="I3" s="123"/>
      <c r="J3" s="123"/>
      <c r="K3" s="123"/>
      <c r="L3" s="18"/>
      <c r="AT3" s="15" t="s">
        <v>85</v>
      </c>
    </row>
    <row r="4" s="1" customFormat="1" ht="24.96" customHeight="1">
      <c r="B4" s="18"/>
      <c r="D4" s="124" t="s">
        <v>86</v>
      </c>
      <c r="L4" s="18"/>
      <c r="M4" s="125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26" t="s">
        <v>16</v>
      </c>
      <c r="L6" s="18"/>
    </row>
    <row r="7" s="1" customFormat="1" ht="16.5" customHeight="1">
      <c r="B7" s="18"/>
      <c r="E7" s="127" t="str">
        <f>'Rekapitulace stavby'!K6</f>
        <v>Velička, Jez, Velička, ř. km 17,634, Lipov - oprava jezu</v>
      </c>
      <c r="F7" s="126"/>
      <c r="G7" s="126"/>
      <c r="H7" s="126"/>
      <c r="L7" s="18"/>
    </row>
    <row r="8" s="2" customFormat="1" ht="12" customHeight="1">
      <c r="A8" s="36"/>
      <c r="B8" s="42"/>
      <c r="C8" s="36"/>
      <c r="D8" s="126" t="s">
        <v>87</v>
      </c>
      <c r="E8" s="36"/>
      <c r="F8" s="36"/>
      <c r="G8" s="36"/>
      <c r="H8" s="36"/>
      <c r="I8" s="36"/>
      <c r="J8" s="36"/>
      <c r="K8" s="36"/>
      <c r="L8" s="12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29" t="s">
        <v>88</v>
      </c>
      <c r="F9" s="36"/>
      <c r="G9" s="36"/>
      <c r="H9" s="36"/>
      <c r="I9" s="36"/>
      <c r="J9" s="36"/>
      <c r="K9" s="36"/>
      <c r="L9" s="12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2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26" t="s">
        <v>19</v>
      </c>
      <c r="E11" s="36"/>
      <c r="F11" s="130" t="s">
        <v>20</v>
      </c>
      <c r="G11" s="36"/>
      <c r="H11" s="36"/>
      <c r="I11" s="126" t="s">
        <v>21</v>
      </c>
      <c r="J11" s="130" t="s">
        <v>20</v>
      </c>
      <c r="K11" s="36"/>
      <c r="L11" s="12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26" t="s">
        <v>23</v>
      </c>
      <c r="E12" s="36"/>
      <c r="F12" s="130" t="s">
        <v>24</v>
      </c>
      <c r="G12" s="36"/>
      <c r="H12" s="36"/>
      <c r="I12" s="126" t="s">
        <v>25</v>
      </c>
      <c r="J12" s="131" t="str">
        <f>'Rekapitulace stavby'!AN8</f>
        <v>1. 4. 2025</v>
      </c>
      <c r="K12" s="36"/>
      <c r="L12" s="12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2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26" t="s">
        <v>29</v>
      </c>
      <c r="E14" s="36"/>
      <c r="F14" s="36"/>
      <c r="G14" s="36"/>
      <c r="H14" s="36"/>
      <c r="I14" s="126" t="s">
        <v>30</v>
      </c>
      <c r="J14" s="130" t="str">
        <f>IF('Rekapitulace stavby'!AN10="","",'Rekapitulace stavby'!AN10)</f>
        <v/>
      </c>
      <c r="K14" s="36"/>
      <c r="L14" s="12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0" t="str">
        <f>IF('Rekapitulace stavby'!E11="","",'Rekapitulace stavby'!E11)</f>
        <v xml:space="preserve">Povodí Moravy, s.p., Brno,  Dřevařská 11</v>
      </c>
      <c r="F15" s="36"/>
      <c r="G15" s="36"/>
      <c r="H15" s="36"/>
      <c r="I15" s="126" t="s">
        <v>32</v>
      </c>
      <c r="J15" s="130" t="str">
        <f>IF('Rekapitulace stavby'!AN11="","",'Rekapitulace stavby'!AN11)</f>
        <v/>
      </c>
      <c r="K15" s="36"/>
      <c r="L15" s="12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2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26" t="s">
        <v>33</v>
      </c>
      <c r="E17" s="36"/>
      <c r="F17" s="36"/>
      <c r="G17" s="36"/>
      <c r="H17" s="36"/>
      <c r="I17" s="126" t="s">
        <v>30</v>
      </c>
      <c r="J17" s="31" t="str">
        <f>'Rekapitulace stavby'!AN13</f>
        <v>Vyplň údaj</v>
      </c>
      <c r="K17" s="36"/>
      <c r="L17" s="12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0"/>
      <c r="G18" s="130"/>
      <c r="H18" s="130"/>
      <c r="I18" s="126" t="s">
        <v>32</v>
      </c>
      <c r="J18" s="31" t="str">
        <f>'Rekapitulace stavby'!AN14</f>
        <v>Vyplň údaj</v>
      </c>
      <c r="K18" s="36"/>
      <c r="L18" s="12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2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26" t="s">
        <v>35</v>
      </c>
      <c r="E20" s="36"/>
      <c r="F20" s="36"/>
      <c r="G20" s="36"/>
      <c r="H20" s="36"/>
      <c r="I20" s="126" t="s">
        <v>30</v>
      </c>
      <c r="J20" s="130" t="s">
        <v>20</v>
      </c>
      <c r="K20" s="36"/>
      <c r="L20" s="12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0" t="s">
        <v>36</v>
      </c>
      <c r="F21" s="36"/>
      <c r="G21" s="36"/>
      <c r="H21" s="36"/>
      <c r="I21" s="126" t="s">
        <v>32</v>
      </c>
      <c r="J21" s="130" t="s">
        <v>20</v>
      </c>
      <c r="K21" s="36"/>
      <c r="L21" s="12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2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26" t="s">
        <v>38</v>
      </c>
      <c r="E23" s="36"/>
      <c r="F23" s="36"/>
      <c r="G23" s="36"/>
      <c r="H23" s="36"/>
      <c r="I23" s="126" t="s">
        <v>30</v>
      </c>
      <c r="J23" s="130" t="s">
        <v>20</v>
      </c>
      <c r="K23" s="36"/>
      <c r="L23" s="12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0" t="s">
        <v>39</v>
      </c>
      <c r="F24" s="36"/>
      <c r="G24" s="36"/>
      <c r="H24" s="36"/>
      <c r="I24" s="126" t="s">
        <v>32</v>
      </c>
      <c r="J24" s="130" t="s">
        <v>20</v>
      </c>
      <c r="K24" s="36"/>
      <c r="L24" s="12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2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26" t="s">
        <v>40</v>
      </c>
      <c r="E26" s="36"/>
      <c r="F26" s="36"/>
      <c r="G26" s="36"/>
      <c r="H26" s="36"/>
      <c r="I26" s="36"/>
      <c r="J26" s="36"/>
      <c r="K26" s="36"/>
      <c r="L26" s="12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2"/>
      <c r="B27" s="133"/>
      <c r="C27" s="132"/>
      <c r="D27" s="132"/>
      <c r="E27" s="134" t="s">
        <v>20</v>
      </c>
      <c r="F27" s="134"/>
      <c r="G27" s="134"/>
      <c r="H27" s="134"/>
      <c r="I27" s="132"/>
      <c r="J27" s="132"/>
      <c r="K27" s="132"/>
      <c r="L27" s="135"/>
      <c r="S27" s="132"/>
      <c r="T27" s="132"/>
      <c r="U27" s="132"/>
      <c r="V27" s="132"/>
      <c r="W27" s="132"/>
      <c r="X27" s="132"/>
      <c r="Y27" s="132"/>
      <c r="Z27" s="132"/>
      <c r="AA27" s="132"/>
      <c r="AB27" s="132"/>
      <c r="AC27" s="132"/>
      <c r="AD27" s="132"/>
      <c r="AE27" s="132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2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36"/>
      <c r="E29" s="136"/>
      <c r="F29" s="136"/>
      <c r="G29" s="136"/>
      <c r="H29" s="136"/>
      <c r="I29" s="136"/>
      <c r="J29" s="136"/>
      <c r="K29" s="136"/>
      <c r="L29" s="12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37" t="s">
        <v>42</v>
      </c>
      <c r="E30" s="36"/>
      <c r="F30" s="36"/>
      <c r="G30" s="36"/>
      <c r="H30" s="36"/>
      <c r="I30" s="36"/>
      <c r="J30" s="138">
        <f>ROUND(J90, 2)</f>
        <v>0</v>
      </c>
      <c r="K30" s="36"/>
      <c r="L30" s="12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36"/>
      <c r="E31" s="136"/>
      <c r="F31" s="136"/>
      <c r="G31" s="136"/>
      <c r="H31" s="136"/>
      <c r="I31" s="136"/>
      <c r="J31" s="136"/>
      <c r="K31" s="136"/>
      <c r="L31" s="12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39" t="s">
        <v>44</v>
      </c>
      <c r="G32" s="36"/>
      <c r="H32" s="36"/>
      <c r="I32" s="139" t="s">
        <v>43</v>
      </c>
      <c r="J32" s="139" t="s">
        <v>45</v>
      </c>
      <c r="K32" s="36"/>
      <c r="L32" s="12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0" t="s">
        <v>46</v>
      </c>
      <c r="E33" s="126" t="s">
        <v>47</v>
      </c>
      <c r="F33" s="141">
        <f>ROUND((SUM(BE90:BE208)),  2)</f>
        <v>0</v>
      </c>
      <c r="G33" s="36"/>
      <c r="H33" s="36"/>
      <c r="I33" s="142">
        <v>0.20999999999999999</v>
      </c>
      <c r="J33" s="141">
        <f>ROUND(((SUM(BE90:BE208))*I33),  2)</f>
        <v>0</v>
      </c>
      <c r="K33" s="36"/>
      <c r="L33" s="12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26" t="s">
        <v>48</v>
      </c>
      <c r="F34" s="141">
        <f>ROUND((SUM(BF90:BF208)),  2)</f>
        <v>0</v>
      </c>
      <c r="G34" s="36"/>
      <c r="H34" s="36"/>
      <c r="I34" s="142">
        <v>0.12</v>
      </c>
      <c r="J34" s="141">
        <f>ROUND(((SUM(BF90:BF208))*I34),  2)</f>
        <v>0</v>
      </c>
      <c r="K34" s="36"/>
      <c r="L34" s="12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26" t="s">
        <v>49</v>
      </c>
      <c r="F35" s="141">
        <f>ROUND((SUM(BG90:BG208)),  2)</f>
        <v>0</v>
      </c>
      <c r="G35" s="36"/>
      <c r="H35" s="36"/>
      <c r="I35" s="142">
        <v>0.20999999999999999</v>
      </c>
      <c r="J35" s="141">
        <f>0</f>
        <v>0</v>
      </c>
      <c r="K35" s="36"/>
      <c r="L35" s="12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26" t="s">
        <v>50</v>
      </c>
      <c r="F36" s="141">
        <f>ROUND((SUM(BH90:BH208)),  2)</f>
        <v>0</v>
      </c>
      <c r="G36" s="36"/>
      <c r="H36" s="36"/>
      <c r="I36" s="142">
        <v>0.12</v>
      </c>
      <c r="J36" s="141">
        <f>0</f>
        <v>0</v>
      </c>
      <c r="K36" s="36"/>
      <c r="L36" s="12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26" t="s">
        <v>51</v>
      </c>
      <c r="F37" s="141">
        <f>ROUND((SUM(BI90:BI208)),  2)</f>
        <v>0</v>
      </c>
      <c r="G37" s="36"/>
      <c r="H37" s="36"/>
      <c r="I37" s="142">
        <v>0</v>
      </c>
      <c r="J37" s="141">
        <f>0</f>
        <v>0</v>
      </c>
      <c r="K37" s="36"/>
      <c r="L37" s="12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2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3"/>
      <c r="D39" s="144" t="s">
        <v>52</v>
      </c>
      <c r="E39" s="145"/>
      <c r="F39" s="145"/>
      <c r="G39" s="146" t="s">
        <v>53</v>
      </c>
      <c r="H39" s="147" t="s">
        <v>54</v>
      </c>
      <c r="I39" s="145"/>
      <c r="J39" s="148">
        <f>SUM(J30:J37)</f>
        <v>0</v>
      </c>
      <c r="K39" s="149"/>
      <c r="L39" s="12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0"/>
      <c r="C40" s="151"/>
      <c r="D40" s="151"/>
      <c r="E40" s="151"/>
      <c r="F40" s="151"/>
      <c r="G40" s="151"/>
      <c r="H40" s="151"/>
      <c r="I40" s="151"/>
      <c r="J40" s="151"/>
      <c r="K40" s="151"/>
      <c r="L40" s="12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hidden="1" s="2" customFormat="1" ht="6.96" customHeight="1">
      <c r="A44" s="36"/>
      <c r="B44" s="152"/>
      <c r="C44" s="153"/>
      <c r="D44" s="153"/>
      <c r="E44" s="153"/>
      <c r="F44" s="153"/>
      <c r="G44" s="153"/>
      <c r="H44" s="153"/>
      <c r="I44" s="153"/>
      <c r="J44" s="153"/>
      <c r="K44" s="153"/>
      <c r="L44" s="12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hidden="1" s="2" customFormat="1" ht="24.96" customHeight="1">
      <c r="A45" s="36"/>
      <c r="B45" s="37"/>
      <c r="C45" s="21" t="s">
        <v>89</v>
      </c>
      <c r="D45" s="38"/>
      <c r="E45" s="38"/>
      <c r="F45" s="38"/>
      <c r="G45" s="38"/>
      <c r="H45" s="38"/>
      <c r="I45" s="38"/>
      <c r="J45" s="38"/>
      <c r="K45" s="38"/>
      <c r="L45" s="12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hidden="1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2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hidden="1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2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hidden="1" s="2" customFormat="1" ht="16.5" customHeight="1">
      <c r="A48" s="36"/>
      <c r="B48" s="37"/>
      <c r="C48" s="38"/>
      <c r="D48" s="38"/>
      <c r="E48" s="154" t="str">
        <f>E7</f>
        <v>Velička, Jez, Velička, ř. km 17,634, Lipov - oprava jezu</v>
      </c>
      <c r="F48" s="30"/>
      <c r="G48" s="30"/>
      <c r="H48" s="30"/>
      <c r="I48" s="38"/>
      <c r="J48" s="38"/>
      <c r="K48" s="38"/>
      <c r="L48" s="12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hidden="1" s="2" customFormat="1" ht="12" customHeight="1">
      <c r="A49" s="36"/>
      <c r="B49" s="37"/>
      <c r="C49" s="30" t="s">
        <v>87</v>
      </c>
      <c r="D49" s="38"/>
      <c r="E49" s="38"/>
      <c r="F49" s="38"/>
      <c r="G49" s="38"/>
      <c r="H49" s="38"/>
      <c r="I49" s="38"/>
      <c r="J49" s="38"/>
      <c r="K49" s="38"/>
      <c r="L49" s="12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hidden="1" s="2" customFormat="1" ht="16.5" customHeight="1">
      <c r="A50" s="36"/>
      <c r="B50" s="37"/>
      <c r="C50" s="38"/>
      <c r="D50" s="38"/>
      <c r="E50" s="67" t="str">
        <f>E9</f>
        <v>01 - Obnova vodního díla</v>
      </c>
      <c r="F50" s="38"/>
      <c r="G50" s="38"/>
      <c r="H50" s="38"/>
      <c r="I50" s="38"/>
      <c r="J50" s="38"/>
      <c r="K50" s="38"/>
      <c r="L50" s="12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hidden="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2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hidden="1" s="2" customFormat="1" ht="12" customHeight="1">
      <c r="A52" s="36"/>
      <c r="B52" s="37"/>
      <c r="C52" s="30" t="s">
        <v>23</v>
      </c>
      <c r="D52" s="38"/>
      <c r="E52" s="38"/>
      <c r="F52" s="25" t="str">
        <f>F12</f>
        <v xml:space="preserve"> </v>
      </c>
      <c r="G52" s="38"/>
      <c r="H52" s="38"/>
      <c r="I52" s="30" t="s">
        <v>25</v>
      </c>
      <c r="J52" s="70" t="str">
        <f>IF(J12="","",J12)</f>
        <v>1. 4. 2025</v>
      </c>
      <c r="K52" s="38"/>
      <c r="L52" s="12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hidden="1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2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hidden="1" s="2" customFormat="1" ht="40.05" customHeight="1">
      <c r="A54" s="36"/>
      <c r="B54" s="37"/>
      <c r="C54" s="30" t="s">
        <v>29</v>
      </c>
      <c r="D54" s="38"/>
      <c r="E54" s="38"/>
      <c r="F54" s="25" t="str">
        <f>E15</f>
        <v xml:space="preserve">Povodí Moravy, s.p., Brno,  Dřevařská 11</v>
      </c>
      <c r="G54" s="38"/>
      <c r="H54" s="38"/>
      <c r="I54" s="30" t="s">
        <v>35</v>
      </c>
      <c r="J54" s="34" t="str">
        <f>E21</f>
        <v>Povodí Moravy, s.p., závod Uh. Hradiště - projekce</v>
      </c>
      <c r="K54" s="38"/>
      <c r="L54" s="12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hidden="1" s="2" customFormat="1" ht="15.15" customHeight="1">
      <c r="A55" s="36"/>
      <c r="B55" s="37"/>
      <c r="C55" s="30" t="s">
        <v>33</v>
      </c>
      <c r="D55" s="38"/>
      <c r="E55" s="38"/>
      <c r="F55" s="25" t="str">
        <f>IF(E18="","",E18)</f>
        <v>Vyplň údaj</v>
      </c>
      <c r="G55" s="38"/>
      <c r="H55" s="38"/>
      <c r="I55" s="30" t="s">
        <v>38</v>
      </c>
      <c r="J55" s="34" t="str">
        <f>E24</f>
        <v>Ing. Otépka Miroslav</v>
      </c>
      <c r="K55" s="38"/>
      <c r="L55" s="12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hidden="1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2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hidden="1" s="2" customFormat="1" ht="29.28" customHeight="1">
      <c r="A57" s="36"/>
      <c r="B57" s="37"/>
      <c r="C57" s="155" t="s">
        <v>90</v>
      </c>
      <c r="D57" s="156"/>
      <c r="E57" s="156"/>
      <c r="F57" s="156"/>
      <c r="G57" s="156"/>
      <c r="H57" s="156"/>
      <c r="I57" s="156"/>
      <c r="J57" s="157" t="s">
        <v>91</v>
      </c>
      <c r="K57" s="156"/>
      <c r="L57" s="12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hidden="1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2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hidden="1" s="2" customFormat="1" ht="22.8" customHeight="1">
      <c r="A59" s="36"/>
      <c r="B59" s="37"/>
      <c r="C59" s="158" t="s">
        <v>74</v>
      </c>
      <c r="D59" s="38"/>
      <c r="E59" s="38"/>
      <c r="F59" s="38"/>
      <c r="G59" s="38"/>
      <c r="H59" s="38"/>
      <c r="I59" s="38"/>
      <c r="J59" s="100">
        <f>J90</f>
        <v>0</v>
      </c>
      <c r="K59" s="38"/>
      <c r="L59" s="12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92</v>
      </c>
    </row>
    <row r="60" hidden="1" s="9" customFormat="1" ht="24.96" customHeight="1">
      <c r="A60" s="9"/>
      <c r="B60" s="159"/>
      <c r="C60" s="160"/>
      <c r="D60" s="161" t="s">
        <v>93</v>
      </c>
      <c r="E60" s="162"/>
      <c r="F60" s="162"/>
      <c r="G60" s="162"/>
      <c r="H60" s="162"/>
      <c r="I60" s="162"/>
      <c r="J60" s="163">
        <f>J91</f>
        <v>0</v>
      </c>
      <c r="K60" s="160"/>
      <c r="L60" s="16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65"/>
      <c r="C61" s="166"/>
      <c r="D61" s="167" t="s">
        <v>94</v>
      </c>
      <c r="E61" s="168"/>
      <c r="F61" s="168"/>
      <c r="G61" s="168"/>
      <c r="H61" s="168"/>
      <c r="I61" s="168"/>
      <c r="J61" s="169">
        <f>J92</f>
        <v>0</v>
      </c>
      <c r="K61" s="166"/>
      <c r="L61" s="17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65"/>
      <c r="C62" s="166"/>
      <c r="D62" s="167" t="s">
        <v>95</v>
      </c>
      <c r="E62" s="168"/>
      <c r="F62" s="168"/>
      <c r="G62" s="168"/>
      <c r="H62" s="168"/>
      <c r="I62" s="168"/>
      <c r="J62" s="169">
        <f>J135</f>
        <v>0</v>
      </c>
      <c r="K62" s="166"/>
      <c r="L62" s="17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65"/>
      <c r="C63" s="166"/>
      <c r="D63" s="167" t="s">
        <v>96</v>
      </c>
      <c r="E63" s="168"/>
      <c r="F63" s="168"/>
      <c r="G63" s="168"/>
      <c r="H63" s="168"/>
      <c r="I63" s="168"/>
      <c r="J63" s="169">
        <f>J138</f>
        <v>0</v>
      </c>
      <c r="K63" s="166"/>
      <c r="L63" s="17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65"/>
      <c r="C64" s="166"/>
      <c r="D64" s="167" t="s">
        <v>97</v>
      </c>
      <c r="E64" s="168"/>
      <c r="F64" s="168"/>
      <c r="G64" s="168"/>
      <c r="H64" s="168"/>
      <c r="I64" s="168"/>
      <c r="J64" s="169">
        <f>J164</f>
        <v>0</v>
      </c>
      <c r="K64" s="166"/>
      <c r="L64" s="17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9.92" customHeight="1">
      <c r="A65" s="10"/>
      <c r="B65" s="165"/>
      <c r="C65" s="166"/>
      <c r="D65" s="167" t="s">
        <v>98</v>
      </c>
      <c r="E65" s="168"/>
      <c r="F65" s="168"/>
      <c r="G65" s="168"/>
      <c r="H65" s="168"/>
      <c r="I65" s="168"/>
      <c r="J65" s="169">
        <f>J167</f>
        <v>0</v>
      </c>
      <c r="K65" s="166"/>
      <c r="L65" s="17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65"/>
      <c r="C66" s="166"/>
      <c r="D66" s="167" t="s">
        <v>99</v>
      </c>
      <c r="E66" s="168"/>
      <c r="F66" s="168"/>
      <c r="G66" s="168"/>
      <c r="H66" s="168"/>
      <c r="I66" s="168"/>
      <c r="J66" s="169">
        <f>J168</f>
        <v>0</v>
      </c>
      <c r="K66" s="166"/>
      <c r="L66" s="17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65"/>
      <c r="C67" s="166"/>
      <c r="D67" s="167" t="s">
        <v>100</v>
      </c>
      <c r="E67" s="168"/>
      <c r="F67" s="168"/>
      <c r="G67" s="168"/>
      <c r="H67" s="168"/>
      <c r="I67" s="168"/>
      <c r="J67" s="169">
        <f>J178</f>
        <v>0</v>
      </c>
      <c r="K67" s="166"/>
      <c r="L67" s="17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9" customFormat="1" ht="24.96" customHeight="1">
      <c r="A68" s="9"/>
      <c r="B68" s="159"/>
      <c r="C68" s="160"/>
      <c r="D68" s="161" t="s">
        <v>101</v>
      </c>
      <c r="E68" s="162"/>
      <c r="F68" s="162"/>
      <c r="G68" s="162"/>
      <c r="H68" s="162"/>
      <c r="I68" s="162"/>
      <c r="J68" s="163">
        <f>J181</f>
        <v>0</v>
      </c>
      <c r="K68" s="160"/>
      <c r="L68" s="164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hidden="1" s="10" customFormat="1" ht="19.92" customHeight="1">
      <c r="A69" s="10"/>
      <c r="B69" s="165"/>
      <c r="C69" s="166"/>
      <c r="D69" s="167" t="s">
        <v>102</v>
      </c>
      <c r="E69" s="168"/>
      <c r="F69" s="168"/>
      <c r="G69" s="168"/>
      <c r="H69" s="168"/>
      <c r="I69" s="168"/>
      <c r="J69" s="169">
        <f>J182</f>
        <v>0</v>
      </c>
      <c r="K69" s="166"/>
      <c r="L69" s="17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9" customFormat="1" ht="24.96" customHeight="1">
      <c r="A70" s="9"/>
      <c r="B70" s="159"/>
      <c r="C70" s="160"/>
      <c r="D70" s="161" t="s">
        <v>103</v>
      </c>
      <c r="E70" s="162"/>
      <c r="F70" s="162"/>
      <c r="G70" s="162"/>
      <c r="H70" s="162"/>
      <c r="I70" s="162"/>
      <c r="J70" s="163">
        <f>J197</f>
        <v>0</v>
      </c>
      <c r="K70" s="160"/>
      <c r="L70" s="164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hidden="1" s="2" customFormat="1" ht="21.84" customHeight="1">
      <c r="A71" s="36"/>
      <c r="B71" s="37"/>
      <c r="C71" s="38"/>
      <c r="D71" s="38"/>
      <c r="E71" s="38"/>
      <c r="F71" s="38"/>
      <c r="G71" s="38"/>
      <c r="H71" s="38"/>
      <c r="I71" s="38"/>
      <c r="J71" s="38"/>
      <c r="K71" s="38"/>
      <c r="L71" s="128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hidden="1" s="2" customFormat="1" ht="6.96" customHeight="1">
      <c r="A72" s="36"/>
      <c r="B72" s="57"/>
      <c r="C72" s="58"/>
      <c r="D72" s="58"/>
      <c r="E72" s="58"/>
      <c r="F72" s="58"/>
      <c r="G72" s="58"/>
      <c r="H72" s="58"/>
      <c r="I72" s="58"/>
      <c r="J72" s="58"/>
      <c r="K72" s="58"/>
      <c r="L72" s="128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hidden="1"/>
    <row r="74" hidden="1"/>
    <row r="75" hidden="1"/>
    <row r="76" s="2" customFormat="1" ht="6.96" customHeight="1">
      <c r="A76" s="36"/>
      <c r="B76" s="59"/>
      <c r="C76" s="60"/>
      <c r="D76" s="60"/>
      <c r="E76" s="60"/>
      <c r="F76" s="60"/>
      <c r="G76" s="60"/>
      <c r="H76" s="60"/>
      <c r="I76" s="60"/>
      <c r="J76" s="60"/>
      <c r="K76" s="60"/>
      <c r="L76" s="12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24.96" customHeight="1">
      <c r="A77" s="36"/>
      <c r="B77" s="37"/>
      <c r="C77" s="21" t="s">
        <v>104</v>
      </c>
      <c r="D77" s="38"/>
      <c r="E77" s="38"/>
      <c r="F77" s="38"/>
      <c r="G77" s="38"/>
      <c r="H77" s="38"/>
      <c r="I77" s="38"/>
      <c r="J77" s="38"/>
      <c r="K77" s="38"/>
      <c r="L77" s="12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6.96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2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2" customHeight="1">
      <c r="A79" s="36"/>
      <c r="B79" s="37"/>
      <c r="C79" s="30" t="s">
        <v>16</v>
      </c>
      <c r="D79" s="38"/>
      <c r="E79" s="38"/>
      <c r="F79" s="38"/>
      <c r="G79" s="38"/>
      <c r="H79" s="38"/>
      <c r="I79" s="38"/>
      <c r="J79" s="38"/>
      <c r="K79" s="38"/>
      <c r="L79" s="12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16.5" customHeight="1">
      <c r="A80" s="36"/>
      <c r="B80" s="37"/>
      <c r="C80" s="38"/>
      <c r="D80" s="38"/>
      <c r="E80" s="154" t="str">
        <f>E7</f>
        <v>Velička, Jez, Velička, ř. km 17,634, Lipov - oprava jezu</v>
      </c>
      <c r="F80" s="30"/>
      <c r="G80" s="30"/>
      <c r="H80" s="30"/>
      <c r="I80" s="38"/>
      <c r="J80" s="38"/>
      <c r="K80" s="38"/>
      <c r="L80" s="128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12" customHeight="1">
      <c r="A81" s="36"/>
      <c r="B81" s="37"/>
      <c r="C81" s="30" t="s">
        <v>87</v>
      </c>
      <c r="D81" s="38"/>
      <c r="E81" s="38"/>
      <c r="F81" s="38"/>
      <c r="G81" s="38"/>
      <c r="H81" s="38"/>
      <c r="I81" s="38"/>
      <c r="J81" s="38"/>
      <c r="K81" s="38"/>
      <c r="L81" s="128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16.5" customHeight="1">
      <c r="A82" s="36"/>
      <c r="B82" s="37"/>
      <c r="C82" s="38"/>
      <c r="D82" s="38"/>
      <c r="E82" s="67" t="str">
        <f>E9</f>
        <v>01 - Obnova vodního díla</v>
      </c>
      <c r="F82" s="38"/>
      <c r="G82" s="38"/>
      <c r="H82" s="38"/>
      <c r="I82" s="38"/>
      <c r="J82" s="38"/>
      <c r="K82" s="38"/>
      <c r="L82" s="128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28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23</v>
      </c>
      <c r="D84" s="38"/>
      <c r="E84" s="38"/>
      <c r="F84" s="25" t="str">
        <f>F12</f>
        <v xml:space="preserve"> </v>
      </c>
      <c r="G84" s="38"/>
      <c r="H84" s="38"/>
      <c r="I84" s="30" t="s">
        <v>25</v>
      </c>
      <c r="J84" s="70" t="str">
        <f>IF(J12="","",J12)</f>
        <v>1. 4. 2025</v>
      </c>
      <c r="K84" s="38"/>
      <c r="L84" s="128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6.96" customHeight="1">
      <c r="A85" s="36"/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128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40.05" customHeight="1">
      <c r="A86" s="36"/>
      <c r="B86" s="37"/>
      <c r="C86" s="30" t="s">
        <v>29</v>
      </c>
      <c r="D86" s="38"/>
      <c r="E86" s="38"/>
      <c r="F86" s="25" t="str">
        <f>E15</f>
        <v xml:space="preserve">Povodí Moravy, s.p., Brno,  Dřevařská 11</v>
      </c>
      <c r="G86" s="38"/>
      <c r="H86" s="38"/>
      <c r="I86" s="30" t="s">
        <v>35</v>
      </c>
      <c r="J86" s="34" t="str">
        <f>E21</f>
        <v>Povodí Moravy, s.p., závod Uh. Hradiště - projekce</v>
      </c>
      <c r="K86" s="38"/>
      <c r="L86" s="128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5.15" customHeight="1">
      <c r="A87" s="36"/>
      <c r="B87" s="37"/>
      <c r="C87" s="30" t="s">
        <v>33</v>
      </c>
      <c r="D87" s="38"/>
      <c r="E87" s="38"/>
      <c r="F87" s="25" t="str">
        <f>IF(E18="","",E18)</f>
        <v>Vyplň údaj</v>
      </c>
      <c r="G87" s="38"/>
      <c r="H87" s="38"/>
      <c r="I87" s="30" t="s">
        <v>38</v>
      </c>
      <c r="J87" s="34" t="str">
        <f>E24</f>
        <v>Ing. Otépka Miroslav</v>
      </c>
      <c r="K87" s="38"/>
      <c r="L87" s="128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0.32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128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11" customFormat="1" ht="29.28" customHeight="1">
      <c r="A89" s="171"/>
      <c r="B89" s="172"/>
      <c r="C89" s="173" t="s">
        <v>105</v>
      </c>
      <c r="D89" s="174" t="s">
        <v>61</v>
      </c>
      <c r="E89" s="174" t="s">
        <v>57</v>
      </c>
      <c r="F89" s="174" t="s">
        <v>58</v>
      </c>
      <c r="G89" s="174" t="s">
        <v>106</v>
      </c>
      <c r="H89" s="174" t="s">
        <v>107</v>
      </c>
      <c r="I89" s="174" t="s">
        <v>108</v>
      </c>
      <c r="J89" s="174" t="s">
        <v>91</v>
      </c>
      <c r="K89" s="175" t="s">
        <v>109</v>
      </c>
      <c r="L89" s="176"/>
      <c r="M89" s="90" t="s">
        <v>20</v>
      </c>
      <c r="N89" s="91" t="s">
        <v>46</v>
      </c>
      <c r="O89" s="91" t="s">
        <v>110</v>
      </c>
      <c r="P89" s="91" t="s">
        <v>111</v>
      </c>
      <c r="Q89" s="91" t="s">
        <v>112</v>
      </c>
      <c r="R89" s="91" t="s">
        <v>113</v>
      </c>
      <c r="S89" s="91" t="s">
        <v>114</v>
      </c>
      <c r="T89" s="92" t="s">
        <v>115</v>
      </c>
      <c r="U89" s="171"/>
      <c r="V89" s="171"/>
      <c r="W89" s="171"/>
      <c r="X89" s="171"/>
      <c r="Y89" s="171"/>
      <c r="Z89" s="171"/>
      <c r="AA89" s="171"/>
      <c r="AB89" s="171"/>
      <c r="AC89" s="171"/>
      <c r="AD89" s="171"/>
      <c r="AE89" s="171"/>
    </row>
    <row r="90" s="2" customFormat="1" ht="22.8" customHeight="1">
      <c r="A90" s="36"/>
      <c r="B90" s="37"/>
      <c r="C90" s="97" t="s">
        <v>116</v>
      </c>
      <c r="D90" s="38"/>
      <c r="E90" s="38"/>
      <c r="F90" s="38"/>
      <c r="G90" s="38"/>
      <c r="H90" s="38"/>
      <c r="I90" s="38"/>
      <c r="J90" s="177">
        <f>BK90</f>
        <v>0</v>
      </c>
      <c r="K90" s="38"/>
      <c r="L90" s="42"/>
      <c r="M90" s="93"/>
      <c r="N90" s="178"/>
      <c r="O90" s="94"/>
      <c r="P90" s="179">
        <f>P91+P181+P197</f>
        <v>0</v>
      </c>
      <c r="Q90" s="94"/>
      <c r="R90" s="179">
        <f>R91+R181+R197</f>
        <v>860.9845439479999</v>
      </c>
      <c r="S90" s="94"/>
      <c r="T90" s="180">
        <f>T91+T181+T197</f>
        <v>2.5499999999999998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T90" s="15" t="s">
        <v>75</v>
      </c>
      <c r="AU90" s="15" t="s">
        <v>92</v>
      </c>
      <c r="BK90" s="181">
        <f>BK91+BK181+BK197</f>
        <v>0</v>
      </c>
    </row>
    <row r="91" s="12" customFormat="1" ht="25.92" customHeight="1">
      <c r="A91" s="12"/>
      <c r="B91" s="182"/>
      <c r="C91" s="183"/>
      <c r="D91" s="184" t="s">
        <v>75</v>
      </c>
      <c r="E91" s="185" t="s">
        <v>117</v>
      </c>
      <c r="F91" s="185" t="s">
        <v>118</v>
      </c>
      <c r="G91" s="183"/>
      <c r="H91" s="183"/>
      <c r="I91" s="186"/>
      <c r="J91" s="187">
        <f>BK91</f>
        <v>0</v>
      </c>
      <c r="K91" s="183"/>
      <c r="L91" s="188"/>
      <c r="M91" s="189"/>
      <c r="N91" s="190"/>
      <c r="O91" s="190"/>
      <c r="P91" s="191">
        <f>P92+P135+P138+P164+P167+P168+P178</f>
        <v>0</v>
      </c>
      <c r="Q91" s="190"/>
      <c r="R91" s="191">
        <f>R92+R135+R138+R164+R167+R168+R178</f>
        <v>858.47577824799987</v>
      </c>
      <c r="S91" s="190"/>
      <c r="T91" s="192">
        <f>T92+T135+T138+T164+T167+T168+T178</f>
        <v>2.5499999999999998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3" t="s">
        <v>22</v>
      </c>
      <c r="AT91" s="194" t="s">
        <v>75</v>
      </c>
      <c r="AU91" s="194" t="s">
        <v>76</v>
      </c>
      <c r="AY91" s="193" t="s">
        <v>119</v>
      </c>
      <c r="BK91" s="195">
        <f>BK92+BK135+BK138+BK164+BK167+BK168+BK178</f>
        <v>0</v>
      </c>
    </row>
    <row r="92" s="12" customFormat="1" ht="22.8" customHeight="1">
      <c r="A92" s="12"/>
      <c r="B92" s="182"/>
      <c r="C92" s="183"/>
      <c r="D92" s="184" t="s">
        <v>75</v>
      </c>
      <c r="E92" s="196" t="s">
        <v>22</v>
      </c>
      <c r="F92" s="196" t="s">
        <v>120</v>
      </c>
      <c r="G92" s="183"/>
      <c r="H92" s="183"/>
      <c r="I92" s="186"/>
      <c r="J92" s="197">
        <f>BK92</f>
        <v>0</v>
      </c>
      <c r="K92" s="183"/>
      <c r="L92" s="188"/>
      <c r="M92" s="189"/>
      <c r="N92" s="190"/>
      <c r="O92" s="190"/>
      <c r="P92" s="191">
        <f>SUM(P93:P134)</f>
        <v>0</v>
      </c>
      <c r="Q92" s="190"/>
      <c r="R92" s="191">
        <f>SUM(R93:R134)</f>
        <v>18.161816456</v>
      </c>
      <c r="S92" s="190"/>
      <c r="T92" s="192">
        <f>SUM(T93:T134)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3" t="s">
        <v>22</v>
      </c>
      <c r="AT92" s="194" t="s">
        <v>75</v>
      </c>
      <c r="AU92" s="194" t="s">
        <v>22</v>
      </c>
      <c r="AY92" s="193" t="s">
        <v>119</v>
      </c>
      <c r="BK92" s="195">
        <f>SUM(BK93:BK134)</f>
        <v>0</v>
      </c>
    </row>
    <row r="93" s="2" customFormat="1" ht="24.15" customHeight="1">
      <c r="A93" s="36"/>
      <c r="B93" s="37"/>
      <c r="C93" s="198" t="s">
        <v>22</v>
      </c>
      <c r="D93" s="198" t="s">
        <v>121</v>
      </c>
      <c r="E93" s="199" t="s">
        <v>122</v>
      </c>
      <c r="F93" s="200" t="s">
        <v>123</v>
      </c>
      <c r="G93" s="201" t="s">
        <v>124</v>
      </c>
      <c r="H93" s="202">
        <v>4</v>
      </c>
      <c r="I93" s="203"/>
      <c r="J93" s="204">
        <f>ROUND(I93*H93,2)</f>
        <v>0</v>
      </c>
      <c r="K93" s="200" t="s">
        <v>125</v>
      </c>
      <c r="L93" s="42"/>
      <c r="M93" s="205" t="s">
        <v>20</v>
      </c>
      <c r="N93" s="206" t="s">
        <v>47</v>
      </c>
      <c r="O93" s="82"/>
      <c r="P93" s="207">
        <f>O93*H93</f>
        <v>0</v>
      </c>
      <c r="Q93" s="207">
        <v>0</v>
      </c>
      <c r="R93" s="207">
        <f>Q93*H93</f>
        <v>0</v>
      </c>
      <c r="S93" s="207">
        <v>0</v>
      </c>
      <c r="T93" s="208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209" t="s">
        <v>126</v>
      </c>
      <c r="AT93" s="209" t="s">
        <v>121</v>
      </c>
      <c r="AU93" s="209" t="s">
        <v>85</v>
      </c>
      <c r="AY93" s="15" t="s">
        <v>119</v>
      </c>
      <c r="BE93" s="210">
        <f>IF(N93="základní",J93,0)</f>
        <v>0</v>
      </c>
      <c r="BF93" s="210">
        <f>IF(N93="snížená",J93,0)</f>
        <v>0</v>
      </c>
      <c r="BG93" s="210">
        <f>IF(N93="zákl. přenesená",J93,0)</f>
        <v>0</v>
      </c>
      <c r="BH93" s="210">
        <f>IF(N93="sníž. přenesená",J93,0)</f>
        <v>0</v>
      </c>
      <c r="BI93" s="210">
        <f>IF(N93="nulová",J93,0)</f>
        <v>0</v>
      </c>
      <c r="BJ93" s="15" t="s">
        <v>22</v>
      </c>
      <c r="BK93" s="210">
        <f>ROUND(I93*H93,2)</f>
        <v>0</v>
      </c>
      <c r="BL93" s="15" t="s">
        <v>126</v>
      </c>
      <c r="BM93" s="209" t="s">
        <v>127</v>
      </c>
    </row>
    <row r="94" s="2" customFormat="1">
      <c r="A94" s="36"/>
      <c r="B94" s="37"/>
      <c r="C94" s="38"/>
      <c r="D94" s="211" t="s">
        <v>128</v>
      </c>
      <c r="E94" s="38"/>
      <c r="F94" s="212" t="s">
        <v>129</v>
      </c>
      <c r="G94" s="38"/>
      <c r="H94" s="38"/>
      <c r="I94" s="213"/>
      <c r="J94" s="38"/>
      <c r="K94" s="38"/>
      <c r="L94" s="42"/>
      <c r="M94" s="214"/>
      <c r="N94" s="215"/>
      <c r="O94" s="82"/>
      <c r="P94" s="82"/>
      <c r="Q94" s="82"/>
      <c r="R94" s="82"/>
      <c r="S94" s="82"/>
      <c r="T94" s="83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5" t="s">
        <v>128</v>
      </c>
      <c r="AU94" s="15" t="s">
        <v>85</v>
      </c>
    </row>
    <row r="95" s="2" customFormat="1" ht="24.15" customHeight="1">
      <c r="A95" s="36"/>
      <c r="B95" s="37"/>
      <c r="C95" s="198" t="s">
        <v>85</v>
      </c>
      <c r="D95" s="198" t="s">
        <v>121</v>
      </c>
      <c r="E95" s="199" t="s">
        <v>130</v>
      </c>
      <c r="F95" s="200" t="s">
        <v>131</v>
      </c>
      <c r="G95" s="201" t="s">
        <v>124</v>
      </c>
      <c r="H95" s="202">
        <v>4</v>
      </c>
      <c r="I95" s="203"/>
      <c r="J95" s="204">
        <f>ROUND(I95*H95,2)</f>
        <v>0</v>
      </c>
      <c r="K95" s="200" t="s">
        <v>125</v>
      </c>
      <c r="L95" s="42"/>
      <c r="M95" s="205" t="s">
        <v>20</v>
      </c>
      <c r="N95" s="206" t="s">
        <v>47</v>
      </c>
      <c r="O95" s="82"/>
      <c r="P95" s="207">
        <f>O95*H95</f>
        <v>0</v>
      </c>
      <c r="Q95" s="207">
        <v>0</v>
      </c>
      <c r="R95" s="207">
        <f>Q95*H95</f>
        <v>0</v>
      </c>
      <c r="S95" s="207">
        <v>0</v>
      </c>
      <c r="T95" s="208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209" t="s">
        <v>126</v>
      </c>
      <c r="AT95" s="209" t="s">
        <v>121</v>
      </c>
      <c r="AU95" s="209" t="s">
        <v>85</v>
      </c>
      <c r="AY95" s="15" t="s">
        <v>119</v>
      </c>
      <c r="BE95" s="210">
        <f>IF(N95="základní",J95,0)</f>
        <v>0</v>
      </c>
      <c r="BF95" s="210">
        <f>IF(N95="snížená",J95,0)</f>
        <v>0</v>
      </c>
      <c r="BG95" s="210">
        <f>IF(N95="zákl. přenesená",J95,0)</f>
        <v>0</v>
      </c>
      <c r="BH95" s="210">
        <f>IF(N95="sníž. přenesená",J95,0)</f>
        <v>0</v>
      </c>
      <c r="BI95" s="210">
        <f>IF(N95="nulová",J95,0)</f>
        <v>0</v>
      </c>
      <c r="BJ95" s="15" t="s">
        <v>22</v>
      </c>
      <c r="BK95" s="210">
        <f>ROUND(I95*H95,2)</f>
        <v>0</v>
      </c>
      <c r="BL95" s="15" t="s">
        <v>126</v>
      </c>
      <c r="BM95" s="209" t="s">
        <v>132</v>
      </c>
    </row>
    <row r="96" s="2" customFormat="1">
      <c r="A96" s="36"/>
      <c r="B96" s="37"/>
      <c r="C96" s="38"/>
      <c r="D96" s="211" t="s">
        <v>128</v>
      </c>
      <c r="E96" s="38"/>
      <c r="F96" s="212" t="s">
        <v>133</v>
      </c>
      <c r="G96" s="38"/>
      <c r="H96" s="38"/>
      <c r="I96" s="213"/>
      <c r="J96" s="38"/>
      <c r="K96" s="38"/>
      <c r="L96" s="42"/>
      <c r="M96" s="214"/>
      <c r="N96" s="215"/>
      <c r="O96" s="82"/>
      <c r="P96" s="82"/>
      <c r="Q96" s="82"/>
      <c r="R96" s="82"/>
      <c r="S96" s="82"/>
      <c r="T96" s="83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T96" s="15" t="s">
        <v>128</v>
      </c>
      <c r="AU96" s="15" t="s">
        <v>85</v>
      </c>
    </row>
    <row r="97" s="2" customFormat="1" ht="21.75" customHeight="1">
      <c r="A97" s="36"/>
      <c r="B97" s="37"/>
      <c r="C97" s="198" t="s">
        <v>134</v>
      </c>
      <c r="D97" s="198" t="s">
        <v>121</v>
      </c>
      <c r="E97" s="199" t="s">
        <v>135</v>
      </c>
      <c r="F97" s="200" t="s">
        <v>136</v>
      </c>
      <c r="G97" s="201" t="s">
        <v>137</v>
      </c>
      <c r="H97" s="202">
        <v>35</v>
      </c>
      <c r="I97" s="203"/>
      <c r="J97" s="204">
        <f>ROUND(I97*H97,2)</f>
        <v>0</v>
      </c>
      <c r="K97" s="200" t="s">
        <v>125</v>
      </c>
      <c r="L97" s="42"/>
      <c r="M97" s="205" t="s">
        <v>20</v>
      </c>
      <c r="N97" s="206" t="s">
        <v>47</v>
      </c>
      <c r="O97" s="82"/>
      <c r="P97" s="207">
        <f>O97*H97</f>
        <v>0</v>
      </c>
      <c r="Q97" s="207">
        <v>0.0219291816</v>
      </c>
      <c r="R97" s="207">
        <f>Q97*H97</f>
        <v>0.76752135600000004</v>
      </c>
      <c r="S97" s="207">
        <v>0</v>
      </c>
      <c r="T97" s="208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209" t="s">
        <v>126</v>
      </c>
      <c r="AT97" s="209" t="s">
        <v>121</v>
      </c>
      <c r="AU97" s="209" t="s">
        <v>85</v>
      </c>
      <c r="AY97" s="15" t="s">
        <v>119</v>
      </c>
      <c r="BE97" s="210">
        <f>IF(N97="základní",J97,0)</f>
        <v>0</v>
      </c>
      <c r="BF97" s="210">
        <f>IF(N97="snížená",J97,0)</f>
        <v>0</v>
      </c>
      <c r="BG97" s="210">
        <f>IF(N97="zákl. přenesená",J97,0)</f>
        <v>0</v>
      </c>
      <c r="BH97" s="210">
        <f>IF(N97="sníž. přenesená",J97,0)</f>
        <v>0</v>
      </c>
      <c r="BI97" s="210">
        <f>IF(N97="nulová",J97,0)</f>
        <v>0</v>
      </c>
      <c r="BJ97" s="15" t="s">
        <v>22</v>
      </c>
      <c r="BK97" s="210">
        <f>ROUND(I97*H97,2)</f>
        <v>0</v>
      </c>
      <c r="BL97" s="15" t="s">
        <v>126</v>
      </c>
      <c r="BM97" s="209" t="s">
        <v>138</v>
      </c>
    </row>
    <row r="98" s="2" customFormat="1">
      <c r="A98" s="36"/>
      <c r="B98" s="37"/>
      <c r="C98" s="38"/>
      <c r="D98" s="211" t="s">
        <v>128</v>
      </c>
      <c r="E98" s="38"/>
      <c r="F98" s="212" t="s">
        <v>139</v>
      </c>
      <c r="G98" s="38"/>
      <c r="H98" s="38"/>
      <c r="I98" s="213"/>
      <c r="J98" s="38"/>
      <c r="K98" s="38"/>
      <c r="L98" s="42"/>
      <c r="M98" s="214"/>
      <c r="N98" s="215"/>
      <c r="O98" s="82"/>
      <c r="P98" s="82"/>
      <c r="Q98" s="82"/>
      <c r="R98" s="82"/>
      <c r="S98" s="82"/>
      <c r="T98" s="83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5" t="s">
        <v>128</v>
      </c>
      <c r="AU98" s="15" t="s">
        <v>85</v>
      </c>
    </row>
    <row r="99" s="2" customFormat="1" ht="33" customHeight="1">
      <c r="A99" s="36"/>
      <c r="B99" s="37"/>
      <c r="C99" s="198" t="s">
        <v>126</v>
      </c>
      <c r="D99" s="198" t="s">
        <v>121</v>
      </c>
      <c r="E99" s="199" t="s">
        <v>140</v>
      </c>
      <c r="F99" s="200" t="s">
        <v>141</v>
      </c>
      <c r="G99" s="201" t="s">
        <v>142</v>
      </c>
      <c r="H99" s="202">
        <v>120</v>
      </c>
      <c r="I99" s="203"/>
      <c r="J99" s="204">
        <f>ROUND(I99*H99,2)</f>
        <v>0</v>
      </c>
      <c r="K99" s="200" t="s">
        <v>125</v>
      </c>
      <c r="L99" s="42"/>
      <c r="M99" s="205" t="s">
        <v>20</v>
      </c>
      <c r="N99" s="206" t="s">
        <v>47</v>
      </c>
      <c r="O99" s="82"/>
      <c r="P99" s="207">
        <f>O99*H99</f>
        <v>0</v>
      </c>
      <c r="Q99" s="207">
        <v>4.07925E-05</v>
      </c>
      <c r="R99" s="207">
        <f>Q99*H99</f>
        <v>0.0048951000000000003</v>
      </c>
      <c r="S99" s="207">
        <v>0</v>
      </c>
      <c r="T99" s="208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209" t="s">
        <v>22</v>
      </c>
      <c r="AT99" s="209" t="s">
        <v>121</v>
      </c>
      <c r="AU99" s="209" t="s">
        <v>85</v>
      </c>
      <c r="AY99" s="15" t="s">
        <v>119</v>
      </c>
      <c r="BE99" s="210">
        <f>IF(N99="základní",J99,0)</f>
        <v>0</v>
      </c>
      <c r="BF99" s="210">
        <f>IF(N99="snížená",J99,0)</f>
        <v>0</v>
      </c>
      <c r="BG99" s="210">
        <f>IF(N99="zákl. přenesená",J99,0)</f>
        <v>0</v>
      </c>
      <c r="BH99" s="210">
        <f>IF(N99="sníž. přenesená",J99,0)</f>
        <v>0</v>
      </c>
      <c r="BI99" s="210">
        <f>IF(N99="nulová",J99,0)</f>
        <v>0</v>
      </c>
      <c r="BJ99" s="15" t="s">
        <v>22</v>
      </c>
      <c r="BK99" s="210">
        <f>ROUND(I99*H99,2)</f>
        <v>0</v>
      </c>
      <c r="BL99" s="15" t="s">
        <v>22</v>
      </c>
      <c r="BM99" s="209" t="s">
        <v>143</v>
      </c>
    </row>
    <row r="100" s="2" customFormat="1">
      <c r="A100" s="36"/>
      <c r="B100" s="37"/>
      <c r="C100" s="38"/>
      <c r="D100" s="211" t="s">
        <v>128</v>
      </c>
      <c r="E100" s="38"/>
      <c r="F100" s="212" t="s">
        <v>144</v>
      </c>
      <c r="G100" s="38"/>
      <c r="H100" s="38"/>
      <c r="I100" s="213"/>
      <c r="J100" s="38"/>
      <c r="K100" s="38"/>
      <c r="L100" s="42"/>
      <c r="M100" s="214"/>
      <c r="N100" s="215"/>
      <c r="O100" s="82"/>
      <c r="P100" s="82"/>
      <c r="Q100" s="82"/>
      <c r="R100" s="82"/>
      <c r="S100" s="82"/>
      <c r="T100" s="83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5" t="s">
        <v>128</v>
      </c>
      <c r="AU100" s="15" t="s">
        <v>85</v>
      </c>
    </row>
    <row r="101" s="2" customFormat="1" ht="37.8" customHeight="1">
      <c r="A101" s="36"/>
      <c r="B101" s="37"/>
      <c r="C101" s="198" t="s">
        <v>145</v>
      </c>
      <c r="D101" s="198" t="s">
        <v>121</v>
      </c>
      <c r="E101" s="199" t="s">
        <v>146</v>
      </c>
      <c r="F101" s="200" t="s">
        <v>147</v>
      </c>
      <c r="G101" s="201" t="s">
        <v>148</v>
      </c>
      <c r="H101" s="202">
        <v>90</v>
      </c>
      <c r="I101" s="203"/>
      <c r="J101" s="204">
        <f>ROUND(I101*H101,2)</f>
        <v>0</v>
      </c>
      <c r="K101" s="200" t="s">
        <v>125</v>
      </c>
      <c r="L101" s="42"/>
      <c r="M101" s="205" t="s">
        <v>20</v>
      </c>
      <c r="N101" s="206" t="s">
        <v>47</v>
      </c>
      <c r="O101" s="82"/>
      <c r="P101" s="207">
        <f>O101*H101</f>
        <v>0</v>
      </c>
      <c r="Q101" s="207">
        <v>0</v>
      </c>
      <c r="R101" s="207">
        <f>Q101*H101</f>
        <v>0</v>
      </c>
      <c r="S101" s="207">
        <v>0</v>
      </c>
      <c r="T101" s="208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209" t="s">
        <v>22</v>
      </c>
      <c r="AT101" s="209" t="s">
        <v>121</v>
      </c>
      <c r="AU101" s="209" t="s">
        <v>85</v>
      </c>
      <c r="AY101" s="15" t="s">
        <v>119</v>
      </c>
      <c r="BE101" s="210">
        <f>IF(N101="základní",J101,0)</f>
        <v>0</v>
      </c>
      <c r="BF101" s="210">
        <f>IF(N101="snížená",J101,0)</f>
        <v>0</v>
      </c>
      <c r="BG101" s="210">
        <f>IF(N101="zákl. přenesená",J101,0)</f>
        <v>0</v>
      </c>
      <c r="BH101" s="210">
        <f>IF(N101="sníž. přenesená",J101,0)</f>
        <v>0</v>
      </c>
      <c r="BI101" s="210">
        <f>IF(N101="nulová",J101,0)</f>
        <v>0</v>
      </c>
      <c r="BJ101" s="15" t="s">
        <v>22</v>
      </c>
      <c r="BK101" s="210">
        <f>ROUND(I101*H101,2)</f>
        <v>0</v>
      </c>
      <c r="BL101" s="15" t="s">
        <v>22</v>
      </c>
      <c r="BM101" s="209" t="s">
        <v>149</v>
      </c>
    </row>
    <row r="102" s="2" customFormat="1">
      <c r="A102" s="36"/>
      <c r="B102" s="37"/>
      <c r="C102" s="38"/>
      <c r="D102" s="211" t="s">
        <v>128</v>
      </c>
      <c r="E102" s="38"/>
      <c r="F102" s="212" t="s">
        <v>150</v>
      </c>
      <c r="G102" s="38"/>
      <c r="H102" s="38"/>
      <c r="I102" s="213"/>
      <c r="J102" s="38"/>
      <c r="K102" s="38"/>
      <c r="L102" s="42"/>
      <c r="M102" s="214"/>
      <c r="N102" s="215"/>
      <c r="O102" s="82"/>
      <c r="P102" s="82"/>
      <c r="Q102" s="82"/>
      <c r="R102" s="82"/>
      <c r="S102" s="82"/>
      <c r="T102" s="83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T102" s="15" t="s">
        <v>128</v>
      </c>
      <c r="AU102" s="15" t="s">
        <v>85</v>
      </c>
    </row>
    <row r="103" s="2" customFormat="1" ht="33" customHeight="1">
      <c r="A103" s="36"/>
      <c r="B103" s="37"/>
      <c r="C103" s="198" t="s">
        <v>151</v>
      </c>
      <c r="D103" s="198" t="s">
        <v>121</v>
      </c>
      <c r="E103" s="199" t="s">
        <v>152</v>
      </c>
      <c r="F103" s="200" t="s">
        <v>153</v>
      </c>
      <c r="G103" s="201" t="s">
        <v>154</v>
      </c>
      <c r="H103" s="202">
        <v>70</v>
      </c>
      <c r="I103" s="203"/>
      <c r="J103" s="204">
        <f>ROUND(I103*H103,2)</f>
        <v>0</v>
      </c>
      <c r="K103" s="200" t="s">
        <v>125</v>
      </c>
      <c r="L103" s="42"/>
      <c r="M103" s="205" t="s">
        <v>20</v>
      </c>
      <c r="N103" s="206" t="s">
        <v>47</v>
      </c>
      <c r="O103" s="82"/>
      <c r="P103" s="207">
        <f>O103*H103</f>
        <v>0</v>
      </c>
      <c r="Q103" s="207">
        <v>0</v>
      </c>
      <c r="R103" s="207">
        <f>Q103*H103</f>
        <v>0</v>
      </c>
      <c r="S103" s="207">
        <v>0</v>
      </c>
      <c r="T103" s="208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209" t="s">
        <v>126</v>
      </c>
      <c r="AT103" s="209" t="s">
        <v>121</v>
      </c>
      <c r="AU103" s="209" t="s">
        <v>85</v>
      </c>
      <c r="AY103" s="15" t="s">
        <v>119</v>
      </c>
      <c r="BE103" s="210">
        <f>IF(N103="základní",J103,0)</f>
        <v>0</v>
      </c>
      <c r="BF103" s="210">
        <f>IF(N103="snížená",J103,0)</f>
        <v>0</v>
      </c>
      <c r="BG103" s="210">
        <f>IF(N103="zákl. přenesená",J103,0)</f>
        <v>0</v>
      </c>
      <c r="BH103" s="210">
        <f>IF(N103="sníž. přenesená",J103,0)</f>
        <v>0</v>
      </c>
      <c r="BI103" s="210">
        <f>IF(N103="nulová",J103,0)</f>
        <v>0</v>
      </c>
      <c r="BJ103" s="15" t="s">
        <v>22</v>
      </c>
      <c r="BK103" s="210">
        <f>ROUND(I103*H103,2)</f>
        <v>0</v>
      </c>
      <c r="BL103" s="15" t="s">
        <v>126</v>
      </c>
      <c r="BM103" s="209" t="s">
        <v>155</v>
      </c>
    </row>
    <row r="104" s="2" customFormat="1">
      <c r="A104" s="36"/>
      <c r="B104" s="37"/>
      <c r="C104" s="38"/>
      <c r="D104" s="211" t="s">
        <v>128</v>
      </c>
      <c r="E104" s="38"/>
      <c r="F104" s="212" t="s">
        <v>156</v>
      </c>
      <c r="G104" s="38"/>
      <c r="H104" s="38"/>
      <c r="I104" s="213"/>
      <c r="J104" s="38"/>
      <c r="K104" s="38"/>
      <c r="L104" s="42"/>
      <c r="M104" s="214"/>
      <c r="N104" s="215"/>
      <c r="O104" s="82"/>
      <c r="P104" s="82"/>
      <c r="Q104" s="82"/>
      <c r="R104" s="82"/>
      <c r="S104" s="82"/>
      <c r="T104" s="83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5" t="s">
        <v>128</v>
      </c>
      <c r="AU104" s="15" t="s">
        <v>85</v>
      </c>
    </row>
    <row r="105" s="2" customFormat="1" ht="24.15" customHeight="1">
      <c r="A105" s="36"/>
      <c r="B105" s="37"/>
      <c r="C105" s="198" t="s">
        <v>157</v>
      </c>
      <c r="D105" s="198" t="s">
        <v>121</v>
      </c>
      <c r="E105" s="199" t="s">
        <v>158</v>
      </c>
      <c r="F105" s="200" t="s">
        <v>159</v>
      </c>
      <c r="G105" s="201" t="s">
        <v>154</v>
      </c>
      <c r="H105" s="202">
        <v>50</v>
      </c>
      <c r="I105" s="203"/>
      <c r="J105" s="204">
        <f>ROUND(I105*H105,2)</f>
        <v>0</v>
      </c>
      <c r="K105" s="200" t="s">
        <v>125</v>
      </c>
      <c r="L105" s="42"/>
      <c r="M105" s="205" t="s">
        <v>20</v>
      </c>
      <c r="N105" s="206" t="s">
        <v>47</v>
      </c>
      <c r="O105" s="82"/>
      <c r="P105" s="207">
        <f>O105*H105</f>
        <v>0</v>
      </c>
      <c r="Q105" s="207">
        <v>0</v>
      </c>
      <c r="R105" s="207">
        <f>Q105*H105</f>
        <v>0</v>
      </c>
      <c r="S105" s="207">
        <v>0</v>
      </c>
      <c r="T105" s="208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209" t="s">
        <v>126</v>
      </c>
      <c r="AT105" s="209" t="s">
        <v>121</v>
      </c>
      <c r="AU105" s="209" t="s">
        <v>85</v>
      </c>
      <c r="AY105" s="15" t="s">
        <v>119</v>
      </c>
      <c r="BE105" s="210">
        <f>IF(N105="základní",J105,0)</f>
        <v>0</v>
      </c>
      <c r="BF105" s="210">
        <f>IF(N105="snížená",J105,0)</f>
        <v>0</v>
      </c>
      <c r="BG105" s="210">
        <f>IF(N105="zákl. přenesená",J105,0)</f>
        <v>0</v>
      </c>
      <c r="BH105" s="210">
        <f>IF(N105="sníž. přenesená",J105,0)</f>
        <v>0</v>
      </c>
      <c r="BI105" s="210">
        <f>IF(N105="nulová",J105,0)</f>
        <v>0</v>
      </c>
      <c r="BJ105" s="15" t="s">
        <v>22</v>
      </c>
      <c r="BK105" s="210">
        <f>ROUND(I105*H105,2)</f>
        <v>0</v>
      </c>
      <c r="BL105" s="15" t="s">
        <v>126</v>
      </c>
      <c r="BM105" s="209" t="s">
        <v>160</v>
      </c>
    </row>
    <row r="106" s="2" customFormat="1">
      <c r="A106" s="36"/>
      <c r="B106" s="37"/>
      <c r="C106" s="38"/>
      <c r="D106" s="211" t="s">
        <v>128</v>
      </c>
      <c r="E106" s="38"/>
      <c r="F106" s="212" t="s">
        <v>161</v>
      </c>
      <c r="G106" s="38"/>
      <c r="H106" s="38"/>
      <c r="I106" s="213"/>
      <c r="J106" s="38"/>
      <c r="K106" s="38"/>
      <c r="L106" s="42"/>
      <c r="M106" s="214"/>
      <c r="N106" s="215"/>
      <c r="O106" s="82"/>
      <c r="P106" s="82"/>
      <c r="Q106" s="82"/>
      <c r="R106" s="82"/>
      <c r="S106" s="82"/>
      <c r="T106" s="83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5" t="s">
        <v>128</v>
      </c>
      <c r="AU106" s="15" t="s">
        <v>85</v>
      </c>
    </row>
    <row r="107" s="2" customFormat="1" ht="62.7" customHeight="1">
      <c r="A107" s="36"/>
      <c r="B107" s="37"/>
      <c r="C107" s="198" t="s">
        <v>162</v>
      </c>
      <c r="D107" s="198" t="s">
        <v>121</v>
      </c>
      <c r="E107" s="199" t="s">
        <v>163</v>
      </c>
      <c r="F107" s="200" t="s">
        <v>164</v>
      </c>
      <c r="G107" s="201" t="s">
        <v>154</v>
      </c>
      <c r="H107" s="202">
        <v>70</v>
      </c>
      <c r="I107" s="203"/>
      <c r="J107" s="204">
        <f>ROUND(I107*H107,2)</f>
        <v>0</v>
      </c>
      <c r="K107" s="200" t="s">
        <v>125</v>
      </c>
      <c r="L107" s="42"/>
      <c r="M107" s="205" t="s">
        <v>20</v>
      </c>
      <c r="N107" s="206" t="s">
        <v>47</v>
      </c>
      <c r="O107" s="82"/>
      <c r="P107" s="207">
        <f>O107*H107</f>
        <v>0</v>
      </c>
      <c r="Q107" s="207">
        <v>0</v>
      </c>
      <c r="R107" s="207">
        <f>Q107*H107</f>
        <v>0</v>
      </c>
      <c r="S107" s="207">
        <v>0</v>
      </c>
      <c r="T107" s="208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209" t="s">
        <v>126</v>
      </c>
      <c r="AT107" s="209" t="s">
        <v>121</v>
      </c>
      <c r="AU107" s="209" t="s">
        <v>85</v>
      </c>
      <c r="AY107" s="15" t="s">
        <v>119</v>
      </c>
      <c r="BE107" s="210">
        <f>IF(N107="základní",J107,0)</f>
        <v>0</v>
      </c>
      <c r="BF107" s="210">
        <f>IF(N107="snížená",J107,0)</f>
        <v>0</v>
      </c>
      <c r="BG107" s="210">
        <f>IF(N107="zákl. přenesená",J107,0)</f>
        <v>0</v>
      </c>
      <c r="BH107" s="210">
        <f>IF(N107="sníž. přenesená",J107,0)</f>
        <v>0</v>
      </c>
      <c r="BI107" s="210">
        <f>IF(N107="nulová",J107,0)</f>
        <v>0</v>
      </c>
      <c r="BJ107" s="15" t="s">
        <v>22</v>
      </c>
      <c r="BK107" s="210">
        <f>ROUND(I107*H107,2)</f>
        <v>0</v>
      </c>
      <c r="BL107" s="15" t="s">
        <v>126</v>
      </c>
      <c r="BM107" s="209" t="s">
        <v>165</v>
      </c>
    </row>
    <row r="108" s="2" customFormat="1">
      <c r="A108" s="36"/>
      <c r="B108" s="37"/>
      <c r="C108" s="38"/>
      <c r="D108" s="211" t="s">
        <v>128</v>
      </c>
      <c r="E108" s="38"/>
      <c r="F108" s="212" t="s">
        <v>166</v>
      </c>
      <c r="G108" s="38"/>
      <c r="H108" s="38"/>
      <c r="I108" s="213"/>
      <c r="J108" s="38"/>
      <c r="K108" s="38"/>
      <c r="L108" s="42"/>
      <c r="M108" s="214"/>
      <c r="N108" s="215"/>
      <c r="O108" s="82"/>
      <c r="P108" s="82"/>
      <c r="Q108" s="82"/>
      <c r="R108" s="82"/>
      <c r="S108" s="82"/>
      <c r="T108" s="83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5" t="s">
        <v>128</v>
      </c>
      <c r="AU108" s="15" t="s">
        <v>85</v>
      </c>
    </row>
    <row r="109" s="2" customFormat="1" ht="62.7" customHeight="1">
      <c r="A109" s="36"/>
      <c r="B109" s="37"/>
      <c r="C109" s="198" t="s">
        <v>167</v>
      </c>
      <c r="D109" s="198" t="s">
        <v>121</v>
      </c>
      <c r="E109" s="199" t="s">
        <v>168</v>
      </c>
      <c r="F109" s="200" t="s">
        <v>169</v>
      </c>
      <c r="G109" s="201" t="s">
        <v>154</v>
      </c>
      <c r="H109" s="202">
        <v>50</v>
      </c>
      <c r="I109" s="203"/>
      <c r="J109" s="204">
        <f>ROUND(I109*H109,2)</f>
        <v>0</v>
      </c>
      <c r="K109" s="200" t="s">
        <v>125</v>
      </c>
      <c r="L109" s="42"/>
      <c r="M109" s="205" t="s">
        <v>20</v>
      </c>
      <c r="N109" s="206" t="s">
        <v>47</v>
      </c>
      <c r="O109" s="82"/>
      <c r="P109" s="207">
        <f>O109*H109</f>
        <v>0</v>
      </c>
      <c r="Q109" s="207">
        <v>0</v>
      </c>
      <c r="R109" s="207">
        <f>Q109*H109</f>
        <v>0</v>
      </c>
      <c r="S109" s="207">
        <v>0</v>
      </c>
      <c r="T109" s="208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209" t="s">
        <v>126</v>
      </c>
      <c r="AT109" s="209" t="s">
        <v>121</v>
      </c>
      <c r="AU109" s="209" t="s">
        <v>85</v>
      </c>
      <c r="AY109" s="15" t="s">
        <v>119</v>
      </c>
      <c r="BE109" s="210">
        <f>IF(N109="základní",J109,0)</f>
        <v>0</v>
      </c>
      <c r="BF109" s="210">
        <f>IF(N109="snížená",J109,0)</f>
        <v>0</v>
      </c>
      <c r="BG109" s="210">
        <f>IF(N109="zákl. přenesená",J109,0)</f>
        <v>0</v>
      </c>
      <c r="BH109" s="210">
        <f>IF(N109="sníž. přenesená",J109,0)</f>
        <v>0</v>
      </c>
      <c r="BI109" s="210">
        <f>IF(N109="nulová",J109,0)</f>
        <v>0</v>
      </c>
      <c r="BJ109" s="15" t="s">
        <v>22</v>
      </c>
      <c r="BK109" s="210">
        <f>ROUND(I109*H109,2)</f>
        <v>0</v>
      </c>
      <c r="BL109" s="15" t="s">
        <v>126</v>
      </c>
      <c r="BM109" s="209" t="s">
        <v>170</v>
      </c>
    </row>
    <row r="110" s="2" customFormat="1">
      <c r="A110" s="36"/>
      <c r="B110" s="37"/>
      <c r="C110" s="38"/>
      <c r="D110" s="211" t="s">
        <v>128</v>
      </c>
      <c r="E110" s="38"/>
      <c r="F110" s="212" t="s">
        <v>171</v>
      </c>
      <c r="G110" s="38"/>
      <c r="H110" s="38"/>
      <c r="I110" s="213"/>
      <c r="J110" s="38"/>
      <c r="K110" s="38"/>
      <c r="L110" s="42"/>
      <c r="M110" s="214"/>
      <c r="N110" s="215"/>
      <c r="O110" s="82"/>
      <c r="P110" s="82"/>
      <c r="Q110" s="82"/>
      <c r="R110" s="82"/>
      <c r="S110" s="82"/>
      <c r="T110" s="83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5" t="s">
        <v>128</v>
      </c>
      <c r="AU110" s="15" t="s">
        <v>85</v>
      </c>
    </row>
    <row r="111" s="2" customFormat="1" ht="24.15" customHeight="1">
      <c r="A111" s="36"/>
      <c r="B111" s="37"/>
      <c r="C111" s="198" t="s">
        <v>27</v>
      </c>
      <c r="D111" s="198" t="s">
        <v>121</v>
      </c>
      <c r="E111" s="199" t="s">
        <v>172</v>
      </c>
      <c r="F111" s="200" t="s">
        <v>173</v>
      </c>
      <c r="G111" s="201" t="s">
        <v>154</v>
      </c>
      <c r="H111" s="202">
        <v>70</v>
      </c>
      <c r="I111" s="203"/>
      <c r="J111" s="204">
        <f>ROUND(I111*H111,2)</f>
        <v>0</v>
      </c>
      <c r="K111" s="200" t="s">
        <v>125</v>
      </c>
      <c r="L111" s="42"/>
      <c r="M111" s="205" t="s">
        <v>20</v>
      </c>
      <c r="N111" s="206" t="s">
        <v>47</v>
      </c>
      <c r="O111" s="82"/>
      <c r="P111" s="207">
        <f>O111*H111</f>
        <v>0</v>
      </c>
      <c r="Q111" s="207">
        <v>0</v>
      </c>
      <c r="R111" s="207">
        <f>Q111*H111</f>
        <v>0</v>
      </c>
      <c r="S111" s="207">
        <v>0</v>
      </c>
      <c r="T111" s="208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209" t="s">
        <v>126</v>
      </c>
      <c r="AT111" s="209" t="s">
        <v>121</v>
      </c>
      <c r="AU111" s="209" t="s">
        <v>85</v>
      </c>
      <c r="AY111" s="15" t="s">
        <v>119</v>
      </c>
      <c r="BE111" s="210">
        <f>IF(N111="základní",J111,0)</f>
        <v>0</v>
      </c>
      <c r="BF111" s="210">
        <f>IF(N111="snížená",J111,0)</f>
        <v>0</v>
      </c>
      <c r="BG111" s="210">
        <f>IF(N111="zákl. přenesená",J111,0)</f>
        <v>0</v>
      </c>
      <c r="BH111" s="210">
        <f>IF(N111="sníž. přenesená",J111,0)</f>
        <v>0</v>
      </c>
      <c r="BI111" s="210">
        <f>IF(N111="nulová",J111,0)</f>
        <v>0</v>
      </c>
      <c r="BJ111" s="15" t="s">
        <v>22</v>
      </c>
      <c r="BK111" s="210">
        <f>ROUND(I111*H111,2)</f>
        <v>0</v>
      </c>
      <c r="BL111" s="15" t="s">
        <v>126</v>
      </c>
      <c r="BM111" s="209" t="s">
        <v>174</v>
      </c>
    </row>
    <row r="112" s="2" customFormat="1">
      <c r="A112" s="36"/>
      <c r="B112" s="37"/>
      <c r="C112" s="38"/>
      <c r="D112" s="211" t="s">
        <v>128</v>
      </c>
      <c r="E112" s="38"/>
      <c r="F112" s="212" t="s">
        <v>175</v>
      </c>
      <c r="G112" s="38"/>
      <c r="H112" s="38"/>
      <c r="I112" s="213"/>
      <c r="J112" s="38"/>
      <c r="K112" s="38"/>
      <c r="L112" s="42"/>
      <c r="M112" s="214"/>
      <c r="N112" s="215"/>
      <c r="O112" s="82"/>
      <c r="P112" s="82"/>
      <c r="Q112" s="82"/>
      <c r="R112" s="82"/>
      <c r="S112" s="82"/>
      <c r="T112" s="83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T112" s="15" t="s">
        <v>128</v>
      </c>
      <c r="AU112" s="15" t="s">
        <v>85</v>
      </c>
    </row>
    <row r="113" s="2" customFormat="1" ht="24.15" customHeight="1">
      <c r="A113" s="36"/>
      <c r="B113" s="37"/>
      <c r="C113" s="198" t="s">
        <v>176</v>
      </c>
      <c r="D113" s="198" t="s">
        <v>121</v>
      </c>
      <c r="E113" s="199" t="s">
        <v>177</v>
      </c>
      <c r="F113" s="200" t="s">
        <v>178</v>
      </c>
      <c r="G113" s="201" t="s">
        <v>154</v>
      </c>
      <c r="H113" s="202">
        <v>50</v>
      </c>
      <c r="I113" s="203"/>
      <c r="J113" s="204">
        <f>ROUND(I113*H113,2)</f>
        <v>0</v>
      </c>
      <c r="K113" s="200" t="s">
        <v>125</v>
      </c>
      <c r="L113" s="42"/>
      <c r="M113" s="205" t="s">
        <v>20</v>
      </c>
      <c r="N113" s="206" t="s">
        <v>47</v>
      </c>
      <c r="O113" s="82"/>
      <c r="P113" s="207">
        <f>O113*H113</f>
        <v>0</v>
      </c>
      <c r="Q113" s="207">
        <v>0</v>
      </c>
      <c r="R113" s="207">
        <f>Q113*H113</f>
        <v>0</v>
      </c>
      <c r="S113" s="207">
        <v>0</v>
      </c>
      <c r="T113" s="208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209" t="s">
        <v>126</v>
      </c>
      <c r="AT113" s="209" t="s">
        <v>121</v>
      </c>
      <c r="AU113" s="209" t="s">
        <v>85</v>
      </c>
      <c r="AY113" s="15" t="s">
        <v>119</v>
      </c>
      <c r="BE113" s="210">
        <f>IF(N113="základní",J113,0)</f>
        <v>0</v>
      </c>
      <c r="BF113" s="210">
        <f>IF(N113="snížená",J113,0)</f>
        <v>0</v>
      </c>
      <c r="BG113" s="210">
        <f>IF(N113="zákl. přenesená",J113,0)</f>
        <v>0</v>
      </c>
      <c r="BH113" s="210">
        <f>IF(N113="sníž. přenesená",J113,0)</f>
        <v>0</v>
      </c>
      <c r="BI113" s="210">
        <f>IF(N113="nulová",J113,0)</f>
        <v>0</v>
      </c>
      <c r="BJ113" s="15" t="s">
        <v>22</v>
      </c>
      <c r="BK113" s="210">
        <f>ROUND(I113*H113,2)</f>
        <v>0</v>
      </c>
      <c r="BL113" s="15" t="s">
        <v>126</v>
      </c>
      <c r="BM113" s="209" t="s">
        <v>179</v>
      </c>
    </row>
    <row r="114" s="2" customFormat="1">
      <c r="A114" s="36"/>
      <c r="B114" s="37"/>
      <c r="C114" s="38"/>
      <c r="D114" s="211" t="s">
        <v>128</v>
      </c>
      <c r="E114" s="38"/>
      <c r="F114" s="212" t="s">
        <v>180</v>
      </c>
      <c r="G114" s="38"/>
      <c r="H114" s="38"/>
      <c r="I114" s="213"/>
      <c r="J114" s="38"/>
      <c r="K114" s="38"/>
      <c r="L114" s="42"/>
      <c r="M114" s="214"/>
      <c r="N114" s="215"/>
      <c r="O114" s="82"/>
      <c r="P114" s="82"/>
      <c r="Q114" s="82"/>
      <c r="R114" s="82"/>
      <c r="S114" s="82"/>
      <c r="T114" s="83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5" t="s">
        <v>128</v>
      </c>
      <c r="AU114" s="15" t="s">
        <v>85</v>
      </c>
    </row>
    <row r="115" s="2" customFormat="1" ht="37.8" customHeight="1">
      <c r="A115" s="36"/>
      <c r="B115" s="37"/>
      <c r="C115" s="198" t="s">
        <v>8</v>
      </c>
      <c r="D115" s="198" t="s">
        <v>121</v>
      </c>
      <c r="E115" s="199" t="s">
        <v>181</v>
      </c>
      <c r="F115" s="200" t="s">
        <v>182</v>
      </c>
      <c r="G115" s="201" t="s">
        <v>154</v>
      </c>
      <c r="H115" s="202">
        <v>70</v>
      </c>
      <c r="I115" s="203"/>
      <c r="J115" s="204">
        <f>ROUND(I115*H115,2)</f>
        <v>0</v>
      </c>
      <c r="K115" s="200" t="s">
        <v>125</v>
      </c>
      <c r="L115" s="42"/>
      <c r="M115" s="205" t="s">
        <v>20</v>
      </c>
      <c r="N115" s="206" t="s">
        <v>47</v>
      </c>
      <c r="O115" s="82"/>
      <c r="P115" s="207">
        <f>O115*H115</f>
        <v>0</v>
      </c>
      <c r="Q115" s="207">
        <v>0</v>
      </c>
      <c r="R115" s="207">
        <f>Q115*H115</f>
        <v>0</v>
      </c>
      <c r="S115" s="207">
        <v>0</v>
      </c>
      <c r="T115" s="208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209" t="s">
        <v>126</v>
      </c>
      <c r="AT115" s="209" t="s">
        <v>121</v>
      </c>
      <c r="AU115" s="209" t="s">
        <v>85</v>
      </c>
      <c r="AY115" s="15" t="s">
        <v>119</v>
      </c>
      <c r="BE115" s="210">
        <f>IF(N115="základní",J115,0)</f>
        <v>0</v>
      </c>
      <c r="BF115" s="210">
        <f>IF(N115="snížená",J115,0)</f>
        <v>0</v>
      </c>
      <c r="BG115" s="210">
        <f>IF(N115="zákl. přenesená",J115,0)</f>
        <v>0</v>
      </c>
      <c r="BH115" s="210">
        <f>IF(N115="sníž. přenesená",J115,0)</f>
        <v>0</v>
      </c>
      <c r="BI115" s="210">
        <f>IF(N115="nulová",J115,0)</f>
        <v>0</v>
      </c>
      <c r="BJ115" s="15" t="s">
        <v>22</v>
      </c>
      <c r="BK115" s="210">
        <f>ROUND(I115*H115,2)</f>
        <v>0</v>
      </c>
      <c r="BL115" s="15" t="s">
        <v>126</v>
      </c>
      <c r="BM115" s="209" t="s">
        <v>183</v>
      </c>
    </row>
    <row r="116" s="2" customFormat="1">
      <c r="A116" s="36"/>
      <c r="B116" s="37"/>
      <c r="C116" s="38"/>
      <c r="D116" s="211" t="s">
        <v>128</v>
      </c>
      <c r="E116" s="38"/>
      <c r="F116" s="212" t="s">
        <v>184</v>
      </c>
      <c r="G116" s="38"/>
      <c r="H116" s="38"/>
      <c r="I116" s="213"/>
      <c r="J116" s="38"/>
      <c r="K116" s="38"/>
      <c r="L116" s="42"/>
      <c r="M116" s="214"/>
      <c r="N116" s="215"/>
      <c r="O116" s="82"/>
      <c r="P116" s="82"/>
      <c r="Q116" s="82"/>
      <c r="R116" s="82"/>
      <c r="S116" s="82"/>
      <c r="T116" s="83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T116" s="15" t="s">
        <v>128</v>
      </c>
      <c r="AU116" s="15" t="s">
        <v>85</v>
      </c>
    </row>
    <row r="117" s="2" customFormat="1" ht="49.05" customHeight="1">
      <c r="A117" s="36"/>
      <c r="B117" s="37"/>
      <c r="C117" s="198" t="s">
        <v>185</v>
      </c>
      <c r="D117" s="198" t="s">
        <v>121</v>
      </c>
      <c r="E117" s="199" t="s">
        <v>186</v>
      </c>
      <c r="F117" s="200" t="s">
        <v>187</v>
      </c>
      <c r="G117" s="201" t="s">
        <v>154</v>
      </c>
      <c r="H117" s="202">
        <v>50</v>
      </c>
      <c r="I117" s="203"/>
      <c r="J117" s="204">
        <f>ROUND(I117*H117,2)</f>
        <v>0</v>
      </c>
      <c r="K117" s="200" t="s">
        <v>125</v>
      </c>
      <c r="L117" s="42"/>
      <c r="M117" s="205" t="s">
        <v>20</v>
      </c>
      <c r="N117" s="206" t="s">
        <v>47</v>
      </c>
      <c r="O117" s="82"/>
      <c r="P117" s="207">
        <f>O117*H117</f>
        <v>0</v>
      </c>
      <c r="Q117" s="207">
        <v>0.34770000000000001</v>
      </c>
      <c r="R117" s="207">
        <f>Q117*H117</f>
        <v>17.385000000000002</v>
      </c>
      <c r="S117" s="207">
        <v>0</v>
      </c>
      <c r="T117" s="208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209" t="s">
        <v>126</v>
      </c>
      <c r="AT117" s="209" t="s">
        <v>121</v>
      </c>
      <c r="AU117" s="209" t="s">
        <v>85</v>
      </c>
      <c r="AY117" s="15" t="s">
        <v>119</v>
      </c>
      <c r="BE117" s="210">
        <f>IF(N117="základní",J117,0)</f>
        <v>0</v>
      </c>
      <c r="BF117" s="210">
        <f>IF(N117="snížená",J117,0)</f>
        <v>0</v>
      </c>
      <c r="BG117" s="210">
        <f>IF(N117="zákl. přenesená",J117,0)</f>
        <v>0</v>
      </c>
      <c r="BH117" s="210">
        <f>IF(N117="sníž. přenesená",J117,0)</f>
        <v>0</v>
      </c>
      <c r="BI117" s="210">
        <f>IF(N117="nulová",J117,0)</f>
        <v>0</v>
      </c>
      <c r="BJ117" s="15" t="s">
        <v>22</v>
      </c>
      <c r="BK117" s="210">
        <f>ROUND(I117*H117,2)</f>
        <v>0</v>
      </c>
      <c r="BL117" s="15" t="s">
        <v>126</v>
      </c>
      <c r="BM117" s="209" t="s">
        <v>188</v>
      </c>
    </row>
    <row r="118" s="2" customFormat="1">
      <c r="A118" s="36"/>
      <c r="B118" s="37"/>
      <c r="C118" s="38"/>
      <c r="D118" s="211" t="s">
        <v>128</v>
      </c>
      <c r="E118" s="38"/>
      <c r="F118" s="212" t="s">
        <v>189</v>
      </c>
      <c r="G118" s="38"/>
      <c r="H118" s="38"/>
      <c r="I118" s="213"/>
      <c r="J118" s="38"/>
      <c r="K118" s="38"/>
      <c r="L118" s="42"/>
      <c r="M118" s="214"/>
      <c r="N118" s="215"/>
      <c r="O118" s="82"/>
      <c r="P118" s="82"/>
      <c r="Q118" s="82"/>
      <c r="R118" s="82"/>
      <c r="S118" s="82"/>
      <c r="T118" s="83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5" t="s">
        <v>128</v>
      </c>
      <c r="AU118" s="15" t="s">
        <v>85</v>
      </c>
    </row>
    <row r="119" s="2" customFormat="1" ht="37.8" customHeight="1">
      <c r="A119" s="36"/>
      <c r="B119" s="37"/>
      <c r="C119" s="198" t="s">
        <v>190</v>
      </c>
      <c r="D119" s="198" t="s">
        <v>121</v>
      </c>
      <c r="E119" s="199" t="s">
        <v>191</v>
      </c>
      <c r="F119" s="200" t="s">
        <v>192</v>
      </c>
      <c r="G119" s="201" t="s">
        <v>193</v>
      </c>
      <c r="H119" s="202">
        <v>120</v>
      </c>
      <c r="I119" s="203"/>
      <c r="J119" s="204">
        <f>ROUND(I119*H119,2)</f>
        <v>0</v>
      </c>
      <c r="K119" s="200" t="s">
        <v>125</v>
      </c>
      <c r="L119" s="42"/>
      <c r="M119" s="205" t="s">
        <v>20</v>
      </c>
      <c r="N119" s="206" t="s">
        <v>47</v>
      </c>
      <c r="O119" s="82"/>
      <c r="P119" s="207">
        <f>O119*H119</f>
        <v>0</v>
      </c>
      <c r="Q119" s="207">
        <v>0</v>
      </c>
      <c r="R119" s="207">
        <f>Q119*H119</f>
        <v>0</v>
      </c>
      <c r="S119" s="207">
        <v>0</v>
      </c>
      <c r="T119" s="208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209" t="s">
        <v>126</v>
      </c>
      <c r="AT119" s="209" t="s">
        <v>121</v>
      </c>
      <c r="AU119" s="209" t="s">
        <v>85</v>
      </c>
      <c r="AY119" s="15" t="s">
        <v>119</v>
      </c>
      <c r="BE119" s="210">
        <f>IF(N119="základní",J119,0)</f>
        <v>0</v>
      </c>
      <c r="BF119" s="210">
        <f>IF(N119="snížená",J119,0)</f>
        <v>0</v>
      </c>
      <c r="BG119" s="210">
        <f>IF(N119="zákl. přenesená",J119,0)</f>
        <v>0</v>
      </c>
      <c r="BH119" s="210">
        <f>IF(N119="sníž. přenesená",J119,0)</f>
        <v>0</v>
      </c>
      <c r="BI119" s="210">
        <f>IF(N119="nulová",J119,0)</f>
        <v>0</v>
      </c>
      <c r="BJ119" s="15" t="s">
        <v>22</v>
      </c>
      <c r="BK119" s="210">
        <f>ROUND(I119*H119,2)</f>
        <v>0</v>
      </c>
      <c r="BL119" s="15" t="s">
        <v>126</v>
      </c>
      <c r="BM119" s="209" t="s">
        <v>194</v>
      </c>
    </row>
    <row r="120" s="2" customFormat="1">
      <c r="A120" s="36"/>
      <c r="B120" s="37"/>
      <c r="C120" s="38"/>
      <c r="D120" s="211" t="s">
        <v>128</v>
      </c>
      <c r="E120" s="38"/>
      <c r="F120" s="212" t="s">
        <v>195</v>
      </c>
      <c r="G120" s="38"/>
      <c r="H120" s="38"/>
      <c r="I120" s="213"/>
      <c r="J120" s="38"/>
      <c r="K120" s="38"/>
      <c r="L120" s="42"/>
      <c r="M120" s="214"/>
      <c r="N120" s="215"/>
      <c r="O120" s="82"/>
      <c r="P120" s="82"/>
      <c r="Q120" s="82"/>
      <c r="R120" s="82"/>
      <c r="S120" s="82"/>
      <c r="T120" s="83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5" t="s">
        <v>128</v>
      </c>
      <c r="AU120" s="15" t="s">
        <v>85</v>
      </c>
    </row>
    <row r="121" s="2" customFormat="1" ht="16.5" customHeight="1">
      <c r="A121" s="36"/>
      <c r="B121" s="37"/>
      <c r="C121" s="216" t="s">
        <v>196</v>
      </c>
      <c r="D121" s="216" t="s">
        <v>197</v>
      </c>
      <c r="E121" s="217" t="s">
        <v>198</v>
      </c>
      <c r="F121" s="218" t="s">
        <v>199</v>
      </c>
      <c r="G121" s="219" t="s">
        <v>200</v>
      </c>
      <c r="H121" s="220">
        <v>2.3999999999999999</v>
      </c>
      <c r="I121" s="221"/>
      <c r="J121" s="222">
        <f>ROUND(I121*H121,2)</f>
        <v>0</v>
      </c>
      <c r="K121" s="218" t="s">
        <v>125</v>
      </c>
      <c r="L121" s="223"/>
      <c r="M121" s="224" t="s">
        <v>20</v>
      </c>
      <c r="N121" s="225" t="s">
        <v>47</v>
      </c>
      <c r="O121" s="82"/>
      <c r="P121" s="207">
        <f>O121*H121</f>
        <v>0</v>
      </c>
      <c r="Q121" s="207">
        <v>0.001</v>
      </c>
      <c r="R121" s="207">
        <f>Q121*H121</f>
        <v>0.0023999999999999998</v>
      </c>
      <c r="S121" s="207">
        <v>0</v>
      </c>
      <c r="T121" s="208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09" t="s">
        <v>162</v>
      </c>
      <c r="AT121" s="209" t="s">
        <v>197</v>
      </c>
      <c r="AU121" s="209" t="s">
        <v>85</v>
      </c>
      <c r="AY121" s="15" t="s">
        <v>119</v>
      </c>
      <c r="BE121" s="210">
        <f>IF(N121="základní",J121,0)</f>
        <v>0</v>
      </c>
      <c r="BF121" s="210">
        <f>IF(N121="snížená",J121,0)</f>
        <v>0</v>
      </c>
      <c r="BG121" s="210">
        <f>IF(N121="zákl. přenesená",J121,0)</f>
        <v>0</v>
      </c>
      <c r="BH121" s="210">
        <f>IF(N121="sníž. přenesená",J121,0)</f>
        <v>0</v>
      </c>
      <c r="BI121" s="210">
        <f>IF(N121="nulová",J121,0)</f>
        <v>0</v>
      </c>
      <c r="BJ121" s="15" t="s">
        <v>22</v>
      </c>
      <c r="BK121" s="210">
        <f>ROUND(I121*H121,2)</f>
        <v>0</v>
      </c>
      <c r="BL121" s="15" t="s">
        <v>126</v>
      </c>
      <c r="BM121" s="209" t="s">
        <v>201</v>
      </c>
    </row>
    <row r="122" s="13" customFormat="1">
      <c r="A122" s="13"/>
      <c r="B122" s="226"/>
      <c r="C122" s="227"/>
      <c r="D122" s="228" t="s">
        <v>202</v>
      </c>
      <c r="E122" s="227"/>
      <c r="F122" s="229" t="s">
        <v>203</v>
      </c>
      <c r="G122" s="227"/>
      <c r="H122" s="230">
        <v>2.3999999999999999</v>
      </c>
      <c r="I122" s="231"/>
      <c r="J122" s="227"/>
      <c r="K122" s="227"/>
      <c r="L122" s="232"/>
      <c r="M122" s="233"/>
      <c r="N122" s="234"/>
      <c r="O122" s="234"/>
      <c r="P122" s="234"/>
      <c r="Q122" s="234"/>
      <c r="R122" s="234"/>
      <c r="S122" s="234"/>
      <c r="T122" s="235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6" t="s">
        <v>202</v>
      </c>
      <c r="AU122" s="236" t="s">
        <v>85</v>
      </c>
      <c r="AV122" s="13" t="s">
        <v>85</v>
      </c>
      <c r="AW122" s="13" t="s">
        <v>4</v>
      </c>
      <c r="AX122" s="13" t="s">
        <v>22</v>
      </c>
      <c r="AY122" s="236" t="s">
        <v>119</v>
      </c>
    </row>
    <row r="123" s="2" customFormat="1" ht="37.8" customHeight="1">
      <c r="A123" s="36"/>
      <c r="B123" s="37"/>
      <c r="C123" s="198" t="s">
        <v>204</v>
      </c>
      <c r="D123" s="198" t="s">
        <v>121</v>
      </c>
      <c r="E123" s="199" t="s">
        <v>205</v>
      </c>
      <c r="F123" s="200" t="s">
        <v>206</v>
      </c>
      <c r="G123" s="201" t="s">
        <v>193</v>
      </c>
      <c r="H123" s="202">
        <v>100</v>
      </c>
      <c r="I123" s="203"/>
      <c r="J123" s="204">
        <f>ROUND(I123*H123,2)</f>
        <v>0</v>
      </c>
      <c r="K123" s="200" t="s">
        <v>125</v>
      </c>
      <c r="L123" s="42"/>
      <c r="M123" s="205" t="s">
        <v>20</v>
      </c>
      <c r="N123" s="206" t="s">
        <v>47</v>
      </c>
      <c r="O123" s="82"/>
      <c r="P123" s="207">
        <f>O123*H123</f>
        <v>0</v>
      </c>
      <c r="Q123" s="207">
        <v>0</v>
      </c>
      <c r="R123" s="207">
        <f>Q123*H123</f>
        <v>0</v>
      </c>
      <c r="S123" s="207">
        <v>0</v>
      </c>
      <c r="T123" s="208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09" t="s">
        <v>126</v>
      </c>
      <c r="AT123" s="209" t="s">
        <v>121</v>
      </c>
      <c r="AU123" s="209" t="s">
        <v>85</v>
      </c>
      <c r="AY123" s="15" t="s">
        <v>119</v>
      </c>
      <c r="BE123" s="210">
        <f>IF(N123="základní",J123,0)</f>
        <v>0</v>
      </c>
      <c r="BF123" s="210">
        <f>IF(N123="snížená",J123,0)</f>
        <v>0</v>
      </c>
      <c r="BG123" s="210">
        <f>IF(N123="zákl. přenesená",J123,0)</f>
        <v>0</v>
      </c>
      <c r="BH123" s="210">
        <f>IF(N123="sníž. přenesená",J123,0)</f>
        <v>0</v>
      </c>
      <c r="BI123" s="210">
        <f>IF(N123="nulová",J123,0)</f>
        <v>0</v>
      </c>
      <c r="BJ123" s="15" t="s">
        <v>22</v>
      </c>
      <c r="BK123" s="210">
        <f>ROUND(I123*H123,2)</f>
        <v>0</v>
      </c>
      <c r="BL123" s="15" t="s">
        <v>126</v>
      </c>
      <c r="BM123" s="209" t="s">
        <v>207</v>
      </c>
    </row>
    <row r="124" s="2" customFormat="1">
      <c r="A124" s="36"/>
      <c r="B124" s="37"/>
      <c r="C124" s="38"/>
      <c r="D124" s="211" t="s">
        <v>128</v>
      </c>
      <c r="E124" s="38"/>
      <c r="F124" s="212" t="s">
        <v>208</v>
      </c>
      <c r="G124" s="38"/>
      <c r="H124" s="38"/>
      <c r="I124" s="213"/>
      <c r="J124" s="38"/>
      <c r="K124" s="38"/>
      <c r="L124" s="42"/>
      <c r="M124" s="214"/>
      <c r="N124" s="215"/>
      <c r="O124" s="82"/>
      <c r="P124" s="82"/>
      <c r="Q124" s="82"/>
      <c r="R124" s="82"/>
      <c r="S124" s="82"/>
      <c r="T124" s="83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5" t="s">
        <v>128</v>
      </c>
      <c r="AU124" s="15" t="s">
        <v>85</v>
      </c>
    </row>
    <row r="125" s="2" customFormat="1" ht="16.5" customHeight="1">
      <c r="A125" s="36"/>
      <c r="B125" s="37"/>
      <c r="C125" s="216" t="s">
        <v>209</v>
      </c>
      <c r="D125" s="216" t="s">
        <v>197</v>
      </c>
      <c r="E125" s="217" t="s">
        <v>198</v>
      </c>
      <c r="F125" s="218" t="s">
        <v>199</v>
      </c>
      <c r="G125" s="219" t="s">
        <v>200</v>
      </c>
      <c r="H125" s="220">
        <v>2</v>
      </c>
      <c r="I125" s="221"/>
      <c r="J125" s="222">
        <f>ROUND(I125*H125,2)</f>
        <v>0</v>
      </c>
      <c r="K125" s="218" t="s">
        <v>125</v>
      </c>
      <c r="L125" s="223"/>
      <c r="M125" s="224" t="s">
        <v>20</v>
      </c>
      <c r="N125" s="225" t="s">
        <v>47</v>
      </c>
      <c r="O125" s="82"/>
      <c r="P125" s="207">
        <f>O125*H125</f>
        <v>0</v>
      </c>
      <c r="Q125" s="207">
        <v>0.001</v>
      </c>
      <c r="R125" s="207">
        <f>Q125*H125</f>
        <v>0.002</v>
      </c>
      <c r="S125" s="207">
        <v>0</v>
      </c>
      <c r="T125" s="208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09" t="s">
        <v>162</v>
      </c>
      <c r="AT125" s="209" t="s">
        <v>197</v>
      </c>
      <c r="AU125" s="209" t="s">
        <v>85</v>
      </c>
      <c r="AY125" s="15" t="s">
        <v>119</v>
      </c>
      <c r="BE125" s="210">
        <f>IF(N125="základní",J125,0)</f>
        <v>0</v>
      </c>
      <c r="BF125" s="210">
        <f>IF(N125="snížená",J125,0)</f>
        <v>0</v>
      </c>
      <c r="BG125" s="210">
        <f>IF(N125="zákl. přenesená",J125,0)</f>
        <v>0</v>
      </c>
      <c r="BH125" s="210">
        <f>IF(N125="sníž. přenesená",J125,0)</f>
        <v>0</v>
      </c>
      <c r="BI125" s="210">
        <f>IF(N125="nulová",J125,0)</f>
        <v>0</v>
      </c>
      <c r="BJ125" s="15" t="s">
        <v>22</v>
      </c>
      <c r="BK125" s="210">
        <f>ROUND(I125*H125,2)</f>
        <v>0</v>
      </c>
      <c r="BL125" s="15" t="s">
        <v>126</v>
      </c>
      <c r="BM125" s="209" t="s">
        <v>210</v>
      </c>
    </row>
    <row r="126" s="13" customFormat="1">
      <c r="A126" s="13"/>
      <c r="B126" s="226"/>
      <c r="C126" s="227"/>
      <c r="D126" s="228" t="s">
        <v>202</v>
      </c>
      <c r="E126" s="227"/>
      <c r="F126" s="229" t="s">
        <v>211</v>
      </c>
      <c r="G126" s="227"/>
      <c r="H126" s="230">
        <v>2</v>
      </c>
      <c r="I126" s="231"/>
      <c r="J126" s="227"/>
      <c r="K126" s="227"/>
      <c r="L126" s="232"/>
      <c r="M126" s="233"/>
      <c r="N126" s="234"/>
      <c r="O126" s="234"/>
      <c r="P126" s="234"/>
      <c r="Q126" s="234"/>
      <c r="R126" s="234"/>
      <c r="S126" s="234"/>
      <c r="T126" s="235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6" t="s">
        <v>202</v>
      </c>
      <c r="AU126" s="236" t="s">
        <v>85</v>
      </c>
      <c r="AV126" s="13" t="s">
        <v>85</v>
      </c>
      <c r="AW126" s="13" t="s">
        <v>4</v>
      </c>
      <c r="AX126" s="13" t="s">
        <v>22</v>
      </c>
      <c r="AY126" s="236" t="s">
        <v>119</v>
      </c>
    </row>
    <row r="127" s="2" customFormat="1" ht="33" customHeight="1">
      <c r="A127" s="36"/>
      <c r="B127" s="37"/>
      <c r="C127" s="198" t="s">
        <v>212</v>
      </c>
      <c r="D127" s="198" t="s">
        <v>121</v>
      </c>
      <c r="E127" s="199" t="s">
        <v>213</v>
      </c>
      <c r="F127" s="200" t="s">
        <v>214</v>
      </c>
      <c r="G127" s="201" t="s">
        <v>193</v>
      </c>
      <c r="H127" s="202">
        <v>120</v>
      </c>
      <c r="I127" s="203"/>
      <c r="J127" s="204">
        <f>ROUND(I127*H127,2)</f>
        <v>0</v>
      </c>
      <c r="K127" s="200" t="s">
        <v>125</v>
      </c>
      <c r="L127" s="42"/>
      <c r="M127" s="205" t="s">
        <v>20</v>
      </c>
      <c r="N127" s="206" t="s">
        <v>47</v>
      </c>
      <c r="O127" s="82"/>
      <c r="P127" s="207">
        <f>O127*H127</f>
        <v>0</v>
      </c>
      <c r="Q127" s="207">
        <v>0</v>
      </c>
      <c r="R127" s="207">
        <f>Q127*H127</f>
        <v>0</v>
      </c>
      <c r="S127" s="207">
        <v>0</v>
      </c>
      <c r="T127" s="208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09" t="s">
        <v>126</v>
      </c>
      <c r="AT127" s="209" t="s">
        <v>121</v>
      </c>
      <c r="AU127" s="209" t="s">
        <v>85</v>
      </c>
      <c r="AY127" s="15" t="s">
        <v>119</v>
      </c>
      <c r="BE127" s="210">
        <f>IF(N127="základní",J127,0)</f>
        <v>0</v>
      </c>
      <c r="BF127" s="210">
        <f>IF(N127="snížená",J127,0)</f>
        <v>0</v>
      </c>
      <c r="BG127" s="210">
        <f>IF(N127="zákl. přenesená",J127,0)</f>
        <v>0</v>
      </c>
      <c r="BH127" s="210">
        <f>IF(N127="sníž. přenesená",J127,0)</f>
        <v>0</v>
      </c>
      <c r="BI127" s="210">
        <f>IF(N127="nulová",J127,0)</f>
        <v>0</v>
      </c>
      <c r="BJ127" s="15" t="s">
        <v>22</v>
      </c>
      <c r="BK127" s="210">
        <f>ROUND(I127*H127,2)</f>
        <v>0</v>
      </c>
      <c r="BL127" s="15" t="s">
        <v>126</v>
      </c>
      <c r="BM127" s="209" t="s">
        <v>215</v>
      </c>
    </row>
    <row r="128" s="2" customFormat="1">
      <c r="A128" s="36"/>
      <c r="B128" s="37"/>
      <c r="C128" s="38"/>
      <c r="D128" s="211" t="s">
        <v>128</v>
      </c>
      <c r="E128" s="38"/>
      <c r="F128" s="212" t="s">
        <v>216</v>
      </c>
      <c r="G128" s="38"/>
      <c r="H128" s="38"/>
      <c r="I128" s="213"/>
      <c r="J128" s="38"/>
      <c r="K128" s="38"/>
      <c r="L128" s="42"/>
      <c r="M128" s="214"/>
      <c r="N128" s="215"/>
      <c r="O128" s="82"/>
      <c r="P128" s="82"/>
      <c r="Q128" s="82"/>
      <c r="R128" s="82"/>
      <c r="S128" s="82"/>
      <c r="T128" s="83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5" t="s">
        <v>128</v>
      </c>
      <c r="AU128" s="15" t="s">
        <v>85</v>
      </c>
    </row>
    <row r="129" s="2" customFormat="1" ht="37.8" customHeight="1">
      <c r="A129" s="36"/>
      <c r="B129" s="37"/>
      <c r="C129" s="198" t="s">
        <v>217</v>
      </c>
      <c r="D129" s="198" t="s">
        <v>121</v>
      </c>
      <c r="E129" s="199" t="s">
        <v>218</v>
      </c>
      <c r="F129" s="200" t="s">
        <v>219</v>
      </c>
      <c r="G129" s="201" t="s">
        <v>193</v>
      </c>
      <c r="H129" s="202">
        <v>100</v>
      </c>
      <c r="I129" s="203"/>
      <c r="J129" s="204">
        <f>ROUND(I129*H129,2)</f>
        <v>0</v>
      </c>
      <c r="K129" s="200" t="s">
        <v>125</v>
      </c>
      <c r="L129" s="42"/>
      <c r="M129" s="205" t="s">
        <v>20</v>
      </c>
      <c r="N129" s="206" t="s">
        <v>47</v>
      </c>
      <c r="O129" s="82"/>
      <c r="P129" s="207">
        <f>O129*H129</f>
        <v>0</v>
      </c>
      <c r="Q129" s="207">
        <v>0</v>
      </c>
      <c r="R129" s="207">
        <f>Q129*H129</f>
        <v>0</v>
      </c>
      <c r="S129" s="207">
        <v>0</v>
      </c>
      <c r="T129" s="208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09" t="s">
        <v>126</v>
      </c>
      <c r="AT129" s="209" t="s">
        <v>121</v>
      </c>
      <c r="AU129" s="209" t="s">
        <v>85</v>
      </c>
      <c r="AY129" s="15" t="s">
        <v>119</v>
      </c>
      <c r="BE129" s="210">
        <f>IF(N129="základní",J129,0)</f>
        <v>0</v>
      </c>
      <c r="BF129" s="210">
        <f>IF(N129="snížená",J129,0)</f>
        <v>0</v>
      </c>
      <c r="BG129" s="210">
        <f>IF(N129="zákl. přenesená",J129,0)</f>
        <v>0</v>
      </c>
      <c r="BH129" s="210">
        <f>IF(N129="sníž. přenesená",J129,0)</f>
        <v>0</v>
      </c>
      <c r="BI129" s="210">
        <f>IF(N129="nulová",J129,0)</f>
        <v>0</v>
      </c>
      <c r="BJ129" s="15" t="s">
        <v>22</v>
      </c>
      <c r="BK129" s="210">
        <f>ROUND(I129*H129,2)</f>
        <v>0</v>
      </c>
      <c r="BL129" s="15" t="s">
        <v>126</v>
      </c>
      <c r="BM129" s="209" t="s">
        <v>220</v>
      </c>
    </row>
    <row r="130" s="2" customFormat="1">
      <c r="A130" s="36"/>
      <c r="B130" s="37"/>
      <c r="C130" s="38"/>
      <c r="D130" s="211" t="s">
        <v>128</v>
      </c>
      <c r="E130" s="38"/>
      <c r="F130" s="212" t="s">
        <v>221</v>
      </c>
      <c r="G130" s="38"/>
      <c r="H130" s="38"/>
      <c r="I130" s="213"/>
      <c r="J130" s="38"/>
      <c r="K130" s="38"/>
      <c r="L130" s="42"/>
      <c r="M130" s="214"/>
      <c r="N130" s="215"/>
      <c r="O130" s="82"/>
      <c r="P130" s="82"/>
      <c r="Q130" s="82"/>
      <c r="R130" s="82"/>
      <c r="S130" s="82"/>
      <c r="T130" s="83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5" t="s">
        <v>128</v>
      </c>
      <c r="AU130" s="15" t="s">
        <v>85</v>
      </c>
    </row>
    <row r="131" s="2" customFormat="1" ht="37.8" customHeight="1">
      <c r="A131" s="36"/>
      <c r="B131" s="37"/>
      <c r="C131" s="198" t="s">
        <v>222</v>
      </c>
      <c r="D131" s="198" t="s">
        <v>121</v>
      </c>
      <c r="E131" s="199" t="s">
        <v>223</v>
      </c>
      <c r="F131" s="200" t="s">
        <v>224</v>
      </c>
      <c r="G131" s="201" t="s">
        <v>225</v>
      </c>
      <c r="H131" s="202">
        <v>1</v>
      </c>
      <c r="I131" s="203"/>
      <c r="J131" s="204">
        <f>ROUND(I131*H131,2)</f>
        <v>0</v>
      </c>
      <c r="K131" s="200" t="s">
        <v>20</v>
      </c>
      <c r="L131" s="42"/>
      <c r="M131" s="205" t="s">
        <v>20</v>
      </c>
      <c r="N131" s="206" t="s">
        <v>47</v>
      </c>
      <c r="O131" s="82"/>
      <c r="P131" s="207">
        <f>O131*H131</f>
        <v>0</v>
      </c>
      <c r="Q131" s="207">
        <v>0</v>
      </c>
      <c r="R131" s="207">
        <f>Q131*H131</f>
        <v>0</v>
      </c>
      <c r="S131" s="207">
        <v>0</v>
      </c>
      <c r="T131" s="208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09" t="s">
        <v>126</v>
      </c>
      <c r="AT131" s="209" t="s">
        <v>121</v>
      </c>
      <c r="AU131" s="209" t="s">
        <v>85</v>
      </c>
      <c r="AY131" s="15" t="s">
        <v>119</v>
      </c>
      <c r="BE131" s="210">
        <f>IF(N131="základní",J131,0)</f>
        <v>0</v>
      </c>
      <c r="BF131" s="210">
        <f>IF(N131="snížená",J131,0)</f>
        <v>0</v>
      </c>
      <c r="BG131" s="210">
        <f>IF(N131="zákl. přenesená",J131,0)</f>
        <v>0</v>
      </c>
      <c r="BH131" s="210">
        <f>IF(N131="sníž. přenesená",J131,0)</f>
        <v>0</v>
      </c>
      <c r="BI131" s="210">
        <f>IF(N131="nulová",J131,0)</f>
        <v>0</v>
      </c>
      <c r="BJ131" s="15" t="s">
        <v>22</v>
      </c>
      <c r="BK131" s="210">
        <f>ROUND(I131*H131,2)</f>
        <v>0</v>
      </c>
      <c r="BL131" s="15" t="s">
        <v>126</v>
      </c>
      <c r="BM131" s="209" t="s">
        <v>226</v>
      </c>
    </row>
    <row r="132" s="2" customFormat="1" ht="37.8" customHeight="1">
      <c r="A132" s="36"/>
      <c r="B132" s="37"/>
      <c r="C132" s="198" t="s">
        <v>7</v>
      </c>
      <c r="D132" s="198" t="s">
        <v>121</v>
      </c>
      <c r="E132" s="199" t="s">
        <v>227</v>
      </c>
      <c r="F132" s="200" t="s">
        <v>228</v>
      </c>
      <c r="G132" s="201" t="s">
        <v>225</v>
      </c>
      <c r="H132" s="202">
        <v>1</v>
      </c>
      <c r="I132" s="203"/>
      <c r="J132" s="204">
        <f>ROUND(I132*H132,2)</f>
        <v>0</v>
      </c>
      <c r="K132" s="200" t="s">
        <v>20</v>
      </c>
      <c r="L132" s="42"/>
      <c r="M132" s="205" t="s">
        <v>20</v>
      </c>
      <c r="N132" s="206" t="s">
        <v>47</v>
      </c>
      <c r="O132" s="82"/>
      <c r="P132" s="207">
        <f>O132*H132</f>
        <v>0</v>
      </c>
      <c r="Q132" s="207">
        <v>0</v>
      </c>
      <c r="R132" s="207">
        <f>Q132*H132</f>
        <v>0</v>
      </c>
      <c r="S132" s="207">
        <v>0</v>
      </c>
      <c r="T132" s="208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09" t="s">
        <v>126</v>
      </c>
      <c r="AT132" s="209" t="s">
        <v>121</v>
      </c>
      <c r="AU132" s="209" t="s">
        <v>85</v>
      </c>
      <c r="AY132" s="15" t="s">
        <v>119</v>
      </c>
      <c r="BE132" s="210">
        <f>IF(N132="základní",J132,0)</f>
        <v>0</v>
      </c>
      <c r="BF132" s="210">
        <f>IF(N132="snížená",J132,0)</f>
        <v>0</v>
      </c>
      <c r="BG132" s="210">
        <f>IF(N132="zákl. přenesená",J132,0)</f>
        <v>0</v>
      </c>
      <c r="BH132" s="210">
        <f>IF(N132="sníž. přenesená",J132,0)</f>
        <v>0</v>
      </c>
      <c r="BI132" s="210">
        <f>IF(N132="nulová",J132,0)</f>
        <v>0</v>
      </c>
      <c r="BJ132" s="15" t="s">
        <v>22</v>
      </c>
      <c r="BK132" s="210">
        <f>ROUND(I132*H132,2)</f>
        <v>0</v>
      </c>
      <c r="BL132" s="15" t="s">
        <v>126</v>
      </c>
      <c r="BM132" s="209" t="s">
        <v>229</v>
      </c>
    </row>
    <row r="133" s="2" customFormat="1" ht="24.15" customHeight="1">
      <c r="A133" s="36"/>
      <c r="B133" s="37"/>
      <c r="C133" s="198" t="s">
        <v>230</v>
      </c>
      <c r="D133" s="198" t="s">
        <v>121</v>
      </c>
      <c r="E133" s="199" t="s">
        <v>231</v>
      </c>
      <c r="F133" s="200" t="s">
        <v>232</v>
      </c>
      <c r="G133" s="201" t="s">
        <v>233</v>
      </c>
      <c r="H133" s="202">
        <v>8</v>
      </c>
      <c r="I133" s="203"/>
      <c r="J133" s="204">
        <f>ROUND(I133*H133,2)</f>
        <v>0</v>
      </c>
      <c r="K133" s="200" t="s">
        <v>20</v>
      </c>
      <c r="L133" s="42"/>
      <c r="M133" s="205" t="s">
        <v>20</v>
      </c>
      <c r="N133" s="206" t="s">
        <v>47</v>
      </c>
      <c r="O133" s="82"/>
      <c r="P133" s="207">
        <f>O133*H133</f>
        <v>0</v>
      </c>
      <c r="Q133" s="207">
        <v>0</v>
      </c>
      <c r="R133" s="207">
        <f>Q133*H133</f>
        <v>0</v>
      </c>
      <c r="S133" s="207">
        <v>0</v>
      </c>
      <c r="T133" s="208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09" t="s">
        <v>126</v>
      </c>
      <c r="AT133" s="209" t="s">
        <v>121</v>
      </c>
      <c r="AU133" s="209" t="s">
        <v>85</v>
      </c>
      <c r="AY133" s="15" t="s">
        <v>119</v>
      </c>
      <c r="BE133" s="210">
        <f>IF(N133="základní",J133,0)</f>
        <v>0</v>
      </c>
      <c r="BF133" s="210">
        <f>IF(N133="snížená",J133,0)</f>
        <v>0</v>
      </c>
      <c r="BG133" s="210">
        <f>IF(N133="zákl. přenesená",J133,0)</f>
        <v>0</v>
      </c>
      <c r="BH133" s="210">
        <f>IF(N133="sníž. přenesená",J133,0)</f>
        <v>0</v>
      </c>
      <c r="BI133" s="210">
        <f>IF(N133="nulová",J133,0)</f>
        <v>0</v>
      </c>
      <c r="BJ133" s="15" t="s">
        <v>22</v>
      </c>
      <c r="BK133" s="210">
        <f>ROUND(I133*H133,2)</f>
        <v>0</v>
      </c>
      <c r="BL133" s="15" t="s">
        <v>126</v>
      </c>
      <c r="BM133" s="209" t="s">
        <v>234</v>
      </c>
    </row>
    <row r="134" s="2" customFormat="1" ht="37.8" customHeight="1">
      <c r="A134" s="36"/>
      <c r="B134" s="37"/>
      <c r="C134" s="198" t="s">
        <v>235</v>
      </c>
      <c r="D134" s="198" t="s">
        <v>121</v>
      </c>
      <c r="E134" s="199" t="s">
        <v>236</v>
      </c>
      <c r="F134" s="200" t="s">
        <v>237</v>
      </c>
      <c r="G134" s="201" t="s">
        <v>225</v>
      </c>
      <c r="H134" s="202">
        <v>1</v>
      </c>
      <c r="I134" s="203"/>
      <c r="J134" s="204">
        <f>ROUND(I134*H134,2)</f>
        <v>0</v>
      </c>
      <c r="K134" s="200" t="s">
        <v>20</v>
      </c>
      <c r="L134" s="42"/>
      <c r="M134" s="205" t="s">
        <v>20</v>
      </c>
      <c r="N134" s="206" t="s">
        <v>47</v>
      </c>
      <c r="O134" s="82"/>
      <c r="P134" s="207">
        <f>O134*H134</f>
        <v>0</v>
      </c>
      <c r="Q134" s="207">
        <v>0</v>
      </c>
      <c r="R134" s="207">
        <f>Q134*H134</f>
        <v>0</v>
      </c>
      <c r="S134" s="207">
        <v>0</v>
      </c>
      <c r="T134" s="208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09" t="s">
        <v>126</v>
      </c>
      <c r="AT134" s="209" t="s">
        <v>121</v>
      </c>
      <c r="AU134" s="209" t="s">
        <v>85</v>
      </c>
      <c r="AY134" s="15" t="s">
        <v>119</v>
      </c>
      <c r="BE134" s="210">
        <f>IF(N134="základní",J134,0)</f>
        <v>0</v>
      </c>
      <c r="BF134" s="210">
        <f>IF(N134="snížená",J134,0)</f>
        <v>0</v>
      </c>
      <c r="BG134" s="210">
        <f>IF(N134="zákl. přenesená",J134,0)</f>
        <v>0</v>
      </c>
      <c r="BH134" s="210">
        <f>IF(N134="sníž. přenesená",J134,0)</f>
        <v>0</v>
      </c>
      <c r="BI134" s="210">
        <f>IF(N134="nulová",J134,0)</f>
        <v>0</v>
      </c>
      <c r="BJ134" s="15" t="s">
        <v>22</v>
      </c>
      <c r="BK134" s="210">
        <f>ROUND(I134*H134,2)</f>
        <v>0</v>
      </c>
      <c r="BL134" s="15" t="s">
        <v>126</v>
      </c>
      <c r="BM134" s="209" t="s">
        <v>238</v>
      </c>
    </row>
    <row r="135" s="12" customFormat="1" ht="22.8" customHeight="1">
      <c r="A135" s="12"/>
      <c r="B135" s="182"/>
      <c r="C135" s="183"/>
      <c r="D135" s="184" t="s">
        <v>75</v>
      </c>
      <c r="E135" s="196" t="s">
        <v>134</v>
      </c>
      <c r="F135" s="196" t="s">
        <v>239</v>
      </c>
      <c r="G135" s="183"/>
      <c r="H135" s="183"/>
      <c r="I135" s="186"/>
      <c r="J135" s="197">
        <f>BK135</f>
        <v>0</v>
      </c>
      <c r="K135" s="183"/>
      <c r="L135" s="188"/>
      <c r="M135" s="189"/>
      <c r="N135" s="190"/>
      <c r="O135" s="190"/>
      <c r="P135" s="191">
        <f>SUM(P136:P137)</f>
        <v>0</v>
      </c>
      <c r="Q135" s="190"/>
      <c r="R135" s="191">
        <f>SUM(R136:R137)</f>
        <v>5.0079223920000002</v>
      </c>
      <c r="S135" s="190"/>
      <c r="T135" s="192">
        <f>SUM(T136:T137)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93" t="s">
        <v>22</v>
      </c>
      <c r="AT135" s="194" t="s">
        <v>75</v>
      </c>
      <c r="AU135" s="194" t="s">
        <v>22</v>
      </c>
      <c r="AY135" s="193" t="s">
        <v>119</v>
      </c>
      <c r="BK135" s="195">
        <f>SUM(BK136:BK137)</f>
        <v>0</v>
      </c>
    </row>
    <row r="136" s="2" customFormat="1" ht="90" customHeight="1">
      <c r="A136" s="36"/>
      <c r="B136" s="37"/>
      <c r="C136" s="198" t="s">
        <v>240</v>
      </c>
      <c r="D136" s="198" t="s">
        <v>121</v>
      </c>
      <c r="E136" s="199" t="s">
        <v>241</v>
      </c>
      <c r="F136" s="200" t="s">
        <v>242</v>
      </c>
      <c r="G136" s="201" t="s">
        <v>154</v>
      </c>
      <c r="H136" s="202">
        <v>2</v>
      </c>
      <c r="I136" s="203"/>
      <c r="J136" s="204">
        <f>ROUND(I136*H136,2)</f>
        <v>0</v>
      </c>
      <c r="K136" s="200" t="s">
        <v>125</v>
      </c>
      <c r="L136" s="42"/>
      <c r="M136" s="205" t="s">
        <v>20</v>
      </c>
      <c r="N136" s="206" t="s">
        <v>47</v>
      </c>
      <c r="O136" s="82"/>
      <c r="P136" s="207">
        <f>O136*H136</f>
        <v>0</v>
      </c>
      <c r="Q136" s="207">
        <v>2.5039611960000001</v>
      </c>
      <c r="R136" s="207">
        <f>Q136*H136</f>
        <v>5.0079223920000002</v>
      </c>
      <c r="S136" s="207">
        <v>0</v>
      </c>
      <c r="T136" s="208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09" t="s">
        <v>126</v>
      </c>
      <c r="AT136" s="209" t="s">
        <v>121</v>
      </c>
      <c r="AU136" s="209" t="s">
        <v>85</v>
      </c>
      <c r="AY136" s="15" t="s">
        <v>119</v>
      </c>
      <c r="BE136" s="210">
        <f>IF(N136="základní",J136,0)</f>
        <v>0</v>
      </c>
      <c r="BF136" s="210">
        <f>IF(N136="snížená",J136,0)</f>
        <v>0</v>
      </c>
      <c r="BG136" s="210">
        <f>IF(N136="zákl. přenesená",J136,0)</f>
        <v>0</v>
      </c>
      <c r="BH136" s="210">
        <f>IF(N136="sníž. přenesená",J136,0)</f>
        <v>0</v>
      </c>
      <c r="BI136" s="210">
        <f>IF(N136="nulová",J136,0)</f>
        <v>0</v>
      </c>
      <c r="BJ136" s="15" t="s">
        <v>22</v>
      </c>
      <c r="BK136" s="210">
        <f>ROUND(I136*H136,2)</f>
        <v>0</v>
      </c>
      <c r="BL136" s="15" t="s">
        <v>126</v>
      </c>
      <c r="BM136" s="209" t="s">
        <v>243</v>
      </c>
    </row>
    <row r="137" s="2" customFormat="1">
      <c r="A137" s="36"/>
      <c r="B137" s="37"/>
      <c r="C137" s="38"/>
      <c r="D137" s="211" t="s">
        <v>128</v>
      </c>
      <c r="E137" s="38"/>
      <c r="F137" s="212" t="s">
        <v>244</v>
      </c>
      <c r="G137" s="38"/>
      <c r="H137" s="38"/>
      <c r="I137" s="213"/>
      <c r="J137" s="38"/>
      <c r="K137" s="38"/>
      <c r="L137" s="42"/>
      <c r="M137" s="214"/>
      <c r="N137" s="215"/>
      <c r="O137" s="82"/>
      <c r="P137" s="82"/>
      <c r="Q137" s="82"/>
      <c r="R137" s="82"/>
      <c r="S137" s="82"/>
      <c r="T137" s="83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5" t="s">
        <v>128</v>
      </c>
      <c r="AU137" s="15" t="s">
        <v>85</v>
      </c>
    </row>
    <row r="138" s="12" customFormat="1" ht="22.8" customHeight="1">
      <c r="A138" s="12"/>
      <c r="B138" s="182"/>
      <c r="C138" s="183"/>
      <c r="D138" s="184" t="s">
        <v>75</v>
      </c>
      <c r="E138" s="196" t="s">
        <v>126</v>
      </c>
      <c r="F138" s="196" t="s">
        <v>245</v>
      </c>
      <c r="G138" s="183"/>
      <c r="H138" s="183"/>
      <c r="I138" s="186"/>
      <c r="J138" s="197">
        <f>BK138</f>
        <v>0</v>
      </c>
      <c r="K138" s="183"/>
      <c r="L138" s="188"/>
      <c r="M138" s="189"/>
      <c r="N138" s="190"/>
      <c r="O138" s="190"/>
      <c r="P138" s="191">
        <f>SUM(P139:P163)</f>
        <v>0</v>
      </c>
      <c r="Q138" s="190"/>
      <c r="R138" s="191">
        <f>SUM(R139:R163)</f>
        <v>829.38603939999996</v>
      </c>
      <c r="S138" s="190"/>
      <c r="T138" s="192">
        <f>SUM(T139:T163)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93" t="s">
        <v>22</v>
      </c>
      <c r="AT138" s="194" t="s">
        <v>75</v>
      </c>
      <c r="AU138" s="194" t="s">
        <v>22</v>
      </c>
      <c r="AY138" s="193" t="s">
        <v>119</v>
      </c>
      <c r="BK138" s="195">
        <f>SUM(BK139:BK163)</f>
        <v>0</v>
      </c>
    </row>
    <row r="139" s="2" customFormat="1" ht="33" customHeight="1">
      <c r="A139" s="36"/>
      <c r="B139" s="37"/>
      <c r="C139" s="198" t="s">
        <v>246</v>
      </c>
      <c r="D139" s="198" t="s">
        <v>121</v>
      </c>
      <c r="E139" s="199" t="s">
        <v>247</v>
      </c>
      <c r="F139" s="200" t="s">
        <v>248</v>
      </c>
      <c r="G139" s="201" t="s">
        <v>193</v>
      </c>
      <c r="H139" s="202">
        <v>72.799999999999997</v>
      </c>
      <c r="I139" s="203"/>
      <c r="J139" s="204">
        <f>ROUND(I139*H139,2)</f>
        <v>0</v>
      </c>
      <c r="K139" s="200" t="s">
        <v>125</v>
      </c>
      <c r="L139" s="42"/>
      <c r="M139" s="205" t="s">
        <v>20</v>
      </c>
      <c r="N139" s="206" t="s">
        <v>47</v>
      </c>
      <c r="O139" s="82"/>
      <c r="P139" s="207">
        <f>O139*H139</f>
        <v>0</v>
      </c>
      <c r="Q139" s="207">
        <v>0</v>
      </c>
      <c r="R139" s="207">
        <f>Q139*H139</f>
        <v>0</v>
      </c>
      <c r="S139" s="207">
        <v>0</v>
      </c>
      <c r="T139" s="208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09" t="s">
        <v>126</v>
      </c>
      <c r="AT139" s="209" t="s">
        <v>121</v>
      </c>
      <c r="AU139" s="209" t="s">
        <v>85</v>
      </c>
      <c r="AY139" s="15" t="s">
        <v>119</v>
      </c>
      <c r="BE139" s="210">
        <f>IF(N139="základní",J139,0)</f>
        <v>0</v>
      </c>
      <c r="BF139" s="210">
        <f>IF(N139="snížená",J139,0)</f>
        <v>0</v>
      </c>
      <c r="BG139" s="210">
        <f>IF(N139="zákl. přenesená",J139,0)</f>
        <v>0</v>
      </c>
      <c r="BH139" s="210">
        <f>IF(N139="sníž. přenesená",J139,0)</f>
        <v>0</v>
      </c>
      <c r="BI139" s="210">
        <f>IF(N139="nulová",J139,0)</f>
        <v>0</v>
      </c>
      <c r="BJ139" s="15" t="s">
        <v>22</v>
      </c>
      <c r="BK139" s="210">
        <f>ROUND(I139*H139,2)</f>
        <v>0</v>
      </c>
      <c r="BL139" s="15" t="s">
        <v>126</v>
      </c>
      <c r="BM139" s="209" t="s">
        <v>249</v>
      </c>
    </row>
    <row r="140" s="2" customFormat="1">
      <c r="A140" s="36"/>
      <c r="B140" s="37"/>
      <c r="C140" s="38"/>
      <c r="D140" s="211" t="s">
        <v>128</v>
      </c>
      <c r="E140" s="38"/>
      <c r="F140" s="212" t="s">
        <v>250</v>
      </c>
      <c r="G140" s="38"/>
      <c r="H140" s="38"/>
      <c r="I140" s="213"/>
      <c r="J140" s="38"/>
      <c r="K140" s="38"/>
      <c r="L140" s="42"/>
      <c r="M140" s="214"/>
      <c r="N140" s="215"/>
      <c r="O140" s="82"/>
      <c r="P140" s="82"/>
      <c r="Q140" s="82"/>
      <c r="R140" s="82"/>
      <c r="S140" s="82"/>
      <c r="T140" s="83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5" t="s">
        <v>128</v>
      </c>
      <c r="AU140" s="15" t="s">
        <v>85</v>
      </c>
    </row>
    <row r="141" s="13" customFormat="1">
      <c r="A141" s="13"/>
      <c r="B141" s="226"/>
      <c r="C141" s="227"/>
      <c r="D141" s="228" t="s">
        <v>202</v>
      </c>
      <c r="E141" s="237" t="s">
        <v>20</v>
      </c>
      <c r="F141" s="229" t="s">
        <v>251</v>
      </c>
      <c r="G141" s="227"/>
      <c r="H141" s="230">
        <v>72.799999999999997</v>
      </c>
      <c r="I141" s="231"/>
      <c r="J141" s="227"/>
      <c r="K141" s="227"/>
      <c r="L141" s="232"/>
      <c r="M141" s="233"/>
      <c r="N141" s="234"/>
      <c r="O141" s="234"/>
      <c r="P141" s="234"/>
      <c r="Q141" s="234"/>
      <c r="R141" s="234"/>
      <c r="S141" s="234"/>
      <c r="T141" s="23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6" t="s">
        <v>202</v>
      </c>
      <c r="AU141" s="236" t="s">
        <v>85</v>
      </c>
      <c r="AV141" s="13" t="s">
        <v>85</v>
      </c>
      <c r="AW141" s="13" t="s">
        <v>37</v>
      </c>
      <c r="AX141" s="13" t="s">
        <v>22</v>
      </c>
      <c r="AY141" s="236" t="s">
        <v>119</v>
      </c>
    </row>
    <row r="142" s="2" customFormat="1" ht="21.75" customHeight="1">
      <c r="A142" s="36"/>
      <c r="B142" s="37"/>
      <c r="C142" s="198" t="s">
        <v>252</v>
      </c>
      <c r="D142" s="198" t="s">
        <v>121</v>
      </c>
      <c r="E142" s="199" t="s">
        <v>253</v>
      </c>
      <c r="F142" s="200" t="s">
        <v>254</v>
      </c>
      <c r="G142" s="201" t="s">
        <v>193</v>
      </c>
      <c r="H142" s="202">
        <v>159.77000000000001</v>
      </c>
      <c r="I142" s="203"/>
      <c r="J142" s="204">
        <f>ROUND(I142*H142,2)</f>
        <v>0</v>
      </c>
      <c r="K142" s="200" t="s">
        <v>125</v>
      </c>
      <c r="L142" s="42"/>
      <c r="M142" s="205" t="s">
        <v>20</v>
      </c>
      <c r="N142" s="206" t="s">
        <v>47</v>
      </c>
      <c r="O142" s="82"/>
      <c r="P142" s="207">
        <f>O142*H142</f>
        <v>0</v>
      </c>
      <c r="Q142" s="207">
        <v>0.21251999999999999</v>
      </c>
      <c r="R142" s="207">
        <f>Q142*H142</f>
        <v>33.9543204</v>
      </c>
      <c r="S142" s="207">
        <v>0</v>
      </c>
      <c r="T142" s="208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09" t="s">
        <v>126</v>
      </c>
      <c r="AT142" s="209" t="s">
        <v>121</v>
      </c>
      <c r="AU142" s="209" t="s">
        <v>85</v>
      </c>
      <c r="AY142" s="15" t="s">
        <v>119</v>
      </c>
      <c r="BE142" s="210">
        <f>IF(N142="základní",J142,0)</f>
        <v>0</v>
      </c>
      <c r="BF142" s="210">
        <f>IF(N142="snížená",J142,0)</f>
        <v>0</v>
      </c>
      <c r="BG142" s="210">
        <f>IF(N142="zákl. přenesená",J142,0)</f>
        <v>0</v>
      </c>
      <c r="BH142" s="210">
        <f>IF(N142="sníž. přenesená",J142,0)</f>
        <v>0</v>
      </c>
      <c r="BI142" s="210">
        <f>IF(N142="nulová",J142,0)</f>
        <v>0</v>
      </c>
      <c r="BJ142" s="15" t="s">
        <v>22</v>
      </c>
      <c r="BK142" s="210">
        <f>ROUND(I142*H142,2)</f>
        <v>0</v>
      </c>
      <c r="BL142" s="15" t="s">
        <v>126</v>
      </c>
      <c r="BM142" s="209" t="s">
        <v>255</v>
      </c>
    </row>
    <row r="143" s="2" customFormat="1">
      <c r="A143" s="36"/>
      <c r="B143" s="37"/>
      <c r="C143" s="38"/>
      <c r="D143" s="211" t="s">
        <v>128</v>
      </c>
      <c r="E143" s="38"/>
      <c r="F143" s="212" t="s">
        <v>256</v>
      </c>
      <c r="G143" s="38"/>
      <c r="H143" s="38"/>
      <c r="I143" s="213"/>
      <c r="J143" s="38"/>
      <c r="K143" s="38"/>
      <c r="L143" s="42"/>
      <c r="M143" s="214"/>
      <c r="N143" s="215"/>
      <c r="O143" s="82"/>
      <c r="P143" s="82"/>
      <c r="Q143" s="82"/>
      <c r="R143" s="82"/>
      <c r="S143" s="82"/>
      <c r="T143" s="83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5" t="s">
        <v>128</v>
      </c>
      <c r="AU143" s="15" t="s">
        <v>85</v>
      </c>
    </row>
    <row r="144" s="13" customFormat="1">
      <c r="A144" s="13"/>
      <c r="B144" s="226"/>
      <c r="C144" s="227"/>
      <c r="D144" s="228" t="s">
        <v>202</v>
      </c>
      <c r="E144" s="237" t="s">
        <v>20</v>
      </c>
      <c r="F144" s="229" t="s">
        <v>257</v>
      </c>
      <c r="G144" s="227"/>
      <c r="H144" s="230">
        <v>159.77000000000001</v>
      </c>
      <c r="I144" s="231"/>
      <c r="J144" s="227"/>
      <c r="K144" s="227"/>
      <c r="L144" s="232"/>
      <c r="M144" s="233"/>
      <c r="N144" s="234"/>
      <c r="O144" s="234"/>
      <c r="P144" s="234"/>
      <c r="Q144" s="234"/>
      <c r="R144" s="234"/>
      <c r="S144" s="234"/>
      <c r="T144" s="23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6" t="s">
        <v>202</v>
      </c>
      <c r="AU144" s="236" t="s">
        <v>85</v>
      </c>
      <c r="AV144" s="13" t="s">
        <v>85</v>
      </c>
      <c r="AW144" s="13" t="s">
        <v>37</v>
      </c>
      <c r="AX144" s="13" t="s">
        <v>22</v>
      </c>
      <c r="AY144" s="236" t="s">
        <v>119</v>
      </c>
    </row>
    <row r="145" s="2" customFormat="1" ht="24.15" customHeight="1">
      <c r="A145" s="36"/>
      <c r="B145" s="37"/>
      <c r="C145" s="198" t="s">
        <v>258</v>
      </c>
      <c r="D145" s="198" t="s">
        <v>121</v>
      </c>
      <c r="E145" s="199" t="s">
        <v>259</v>
      </c>
      <c r="F145" s="200" t="s">
        <v>260</v>
      </c>
      <c r="G145" s="201" t="s">
        <v>154</v>
      </c>
      <c r="H145" s="202">
        <v>5</v>
      </c>
      <c r="I145" s="203"/>
      <c r="J145" s="204">
        <f>ROUND(I145*H145,2)</f>
        <v>0</v>
      </c>
      <c r="K145" s="200" t="s">
        <v>125</v>
      </c>
      <c r="L145" s="42"/>
      <c r="M145" s="205" t="s">
        <v>20</v>
      </c>
      <c r="N145" s="206" t="s">
        <v>47</v>
      </c>
      <c r="O145" s="82"/>
      <c r="P145" s="207">
        <f>O145*H145</f>
        <v>0</v>
      </c>
      <c r="Q145" s="207">
        <v>2.4327869999999998</v>
      </c>
      <c r="R145" s="207">
        <f>Q145*H145</f>
        <v>12.163934999999999</v>
      </c>
      <c r="S145" s="207">
        <v>0</v>
      </c>
      <c r="T145" s="208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09" t="s">
        <v>126</v>
      </c>
      <c r="AT145" s="209" t="s">
        <v>121</v>
      </c>
      <c r="AU145" s="209" t="s">
        <v>85</v>
      </c>
      <c r="AY145" s="15" t="s">
        <v>119</v>
      </c>
      <c r="BE145" s="210">
        <f>IF(N145="základní",J145,0)</f>
        <v>0</v>
      </c>
      <c r="BF145" s="210">
        <f>IF(N145="snížená",J145,0)</f>
        <v>0</v>
      </c>
      <c r="BG145" s="210">
        <f>IF(N145="zákl. přenesená",J145,0)</f>
        <v>0</v>
      </c>
      <c r="BH145" s="210">
        <f>IF(N145="sníž. přenesená",J145,0)</f>
        <v>0</v>
      </c>
      <c r="BI145" s="210">
        <f>IF(N145="nulová",J145,0)</f>
        <v>0</v>
      </c>
      <c r="BJ145" s="15" t="s">
        <v>22</v>
      </c>
      <c r="BK145" s="210">
        <f>ROUND(I145*H145,2)</f>
        <v>0</v>
      </c>
      <c r="BL145" s="15" t="s">
        <v>126</v>
      </c>
      <c r="BM145" s="209" t="s">
        <v>261</v>
      </c>
    </row>
    <row r="146" s="2" customFormat="1">
      <c r="A146" s="36"/>
      <c r="B146" s="37"/>
      <c r="C146" s="38"/>
      <c r="D146" s="211" t="s">
        <v>128</v>
      </c>
      <c r="E146" s="38"/>
      <c r="F146" s="212" t="s">
        <v>262</v>
      </c>
      <c r="G146" s="38"/>
      <c r="H146" s="38"/>
      <c r="I146" s="213"/>
      <c r="J146" s="38"/>
      <c r="K146" s="38"/>
      <c r="L146" s="42"/>
      <c r="M146" s="214"/>
      <c r="N146" s="215"/>
      <c r="O146" s="82"/>
      <c r="P146" s="82"/>
      <c r="Q146" s="82"/>
      <c r="R146" s="82"/>
      <c r="S146" s="82"/>
      <c r="T146" s="83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5" t="s">
        <v>128</v>
      </c>
      <c r="AU146" s="15" t="s">
        <v>85</v>
      </c>
    </row>
    <row r="147" s="2" customFormat="1" ht="49.05" customHeight="1">
      <c r="A147" s="36"/>
      <c r="B147" s="37"/>
      <c r="C147" s="198" t="s">
        <v>263</v>
      </c>
      <c r="D147" s="198" t="s">
        <v>121</v>
      </c>
      <c r="E147" s="199" t="s">
        <v>264</v>
      </c>
      <c r="F147" s="200" t="s">
        <v>265</v>
      </c>
      <c r="G147" s="201" t="s">
        <v>154</v>
      </c>
      <c r="H147" s="202">
        <v>314</v>
      </c>
      <c r="I147" s="203"/>
      <c r="J147" s="204">
        <f>ROUND(I147*H147,2)</f>
        <v>0</v>
      </c>
      <c r="K147" s="200" t="s">
        <v>125</v>
      </c>
      <c r="L147" s="42"/>
      <c r="M147" s="205" t="s">
        <v>20</v>
      </c>
      <c r="N147" s="206" t="s">
        <v>47</v>
      </c>
      <c r="O147" s="82"/>
      <c r="P147" s="207">
        <f>O147*H147</f>
        <v>0</v>
      </c>
      <c r="Q147" s="207">
        <v>2.0019999999999998</v>
      </c>
      <c r="R147" s="207">
        <f>Q147*H147</f>
        <v>628.62799999999993</v>
      </c>
      <c r="S147" s="207">
        <v>0</v>
      </c>
      <c r="T147" s="208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09" t="s">
        <v>126</v>
      </c>
      <c r="AT147" s="209" t="s">
        <v>121</v>
      </c>
      <c r="AU147" s="209" t="s">
        <v>85</v>
      </c>
      <c r="AY147" s="15" t="s">
        <v>119</v>
      </c>
      <c r="BE147" s="210">
        <f>IF(N147="základní",J147,0)</f>
        <v>0</v>
      </c>
      <c r="BF147" s="210">
        <f>IF(N147="snížená",J147,0)</f>
        <v>0</v>
      </c>
      <c r="BG147" s="210">
        <f>IF(N147="zákl. přenesená",J147,0)</f>
        <v>0</v>
      </c>
      <c r="BH147" s="210">
        <f>IF(N147="sníž. přenesená",J147,0)</f>
        <v>0</v>
      </c>
      <c r="BI147" s="210">
        <f>IF(N147="nulová",J147,0)</f>
        <v>0</v>
      </c>
      <c r="BJ147" s="15" t="s">
        <v>22</v>
      </c>
      <c r="BK147" s="210">
        <f>ROUND(I147*H147,2)</f>
        <v>0</v>
      </c>
      <c r="BL147" s="15" t="s">
        <v>126</v>
      </c>
      <c r="BM147" s="209" t="s">
        <v>266</v>
      </c>
    </row>
    <row r="148" s="2" customFormat="1">
      <c r="A148" s="36"/>
      <c r="B148" s="37"/>
      <c r="C148" s="38"/>
      <c r="D148" s="211" t="s">
        <v>128</v>
      </c>
      <c r="E148" s="38"/>
      <c r="F148" s="212" t="s">
        <v>267</v>
      </c>
      <c r="G148" s="38"/>
      <c r="H148" s="38"/>
      <c r="I148" s="213"/>
      <c r="J148" s="38"/>
      <c r="K148" s="38"/>
      <c r="L148" s="42"/>
      <c r="M148" s="214"/>
      <c r="N148" s="215"/>
      <c r="O148" s="82"/>
      <c r="P148" s="82"/>
      <c r="Q148" s="82"/>
      <c r="R148" s="82"/>
      <c r="S148" s="82"/>
      <c r="T148" s="83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T148" s="15" t="s">
        <v>128</v>
      </c>
      <c r="AU148" s="15" t="s">
        <v>85</v>
      </c>
    </row>
    <row r="149" s="13" customFormat="1">
      <c r="A149" s="13"/>
      <c r="B149" s="226"/>
      <c r="C149" s="227"/>
      <c r="D149" s="228" t="s">
        <v>202</v>
      </c>
      <c r="E149" s="237" t="s">
        <v>20</v>
      </c>
      <c r="F149" s="229" t="s">
        <v>268</v>
      </c>
      <c r="G149" s="227"/>
      <c r="H149" s="230">
        <v>314</v>
      </c>
      <c r="I149" s="231"/>
      <c r="J149" s="227"/>
      <c r="K149" s="227"/>
      <c r="L149" s="232"/>
      <c r="M149" s="233"/>
      <c r="N149" s="234"/>
      <c r="O149" s="234"/>
      <c r="P149" s="234"/>
      <c r="Q149" s="234"/>
      <c r="R149" s="234"/>
      <c r="S149" s="234"/>
      <c r="T149" s="23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6" t="s">
        <v>202</v>
      </c>
      <c r="AU149" s="236" t="s">
        <v>85</v>
      </c>
      <c r="AV149" s="13" t="s">
        <v>85</v>
      </c>
      <c r="AW149" s="13" t="s">
        <v>37</v>
      </c>
      <c r="AX149" s="13" t="s">
        <v>22</v>
      </c>
      <c r="AY149" s="236" t="s">
        <v>119</v>
      </c>
    </row>
    <row r="150" s="2" customFormat="1" ht="55.5" customHeight="1">
      <c r="A150" s="36"/>
      <c r="B150" s="37"/>
      <c r="C150" s="198" t="s">
        <v>269</v>
      </c>
      <c r="D150" s="198" t="s">
        <v>121</v>
      </c>
      <c r="E150" s="199" t="s">
        <v>270</v>
      </c>
      <c r="F150" s="200" t="s">
        <v>271</v>
      </c>
      <c r="G150" s="201" t="s">
        <v>193</v>
      </c>
      <c r="H150" s="202">
        <v>293.19999999999999</v>
      </c>
      <c r="I150" s="203"/>
      <c r="J150" s="204">
        <f>ROUND(I150*H150,2)</f>
        <v>0</v>
      </c>
      <c r="K150" s="200" t="s">
        <v>125</v>
      </c>
      <c r="L150" s="42"/>
      <c r="M150" s="205" t="s">
        <v>20</v>
      </c>
      <c r="N150" s="206" t="s">
        <v>47</v>
      </c>
      <c r="O150" s="82"/>
      <c r="P150" s="207">
        <f>O150*H150</f>
        <v>0</v>
      </c>
      <c r="Q150" s="207">
        <v>0</v>
      </c>
      <c r="R150" s="207">
        <f>Q150*H150</f>
        <v>0</v>
      </c>
      <c r="S150" s="207">
        <v>0</v>
      </c>
      <c r="T150" s="208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09" t="s">
        <v>126</v>
      </c>
      <c r="AT150" s="209" t="s">
        <v>121</v>
      </c>
      <c r="AU150" s="209" t="s">
        <v>85</v>
      </c>
      <c r="AY150" s="15" t="s">
        <v>119</v>
      </c>
      <c r="BE150" s="210">
        <f>IF(N150="základní",J150,0)</f>
        <v>0</v>
      </c>
      <c r="BF150" s="210">
        <f>IF(N150="snížená",J150,0)</f>
        <v>0</v>
      </c>
      <c r="BG150" s="210">
        <f>IF(N150="zákl. přenesená",J150,0)</f>
        <v>0</v>
      </c>
      <c r="BH150" s="210">
        <f>IF(N150="sníž. přenesená",J150,0)</f>
        <v>0</v>
      </c>
      <c r="BI150" s="210">
        <f>IF(N150="nulová",J150,0)</f>
        <v>0</v>
      </c>
      <c r="BJ150" s="15" t="s">
        <v>22</v>
      </c>
      <c r="BK150" s="210">
        <f>ROUND(I150*H150,2)</f>
        <v>0</v>
      </c>
      <c r="BL150" s="15" t="s">
        <v>126</v>
      </c>
      <c r="BM150" s="209" t="s">
        <v>272</v>
      </c>
    </row>
    <row r="151" s="2" customFormat="1">
      <c r="A151" s="36"/>
      <c r="B151" s="37"/>
      <c r="C151" s="38"/>
      <c r="D151" s="211" t="s">
        <v>128</v>
      </c>
      <c r="E151" s="38"/>
      <c r="F151" s="212" t="s">
        <v>273</v>
      </c>
      <c r="G151" s="38"/>
      <c r="H151" s="38"/>
      <c r="I151" s="213"/>
      <c r="J151" s="38"/>
      <c r="K151" s="38"/>
      <c r="L151" s="42"/>
      <c r="M151" s="214"/>
      <c r="N151" s="215"/>
      <c r="O151" s="82"/>
      <c r="P151" s="82"/>
      <c r="Q151" s="82"/>
      <c r="R151" s="82"/>
      <c r="S151" s="82"/>
      <c r="T151" s="83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5" t="s">
        <v>128</v>
      </c>
      <c r="AU151" s="15" t="s">
        <v>85</v>
      </c>
    </row>
    <row r="152" s="13" customFormat="1">
      <c r="A152" s="13"/>
      <c r="B152" s="226"/>
      <c r="C152" s="227"/>
      <c r="D152" s="228" t="s">
        <v>202</v>
      </c>
      <c r="E152" s="237" t="s">
        <v>20</v>
      </c>
      <c r="F152" s="229" t="s">
        <v>274</v>
      </c>
      <c r="G152" s="227"/>
      <c r="H152" s="230">
        <v>293.19999999999999</v>
      </c>
      <c r="I152" s="231"/>
      <c r="J152" s="227"/>
      <c r="K152" s="227"/>
      <c r="L152" s="232"/>
      <c r="M152" s="233"/>
      <c r="N152" s="234"/>
      <c r="O152" s="234"/>
      <c r="P152" s="234"/>
      <c r="Q152" s="234"/>
      <c r="R152" s="234"/>
      <c r="S152" s="234"/>
      <c r="T152" s="23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6" t="s">
        <v>202</v>
      </c>
      <c r="AU152" s="236" t="s">
        <v>85</v>
      </c>
      <c r="AV152" s="13" t="s">
        <v>85</v>
      </c>
      <c r="AW152" s="13" t="s">
        <v>37</v>
      </c>
      <c r="AX152" s="13" t="s">
        <v>22</v>
      </c>
      <c r="AY152" s="236" t="s">
        <v>119</v>
      </c>
    </row>
    <row r="153" s="2" customFormat="1" ht="37.8" customHeight="1">
      <c r="A153" s="36"/>
      <c r="B153" s="37"/>
      <c r="C153" s="198" t="s">
        <v>275</v>
      </c>
      <c r="D153" s="198" t="s">
        <v>121</v>
      </c>
      <c r="E153" s="199" t="s">
        <v>276</v>
      </c>
      <c r="F153" s="200" t="s">
        <v>277</v>
      </c>
      <c r="G153" s="201" t="s">
        <v>154</v>
      </c>
      <c r="H153" s="202">
        <v>43.484999999999999</v>
      </c>
      <c r="I153" s="203"/>
      <c r="J153" s="204">
        <f>ROUND(I153*H153,2)</f>
        <v>0</v>
      </c>
      <c r="K153" s="200" t="s">
        <v>125</v>
      </c>
      <c r="L153" s="42"/>
      <c r="M153" s="205" t="s">
        <v>20</v>
      </c>
      <c r="N153" s="206" t="s">
        <v>47</v>
      </c>
      <c r="O153" s="82"/>
      <c r="P153" s="207">
        <f>O153*H153</f>
        <v>0</v>
      </c>
      <c r="Q153" s="207">
        <v>1.9967999999999999</v>
      </c>
      <c r="R153" s="207">
        <f>Q153*H153</f>
        <v>86.830847999999989</v>
      </c>
      <c r="S153" s="207">
        <v>0</v>
      </c>
      <c r="T153" s="208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09" t="s">
        <v>126</v>
      </c>
      <c r="AT153" s="209" t="s">
        <v>121</v>
      </c>
      <c r="AU153" s="209" t="s">
        <v>85</v>
      </c>
      <c r="AY153" s="15" t="s">
        <v>119</v>
      </c>
      <c r="BE153" s="210">
        <f>IF(N153="základní",J153,0)</f>
        <v>0</v>
      </c>
      <c r="BF153" s="210">
        <f>IF(N153="snížená",J153,0)</f>
        <v>0</v>
      </c>
      <c r="BG153" s="210">
        <f>IF(N153="zákl. přenesená",J153,0)</f>
        <v>0</v>
      </c>
      <c r="BH153" s="210">
        <f>IF(N153="sníž. přenesená",J153,0)</f>
        <v>0</v>
      </c>
      <c r="BI153" s="210">
        <f>IF(N153="nulová",J153,0)</f>
        <v>0</v>
      </c>
      <c r="BJ153" s="15" t="s">
        <v>22</v>
      </c>
      <c r="BK153" s="210">
        <f>ROUND(I153*H153,2)</f>
        <v>0</v>
      </c>
      <c r="BL153" s="15" t="s">
        <v>126</v>
      </c>
      <c r="BM153" s="209" t="s">
        <v>278</v>
      </c>
    </row>
    <row r="154" s="2" customFormat="1">
      <c r="A154" s="36"/>
      <c r="B154" s="37"/>
      <c r="C154" s="38"/>
      <c r="D154" s="211" t="s">
        <v>128</v>
      </c>
      <c r="E154" s="38"/>
      <c r="F154" s="212" t="s">
        <v>279</v>
      </c>
      <c r="G154" s="38"/>
      <c r="H154" s="38"/>
      <c r="I154" s="213"/>
      <c r="J154" s="38"/>
      <c r="K154" s="38"/>
      <c r="L154" s="42"/>
      <c r="M154" s="214"/>
      <c r="N154" s="215"/>
      <c r="O154" s="82"/>
      <c r="P154" s="82"/>
      <c r="Q154" s="82"/>
      <c r="R154" s="82"/>
      <c r="S154" s="82"/>
      <c r="T154" s="83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T154" s="15" t="s">
        <v>128</v>
      </c>
      <c r="AU154" s="15" t="s">
        <v>85</v>
      </c>
    </row>
    <row r="155" s="13" customFormat="1">
      <c r="A155" s="13"/>
      <c r="B155" s="226"/>
      <c r="C155" s="227"/>
      <c r="D155" s="228" t="s">
        <v>202</v>
      </c>
      <c r="E155" s="237" t="s">
        <v>20</v>
      </c>
      <c r="F155" s="229" t="s">
        <v>280</v>
      </c>
      <c r="G155" s="227"/>
      <c r="H155" s="230">
        <v>43.484999999999999</v>
      </c>
      <c r="I155" s="231"/>
      <c r="J155" s="227"/>
      <c r="K155" s="227"/>
      <c r="L155" s="232"/>
      <c r="M155" s="233"/>
      <c r="N155" s="234"/>
      <c r="O155" s="234"/>
      <c r="P155" s="234"/>
      <c r="Q155" s="234"/>
      <c r="R155" s="234"/>
      <c r="S155" s="234"/>
      <c r="T155" s="23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6" t="s">
        <v>202</v>
      </c>
      <c r="AU155" s="236" t="s">
        <v>85</v>
      </c>
      <c r="AV155" s="13" t="s">
        <v>85</v>
      </c>
      <c r="AW155" s="13" t="s">
        <v>37</v>
      </c>
      <c r="AX155" s="13" t="s">
        <v>22</v>
      </c>
      <c r="AY155" s="236" t="s">
        <v>119</v>
      </c>
    </row>
    <row r="156" s="2" customFormat="1" ht="24.15" customHeight="1">
      <c r="A156" s="36"/>
      <c r="B156" s="37"/>
      <c r="C156" s="198" t="s">
        <v>281</v>
      </c>
      <c r="D156" s="198" t="s">
        <v>121</v>
      </c>
      <c r="E156" s="199" t="s">
        <v>282</v>
      </c>
      <c r="F156" s="200" t="s">
        <v>283</v>
      </c>
      <c r="G156" s="201" t="s">
        <v>193</v>
      </c>
      <c r="H156" s="202">
        <v>86.969999999999999</v>
      </c>
      <c r="I156" s="203"/>
      <c r="J156" s="204">
        <f>ROUND(I156*H156,2)</f>
        <v>0</v>
      </c>
      <c r="K156" s="200" t="s">
        <v>125</v>
      </c>
      <c r="L156" s="42"/>
      <c r="M156" s="205" t="s">
        <v>20</v>
      </c>
      <c r="N156" s="206" t="s">
        <v>47</v>
      </c>
      <c r="O156" s="82"/>
      <c r="P156" s="207">
        <f>O156*H156</f>
        <v>0</v>
      </c>
      <c r="Q156" s="207">
        <v>0</v>
      </c>
      <c r="R156" s="207">
        <f>Q156*H156</f>
        <v>0</v>
      </c>
      <c r="S156" s="207">
        <v>0</v>
      </c>
      <c r="T156" s="208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09" t="s">
        <v>126</v>
      </c>
      <c r="AT156" s="209" t="s">
        <v>121</v>
      </c>
      <c r="AU156" s="209" t="s">
        <v>85</v>
      </c>
      <c r="AY156" s="15" t="s">
        <v>119</v>
      </c>
      <c r="BE156" s="210">
        <f>IF(N156="základní",J156,0)</f>
        <v>0</v>
      </c>
      <c r="BF156" s="210">
        <f>IF(N156="snížená",J156,0)</f>
        <v>0</v>
      </c>
      <c r="BG156" s="210">
        <f>IF(N156="zákl. přenesená",J156,0)</f>
        <v>0</v>
      </c>
      <c r="BH156" s="210">
        <f>IF(N156="sníž. přenesená",J156,0)</f>
        <v>0</v>
      </c>
      <c r="BI156" s="210">
        <f>IF(N156="nulová",J156,0)</f>
        <v>0</v>
      </c>
      <c r="BJ156" s="15" t="s">
        <v>22</v>
      </c>
      <c r="BK156" s="210">
        <f>ROUND(I156*H156,2)</f>
        <v>0</v>
      </c>
      <c r="BL156" s="15" t="s">
        <v>126</v>
      </c>
      <c r="BM156" s="209" t="s">
        <v>284</v>
      </c>
    </row>
    <row r="157" s="2" customFormat="1">
      <c r="A157" s="36"/>
      <c r="B157" s="37"/>
      <c r="C157" s="38"/>
      <c r="D157" s="211" t="s">
        <v>128</v>
      </c>
      <c r="E157" s="38"/>
      <c r="F157" s="212" t="s">
        <v>285</v>
      </c>
      <c r="G157" s="38"/>
      <c r="H157" s="38"/>
      <c r="I157" s="213"/>
      <c r="J157" s="38"/>
      <c r="K157" s="38"/>
      <c r="L157" s="42"/>
      <c r="M157" s="214"/>
      <c r="N157" s="215"/>
      <c r="O157" s="82"/>
      <c r="P157" s="82"/>
      <c r="Q157" s="82"/>
      <c r="R157" s="82"/>
      <c r="S157" s="82"/>
      <c r="T157" s="83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5" t="s">
        <v>128</v>
      </c>
      <c r="AU157" s="15" t="s">
        <v>85</v>
      </c>
    </row>
    <row r="158" s="13" customFormat="1">
      <c r="A158" s="13"/>
      <c r="B158" s="226"/>
      <c r="C158" s="227"/>
      <c r="D158" s="228" t="s">
        <v>202</v>
      </c>
      <c r="E158" s="237" t="s">
        <v>20</v>
      </c>
      <c r="F158" s="229" t="s">
        <v>286</v>
      </c>
      <c r="G158" s="227"/>
      <c r="H158" s="230">
        <v>86.969999999999999</v>
      </c>
      <c r="I158" s="231"/>
      <c r="J158" s="227"/>
      <c r="K158" s="227"/>
      <c r="L158" s="232"/>
      <c r="M158" s="233"/>
      <c r="N158" s="234"/>
      <c r="O158" s="234"/>
      <c r="P158" s="234"/>
      <c r="Q158" s="234"/>
      <c r="R158" s="234"/>
      <c r="S158" s="234"/>
      <c r="T158" s="23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6" t="s">
        <v>202</v>
      </c>
      <c r="AU158" s="236" t="s">
        <v>85</v>
      </c>
      <c r="AV158" s="13" t="s">
        <v>85</v>
      </c>
      <c r="AW158" s="13" t="s">
        <v>37</v>
      </c>
      <c r="AX158" s="13" t="s">
        <v>22</v>
      </c>
      <c r="AY158" s="236" t="s">
        <v>119</v>
      </c>
    </row>
    <row r="159" s="2" customFormat="1" ht="55.5" customHeight="1">
      <c r="A159" s="36"/>
      <c r="B159" s="37"/>
      <c r="C159" s="198" t="s">
        <v>287</v>
      </c>
      <c r="D159" s="198" t="s">
        <v>121</v>
      </c>
      <c r="E159" s="199" t="s">
        <v>288</v>
      </c>
      <c r="F159" s="200" t="s">
        <v>289</v>
      </c>
      <c r="G159" s="201" t="s">
        <v>193</v>
      </c>
      <c r="H159" s="202">
        <v>8</v>
      </c>
      <c r="I159" s="203"/>
      <c r="J159" s="204">
        <f>ROUND(I159*H159,2)</f>
        <v>0</v>
      </c>
      <c r="K159" s="200" t="s">
        <v>125</v>
      </c>
      <c r="L159" s="42"/>
      <c r="M159" s="205" t="s">
        <v>20</v>
      </c>
      <c r="N159" s="206" t="s">
        <v>47</v>
      </c>
      <c r="O159" s="82"/>
      <c r="P159" s="207">
        <f>O159*H159</f>
        <v>0</v>
      </c>
      <c r="Q159" s="207">
        <v>0.98436000000000001</v>
      </c>
      <c r="R159" s="207">
        <f>Q159*H159</f>
        <v>7.8748800000000001</v>
      </c>
      <c r="S159" s="207">
        <v>0</v>
      </c>
      <c r="T159" s="208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09" t="s">
        <v>126</v>
      </c>
      <c r="AT159" s="209" t="s">
        <v>121</v>
      </c>
      <c r="AU159" s="209" t="s">
        <v>85</v>
      </c>
      <c r="AY159" s="15" t="s">
        <v>119</v>
      </c>
      <c r="BE159" s="210">
        <f>IF(N159="základní",J159,0)</f>
        <v>0</v>
      </c>
      <c r="BF159" s="210">
        <f>IF(N159="snížená",J159,0)</f>
        <v>0</v>
      </c>
      <c r="BG159" s="210">
        <f>IF(N159="zákl. přenesená",J159,0)</f>
        <v>0</v>
      </c>
      <c r="BH159" s="210">
        <f>IF(N159="sníž. přenesená",J159,0)</f>
        <v>0</v>
      </c>
      <c r="BI159" s="210">
        <f>IF(N159="nulová",J159,0)</f>
        <v>0</v>
      </c>
      <c r="BJ159" s="15" t="s">
        <v>22</v>
      </c>
      <c r="BK159" s="210">
        <f>ROUND(I159*H159,2)</f>
        <v>0</v>
      </c>
      <c r="BL159" s="15" t="s">
        <v>126</v>
      </c>
      <c r="BM159" s="209" t="s">
        <v>290</v>
      </c>
    </row>
    <row r="160" s="2" customFormat="1">
      <c r="A160" s="36"/>
      <c r="B160" s="37"/>
      <c r="C160" s="38"/>
      <c r="D160" s="211" t="s">
        <v>128</v>
      </c>
      <c r="E160" s="38"/>
      <c r="F160" s="212" t="s">
        <v>291</v>
      </c>
      <c r="G160" s="38"/>
      <c r="H160" s="38"/>
      <c r="I160" s="213"/>
      <c r="J160" s="38"/>
      <c r="K160" s="38"/>
      <c r="L160" s="42"/>
      <c r="M160" s="214"/>
      <c r="N160" s="215"/>
      <c r="O160" s="82"/>
      <c r="P160" s="82"/>
      <c r="Q160" s="82"/>
      <c r="R160" s="82"/>
      <c r="S160" s="82"/>
      <c r="T160" s="83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5" t="s">
        <v>128</v>
      </c>
      <c r="AU160" s="15" t="s">
        <v>85</v>
      </c>
    </row>
    <row r="161" s="2" customFormat="1" ht="44.25" customHeight="1">
      <c r="A161" s="36"/>
      <c r="B161" s="37"/>
      <c r="C161" s="198" t="s">
        <v>292</v>
      </c>
      <c r="D161" s="198" t="s">
        <v>121</v>
      </c>
      <c r="E161" s="199" t="s">
        <v>293</v>
      </c>
      <c r="F161" s="200" t="s">
        <v>294</v>
      </c>
      <c r="G161" s="201" t="s">
        <v>193</v>
      </c>
      <c r="H161" s="202">
        <v>72.799999999999997</v>
      </c>
      <c r="I161" s="203"/>
      <c r="J161" s="204">
        <f>ROUND(I161*H161,2)</f>
        <v>0</v>
      </c>
      <c r="K161" s="200" t="s">
        <v>125</v>
      </c>
      <c r="L161" s="42"/>
      <c r="M161" s="205" t="s">
        <v>20</v>
      </c>
      <c r="N161" s="206" t="s">
        <v>47</v>
      </c>
      <c r="O161" s="82"/>
      <c r="P161" s="207">
        <f>O161*H161</f>
        <v>0</v>
      </c>
      <c r="Q161" s="207">
        <v>0.82326999999999995</v>
      </c>
      <c r="R161" s="207">
        <f>Q161*H161</f>
        <v>59.934055999999991</v>
      </c>
      <c r="S161" s="207">
        <v>0</v>
      </c>
      <c r="T161" s="208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09" t="s">
        <v>126</v>
      </c>
      <c r="AT161" s="209" t="s">
        <v>121</v>
      </c>
      <c r="AU161" s="209" t="s">
        <v>85</v>
      </c>
      <c r="AY161" s="15" t="s">
        <v>119</v>
      </c>
      <c r="BE161" s="210">
        <f>IF(N161="základní",J161,0)</f>
        <v>0</v>
      </c>
      <c r="BF161" s="210">
        <f>IF(N161="snížená",J161,0)</f>
        <v>0</v>
      </c>
      <c r="BG161" s="210">
        <f>IF(N161="zákl. přenesená",J161,0)</f>
        <v>0</v>
      </c>
      <c r="BH161" s="210">
        <f>IF(N161="sníž. přenesená",J161,0)</f>
        <v>0</v>
      </c>
      <c r="BI161" s="210">
        <f>IF(N161="nulová",J161,0)</f>
        <v>0</v>
      </c>
      <c r="BJ161" s="15" t="s">
        <v>22</v>
      </c>
      <c r="BK161" s="210">
        <f>ROUND(I161*H161,2)</f>
        <v>0</v>
      </c>
      <c r="BL161" s="15" t="s">
        <v>126</v>
      </c>
      <c r="BM161" s="209" t="s">
        <v>295</v>
      </c>
    </row>
    <row r="162" s="2" customFormat="1">
      <c r="A162" s="36"/>
      <c r="B162" s="37"/>
      <c r="C162" s="38"/>
      <c r="D162" s="211" t="s">
        <v>128</v>
      </c>
      <c r="E162" s="38"/>
      <c r="F162" s="212" t="s">
        <v>296</v>
      </c>
      <c r="G162" s="38"/>
      <c r="H162" s="38"/>
      <c r="I162" s="213"/>
      <c r="J162" s="38"/>
      <c r="K162" s="38"/>
      <c r="L162" s="42"/>
      <c r="M162" s="214"/>
      <c r="N162" s="215"/>
      <c r="O162" s="82"/>
      <c r="P162" s="82"/>
      <c r="Q162" s="82"/>
      <c r="R162" s="82"/>
      <c r="S162" s="82"/>
      <c r="T162" s="83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5" t="s">
        <v>128</v>
      </c>
      <c r="AU162" s="15" t="s">
        <v>85</v>
      </c>
    </row>
    <row r="163" s="13" customFormat="1">
      <c r="A163" s="13"/>
      <c r="B163" s="226"/>
      <c r="C163" s="227"/>
      <c r="D163" s="228" t="s">
        <v>202</v>
      </c>
      <c r="E163" s="237" t="s">
        <v>20</v>
      </c>
      <c r="F163" s="229" t="s">
        <v>251</v>
      </c>
      <c r="G163" s="227"/>
      <c r="H163" s="230">
        <v>72.799999999999997</v>
      </c>
      <c r="I163" s="231"/>
      <c r="J163" s="227"/>
      <c r="K163" s="227"/>
      <c r="L163" s="232"/>
      <c r="M163" s="233"/>
      <c r="N163" s="234"/>
      <c r="O163" s="234"/>
      <c r="P163" s="234"/>
      <c r="Q163" s="234"/>
      <c r="R163" s="234"/>
      <c r="S163" s="234"/>
      <c r="T163" s="235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6" t="s">
        <v>202</v>
      </c>
      <c r="AU163" s="236" t="s">
        <v>85</v>
      </c>
      <c r="AV163" s="13" t="s">
        <v>85</v>
      </c>
      <c r="AW163" s="13" t="s">
        <v>37</v>
      </c>
      <c r="AX163" s="13" t="s">
        <v>22</v>
      </c>
      <c r="AY163" s="236" t="s">
        <v>119</v>
      </c>
    </row>
    <row r="164" s="12" customFormat="1" ht="22.8" customHeight="1">
      <c r="A164" s="12"/>
      <c r="B164" s="182"/>
      <c r="C164" s="183"/>
      <c r="D164" s="184" t="s">
        <v>75</v>
      </c>
      <c r="E164" s="196" t="s">
        <v>145</v>
      </c>
      <c r="F164" s="196" t="s">
        <v>297</v>
      </c>
      <c r="G164" s="183"/>
      <c r="H164" s="183"/>
      <c r="I164" s="186"/>
      <c r="J164" s="197">
        <f>BK164</f>
        <v>0</v>
      </c>
      <c r="K164" s="183"/>
      <c r="L164" s="188"/>
      <c r="M164" s="189"/>
      <c r="N164" s="190"/>
      <c r="O164" s="190"/>
      <c r="P164" s="191">
        <f>SUM(P165:P166)</f>
        <v>0</v>
      </c>
      <c r="Q164" s="190"/>
      <c r="R164" s="191">
        <f>SUM(R165:R166)</f>
        <v>5.9199999999999999</v>
      </c>
      <c r="S164" s="190"/>
      <c r="T164" s="192">
        <f>SUM(T165:T166)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193" t="s">
        <v>22</v>
      </c>
      <c r="AT164" s="194" t="s">
        <v>75</v>
      </c>
      <c r="AU164" s="194" t="s">
        <v>22</v>
      </c>
      <c r="AY164" s="193" t="s">
        <v>119</v>
      </c>
      <c r="BK164" s="195">
        <f>SUM(BK165:BK166)</f>
        <v>0</v>
      </c>
    </row>
    <row r="165" s="2" customFormat="1" ht="37.8" customHeight="1">
      <c r="A165" s="36"/>
      <c r="B165" s="37"/>
      <c r="C165" s="198" t="s">
        <v>298</v>
      </c>
      <c r="D165" s="198" t="s">
        <v>121</v>
      </c>
      <c r="E165" s="199" t="s">
        <v>299</v>
      </c>
      <c r="F165" s="200" t="s">
        <v>300</v>
      </c>
      <c r="G165" s="201" t="s">
        <v>154</v>
      </c>
      <c r="H165" s="202">
        <v>4</v>
      </c>
      <c r="I165" s="203"/>
      <c r="J165" s="204">
        <f>ROUND(I165*H165,2)</f>
        <v>0</v>
      </c>
      <c r="K165" s="200" t="s">
        <v>125</v>
      </c>
      <c r="L165" s="42"/>
      <c r="M165" s="205" t="s">
        <v>20</v>
      </c>
      <c r="N165" s="206" t="s">
        <v>47</v>
      </c>
      <c r="O165" s="82"/>
      <c r="P165" s="207">
        <f>O165*H165</f>
        <v>0</v>
      </c>
      <c r="Q165" s="207">
        <v>1.48</v>
      </c>
      <c r="R165" s="207">
        <f>Q165*H165</f>
        <v>5.9199999999999999</v>
      </c>
      <c r="S165" s="207">
        <v>0</v>
      </c>
      <c r="T165" s="208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09" t="s">
        <v>126</v>
      </c>
      <c r="AT165" s="209" t="s">
        <v>121</v>
      </c>
      <c r="AU165" s="209" t="s">
        <v>85</v>
      </c>
      <c r="AY165" s="15" t="s">
        <v>119</v>
      </c>
      <c r="BE165" s="210">
        <f>IF(N165="základní",J165,0)</f>
        <v>0</v>
      </c>
      <c r="BF165" s="210">
        <f>IF(N165="snížená",J165,0)</f>
        <v>0</v>
      </c>
      <c r="BG165" s="210">
        <f>IF(N165="zákl. přenesená",J165,0)</f>
        <v>0</v>
      </c>
      <c r="BH165" s="210">
        <f>IF(N165="sníž. přenesená",J165,0)</f>
        <v>0</v>
      </c>
      <c r="BI165" s="210">
        <f>IF(N165="nulová",J165,0)</f>
        <v>0</v>
      </c>
      <c r="BJ165" s="15" t="s">
        <v>22</v>
      </c>
      <c r="BK165" s="210">
        <f>ROUND(I165*H165,2)</f>
        <v>0</v>
      </c>
      <c r="BL165" s="15" t="s">
        <v>126</v>
      </c>
      <c r="BM165" s="209" t="s">
        <v>301</v>
      </c>
    </row>
    <row r="166" s="2" customFormat="1">
      <c r="A166" s="36"/>
      <c r="B166" s="37"/>
      <c r="C166" s="38"/>
      <c r="D166" s="211" t="s">
        <v>128</v>
      </c>
      <c r="E166" s="38"/>
      <c r="F166" s="212" t="s">
        <v>302</v>
      </c>
      <c r="G166" s="38"/>
      <c r="H166" s="38"/>
      <c r="I166" s="213"/>
      <c r="J166" s="38"/>
      <c r="K166" s="38"/>
      <c r="L166" s="42"/>
      <c r="M166" s="214"/>
      <c r="N166" s="215"/>
      <c r="O166" s="82"/>
      <c r="P166" s="82"/>
      <c r="Q166" s="82"/>
      <c r="R166" s="82"/>
      <c r="S166" s="82"/>
      <c r="T166" s="83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5" t="s">
        <v>128</v>
      </c>
      <c r="AU166" s="15" t="s">
        <v>85</v>
      </c>
    </row>
    <row r="167" s="12" customFormat="1" ht="22.8" customHeight="1">
      <c r="A167" s="12"/>
      <c r="B167" s="182"/>
      <c r="C167" s="183"/>
      <c r="D167" s="184" t="s">
        <v>75</v>
      </c>
      <c r="E167" s="196" t="s">
        <v>151</v>
      </c>
      <c r="F167" s="196" t="s">
        <v>303</v>
      </c>
      <c r="G167" s="183"/>
      <c r="H167" s="183"/>
      <c r="I167" s="186"/>
      <c r="J167" s="197">
        <f>BK167</f>
        <v>0</v>
      </c>
      <c r="K167" s="183"/>
      <c r="L167" s="188"/>
      <c r="M167" s="189"/>
      <c r="N167" s="190"/>
      <c r="O167" s="190"/>
      <c r="P167" s="191">
        <v>0</v>
      </c>
      <c r="Q167" s="190"/>
      <c r="R167" s="191">
        <v>0</v>
      </c>
      <c r="S167" s="190"/>
      <c r="T167" s="192"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193" t="s">
        <v>22</v>
      </c>
      <c r="AT167" s="194" t="s">
        <v>75</v>
      </c>
      <c r="AU167" s="194" t="s">
        <v>22</v>
      </c>
      <c r="AY167" s="193" t="s">
        <v>119</v>
      </c>
      <c r="BK167" s="195">
        <v>0</v>
      </c>
    </row>
    <row r="168" s="12" customFormat="1" ht="22.8" customHeight="1">
      <c r="A168" s="12"/>
      <c r="B168" s="182"/>
      <c r="C168" s="183"/>
      <c r="D168" s="184" t="s">
        <v>75</v>
      </c>
      <c r="E168" s="196" t="s">
        <v>167</v>
      </c>
      <c r="F168" s="196" t="s">
        <v>304</v>
      </c>
      <c r="G168" s="183"/>
      <c r="H168" s="183"/>
      <c r="I168" s="186"/>
      <c r="J168" s="197">
        <f>BK168</f>
        <v>0</v>
      </c>
      <c r="K168" s="183"/>
      <c r="L168" s="188"/>
      <c r="M168" s="189"/>
      <c r="N168" s="190"/>
      <c r="O168" s="190"/>
      <c r="P168" s="191">
        <f>SUM(P169:P177)</f>
        <v>0</v>
      </c>
      <c r="Q168" s="190"/>
      <c r="R168" s="191">
        <f>SUM(R169:R177)</f>
        <v>0</v>
      </c>
      <c r="S168" s="190"/>
      <c r="T168" s="192">
        <f>SUM(T169:T177)</f>
        <v>2.5499999999999998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193" t="s">
        <v>22</v>
      </c>
      <c r="AT168" s="194" t="s">
        <v>75</v>
      </c>
      <c r="AU168" s="194" t="s">
        <v>22</v>
      </c>
      <c r="AY168" s="193" t="s">
        <v>119</v>
      </c>
      <c r="BK168" s="195">
        <f>SUM(BK169:BK177)</f>
        <v>0</v>
      </c>
    </row>
    <row r="169" s="2" customFormat="1" ht="37.8" customHeight="1">
      <c r="A169" s="36"/>
      <c r="B169" s="37"/>
      <c r="C169" s="198" t="s">
        <v>305</v>
      </c>
      <c r="D169" s="198" t="s">
        <v>121</v>
      </c>
      <c r="E169" s="199" t="s">
        <v>306</v>
      </c>
      <c r="F169" s="200" t="s">
        <v>307</v>
      </c>
      <c r="G169" s="201" t="s">
        <v>193</v>
      </c>
      <c r="H169" s="202">
        <v>50</v>
      </c>
      <c r="I169" s="203"/>
      <c r="J169" s="204">
        <f>ROUND(I169*H169,2)</f>
        <v>0</v>
      </c>
      <c r="K169" s="200" t="s">
        <v>125</v>
      </c>
      <c r="L169" s="42"/>
      <c r="M169" s="205" t="s">
        <v>20</v>
      </c>
      <c r="N169" s="206" t="s">
        <v>47</v>
      </c>
      <c r="O169" s="82"/>
      <c r="P169" s="207">
        <f>O169*H169</f>
        <v>0</v>
      </c>
      <c r="Q169" s="207">
        <v>0</v>
      </c>
      <c r="R169" s="207">
        <f>Q169*H169</f>
        <v>0</v>
      </c>
      <c r="S169" s="207">
        <v>0</v>
      </c>
      <c r="T169" s="208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09" t="s">
        <v>126</v>
      </c>
      <c r="AT169" s="209" t="s">
        <v>121</v>
      </c>
      <c r="AU169" s="209" t="s">
        <v>85</v>
      </c>
      <c r="AY169" s="15" t="s">
        <v>119</v>
      </c>
      <c r="BE169" s="210">
        <f>IF(N169="základní",J169,0)</f>
        <v>0</v>
      </c>
      <c r="BF169" s="210">
        <f>IF(N169="snížená",J169,0)</f>
        <v>0</v>
      </c>
      <c r="BG169" s="210">
        <f>IF(N169="zákl. přenesená",J169,0)</f>
        <v>0</v>
      </c>
      <c r="BH169" s="210">
        <f>IF(N169="sníž. přenesená",J169,0)</f>
        <v>0</v>
      </c>
      <c r="BI169" s="210">
        <f>IF(N169="nulová",J169,0)</f>
        <v>0</v>
      </c>
      <c r="BJ169" s="15" t="s">
        <v>22</v>
      </c>
      <c r="BK169" s="210">
        <f>ROUND(I169*H169,2)</f>
        <v>0</v>
      </c>
      <c r="BL169" s="15" t="s">
        <v>126</v>
      </c>
      <c r="BM169" s="209" t="s">
        <v>308</v>
      </c>
    </row>
    <row r="170" s="2" customFormat="1">
      <c r="A170" s="36"/>
      <c r="B170" s="37"/>
      <c r="C170" s="38"/>
      <c r="D170" s="211" t="s">
        <v>128</v>
      </c>
      <c r="E170" s="38"/>
      <c r="F170" s="212" t="s">
        <v>309</v>
      </c>
      <c r="G170" s="38"/>
      <c r="H170" s="38"/>
      <c r="I170" s="213"/>
      <c r="J170" s="38"/>
      <c r="K170" s="38"/>
      <c r="L170" s="42"/>
      <c r="M170" s="214"/>
      <c r="N170" s="215"/>
      <c r="O170" s="82"/>
      <c r="P170" s="82"/>
      <c r="Q170" s="82"/>
      <c r="R170" s="82"/>
      <c r="S170" s="82"/>
      <c r="T170" s="83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T170" s="15" t="s">
        <v>128</v>
      </c>
      <c r="AU170" s="15" t="s">
        <v>85</v>
      </c>
    </row>
    <row r="171" s="2" customFormat="1" ht="37.8" customHeight="1">
      <c r="A171" s="36"/>
      <c r="B171" s="37"/>
      <c r="C171" s="198" t="s">
        <v>310</v>
      </c>
      <c r="D171" s="198" t="s">
        <v>121</v>
      </c>
      <c r="E171" s="199" t="s">
        <v>311</v>
      </c>
      <c r="F171" s="200" t="s">
        <v>312</v>
      </c>
      <c r="G171" s="201" t="s">
        <v>193</v>
      </c>
      <c r="H171" s="202">
        <v>32</v>
      </c>
      <c r="I171" s="203"/>
      <c r="J171" s="204">
        <f>ROUND(I171*H171,2)</f>
        <v>0</v>
      </c>
      <c r="K171" s="200" t="s">
        <v>125</v>
      </c>
      <c r="L171" s="42"/>
      <c r="M171" s="205" t="s">
        <v>20</v>
      </c>
      <c r="N171" s="206" t="s">
        <v>47</v>
      </c>
      <c r="O171" s="82"/>
      <c r="P171" s="207">
        <f>O171*H171</f>
        <v>0</v>
      </c>
      <c r="Q171" s="207">
        <v>0</v>
      </c>
      <c r="R171" s="207">
        <f>Q171*H171</f>
        <v>0</v>
      </c>
      <c r="S171" s="207">
        <v>0</v>
      </c>
      <c r="T171" s="208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09" t="s">
        <v>22</v>
      </c>
      <c r="AT171" s="209" t="s">
        <v>121</v>
      </c>
      <c r="AU171" s="209" t="s">
        <v>85</v>
      </c>
      <c r="AY171" s="15" t="s">
        <v>119</v>
      </c>
      <c r="BE171" s="210">
        <f>IF(N171="základní",J171,0)</f>
        <v>0</v>
      </c>
      <c r="BF171" s="210">
        <f>IF(N171="snížená",J171,0)</f>
        <v>0</v>
      </c>
      <c r="BG171" s="210">
        <f>IF(N171="zákl. přenesená",J171,0)</f>
        <v>0</v>
      </c>
      <c r="BH171" s="210">
        <f>IF(N171="sníž. přenesená",J171,0)</f>
        <v>0</v>
      </c>
      <c r="BI171" s="210">
        <f>IF(N171="nulová",J171,0)</f>
        <v>0</v>
      </c>
      <c r="BJ171" s="15" t="s">
        <v>22</v>
      </c>
      <c r="BK171" s="210">
        <f>ROUND(I171*H171,2)</f>
        <v>0</v>
      </c>
      <c r="BL171" s="15" t="s">
        <v>22</v>
      </c>
      <c r="BM171" s="209" t="s">
        <v>313</v>
      </c>
    </row>
    <row r="172" s="2" customFormat="1">
      <c r="A172" s="36"/>
      <c r="B172" s="37"/>
      <c r="C172" s="38"/>
      <c r="D172" s="211" t="s">
        <v>128</v>
      </c>
      <c r="E172" s="38"/>
      <c r="F172" s="212" t="s">
        <v>314</v>
      </c>
      <c r="G172" s="38"/>
      <c r="H172" s="38"/>
      <c r="I172" s="213"/>
      <c r="J172" s="38"/>
      <c r="K172" s="38"/>
      <c r="L172" s="42"/>
      <c r="M172" s="214"/>
      <c r="N172" s="215"/>
      <c r="O172" s="82"/>
      <c r="P172" s="82"/>
      <c r="Q172" s="82"/>
      <c r="R172" s="82"/>
      <c r="S172" s="82"/>
      <c r="T172" s="83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T172" s="15" t="s">
        <v>128</v>
      </c>
      <c r="AU172" s="15" t="s">
        <v>85</v>
      </c>
    </row>
    <row r="173" s="2" customFormat="1" ht="62.7" customHeight="1">
      <c r="A173" s="36"/>
      <c r="B173" s="37"/>
      <c r="C173" s="198" t="s">
        <v>315</v>
      </c>
      <c r="D173" s="198" t="s">
        <v>121</v>
      </c>
      <c r="E173" s="199" t="s">
        <v>316</v>
      </c>
      <c r="F173" s="200" t="s">
        <v>317</v>
      </c>
      <c r="G173" s="201" t="s">
        <v>154</v>
      </c>
      <c r="H173" s="202">
        <v>0.5</v>
      </c>
      <c r="I173" s="203"/>
      <c r="J173" s="204">
        <f>ROUND(I173*H173,2)</f>
        <v>0</v>
      </c>
      <c r="K173" s="200" t="s">
        <v>125</v>
      </c>
      <c r="L173" s="42"/>
      <c r="M173" s="205" t="s">
        <v>20</v>
      </c>
      <c r="N173" s="206" t="s">
        <v>47</v>
      </c>
      <c r="O173" s="82"/>
      <c r="P173" s="207">
        <f>O173*H173</f>
        <v>0</v>
      </c>
      <c r="Q173" s="207">
        <v>0</v>
      </c>
      <c r="R173" s="207">
        <f>Q173*H173</f>
        <v>0</v>
      </c>
      <c r="S173" s="207">
        <v>2.8999999999999999</v>
      </c>
      <c r="T173" s="208">
        <f>S173*H173</f>
        <v>1.45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09" t="s">
        <v>126</v>
      </c>
      <c r="AT173" s="209" t="s">
        <v>121</v>
      </c>
      <c r="AU173" s="209" t="s">
        <v>85</v>
      </c>
      <c r="AY173" s="15" t="s">
        <v>119</v>
      </c>
      <c r="BE173" s="210">
        <f>IF(N173="základní",J173,0)</f>
        <v>0</v>
      </c>
      <c r="BF173" s="210">
        <f>IF(N173="snížená",J173,0)</f>
        <v>0</v>
      </c>
      <c r="BG173" s="210">
        <f>IF(N173="zákl. přenesená",J173,0)</f>
        <v>0</v>
      </c>
      <c r="BH173" s="210">
        <f>IF(N173="sníž. přenesená",J173,0)</f>
        <v>0</v>
      </c>
      <c r="BI173" s="210">
        <f>IF(N173="nulová",J173,0)</f>
        <v>0</v>
      </c>
      <c r="BJ173" s="15" t="s">
        <v>22</v>
      </c>
      <c r="BK173" s="210">
        <f>ROUND(I173*H173,2)</f>
        <v>0</v>
      </c>
      <c r="BL173" s="15" t="s">
        <v>126</v>
      </c>
      <c r="BM173" s="209" t="s">
        <v>318</v>
      </c>
    </row>
    <row r="174" s="2" customFormat="1">
      <c r="A174" s="36"/>
      <c r="B174" s="37"/>
      <c r="C174" s="38"/>
      <c r="D174" s="211" t="s">
        <v>128</v>
      </c>
      <c r="E174" s="38"/>
      <c r="F174" s="212" t="s">
        <v>319</v>
      </c>
      <c r="G174" s="38"/>
      <c r="H174" s="38"/>
      <c r="I174" s="213"/>
      <c r="J174" s="38"/>
      <c r="K174" s="38"/>
      <c r="L174" s="42"/>
      <c r="M174" s="214"/>
      <c r="N174" s="215"/>
      <c r="O174" s="82"/>
      <c r="P174" s="82"/>
      <c r="Q174" s="82"/>
      <c r="R174" s="82"/>
      <c r="S174" s="82"/>
      <c r="T174" s="83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T174" s="15" t="s">
        <v>128</v>
      </c>
      <c r="AU174" s="15" t="s">
        <v>85</v>
      </c>
    </row>
    <row r="175" s="2" customFormat="1" ht="49.05" customHeight="1">
      <c r="A175" s="36"/>
      <c r="B175" s="37"/>
      <c r="C175" s="198" t="s">
        <v>320</v>
      </c>
      <c r="D175" s="198" t="s">
        <v>121</v>
      </c>
      <c r="E175" s="199" t="s">
        <v>321</v>
      </c>
      <c r="F175" s="200" t="s">
        <v>322</v>
      </c>
      <c r="G175" s="201" t="s">
        <v>154</v>
      </c>
      <c r="H175" s="202">
        <v>0.5</v>
      </c>
      <c r="I175" s="203"/>
      <c r="J175" s="204">
        <f>ROUND(I175*H175,2)</f>
        <v>0</v>
      </c>
      <c r="K175" s="200" t="s">
        <v>125</v>
      </c>
      <c r="L175" s="42"/>
      <c r="M175" s="205" t="s">
        <v>20</v>
      </c>
      <c r="N175" s="206" t="s">
        <v>47</v>
      </c>
      <c r="O175" s="82"/>
      <c r="P175" s="207">
        <f>O175*H175</f>
        <v>0</v>
      </c>
      <c r="Q175" s="207">
        <v>0</v>
      </c>
      <c r="R175" s="207">
        <f>Q175*H175</f>
        <v>0</v>
      </c>
      <c r="S175" s="207">
        <v>2.2000000000000002</v>
      </c>
      <c r="T175" s="208">
        <f>S175*H175</f>
        <v>1.1000000000000001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09" t="s">
        <v>126</v>
      </c>
      <c r="AT175" s="209" t="s">
        <v>121</v>
      </c>
      <c r="AU175" s="209" t="s">
        <v>85</v>
      </c>
      <c r="AY175" s="15" t="s">
        <v>119</v>
      </c>
      <c r="BE175" s="210">
        <f>IF(N175="základní",J175,0)</f>
        <v>0</v>
      </c>
      <c r="BF175" s="210">
        <f>IF(N175="snížená",J175,0)</f>
        <v>0</v>
      </c>
      <c r="BG175" s="210">
        <f>IF(N175="zákl. přenesená",J175,0)</f>
        <v>0</v>
      </c>
      <c r="BH175" s="210">
        <f>IF(N175="sníž. přenesená",J175,0)</f>
        <v>0</v>
      </c>
      <c r="BI175" s="210">
        <f>IF(N175="nulová",J175,0)</f>
        <v>0</v>
      </c>
      <c r="BJ175" s="15" t="s">
        <v>22</v>
      </c>
      <c r="BK175" s="210">
        <f>ROUND(I175*H175,2)</f>
        <v>0</v>
      </c>
      <c r="BL175" s="15" t="s">
        <v>126</v>
      </c>
      <c r="BM175" s="209" t="s">
        <v>323</v>
      </c>
    </row>
    <row r="176" s="2" customFormat="1">
      <c r="A176" s="36"/>
      <c r="B176" s="37"/>
      <c r="C176" s="38"/>
      <c r="D176" s="211" t="s">
        <v>128</v>
      </c>
      <c r="E176" s="38"/>
      <c r="F176" s="212" t="s">
        <v>324</v>
      </c>
      <c r="G176" s="38"/>
      <c r="H176" s="38"/>
      <c r="I176" s="213"/>
      <c r="J176" s="38"/>
      <c r="K176" s="38"/>
      <c r="L176" s="42"/>
      <c r="M176" s="214"/>
      <c r="N176" s="215"/>
      <c r="O176" s="82"/>
      <c r="P176" s="82"/>
      <c r="Q176" s="82"/>
      <c r="R176" s="82"/>
      <c r="S176" s="82"/>
      <c r="T176" s="83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5" t="s">
        <v>128</v>
      </c>
      <c r="AU176" s="15" t="s">
        <v>85</v>
      </c>
    </row>
    <row r="177" s="2" customFormat="1" ht="66.75" customHeight="1">
      <c r="A177" s="36"/>
      <c r="B177" s="37"/>
      <c r="C177" s="198" t="s">
        <v>325</v>
      </c>
      <c r="D177" s="198" t="s">
        <v>121</v>
      </c>
      <c r="E177" s="199" t="s">
        <v>326</v>
      </c>
      <c r="F177" s="200" t="s">
        <v>327</v>
      </c>
      <c r="G177" s="201" t="s">
        <v>328</v>
      </c>
      <c r="H177" s="202">
        <v>2</v>
      </c>
      <c r="I177" s="203"/>
      <c r="J177" s="204">
        <f>ROUND(I177*H177,2)</f>
        <v>0</v>
      </c>
      <c r="K177" s="200" t="s">
        <v>20</v>
      </c>
      <c r="L177" s="42"/>
      <c r="M177" s="205" t="s">
        <v>20</v>
      </c>
      <c r="N177" s="206" t="s">
        <v>47</v>
      </c>
      <c r="O177" s="82"/>
      <c r="P177" s="207">
        <f>O177*H177</f>
        <v>0</v>
      </c>
      <c r="Q177" s="207">
        <v>0</v>
      </c>
      <c r="R177" s="207">
        <f>Q177*H177</f>
        <v>0</v>
      </c>
      <c r="S177" s="207">
        <v>0</v>
      </c>
      <c r="T177" s="208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09" t="s">
        <v>22</v>
      </c>
      <c r="AT177" s="209" t="s">
        <v>121</v>
      </c>
      <c r="AU177" s="209" t="s">
        <v>85</v>
      </c>
      <c r="AY177" s="15" t="s">
        <v>119</v>
      </c>
      <c r="BE177" s="210">
        <f>IF(N177="základní",J177,0)</f>
        <v>0</v>
      </c>
      <c r="BF177" s="210">
        <f>IF(N177="snížená",J177,0)</f>
        <v>0</v>
      </c>
      <c r="BG177" s="210">
        <f>IF(N177="zákl. přenesená",J177,0)</f>
        <v>0</v>
      </c>
      <c r="BH177" s="210">
        <f>IF(N177="sníž. přenesená",J177,0)</f>
        <v>0</v>
      </c>
      <c r="BI177" s="210">
        <f>IF(N177="nulová",J177,0)</f>
        <v>0</v>
      </c>
      <c r="BJ177" s="15" t="s">
        <v>22</v>
      </c>
      <c r="BK177" s="210">
        <f>ROUND(I177*H177,2)</f>
        <v>0</v>
      </c>
      <c r="BL177" s="15" t="s">
        <v>22</v>
      </c>
      <c r="BM177" s="209" t="s">
        <v>329</v>
      </c>
    </row>
    <row r="178" s="12" customFormat="1" ht="22.8" customHeight="1">
      <c r="A178" s="12"/>
      <c r="B178" s="182"/>
      <c r="C178" s="183"/>
      <c r="D178" s="184" t="s">
        <v>75</v>
      </c>
      <c r="E178" s="196" t="s">
        <v>330</v>
      </c>
      <c r="F178" s="196" t="s">
        <v>331</v>
      </c>
      <c r="G178" s="183"/>
      <c r="H178" s="183"/>
      <c r="I178" s="186"/>
      <c r="J178" s="197">
        <f>BK178</f>
        <v>0</v>
      </c>
      <c r="K178" s="183"/>
      <c r="L178" s="188"/>
      <c r="M178" s="189"/>
      <c r="N178" s="190"/>
      <c r="O178" s="190"/>
      <c r="P178" s="191">
        <f>SUM(P179:P180)</f>
        <v>0</v>
      </c>
      <c r="Q178" s="190"/>
      <c r="R178" s="191">
        <f>SUM(R179:R180)</f>
        <v>0</v>
      </c>
      <c r="S178" s="190"/>
      <c r="T178" s="192">
        <f>SUM(T179:T180)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193" t="s">
        <v>22</v>
      </c>
      <c r="AT178" s="194" t="s">
        <v>75</v>
      </c>
      <c r="AU178" s="194" t="s">
        <v>22</v>
      </c>
      <c r="AY178" s="193" t="s">
        <v>119</v>
      </c>
      <c r="BK178" s="195">
        <f>SUM(BK179:BK180)</f>
        <v>0</v>
      </c>
    </row>
    <row r="179" s="2" customFormat="1" ht="24.15" customHeight="1">
      <c r="A179" s="36"/>
      <c r="B179" s="37"/>
      <c r="C179" s="198" t="s">
        <v>332</v>
      </c>
      <c r="D179" s="198" t="s">
        <v>121</v>
      </c>
      <c r="E179" s="199" t="s">
        <v>333</v>
      </c>
      <c r="F179" s="200" t="s">
        <v>334</v>
      </c>
      <c r="G179" s="201" t="s">
        <v>328</v>
      </c>
      <c r="H179" s="202">
        <v>858.471</v>
      </c>
      <c r="I179" s="203"/>
      <c r="J179" s="204">
        <f>ROUND(I179*H179,2)</f>
        <v>0</v>
      </c>
      <c r="K179" s="200" t="s">
        <v>125</v>
      </c>
      <c r="L179" s="42"/>
      <c r="M179" s="205" t="s">
        <v>20</v>
      </c>
      <c r="N179" s="206" t="s">
        <v>47</v>
      </c>
      <c r="O179" s="82"/>
      <c r="P179" s="207">
        <f>O179*H179</f>
        <v>0</v>
      </c>
      <c r="Q179" s="207">
        <v>0</v>
      </c>
      <c r="R179" s="207">
        <f>Q179*H179</f>
        <v>0</v>
      </c>
      <c r="S179" s="207">
        <v>0</v>
      </c>
      <c r="T179" s="208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209" t="s">
        <v>22</v>
      </c>
      <c r="AT179" s="209" t="s">
        <v>121</v>
      </c>
      <c r="AU179" s="209" t="s">
        <v>85</v>
      </c>
      <c r="AY179" s="15" t="s">
        <v>119</v>
      </c>
      <c r="BE179" s="210">
        <f>IF(N179="základní",J179,0)</f>
        <v>0</v>
      </c>
      <c r="BF179" s="210">
        <f>IF(N179="snížená",J179,0)</f>
        <v>0</v>
      </c>
      <c r="BG179" s="210">
        <f>IF(N179="zákl. přenesená",J179,0)</f>
        <v>0</v>
      </c>
      <c r="BH179" s="210">
        <f>IF(N179="sníž. přenesená",J179,0)</f>
        <v>0</v>
      </c>
      <c r="BI179" s="210">
        <f>IF(N179="nulová",J179,0)</f>
        <v>0</v>
      </c>
      <c r="BJ179" s="15" t="s">
        <v>22</v>
      </c>
      <c r="BK179" s="210">
        <f>ROUND(I179*H179,2)</f>
        <v>0</v>
      </c>
      <c r="BL179" s="15" t="s">
        <v>22</v>
      </c>
      <c r="BM179" s="209" t="s">
        <v>335</v>
      </c>
    </row>
    <row r="180" s="2" customFormat="1">
      <c r="A180" s="36"/>
      <c r="B180" s="37"/>
      <c r="C180" s="38"/>
      <c r="D180" s="211" t="s">
        <v>128</v>
      </c>
      <c r="E180" s="38"/>
      <c r="F180" s="212" t="s">
        <v>336</v>
      </c>
      <c r="G180" s="38"/>
      <c r="H180" s="38"/>
      <c r="I180" s="213"/>
      <c r="J180" s="38"/>
      <c r="K180" s="38"/>
      <c r="L180" s="42"/>
      <c r="M180" s="214"/>
      <c r="N180" s="215"/>
      <c r="O180" s="82"/>
      <c r="P180" s="82"/>
      <c r="Q180" s="82"/>
      <c r="R180" s="82"/>
      <c r="S180" s="82"/>
      <c r="T180" s="83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T180" s="15" t="s">
        <v>128</v>
      </c>
      <c r="AU180" s="15" t="s">
        <v>85</v>
      </c>
    </row>
    <row r="181" s="12" customFormat="1" ht="25.92" customHeight="1">
      <c r="A181" s="12"/>
      <c r="B181" s="182"/>
      <c r="C181" s="183"/>
      <c r="D181" s="184" t="s">
        <v>75</v>
      </c>
      <c r="E181" s="185" t="s">
        <v>337</v>
      </c>
      <c r="F181" s="185" t="s">
        <v>338</v>
      </c>
      <c r="G181" s="183"/>
      <c r="H181" s="183"/>
      <c r="I181" s="186"/>
      <c r="J181" s="187">
        <f>BK181</f>
        <v>0</v>
      </c>
      <c r="K181" s="183"/>
      <c r="L181" s="188"/>
      <c r="M181" s="189"/>
      <c r="N181" s="190"/>
      <c r="O181" s="190"/>
      <c r="P181" s="191">
        <f>P182</f>
        <v>0</v>
      </c>
      <c r="Q181" s="190"/>
      <c r="R181" s="191">
        <f>R182</f>
        <v>2.5087657000000005</v>
      </c>
      <c r="S181" s="190"/>
      <c r="T181" s="192">
        <f>T182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193" t="s">
        <v>85</v>
      </c>
      <c r="AT181" s="194" t="s">
        <v>75</v>
      </c>
      <c r="AU181" s="194" t="s">
        <v>76</v>
      </c>
      <c r="AY181" s="193" t="s">
        <v>119</v>
      </c>
      <c r="BK181" s="195">
        <f>BK182</f>
        <v>0</v>
      </c>
    </row>
    <row r="182" s="12" customFormat="1" ht="22.8" customHeight="1">
      <c r="A182" s="12"/>
      <c r="B182" s="182"/>
      <c r="C182" s="183"/>
      <c r="D182" s="184" t="s">
        <v>75</v>
      </c>
      <c r="E182" s="196" t="s">
        <v>339</v>
      </c>
      <c r="F182" s="196" t="s">
        <v>340</v>
      </c>
      <c r="G182" s="183"/>
      <c r="H182" s="183"/>
      <c r="I182" s="186"/>
      <c r="J182" s="197">
        <f>BK182</f>
        <v>0</v>
      </c>
      <c r="K182" s="183"/>
      <c r="L182" s="188"/>
      <c r="M182" s="189"/>
      <c r="N182" s="190"/>
      <c r="O182" s="190"/>
      <c r="P182" s="191">
        <f>SUM(P183:P196)</f>
        <v>0</v>
      </c>
      <c r="Q182" s="190"/>
      <c r="R182" s="191">
        <f>SUM(R183:R196)</f>
        <v>2.5087657000000005</v>
      </c>
      <c r="S182" s="190"/>
      <c r="T182" s="192">
        <f>SUM(T183:T196)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193" t="s">
        <v>85</v>
      </c>
      <c r="AT182" s="194" t="s">
        <v>75</v>
      </c>
      <c r="AU182" s="194" t="s">
        <v>22</v>
      </c>
      <c r="AY182" s="193" t="s">
        <v>119</v>
      </c>
      <c r="BK182" s="195">
        <f>SUM(BK183:BK196)</f>
        <v>0</v>
      </c>
    </row>
    <row r="183" s="2" customFormat="1" ht="44.25" customHeight="1">
      <c r="A183" s="36"/>
      <c r="B183" s="37"/>
      <c r="C183" s="198" t="s">
        <v>341</v>
      </c>
      <c r="D183" s="198" t="s">
        <v>121</v>
      </c>
      <c r="E183" s="199" t="s">
        <v>342</v>
      </c>
      <c r="F183" s="200" t="s">
        <v>343</v>
      </c>
      <c r="G183" s="201" t="s">
        <v>193</v>
      </c>
      <c r="H183" s="202">
        <v>49.600000000000001</v>
      </c>
      <c r="I183" s="203"/>
      <c r="J183" s="204">
        <f>ROUND(I183*H183,2)</f>
        <v>0</v>
      </c>
      <c r="K183" s="200" t="s">
        <v>20</v>
      </c>
      <c r="L183" s="42"/>
      <c r="M183" s="205" t="s">
        <v>20</v>
      </c>
      <c r="N183" s="206" t="s">
        <v>47</v>
      </c>
      <c r="O183" s="82"/>
      <c r="P183" s="207">
        <f>O183*H183</f>
        <v>0</v>
      </c>
      <c r="Q183" s="207">
        <v>0.00021000000000000001</v>
      </c>
      <c r="R183" s="207">
        <f>Q183*H183</f>
        <v>0.010416</v>
      </c>
      <c r="S183" s="207">
        <v>0</v>
      </c>
      <c r="T183" s="208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209" t="s">
        <v>204</v>
      </c>
      <c r="AT183" s="209" t="s">
        <v>121</v>
      </c>
      <c r="AU183" s="209" t="s">
        <v>85</v>
      </c>
      <c r="AY183" s="15" t="s">
        <v>119</v>
      </c>
      <c r="BE183" s="210">
        <f>IF(N183="základní",J183,0)</f>
        <v>0</v>
      </c>
      <c r="BF183" s="210">
        <f>IF(N183="snížená",J183,0)</f>
        <v>0</v>
      </c>
      <c r="BG183" s="210">
        <f>IF(N183="zákl. přenesená",J183,0)</f>
        <v>0</v>
      </c>
      <c r="BH183" s="210">
        <f>IF(N183="sníž. přenesená",J183,0)</f>
        <v>0</v>
      </c>
      <c r="BI183" s="210">
        <f>IF(N183="nulová",J183,0)</f>
        <v>0</v>
      </c>
      <c r="BJ183" s="15" t="s">
        <v>22</v>
      </c>
      <c r="BK183" s="210">
        <f>ROUND(I183*H183,2)</f>
        <v>0</v>
      </c>
      <c r="BL183" s="15" t="s">
        <v>204</v>
      </c>
      <c r="BM183" s="209" t="s">
        <v>344</v>
      </c>
    </row>
    <row r="184" s="13" customFormat="1">
      <c r="A184" s="13"/>
      <c r="B184" s="226"/>
      <c r="C184" s="227"/>
      <c r="D184" s="228" t="s">
        <v>202</v>
      </c>
      <c r="E184" s="237" t="s">
        <v>20</v>
      </c>
      <c r="F184" s="229" t="s">
        <v>345</v>
      </c>
      <c r="G184" s="227"/>
      <c r="H184" s="230">
        <v>49.600000000000001</v>
      </c>
      <c r="I184" s="231"/>
      <c r="J184" s="227"/>
      <c r="K184" s="227"/>
      <c r="L184" s="232"/>
      <c r="M184" s="233"/>
      <c r="N184" s="234"/>
      <c r="O184" s="234"/>
      <c r="P184" s="234"/>
      <c r="Q184" s="234"/>
      <c r="R184" s="234"/>
      <c r="S184" s="234"/>
      <c r="T184" s="235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6" t="s">
        <v>202</v>
      </c>
      <c r="AU184" s="236" t="s">
        <v>85</v>
      </c>
      <c r="AV184" s="13" t="s">
        <v>85</v>
      </c>
      <c r="AW184" s="13" t="s">
        <v>37</v>
      </c>
      <c r="AX184" s="13" t="s">
        <v>22</v>
      </c>
      <c r="AY184" s="236" t="s">
        <v>119</v>
      </c>
    </row>
    <row r="185" s="2" customFormat="1" ht="16.5" customHeight="1">
      <c r="A185" s="36"/>
      <c r="B185" s="37"/>
      <c r="C185" s="216" t="s">
        <v>346</v>
      </c>
      <c r="D185" s="216" t="s">
        <v>197</v>
      </c>
      <c r="E185" s="217" t="s">
        <v>347</v>
      </c>
      <c r="F185" s="218" t="s">
        <v>348</v>
      </c>
      <c r="G185" s="219" t="s">
        <v>154</v>
      </c>
      <c r="H185" s="220">
        <v>2.6779999999999999</v>
      </c>
      <c r="I185" s="221"/>
      <c r="J185" s="222">
        <f>ROUND(I185*H185,2)</f>
        <v>0</v>
      </c>
      <c r="K185" s="218" t="s">
        <v>20</v>
      </c>
      <c r="L185" s="223"/>
      <c r="M185" s="224" t="s">
        <v>20</v>
      </c>
      <c r="N185" s="225" t="s">
        <v>47</v>
      </c>
      <c r="O185" s="82"/>
      <c r="P185" s="207">
        <f>O185*H185</f>
        <v>0</v>
      </c>
      <c r="Q185" s="207">
        <v>0</v>
      </c>
      <c r="R185" s="207">
        <f>Q185*H185</f>
        <v>0</v>
      </c>
      <c r="S185" s="207">
        <v>0</v>
      </c>
      <c r="T185" s="208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209" t="s">
        <v>287</v>
      </c>
      <c r="AT185" s="209" t="s">
        <v>197</v>
      </c>
      <c r="AU185" s="209" t="s">
        <v>85</v>
      </c>
      <c r="AY185" s="15" t="s">
        <v>119</v>
      </c>
      <c r="BE185" s="210">
        <f>IF(N185="základní",J185,0)</f>
        <v>0</v>
      </c>
      <c r="BF185" s="210">
        <f>IF(N185="snížená",J185,0)</f>
        <v>0</v>
      </c>
      <c r="BG185" s="210">
        <f>IF(N185="zákl. přenesená",J185,0)</f>
        <v>0</v>
      </c>
      <c r="BH185" s="210">
        <f>IF(N185="sníž. přenesená",J185,0)</f>
        <v>0</v>
      </c>
      <c r="BI185" s="210">
        <f>IF(N185="nulová",J185,0)</f>
        <v>0</v>
      </c>
      <c r="BJ185" s="15" t="s">
        <v>22</v>
      </c>
      <c r="BK185" s="210">
        <f>ROUND(I185*H185,2)</f>
        <v>0</v>
      </c>
      <c r="BL185" s="15" t="s">
        <v>204</v>
      </c>
      <c r="BM185" s="209" t="s">
        <v>349</v>
      </c>
    </row>
    <row r="186" s="13" customFormat="1">
      <c r="A186" s="13"/>
      <c r="B186" s="226"/>
      <c r="C186" s="227"/>
      <c r="D186" s="228" t="s">
        <v>202</v>
      </c>
      <c r="E186" s="237" t="s">
        <v>20</v>
      </c>
      <c r="F186" s="229" t="s">
        <v>350</v>
      </c>
      <c r="G186" s="227"/>
      <c r="H186" s="230">
        <v>2.48</v>
      </c>
      <c r="I186" s="231"/>
      <c r="J186" s="227"/>
      <c r="K186" s="227"/>
      <c r="L186" s="232"/>
      <c r="M186" s="233"/>
      <c r="N186" s="234"/>
      <c r="O186" s="234"/>
      <c r="P186" s="234"/>
      <c r="Q186" s="234"/>
      <c r="R186" s="234"/>
      <c r="S186" s="234"/>
      <c r="T186" s="235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6" t="s">
        <v>202</v>
      </c>
      <c r="AU186" s="236" t="s">
        <v>85</v>
      </c>
      <c r="AV186" s="13" t="s">
        <v>85</v>
      </c>
      <c r="AW186" s="13" t="s">
        <v>37</v>
      </c>
      <c r="AX186" s="13" t="s">
        <v>22</v>
      </c>
      <c r="AY186" s="236" t="s">
        <v>119</v>
      </c>
    </row>
    <row r="187" s="13" customFormat="1">
      <c r="A187" s="13"/>
      <c r="B187" s="226"/>
      <c r="C187" s="227"/>
      <c r="D187" s="228" t="s">
        <v>202</v>
      </c>
      <c r="E187" s="227"/>
      <c r="F187" s="229" t="s">
        <v>351</v>
      </c>
      <c r="G187" s="227"/>
      <c r="H187" s="230">
        <v>2.6779999999999999</v>
      </c>
      <c r="I187" s="231"/>
      <c r="J187" s="227"/>
      <c r="K187" s="227"/>
      <c r="L187" s="232"/>
      <c r="M187" s="233"/>
      <c r="N187" s="234"/>
      <c r="O187" s="234"/>
      <c r="P187" s="234"/>
      <c r="Q187" s="234"/>
      <c r="R187" s="234"/>
      <c r="S187" s="234"/>
      <c r="T187" s="235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6" t="s">
        <v>202</v>
      </c>
      <c r="AU187" s="236" t="s">
        <v>85</v>
      </c>
      <c r="AV187" s="13" t="s">
        <v>85</v>
      </c>
      <c r="AW187" s="13" t="s">
        <v>4</v>
      </c>
      <c r="AX187" s="13" t="s">
        <v>22</v>
      </c>
      <c r="AY187" s="236" t="s">
        <v>119</v>
      </c>
    </row>
    <row r="188" s="2" customFormat="1" ht="66.75" customHeight="1">
      <c r="A188" s="36"/>
      <c r="B188" s="37"/>
      <c r="C188" s="198" t="s">
        <v>352</v>
      </c>
      <c r="D188" s="198" t="s">
        <v>121</v>
      </c>
      <c r="E188" s="199" t="s">
        <v>353</v>
      </c>
      <c r="F188" s="200" t="s">
        <v>354</v>
      </c>
      <c r="G188" s="201" t="s">
        <v>225</v>
      </c>
      <c r="H188" s="202">
        <v>1</v>
      </c>
      <c r="I188" s="203"/>
      <c r="J188" s="204">
        <f>ROUND(I188*H188,2)</f>
        <v>0</v>
      </c>
      <c r="K188" s="200" t="s">
        <v>20</v>
      </c>
      <c r="L188" s="42"/>
      <c r="M188" s="205" t="s">
        <v>20</v>
      </c>
      <c r="N188" s="206" t="s">
        <v>47</v>
      </c>
      <c r="O188" s="82"/>
      <c r="P188" s="207">
        <f>O188*H188</f>
        <v>0</v>
      </c>
      <c r="Q188" s="207">
        <v>0</v>
      </c>
      <c r="R188" s="207">
        <f>Q188*H188</f>
        <v>0</v>
      </c>
      <c r="S188" s="207">
        <v>0</v>
      </c>
      <c r="T188" s="208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209" t="s">
        <v>204</v>
      </c>
      <c r="AT188" s="209" t="s">
        <v>121</v>
      </c>
      <c r="AU188" s="209" t="s">
        <v>85</v>
      </c>
      <c r="AY188" s="15" t="s">
        <v>119</v>
      </c>
      <c r="BE188" s="210">
        <f>IF(N188="základní",J188,0)</f>
        <v>0</v>
      </c>
      <c r="BF188" s="210">
        <f>IF(N188="snížená",J188,0)</f>
        <v>0</v>
      </c>
      <c r="BG188" s="210">
        <f>IF(N188="zákl. přenesená",J188,0)</f>
        <v>0</v>
      </c>
      <c r="BH188" s="210">
        <f>IF(N188="sníž. přenesená",J188,0)</f>
        <v>0</v>
      </c>
      <c r="BI188" s="210">
        <f>IF(N188="nulová",J188,0)</f>
        <v>0</v>
      </c>
      <c r="BJ188" s="15" t="s">
        <v>22</v>
      </c>
      <c r="BK188" s="210">
        <f>ROUND(I188*H188,2)</f>
        <v>0</v>
      </c>
      <c r="BL188" s="15" t="s">
        <v>204</v>
      </c>
      <c r="BM188" s="209" t="s">
        <v>355</v>
      </c>
    </row>
    <row r="189" s="2" customFormat="1" ht="16.5" customHeight="1">
      <c r="A189" s="36"/>
      <c r="B189" s="37"/>
      <c r="C189" s="216" t="s">
        <v>356</v>
      </c>
      <c r="D189" s="216" t="s">
        <v>197</v>
      </c>
      <c r="E189" s="217" t="s">
        <v>357</v>
      </c>
      <c r="F189" s="218" t="s">
        <v>358</v>
      </c>
      <c r="G189" s="219" t="s">
        <v>154</v>
      </c>
      <c r="H189" s="220">
        <v>0.55300000000000005</v>
      </c>
      <c r="I189" s="221"/>
      <c r="J189" s="222">
        <f>ROUND(I189*H189,2)</f>
        <v>0</v>
      </c>
      <c r="K189" s="218" t="s">
        <v>20</v>
      </c>
      <c r="L189" s="223"/>
      <c r="M189" s="224" t="s">
        <v>20</v>
      </c>
      <c r="N189" s="225" t="s">
        <v>47</v>
      </c>
      <c r="O189" s="82"/>
      <c r="P189" s="207">
        <f>O189*H189</f>
        <v>0</v>
      </c>
      <c r="Q189" s="207">
        <v>2.7999999999999998</v>
      </c>
      <c r="R189" s="207">
        <f>Q189*H189</f>
        <v>1.5484</v>
      </c>
      <c r="S189" s="207">
        <v>0</v>
      </c>
      <c r="T189" s="208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209" t="s">
        <v>287</v>
      </c>
      <c r="AT189" s="209" t="s">
        <v>197</v>
      </c>
      <c r="AU189" s="209" t="s">
        <v>85</v>
      </c>
      <c r="AY189" s="15" t="s">
        <v>119</v>
      </c>
      <c r="BE189" s="210">
        <f>IF(N189="základní",J189,0)</f>
        <v>0</v>
      </c>
      <c r="BF189" s="210">
        <f>IF(N189="snížená",J189,0)</f>
        <v>0</v>
      </c>
      <c r="BG189" s="210">
        <f>IF(N189="zákl. přenesená",J189,0)</f>
        <v>0</v>
      </c>
      <c r="BH189" s="210">
        <f>IF(N189="sníž. přenesená",J189,0)</f>
        <v>0</v>
      </c>
      <c r="BI189" s="210">
        <f>IF(N189="nulová",J189,0)</f>
        <v>0</v>
      </c>
      <c r="BJ189" s="15" t="s">
        <v>22</v>
      </c>
      <c r="BK189" s="210">
        <f>ROUND(I189*H189,2)</f>
        <v>0</v>
      </c>
      <c r="BL189" s="15" t="s">
        <v>204</v>
      </c>
      <c r="BM189" s="209" t="s">
        <v>359</v>
      </c>
    </row>
    <row r="190" s="13" customFormat="1">
      <c r="A190" s="13"/>
      <c r="B190" s="226"/>
      <c r="C190" s="227"/>
      <c r="D190" s="228" t="s">
        <v>202</v>
      </c>
      <c r="E190" s="237" t="s">
        <v>20</v>
      </c>
      <c r="F190" s="229" t="s">
        <v>360</v>
      </c>
      <c r="G190" s="227"/>
      <c r="H190" s="230">
        <v>0.51200000000000001</v>
      </c>
      <c r="I190" s="231"/>
      <c r="J190" s="227"/>
      <c r="K190" s="227"/>
      <c r="L190" s="232"/>
      <c r="M190" s="233"/>
      <c r="N190" s="234"/>
      <c r="O190" s="234"/>
      <c r="P190" s="234"/>
      <c r="Q190" s="234"/>
      <c r="R190" s="234"/>
      <c r="S190" s="234"/>
      <c r="T190" s="235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6" t="s">
        <v>202</v>
      </c>
      <c r="AU190" s="236" t="s">
        <v>85</v>
      </c>
      <c r="AV190" s="13" t="s">
        <v>85</v>
      </c>
      <c r="AW190" s="13" t="s">
        <v>37</v>
      </c>
      <c r="AX190" s="13" t="s">
        <v>22</v>
      </c>
      <c r="AY190" s="236" t="s">
        <v>119</v>
      </c>
    </row>
    <row r="191" s="13" customFormat="1">
      <c r="A191" s="13"/>
      <c r="B191" s="226"/>
      <c r="C191" s="227"/>
      <c r="D191" s="228" t="s">
        <v>202</v>
      </c>
      <c r="E191" s="227"/>
      <c r="F191" s="229" t="s">
        <v>361</v>
      </c>
      <c r="G191" s="227"/>
      <c r="H191" s="230">
        <v>0.55300000000000005</v>
      </c>
      <c r="I191" s="231"/>
      <c r="J191" s="227"/>
      <c r="K191" s="227"/>
      <c r="L191" s="232"/>
      <c r="M191" s="233"/>
      <c r="N191" s="234"/>
      <c r="O191" s="234"/>
      <c r="P191" s="234"/>
      <c r="Q191" s="234"/>
      <c r="R191" s="234"/>
      <c r="S191" s="234"/>
      <c r="T191" s="235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6" t="s">
        <v>202</v>
      </c>
      <c r="AU191" s="236" t="s">
        <v>85</v>
      </c>
      <c r="AV191" s="13" t="s">
        <v>85</v>
      </c>
      <c r="AW191" s="13" t="s">
        <v>4</v>
      </c>
      <c r="AX191" s="13" t="s">
        <v>22</v>
      </c>
      <c r="AY191" s="236" t="s">
        <v>119</v>
      </c>
    </row>
    <row r="192" s="2" customFormat="1" ht="16.5" customHeight="1">
      <c r="A192" s="36"/>
      <c r="B192" s="37"/>
      <c r="C192" s="216" t="s">
        <v>362</v>
      </c>
      <c r="D192" s="216" t="s">
        <v>197</v>
      </c>
      <c r="E192" s="217" t="s">
        <v>363</v>
      </c>
      <c r="F192" s="218" t="s">
        <v>364</v>
      </c>
      <c r="G192" s="219" t="s">
        <v>154</v>
      </c>
      <c r="H192" s="220">
        <v>0.33900000000000002</v>
      </c>
      <c r="I192" s="221"/>
      <c r="J192" s="222">
        <f>ROUND(I192*H192,2)</f>
        <v>0</v>
      </c>
      <c r="K192" s="218" t="s">
        <v>20</v>
      </c>
      <c r="L192" s="223"/>
      <c r="M192" s="224" t="s">
        <v>20</v>
      </c>
      <c r="N192" s="225" t="s">
        <v>47</v>
      </c>
      <c r="O192" s="82"/>
      <c r="P192" s="207">
        <f>O192*H192</f>
        <v>0</v>
      </c>
      <c r="Q192" s="207">
        <v>2.7999999999999998</v>
      </c>
      <c r="R192" s="207">
        <f>Q192*H192</f>
        <v>0.94920000000000004</v>
      </c>
      <c r="S192" s="207">
        <v>0</v>
      </c>
      <c r="T192" s="208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209" t="s">
        <v>287</v>
      </c>
      <c r="AT192" s="209" t="s">
        <v>197</v>
      </c>
      <c r="AU192" s="209" t="s">
        <v>85</v>
      </c>
      <c r="AY192" s="15" t="s">
        <v>119</v>
      </c>
      <c r="BE192" s="210">
        <f>IF(N192="základní",J192,0)</f>
        <v>0</v>
      </c>
      <c r="BF192" s="210">
        <f>IF(N192="snížená",J192,0)</f>
        <v>0</v>
      </c>
      <c r="BG192" s="210">
        <f>IF(N192="zákl. přenesená",J192,0)</f>
        <v>0</v>
      </c>
      <c r="BH192" s="210">
        <f>IF(N192="sníž. přenesená",J192,0)</f>
        <v>0</v>
      </c>
      <c r="BI192" s="210">
        <f>IF(N192="nulová",J192,0)</f>
        <v>0</v>
      </c>
      <c r="BJ192" s="15" t="s">
        <v>22</v>
      </c>
      <c r="BK192" s="210">
        <f>ROUND(I192*H192,2)</f>
        <v>0</v>
      </c>
      <c r="BL192" s="15" t="s">
        <v>204</v>
      </c>
      <c r="BM192" s="209" t="s">
        <v>365</v>
      </c>
    </row>
    <row r="193" s="13" customFormat="1">
      <c r="A193" s="13"/>
      <c r="B193" s="226"/>
      <c r="C193" s="227"/>
      <c r="D193" s="228" t="s">
        <v>202</v>
      </c>
      <c r="E193" s="237" t="s">
        <v>20</v>
      </c>
      <c r="F193" s="229" t="s">
        <v>366</v>
      </c>
      <c r="G193" s="227"/>
      <c r="H193" s="230">
        <v>0.314</v>
      </c>
      <c r="I193" s="231"/>
      <c r="J193" s="227"/>
      <c r="K193" s="227"/>
      <c r="L193" s="232"/>
      <c r="M193" s="233"/>
      <c r="N193" s="234"/>
      <c r="O193" s="234"/>
      <c r="P193" s="234"/>
      <c r="Q193" s="234"/>
      <c r="R193" s="234"/>
      <c r="S193" s="234"/>
      <c r="T193" s="235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6" t="s">
        <v>202</v>
      </c>
      <c r="AU193" s="236" t="s">
        <v>85</v>
      </c>
      <c r="AV193" s="13" t="s">
        <v>85</v>
      </c>
      <c r="AW193" s="13" t="s">
        <v>37</v>
      </c>
      <c r="AX193" s="13" t="s">
        <v>22</v>
      </c>
      <c r="AY193" s="236" t="s">
        <v>119</v>
      </c>
    </row>
    <row r="194" s="13" customFormat="1">
      <c r="A194" s="13"/>
      <c r="B194" s="226"/>
      <c r="C194" s="227"/>
      <c r="D194" s="228" t="s">
        <v>202</v>
      </c>
      <c r="E194" s="227"/>
      <c r="F194" s="229" t="s">
        <v>367</v>
      </c>
      <c r="G194" s="227"/>
      <c r="H194" s="230">
        <v>0.33900000000000002</v>
      </c>
      <c r="I194" s="231"/>
      <c r="J194" s="227"/>
      <c r="K194" s="227"/>
      <c r="L194" s="232"/>
      <c r="M194" s="233"/>
      <c r="N194" s="234"/>
      <c r="O194" s="234"/>
      <c r="P194" s="234"/>
      <c r="Q194" s="234"/>
      <c r="R194" s="234"/>
      <c r="S194" s="234"/>
      <c r="T194" s="235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6" t="s">
        <v>202</v>
      </c>
      <c r="AU194" s="236" t="s">
        <v>85</v>
      </c>
      <c r="AV194" s="13" t="s">
        <v>85</v>
      </c>
      <c r="AW194" s="13" t="s">
        <v>4</v>
      </c>
      <c r="AX194" s="13" t="s">
        <v>22</v>
      </c>
      <c r="AY194" s="236" t="s">
        <v>119</v>
      </c>
    </row>
    <row r="195" s="2" customFormat="1" ht="37.8" customHeight="1">
      <c r="A195" s="36"/>
      <c r="B195" s="37"/>
      <c r="C195" s="198" t="s">
        <v>368</v>
      </c>
      <c r="D195" s="198" t="s">
        <v>121</v>
      </c>
      <c r="E195" s="199" t="s">
        <v>369</v>
      </c>
      <c r="F195" s="200" t="s">
        <v>370</v>
      </c>
      <c r="G195" s="201" t="s">
        <v>193</v>
      </c>
      <c r="H195" s="202">
        <v>3.5699999999999998</v>
      </c>
      <c r="I195" s="203"/>
      <c r="J195" s="204">
        <f>ROUND(I195*H195,2)</f>
        <v>0</v>
      </c>
      <c r="K195" s="200" t="s">
        <v>20</v>
      </c>
      <c r="L195" s="42"/>
      <c r="M195" s="205" t="s">
        <v>20</v>
      </c>
      <c r="N195" s="206" t="s">
        <v>47</v>
      </c>
      <c r="O195" s="82"/>
      <c r="P195" s="207">
        <f>O195*H195</f>
        <v>0</v>
      </c>
      <c r="Q195" s="207">
        <v>0.00021000000000000001</v>
      </c>
      <c r="R195" s="207">
        <f>Q195*H195</f>
        <v>0.00074969999999999995</v>
      </c>
      <c r="S195" s="207">
        <v>0</v>
      </c>
      <c r="T195" s="208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209" t="s">
        <v>204</v>
      </c>
      <c r="AT195" s="209" t="s">
        <v>121</v>
      </c>
      <c r="AU195" s="209" t="s">
        <v>85</v>
      </c>
      <c r="AY195" s="15" t="s">
        <v>119</v>
      </c>
      <c r="BE195" s="210">
        <f>IF(N195="základní",J195,0)</f>
        <v>0</v>
      </c>
      <c r="BF195" s="210">
        <f>IF(N195="snížená",J195,0)</f>
        <v>0</v>
      </c>
      <c r="BG195" s="210">
        <f>IF(N195="zákl. přenesená",J195,0)</f>
        <v>0</v>
      </c>
      <c r="BH195" s="210">
        <f>IF(N195="sníž. přenesená",J195,0)</f>
        <v>0</v>
      </c>
      <c r="BI195" s="210">
        <f>IF(N195="nulová",J195,0)</f>
        <v>0</v>
      </c>
      <c r="BJ195" s="15" t="s">
        <v>22</v>
      </c>
      <c r="BK195" s="210">
        <f>ROUND(I195*H195,2)</f>
        <v>0</v>
      </c>
      <c r="BL195" s="15" t="s">
        <v>204</v>
      </c>
      <c r="BM195" s="209" t="s">
        <v>371</v>
      </c>
    </row>
    <row r="196" s="13" customFormat="1">
      <c r="A196" s="13"/>
      <c r="B196" s="226"/>
      <c r="C196" s="227"/>
      <c r="D196" s="228" t="s">
        <v>202</v>
      </c>
      <c r="E196" s="237" t="s">
        <v>20</v>
      </c>
      <c r="F196" s="229" t="s">
        <v>372</v>
      </c>
      <c r="G196" s="227"/>
      <c r="H196" s="230">
        <v>3.5699999999999998</v>
      </c>
      <c r="I196" s="231"/>
      <c r="J196" s="227"/>
      <c r="K196" s="227"/>
      <c r="L196" s="232"/>
      <c r="M196" s="233"/>
      <c r="N196" s="234"/>
      <c r="O196" s="234"/>
      <c r="P196" s="234"/>
      <c r="Q196" s="234"/>
      <c r="R196" s="234"/>
      <c r="S196" s="234"/>
      <c r="T196" s="235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6" t="s">
        <v>202</v>
      </c>
      <c r="AU196" s="236" t="s">
        <v>85</v>
      </c>
      <c r="AV196" s="13" t="s">
        <v>85</v>
      </c>
      <c r="AW196" s="13" t="s">
        <v>37</v>
      </c>
      <c r="AX196" s="13" t="s">
        <v>22</v>
      </c>
      <c r="AY196" s="236" t="s">
        <v>119</v>
      </c>
    </row>
    <row r="197" s="12" customFormat="1" ht="25.92" customHeight="1">
      <c r="A197" s="12"/>
      <c r="B197" s="182"/>
      <c r="C197" s="183"/>
      <c r="D197" s="184" t="s">
        <v>75</v>
      </c>
      <c r="E197" s="185" t="s">
        <v>373</v>
      </c>
      <c r="F197" s="185" t="s">
        <v>374</v>
      </c>
      <c r="G197" s="183"/>
      <c r="H197" s="183"/>
      <c r="I197" s="186"/>
      <c r="J197" s="187">
        <f>BK197</f>
        <v>0</v>
      </c>
      <c r="K197" s="183"/>
      <c r="L197" s="188"/>
      <c r="M197" s="189"/>
      <c r="N197" s="190"/>
      <c r="O197" s="190"/>
      <c r="P197" s="191">
        <f>SUM(P198:P208)</f>
        <v>0</v>
      </c>
      <c r="Q197" s="190"/>
      <c r="R197" s="191">
        <f>SUM(R198:R208)</f>
        <v>0</v>
      </c>
      <c r="S197" s="190"/>
      <c r="T197" s="192">
        <f>SUM(T198:T208)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193" t="s">
        <v>145</v>
      </c>
      <c r="AT197" s="194" t="s">
        <v>75</v>
      </c>
      <c r="AU197" s="194" t="s">
        <v>76</v>
      </c>
      <c r="AY197" s="193" t="s">
        <v>119</v>
      </c>
      <c r="BK197" s="195">
        <f>SUM(BK198:BK208)</f>
        <v>0</v>
      </c>
    </row>
    <row r="198" s="2" customFormat="1" ht="37.8" customHeight="1">
      <c r="A198" s="36"/>
      <c r="B198" s="37"/>
      <c r="C198" s="198" t="s">
        <v>375</v>
      </c>
      <c r="D198" s="198" t="s">
        <v>121</v>
      </c>
      <c r="E198" s="199" t="s">
        <v>376</v>
      </c>
      <c r="F198" s="200" t="s">
        <v>377</v>
      </c>
      <c r="G198" s="201" t="s">
        <v>225</v>
      </c>
      <c r="H198" s="202">
        <v>1</v>
      </c>
      <c r="I198" s="203"/>
      <c r="J198" s="204">
        <f>ROUND(I198*H198,2)</f>
        <v>0</v>
      </c>
      <c r="K198" s="200" t="s">
        <v>20</v>
      </c>
      <c r="L198" s="42"/>
      <c r="M198" s="205" t="s">
        <v>20</v>
      </c>
      <c r="N198" s="206" t="s">
        <v>47</v>
      </c>
      <c r="O198" s="82"/>
      <c r="P198" s="207">
        <f>O198*H198</f>
        <v>0</v>
      </c>
      <c r="Q198" s="207">
        <v>0</v>
      </c>
      <c r="R198" s="207">
        <f>Q198*H198</f>
        <v>0</v>
      </c>
      <c r="S198" s="207">
        <v>0</v>
      </c>
      <c r="T198" s="208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209" t="s">
        <v>378</v>
      </c>
      <c r="AT198" s="209" t="s">
        <v>121</v>
      </c>
      <c r="AU198" s="209" t="s">
        <v>22</v>
      </c>
      <c r="AY198" s="15" t="s">
        <v>119</v>
      </c>
      <c r="BE198" s="210">
        <f>IF(N198="základní",J198,0)</f>
        <v>0</v>
      </c>
      <c r="BF198" s="210">
        <f>IF(N198="snížená",J198,0)</f>
        <v>0</v>
      </c>
      <c r="BG198" s="210">
        <f>IF(N198="zákl. přenesená",J198,0)</f>
        <v>0</v>
      </c>
      <c r="BH198" s="210">
        <f>IF(N198="sníž. přenesená",J198,0)</f>
        <v>0</v>
      </c>
      <c r="BI198" s="210">
        <f>IF(N198="nulová",J198,0)</f>
        <v>0</v>
      </c>
      <c r="BJ198" s="15" t="s">
        <v>22</v>
      </c>
      <c r="BK198" s="210">
        <f>ROUND(I198*H198,2)</f>
        <v>0</v>
      </c>
      <c r="BL198" s="15" t="s">
        <v>378</v>
      </c>
      <c r="BM198" s="209" t="s">
        <v>379</v>
      </c>
    </row>
    <row r="199" s="2" customFormat="1" ht="24.15" customHeight="1">
      <c r="A199" s="36"/>
      <c r="B199" s="37"/>
      <c r="C199" s="198" t="s">
        <v>380</v>
      </c>
      <c r="D199" s="198" t="s">
        <v>121</v>
      </c>
      <c r="E199" s="199" t="s">
        <v>381</v>
      </c>
      <c r="F199" s="200" t="s">
        <v>382</v>
      </c>
      <c r="G199" s="201" t="s">
        <v>225</v>
      </c>
      <c r="H199" s="202">
        <v>1</v>
      </c>
      <c r="I199" s="203"/>
      <c r="J199" s="204">
        <f>ROUND(I199*H199,2)</f>
        <v>0</v>
      </c>
      <c r="K199" s="200" t="s">
        <v>20</v>
      </c>
      <c r="L199" s="42"/>
      <c r="M199" s="205" t="s">
        <v>20</v>
      </c>
      <c r="N199" s="206" t="s">
        <v>47</v>
      </c>
      <c r="O199" s="82"/>
      <c r="P199" s="207">
        <f>O199*H199</f>
        <v>0</v>
      </c>
      <c r="Q199" s="207">
        <v>0</v>
      </c>
      <c r="R199" s="207">
        <f>Q199*H199</f>
        <v>0</v>
      </c>
      <c r="S199" s="207">
        <v>0</v>
      </c>
      <c r="T199" s="208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209" t="s">
        <v>378</v>
      </c>
      <c r="AT199" s="209" t="s">
        <v>121</v>
      </c>
      <c r="AU199" s="209" t="s">
        <v>22</v>
      </c>
      <c r="AY199" s="15" t="s">
        <v>119</v>
      </c>
      <c r="BE199" s="210">
        <f>IF(N199="základní",J199,0)</f>
        <v>0</v>
      </c>
      <c r="BF199" s="210">
        <f>IF(N199="snížená",J199,0)</f>
        <v>0</v>
      </c>
      <c r="BG199" s="210">
        <f>IF(N199="zákl. přenesená",J199,0)</f>
        <v>0</v>
      </c>
      <c r="BH199" s="210">
        <f>IF(N199="sníž. přenesená",J199,0)</f>
        <v>0</v>
      </c>
      <c r="BI199" s="210">
        <f>IF(N199="nulová",J199,0)</f>
        <v>0</v>
      </c>
      <c r="BJ199" s="15" t="s">
        <v>22</v>
      </c>
      <c r="BK199" s="210">
        <f>ROUND(I199*H199,2)</f>
        <v>0</v>
      </c>
      <c r="BL199" s="15" t="s">
        <v>378</v>
      </c>
      <c r="BM199" s="209" t="s">
        <v>383</v>
      </c>
    </row>
    <row r="200" s="2" customFormat="1" ht="16.5" customHeight="1">
      <c r="A200" s="36"/>
      <c r="B200" s="37"/>
      <c r="C200" s="198" t="s">
        <v>384</v>
      </c>
      <c r="D200" s="198" t="s">
        <v>121</v>
      </c>
      <c r="E200" s="199" t="s">
        <v>385</v>
      </c>
      <c r="F200" s="200" t="s">
        <v>386</v>
      </c>
      <c r="G200" s="201" t="s">
        <v>225</v>
      </c>
      <c r="H200" s="202">
        <v>1</v>
      </c>
      <c r="I200" s="203"/>
      <c r="J200" s="204">
        <f>ROUND(I200*H200,2)</f>
        <v>0</v>
      </c>
      <c r="K200" s="200" t="s">
        <v>20</v>
      </c>
      <c r="L200" s="42"/>
      <c r="M200" s="205" t="s">
        <v>20</v>
      </c>
      <c r="N200" s="206" t="s">
        <v>47</v>
      </c>
      <c r="O200" s="82"/>
      <c r="P200" s="207">
        <f>O200*H200</f>
        <v>0</v>
      </c>
      <c r="Q200" s="207">
        <v>0</v>
      </c>
      <c r="R200" s="207">
        <f>Q200*H200</f>
        <v>0</v>
      </c>
      <c r="S200" s="207">
        <v>0</v>
      </c>
      <c r="T200" s="208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209" t="s">
        <v>378</v>
      </c>
      <c r="AT200" s="209" t="s">
        <v>121</v>
      </c>
      <c r="AU200" s="209" t="s">
        <v>22</v>
      </c>
      <c r="AY200" s="15" t="s">
        <v>119</v>
      </c>
      <c r="BE200" s="210">
        <f>IF(N200="základní",J200,0)</f>
        <v>0</v>
      </c>
      <c r="BF200" s="210">
        <f>IF(N200="snížená",J200,0)</f>
        <v>0</v>
      </c>
      <c r="BG200" s="210">
        <f>IF(N200="zákl. přenesená",J200,0)</f>
        <v>0</v>
      </c>
      <c r="BH200" s="210">
        <f>IF(N200="sníž. přenesená",J200,0)</f>
        <v>0</v>
      </c>
      <c r="BI200" s="210">
        <f>IF(N200="nulová",J200,0)</f>
        <v>0</v>
      </c>
      <c r="BJ200" s="15" t="s">
        <v>22</v>
      </c>
      <c r="BK200" s="210">
        <f>ROUND(I200*H200,2)</f>
        <v>0</v>
      </c>
      <c r="BL200" s="15" t="s">
        <v>378</v>
      </c>
      <c r="BM200" s="209" t="s">
        <v>387</v>
      </c>
    </row>
    <row r="201" s="2" customFormat="1" ht="44.25" customHeight="1">
      <c r="A201" s="36"/>
      <c r="B201" s="37"/>
      <c r="C201" s="198" t="s">
        <v>388</v>
      </c>
      <c r="D201" s="198" t="s">
        <v>121</v>
      </c>
      <c r="E201" s="199" t="s">
        <v>389</v>
      </c>
      <c r="F201" s="200" t="s">
        <v>390</v>
      </c>
      <c r="G201" s="201" t="s">
        <v>225</v>
      </c>
      <c r="H201" s="202">
        <v>1</v>
      </c>
      <c r="I201" s="203"/>
      <c r="J201" s="204">
        <f>ROUND(I201*H201,2)</f>
        <v>0</v>
      </c>
      <c r="K201" s="200" t="s">
        <v>20</v>
      </c>
      <c r="L201" s="42"/>
      <c r="M201" s="205" t="s">
        <v>20</v>
      </c>
      <c r="N201" s="206" t="s">
        <v>47</v>
      </c>
      <c r="O201" s="82"/>
      <c r="P201" s="207">
        <f>O201*H201</f>
        <v>0</v>
      </c>
      <c r="Q201" s="207">
        <v>0</v>
      </c>
      <c r="R201" s="207">
        <f>Q201*H201</f>
        <v>0</v>
      </c>
      <c r="S201" s="207">
        <v>0</v>
      </c>
      <c r="T201" s="208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209" t="s">
        <v>378</v>
      </c>
      <c r="AT201" s="209" t="s">
        <v>121</v>
      </c>
      <c r="AU201" s="209" t="s">
        <v>22</v>
      </c>
      <c r="AY201" s="15" t="s">
        <v>119</v>
      </c>
      <c r="BE201" s="210">
        <f>IF(N201="základní",J201,0)</f>
        <v>0</v>
      </c>
      <c r="BF201" s="210">
        <f>IF(N201="snížená",J201,0)</f>
        <v>0</v>
      </c>
      <c r="BG201" s="210">
        <f>IF(N201="zákl. přenesená",J201,0)</f>
        <v>0</v>
      </c>
      <c r="BH201" s="210">
        <f>IF(N201="sníž. přenesená",J201,0)</f>
        <v>0</v>
      </c>
      <c r="BI201" s="210">
        <f>IF(N201="nulová",J201,0)</f>
        <v>0</v>
      </c>
      <c r="BJ201" s="15" t="s">
        <v>22</v>
      </c>
      <c r="BK201" s="210">
        <f>ROUND(I201*H201,2)</f>
        <v>0</v>
      </c>
      <c r="BL201" s="15" t="s">
        <v>378</v>
      </c>
      <c r="BM201" s="209" t="s">
        <v>391</v>
      </c>
    </row>
    <row r="202" s="2" customFormat="1" ht="37.8" customHeight="1">
      <c r="A202" s="36"/>
      <c r="B202" s="37"/>
      <c r="C202" s="198" t="s">
        <v>392</v>
      </c>
      <c r="D202" s="198" t="s">
        <v>121</v>
      </c>
      <c r="E202" s="199" t="s">
        <v>393</v>
      </c>
      <c r="F202" s="200" t="s">
        <v>394</v>
      </c>
      <c r="G202" s="201" t="s">
        <v>225</v>
      </c>
      <c r="H202" s="202">
        <v>1</v>
      </c>
      <c r="I202" s="203"/>
      <c r="J202" s="204">
        <f>ROUND(I202*H202,2)</f>
        <v>0</v>
      </c>
      <c r="K202" s="200" t="s">
        <v>20</v>
      </c>
      <c r="L202" s="42"/>
      <c r="M202" s="205" t="s">
        <v>20</v>
      </c>
      <c r="N202" s="206" t="s">
        <v>47</v>
      </c>
      <c r="O202" s="82"/>
      <c r="P202" s="207">
        <f>O202*H202</f>
        <v>0</v>
      </c>
      <c r="Q202" s="207">
        <v>0</v>
      </c>
      <c r="R202" s="207">
        <f>Q202*H202</f>
        <v>0</v>
      </c>
      <c r="S202" s="207">
        <v>0</v>
      </c>
      <c r="T202" s="208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209" t="s">
        <v>378</v>
      </c>
      <c r="AT202" s="209" t="s">
        <v>121</v>
      </c>
      <c r="AU202" s="209" t="s">
        <v>22</v>
      </c>
      <c r="AY202" s="15" t="s">
        <v>119</v>
      </c>
      <c r="BE202" s="210">
        <f>IF(N202="základní",J202,0)</f>
        <v>0</v>
      </c>
      <c r="BF202" s="210">
        <f>IF(N202="snížená",J202,0)</f>
        <v>0</v>
      </c>
      <c r="BG202" s="210">
        <f>IF(N202="zákl. přenesená",J202,0)</f>
        <v>0</v>
      </c>
      <c r="BH202" s="210">
        <f>IF(N202="sníž. přenesená",J202,0)</f>
        <v>0</v>
      </c>
      <c r="BI202" s="210">
        <f>IF(N202="nulová",J202,0)</f>
        <v>0</v>
      </c>
      <c r="BJ202" s="15" t="s">
        <v>22</v>
      </c>
      <c r="BK202" s="210">
        <f>ROUND(I202*H202,2)</f>
        <v>0</v>
      </c>
      <c r="BL202" s="15" t="s">
        <v>378</v>
      </c>
      <c r="BM202" s="209" t="s">
        <v>395</v>
      </c>
    </row>
    <row r="203" s="2" customFormat="1" ht="16.5" customHeight="1">
      <c r="A203" s="36"/>
      <c r="B203" s="37"/>
      <c r="C203" s="198" t="s">
        <v>396</v>
      </c>
      <c r="D203" s="198" t="s">
        <v>121</v>
      </c>
      <c r="E203" s="199" t="s">
        <v>397</v>
      </c>
      <c r="F203" s="200" t="s">
        <v>398</v>
      </c>
      <c r="G203" s="201" t="s">
        <v>225</v>
      </c>
      <c r="H203" s="202">
        <v>1</v>
      </c>
      <c r="I203" s="203"/>
      <c r="J203" s="204">
        <f>ROUND(I203*H203,2)</f>
        <v>0</v>
      </c>
      <c r="K203" s="200" t="s">
        <v>20</v>
      </c>
      <c r="L203" s="42"/>
      <c r="M203" s="205" t="s">
        <v>20</v>
      </c>
      <c r="N203" s="206" t="s">
        <v>47</v>
      </c>
      <c r="O203" s="82"/>
      <c r="P203" s="207">
        <f>O203*H203</f>
        <v>0</v>
      </c>
      <c r="Q203" s="207">
        <v>0</v>
      </c>
      <c r="R203" s="207">
        <f>Q203*H203</f>
        <v>0</v>
      </c>
      <c r="S203" s="207">
        <v>0</v>
      </c>
      <c r="T203" s="208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209" t="s">
        <v>378</v>
      </c>
      <c r="AT203" s="209" t="s">
        <v>121</v>
      </c>
      <c r="AU203" s="209" t="s">
        <v>22</v>
      </c>
      <c r="AY203" s="15" t="s">
        <v>119</v>
      </c>
      <c r="BE203" s="210">
        <f>IF(N203="základní",J203,0)</f>
        <v>0</v>
      </c>
      <c r="BF203" s="210">
        <f>IF(N203="snížená",J203,0)</f>
        <v>0</v>
      </c>
      <c r="BG203" s="210">
        <f>IF(N203="zákl. přenesená",J203,0)</f>
        <v>0</v>
      </c>
      <c r="BH203" s="210">
        <f>IF(N203="sníž. přenesená",J203,0)</f>
        <v>0</v>
      </c>
      <c r="BI203" s="210">
        <f>IF(N203="nulová",J203,0)</f>
        <v>0</v>
      </c>
      <c r="BJ203" s="15" t="s">
        <v>22</v>
      </c>
      <c r="BK203" s="210">
        <f>ROUND(I203*H203,2)</f>
        <v>0</v>
      </c>
      <c r="BL203" s="15" t="s">
        <v>378</v>
      </c>
      <c r="BM203" s="209" t="s">
        <v>399</v>
      </c>
    </row>
    <row r="204" s="2" customFormat="1" ht="37.8" customHeight="1">
      <c r="A204" s="36"/>
      <c r="B204" s="37"/>
      <c r="C204" s="198" t="s">
        <v>400</v>
      </c>
      <c r="D204" s="198" t="s">
        <v>121</v>
      </c>
      <c r="E204" s="199" t="s">
        <v>401</v>
      </c>
      <c r="F204" s="200" t="s">
        <v>402</v>
      </c>
      <c r="G204" s="201" t="s">
        <v>225</v>
      </c>
      <c r="H204" s="202">
        <v>1</v>
      </c>
      <c r="I204" s="203"/>
      <c r="J204" s="204">
        <f>ROUND(I204*H204,2)</f>
        <v>0</v>
      </c>
      <c r="K204" s="200" t="s">
        <v>20</v>
      </c>
      <c r="L204" s="42"/>
      <c r="M204" s="205" t="s">
        <v>20</v>
      </c>
      <c r="N204" s="206" t="s">
        <v>47</v>
      </c>
      <c r="O204" s="82"/>
      <c r="P204" s="207">
        <f>O204*H204</f>
        <v>0</v>
      </c>
      <c r="Q204" s="207">
        <v>0</v>
      </c>
      <c r="R204" s="207">
        <f>Q204*H204</f>
        <v>0</v>
      </c>
      <c r="S204" s="207">
        <v>0</v>
      </c>
      <c r="T204" s="208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209" t="s">
        <v>378</v>
      </c>
      <c r="AT204" s="209" t="s">
        <v>121</v>
      </c>
      <c r="AU204" s="209" t="s">
        <v>22</v>
      </c>
      <c r="AY204" s="15" t="s">
        <v>119</v>
      </c>
      <c r="BE204" s="210">
        <f>IF(N204="základní",J204,0)</f>
        <v>0</v>
      </c>
      <c r="BF204" s="210">
        <f>IF(N204="snížená",J204,0)</f>
        <v>0</v>
      </c>
      <c r="BG204" s="210">
        <f>IF(N204="zákl. přenesená",J204,0)</f>
        <v>0</v>
      </c>
      <c r="BH204" s="210">
        <f>IF(N204="sníž. přenesená",J204,0)</f>
        <v>0</v>
      </c>
      <c r="BI204" s="210">
        <f>IF(N204="nulová",J204,0)</f>
        <v>0</v>
      </c>
      <c r="BJ204" s="15" t="s">
        <v>22</v>
      </c>
      <c r="BK204" s="210">
        <f>ROUND(I204*H204,2)</f>
        <v>0</v>
      </c>
      <c r="BL204" s="15" t="s">
        <v>378</v>
      </c>
      <c r="BM204" s="209" t="s">
        <v>403</v>
      </c>
    </row>
    <row r="205" s="2" customFormat="1" ht="66.75" customHeight="1">
      <c r="A205" s="36"/>
      <c r="B205" s="37"/>
      <c r="C205" s="198" t="s">
        <v>404</v>
      </c>
      <c r="D205" s="198" t="s">
        <v>121</v>
      </c>
      <c r="E205" s="199" t="s">
        <v>405</v>
      </c>
      <c r="F205" s="200" t="s">
        <v>406</v>
      </c>
      <c r="G205" s="201" t="s">
        <v>225</v>
      </c>
      <c r="H205" s="202">
        <v>1</v>
      </c>
      <c r="I205" s="203"/>
      <c r="J205" s="204">
        <f>ROUND(I205*H205,2)</f>
        <v>0</v>
      </c>
      <c r="K205" s="200" t="s">
        <v>20</v>
      </c>
      <c r="L205" s="42"/>
      <c r="M205" s="205" t="s">
        <v>20</v>
      </c>
      <c r="N205" s="206" t="s">
        <v>47</v>
      </c>
      <c r="O205" s="82"/>
      <c r="P205" s="207">
        <f>O205*H205</f>
        <v>0</v>
      </c>
      <c r="Q205" s="207">
        <v>0</v>
      </c>
      <c r="R205" s="207">
        <f>Q205*H205</f>
        <v>0</v>
      </c>
      <c r="S205" s="207">
        <v>0</v>
      </c>
      <c r="T205" s="208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209" t="s">
        <v>378</v>
      </c>
      <c r="AT205" s="209" t="s">
        <v>121</v>
      </c>
      <c r="AU205" s="209" t="s">
        <v>22</v>
      </c>
      <c r="AY205" s="15" t="s">
        <v>119</v>
      </c>
      <c r="BE205" s="210">
        <f>IF(N205="základní",J205,0)</f>
        <v>0</v>
      </c>
      <c r="BF205" s="210">
        <f>IF(N205="snížená",J205,0)</f>
        <v>0</v>
      </c>
      <c r="BG205" s="210">
        <f>IF(N205="zákl. přenesená",J205,0)</f>
        <v>0</v>
      </c>
      <c r="BH205" s="210">
        <f>IF(N205="sníž. přenesená",J205,0)</f>
        <v>0</v>
      </c>
      <c r="BI205" s="210">
        <f>IF(N205="nulová",J205,0)</f>
        <v>0</v>
      </c>
      <c r="BJ205" s="15" t="s">
        <v>22</v>
      </c>
      <c r="BK205" s="210">
        <f>ROUND(I205*H205,2)</f>
        <v>0</v>
      </c>
      <c r="BL205" s="15" t="s">
        <v>378</v>
      </c>
      <c r="BM205" s="209" t="s">
        <v>407</v>
      </c>
    </row>
    <row r="206" s="2" customFormat="1" ht="33" customHeight="1">
      <c r="A206" s="36"/>
      <c r="B206" s="37"/>
      <c r="C206" s="198" t="s">
        <v>408</v>
      </c>
      <c r="D206" s="198" t="s">
        <v>121</v>
      </c>
      <c r="E206" s="199" t="s">
        <v>409</v>
      </c>
      <c r="F206" s="200" t="s">
        <v>410</v>
      </c>
      <c r="G206" s="201" t="s">
        <v>225</v>
      </c>
      <c r="H206" s="202">
        <v>1</v>
      </c>
      <c r="I206" s="203"/>
      <c r="J206" s="204">
        <f>ROUND(I206*H206,2)</f>
        <v>0</v>
      </c>
      <c r="K206" s="200" t="s">
        <v>20</v>
      </c>
      <c r="L206" s="42"/>
      <c r="M206" s="205" t="s">
        <v>20</v>
      </c>
      <c r="N206" s="206" t="s">
        <v>47</v>
      </c>
      <c r="O206" s="82"/>
      <c r="P206" s="207">
        <f>O206*H206</f>
        <v>0</v>
      </c>
      <c r="Q206" s="207">
        <v>0</v>
      </c>
      <c r="R206" s="207">
        <f>Q206*H206</f>
        <v>0</v>
      </c>
      <c r="S206" s="207">
        <v>0</v>
      </c>
      <c r="T206" s="208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209" t="s">
        <v>378</v>
      </c>
      <c r="AT206" s="209" t="s">
        <v>121</v>
      </c>
      <c r="AU206" s="209" t="s">
        <v>22</v>
      </c>
      <c r="AY206" s="15" t="s">
        <v>119</v>
      </c>
      <c r="BE206" s="210">
        <f>IF(N206="základní",J206,0)</f>
        <v>0</v>
      </c>
      <c r="BF206" s="210">
        <f>IF(N206="snížená",J206,0)</f>
        <v>0</v>
      </c>
      <c r="BG206" s="210">
        <f>IF(N206="zákl. přenesená",J206,0)</f>
        <v>0</v>
      </c>
      <c r="BH206" s="210">
        <f>IF(N206="sníž. přenesená",J206,0)</f>
        <v>0</v>
      </c>
      <c r="BI206" s="210">
        <f>IF(N206="nulová",J206,0)</f>
        <v>0</v>
      </c>
      <c r="BJ206" s="15" t="s">
        <v>22</v>
      </c>
      <c r="BK206" s="210">
        <f>ROUND(I206*H206,2)</f>
        <v>0</v>
      </c>
      <c r="BL206" s="15" t="s">
        <v>378</v>
      </c>
      <c r="BM206" s="209" t="s">
        <v>411</v>
      </c>
    </row>
    <row r="207" s="2" customFormat="1" ht="33" customHeight="1">
      <c r="A207" s="36"/>
      <c r="B207" s="37"/>
      <c r="C207" s="198" t="s">
        <v>412</v>
      </c>
      <c r="D207" s="198" t="s">
        <v>121</v>
      </c>
      <c r="E207" s="199" t="s">
        <v>413</v>
      </c>
      <c r="F207" s="200" t="s">
        <v>414</v>
      </c>
      <c r="G207" s="201" t="s">
        <v>225</v>
      </c>
      <c r="H207" s="202">
        <v>1</v>
      </c>
      <c r="I207" s="203"/>
      <c r="J207" s="204">
        <f>ROUND(I207*H207,2)</f>
        <v>0</v>
      </c>
      <c r="K207" s="200" t="s">
        <v>20</v>
      </c>
      <c r="L207" s="42"/>
      <c r="M207" s="205" t="s">
        <v>20</v>
      </c>
      <c r="N207" s="206" t="s">
        <v>47</v>
      </c>
      <c r="O207" s="82"/>
      <c r="P207" s="207">
        <f>O207*H207</f>
        <v>0</v>
      </c>
      <c r="Q207" s="207">
        <v>0</v>
      </c>
      <c r="R207" s="207">
        <f>Q207*H207</f>
        <v>0</v>
      </c>
      <c r="S207" s="207">
        <v>0</v>
      </c>
      <c r="T207" s="208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209" t="s">
        <v>378</v>
      </c>
      <c r="AT207" s="209" t="s">
        <v>121</v>
      </c>
      <c r="AU207" s="209" t="s">
        <v>22</v>
      </c>
      <c r="AY207" s="15" t="s">
        <v>119</v>
      </c>
      <c r="BE207" s="210">
        <f>IF(N207="základní",J207,0)</f>
        <v>0</v>
      </c>
      <c r="BF207" s="210">
        <f>IF(N207="snížená",J207,0)</f>
        <v>0</v>
      </c>
      <c r="BG207" s="210">
        <f>IF(N207="zákl. přenesená",J207,0)</f>
        <v>0</v>
      </c>
      <c r="BH207" s="210">
        <f>IF(N207="sníž. přenesená",J207,0)</f>
        <v>0</v>
      </c>
      <c r="BI207" s="210">
        <f>IF(N207="nulová",J207,0)</f>
        <v>0</v>
      </c>
      <c r="BJ207" s="15" t="s">
        <v>22</v>
      </c>
      <c r="BK207" s="210">
        <f>ROUND(I207*H207,2)</f>
        <v>0</v>
      </c>
      <c r="BL207" s="15" t="s">
        <v>378</v>
      </c>
      <c r="BM207" s="209" t="s">
        <v>415</v>
      </c>
    </row>
    <row r="208" s="2" customFormat="1" ht="16.5" customHeight="1">
      <c r="A208" s="36"/>
      <c r="B208" s="37"/>
      <c r="C208" s="198" t="s">
        <v>416</v>
      </c>
      <c r="D208" s="198" t="s">
        <v>121</v>
      </c>
      <c r="E208" s="199" t="s">
        <v>417</v>
      </c>
      <c r="F208" s="200" t="s">
        <v>418</v>
      </c>
      <c r="G208" s="201" t="s">
        <v>225</v>
      </c>
      <c r="H208" s="202">
        <v>1</v>
      </c>
      <c r="I208" s="203"/>
      <c r="J208" s="204">
        <f>ROUND(I208*H208,2)</f>
        <v>0</v>
      </c>
      <c r="K208" s="200" t="s">
        <v>20</v>
      </c>
      <c r="L208" s="42"/>
      <c r="M208" s="238" t="s">
        <v>20</v>
      </c>
      <c r="N208" s="239" t="s">
        <v>47</v>
      </c>
      <c r="O208" s="240"/>
      <c r="P208" s="241">
        <f>O208*H208</f>
        <v>0</v>
      </c>
      <c r="Q208" s="241">
        <v>0</v>
      </c>
      <c r="R208" s="241">
        <f>Q208*H208</f>
        <v>0</v>
      </c>
      <c r="S208" s="241">
        <v>0</v>
      </c>
      <c r="T208" s="242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209" t="s">
        <v>378</v>
      </c>
      <c r="AT208" s="209" t="s">
        <v>121</v>
      </c>
      <c r="AU208" s="209" t="s">
        <v>22</v>
      </c>
      <c r="AY208" s="15" t="s">
        <v>119</v>
      </c>
      <c r="BE208" s="210">
        <f>IF(N208="základní",J208,0)</f>
        <v>0</v>
      </c>
      <c r="BF208" s="210">
        <f>IF(N208="snížená",J208,0)</f>
        <v>0</v>
      </c>
      <c r="BG208" s="210">
        <f>IF(N208="zákl. přenesená",J208,0)</f>
        <v>0</v>
      </c>
      <c r="BH208" s="210">
        <f>IF(N208="sníž. přenesená",J208,0)</f>
        <v>0</v>
      </c>
      <c r="BI208" s="210">
        <f>IF(N208="nulová",J208,0)</f>
        <v>0</v>
      </c>
      <c r="BJ208" s="15" t="s">
        <v>22</v>
      </c>
      <c r="BK208" s="210">
        <f>ROUND(I208*H208,2)</f>
        <v>0</v>
      </c>
      <c r="BL208" s="15" t="s">
        <v>378</v>
      </c>
      <c r="BM208" s="209" t="s">
        <v>419</v>
      </c>
    </row>
    <row r="209" s="2" customFormat="1" ht="6.96" customHeight="1">
      <c r="A209" s="36"/>
      <c r="B209" s="57"/>
      <c r="C209" s="58"/>
      <c r="D209" s="58"/>
      <c r="E209" s="58"/>
      <c r="F209" s="58"/>
      <c r="G209" s="58"/>
      <c r="H209" s="58"/>
      <c r="I209" s="58"/>
      <c r="J209" s="58"/>
      <c r="K209" s="58"/>
      <c r="L209" s="42"/>
      <c r="M209" s="36"/>
      <c r="O209" s="36"/>
      <c r="P209" s="36"/>
      <c r="Q209" s="36"/>
      <c r="R209" s="36"/>
      <c r="S209" s="36"/>
      <c r="T209" s="36"/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</row>
  </sheetData>
  <sheetProtection sheet="1" autoFilter="0" formatColumns="0" formatRows="0" objects="1" scenarios="1" spinCount="100000" saltValue="eXWB5Q1gVy80rJdEIAHjx5JlCqi8nadN6AJ+yaXe+8MDqGmrSySLQ0HzA3o8c/pUm4VGJSZwXjHyB373EJay1g==" hashValue="EsKBqyeQxEF2H25marXHcZY6Q72632MqILOVJk/dLRaNOY9+HKYXJxPnil803jUrhy/iuC4FQ/KXXsWDu4nMlw==" algorithmName="SHA-512" password="CC35"/>
  <autoFilter ref="C89:K208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94" r:id="rId1" display="https://podminky.urs.cz/item/CS_URS_2025_01/112251102"/>
    <hyperlink ref="F96" r:id="rId2" display="https://podminky.urs.cz/item/CS_URS_2025_01/112251103"/>
    <hyperlink ref="F98" r:id="rId3" display="https://podminky.urs.cz/item/CS_URS_2025_01/115001105"/>
    <hyperlink ref="F100" r:id="rId4" display="https://podminky.urs.cz/item/CS_URS_2025_01/115101202"/>
    <hyperlink ref="F102" r:id="rId5" display="https://podminky.urs.cz/item/CS_URS_2025_01/115101302"/>
    <hyperlink ref="F104" r:id="rId6" display="https://podminky.urs.cz/item/CS_URS_2025_01/124253101"/>
    <hyperlink ref="F106" r:id="rId7" display="https://podminky.urs.cz/item/CS_URS_2025_01/124353100"/>
    <hyperlink ref="F108" r:id="rId8" display="https://podminky.urs.cz/item/CS_URS_2025_01/162251102"/>
    <hyperlink ref="F110" r:id="rId9" display="https://podminky.urs.cz/item/CS_URS_2025_01/162251122"/>
    <hyperlink ref="F112" r:id="rId10" display="https://podminky.urs.cz/item/CS_URS_2025_01/166151101"/>
    <hyperlink ref="F114" r:id="rId11" display="https://podminky.urs.cz/item/CS_URS_2025_01/166151111"/>
    <hyperlink ref="F116" r:id="rId12" display="https://podminky.urs.cz/item/CS_URS_2025_01/171251101"/>
    <hyperlink ref="F118" r:id="rId13" display="https://podminky.urs.cz/item/CS_URS_2025_01/178153501"/>
    <hyperlink ref="F120" r:id="rId14" display="https://podminky.urs.cz/item/CS_URS_2025_01/181451121"/>
    <hyperlink ref="F124" r:id="rId15" display="https://podminky.urs.cz/item/CS_URS_2025_01/181451122"/>
    <hyperlink ref="F128" r:id="rId16" display="https://podminky.urs.cz/item/CS_URS_2025_01/181951111"/>
    <hyperlink ref="F130" r:id="rId17" display="https://podminky.urs.cz/item/CS_URS_2025_01/182251101"/>
    <hyperlink ref="F137" r:id="rId18" display="https://podminky.urs.cz/item/CS_URS_2025_01/321322113"/>
    <hyperlink ref="F140" r:id="rId19" display="https://podminky.urs.cz/item/CS_URS_2025_01/451317113"/>
    <hyperlink ref="F143" r:id="rId20" display="https://podminky.urs.cz/item/CS_URS_2025_01/451571111"/>
    <hyperlink ref="F146" r:id="rId21" display="https://podminky.urs.cz/item/CS_URS_2025_01/462451114"/>
    <hyperlink ref="F148" r:id="rId22" display="https://podminky.urs.cz/item/CS_URS_2025_01/462514161"/>
    <hyperlink ref="F151" r:id="rId23" display="https://podminky.urs.cz/item/CS_URS_2025_01/462514169"/>
    <hyperlink ref="F154" r:id="rId24" display="https://podminky.urs.cz/item/CS_URS_2025_01/463212111"/>
    <hyperlink ref="F157" r:id="rId25" display="https://podminky.urs.cz/item/CS_URS_2025_01/463212191"/>
    <hyperlink ref="F160" r:id="rId26" display="https://podminky.urs.cz/item/CS_URS_2025_01/465513217"/>
    <hyperlink ref="F162" r:id="rId27" display="https://podminky.urs.cz/item/CS_URS_2025_01/465513227"/>
    <hyperlink ref="F166" r:id="rId28" display="https://podminky.urs.cz/item/CS_URS_2025_01/572211111"/>
    <hyperlink ref="F170" r:id="rId29" display="https://podminky.urs.cz/item/CS_URS_2025_01/938902122"/>
    <hyperlink ref="F172" r:id="rId30" display="https://podminky.urs.cz/item/CS_URS_2025_01/949101112"/>
    <hyperlink ref="F174" r:id="rId31" display="https://podminky.urs.cz/item/CS_URS_2025_01/966021112"/>
    <hyperlink ref="F176" r:id="rId32" display="https://podminky.urs.cz/item/CS_URS_2025_01/966041111"/>
    <hyperlink ref="F180" r:id="rId33" display="https://podminky.urs.cz/item/CS_URS_2025_01/998323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4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Otépka Miroslav</dc:creator>
  <cp:lastModifiedBy>Otépka Miroslav</cp:lastModifiedBy>
  <dcterms:created xsi:type="dcterms:W3CDTF">2025-06-11T08:40:34Z</dcterms:created>
  <dcterms:modified xsi:type="dcterms:W3CDTF">2025-06-11T08:40:38Z</dcterms:modified>
</cp:coreProperties>
</file>