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poškozenýc..." sheetId="2" r:id="rId2"/>
    <sheet name="VRN - Vedlejší rozpočtové..." sheetId="3" r:id="rId3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 01 - Oprava poškozenýc...'!$C$134:$K$305</definedName>
    <definedName name="_xlnm.Print_Area" localSheetId="1">'SO 01 - Oprava poškozenýc...'!$C$4:$J$76,'SO 01 - Oprava poškozenýc...'!$C$82:$J$116,'SO 01 - Oprava poškozenýc...'!$C$122:$J$305</definedName>
    <definedName name="_xlnm.Print_Titles" localSheetId="1">'SO 01 - Oprava poškozenýc...'!$134:$134</definedName>
    <definedName name="_xlnm._FilterDatabase" localSheetId="2" hidden="1">'VRN - Vedlejší rozpočtové...'!$C$127:$K$145</definedName>
    <definedName name="_xlnm.Print_Area" localSheetId="2">'VRN - Vedlejší rozpočtové...'!$C$4:$J$76,'VRN - Vedlejší rozpočtové...'!$C$82:$J$109,'VRN - Vedlejší rozpočtové...'!$C$115:$J$145</definedName>
    <definedName name="_xlnm.Print_Titles" localSheetId="2">'VRN - Vedlejší rozpočtové...'!$127:$127</definedName>
  </definedNames>
  <calcPr/>
</workbook>
</file>

<file path=xl/calcChain.xml><?xml version="1.0" encoding="utf-8"?>
<calcChain xmlns="http://schemas.openxmlformats.org/spreadsheetml/2006/main">
  <c i="3" l="1" r="J39"/>
  <c r="J38"/>
  <c i="1" r="AY96"/>
  <c i="3" r="J37"/>
  <c i="1" r="AX96"/>
  <c i="3"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BI107"/>
  <c r="BH107"/>
  <c r="BG107"/>
  <c r="BF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J92"/>
  <c r="J91"/>
  <c r="F91"/>
  <c r="F89"/>
  <c r="E87"/>
  <c r="J18"/>
  <c r="E18"/>
  <c r="F92"/>
  <c r="J17"/>
  <c r="J12"/>
  <c r="J122"/>
  <c r="E7"/>
  <c r="E118"/>
  <c i="2" r="J39"/>
  <c r="J38"/>
  <c i="1" r="AY95"/>
  <c i="2" r="J37"/>
  <c i="1" r="AX95"/>
  <c i="2" r="BI304"/>
  <c r="BH304"/>
  <c r="BG304"/>
  <c r="BF304"/>
  <c r="T304"/>
  <c r="T303"/>
  <c r="R304"/>
  <c r="R303"/>
  <c r="P304"/>
  <c r="P303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5"/>
  <c r="BH265"/>
  <c r="BG265"/>
  <c r="BF265"/>
  <c r="T265"/>
  <c r="R265"/>
  <c r="P265"/>
  <c r="BI259"/>
  <c r="BH259"/>
  <c r="BG259"/>
  <c r="BF259"/>
  <c r="T259"/>
  <c r="T258"/>
  <c r="R259"/>
  <c r="R258"/>
  <c r="P259"/>
  <c r="P258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7"/>
  <c r="BH237"/>
  <c r="BG237"/>
  <c r="BF237"/>
  <c r="T237"/>
  <c r="R237"/>
  <c r="P237"/>
  <c r="BI232"/>
  <c r="BH232"/>
  <c r="BG232"/>
  <c r="BF232"/>
  <c r="T232"/>
  <c r="R232"/>
  <c r="P232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198"/>
  <c r="BH198"/>
  <c r="BG198"/>
  <c r="BF198"/>
  <c r="T198"/>
  <c r="R198"/>
  <c r="P198"/>
  <c r="BI194"/>
  <c r="BH194"/>
  <c r="BG194"/>
  <c r="BF194"/>
  <c r="T194"/>
  <c r="R194"/>
  <c r="P194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7"/>
  <c r="BH167"/>
  <c r="BG167"/>
  <c r="BF167"/>
  <c r="T167"/>
  <c r="R167"/>
  <c r="P167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J132"/>
  <c r="J131"/>
  <c r="F131"/>
  <c r="F129"/>
  <c r="E127"/>
  <c r="BI114"/>
  <c r="BH114"/>
  <c r="BG114"/>
  <c r="BF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J92"/>
  <c r="J91"/>
  <c r="F91"/>
  <c r="F89"/>
  <c r="E87"/>
  <c r="J18"/>
  <c r="E18"/>
  <c r="F132"/>
  <c r="J17"/>
  <c r="J12"/>
  <c r="J129"/>
  <c r="E7"/>
  <c r="E125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BK298"/>
  <c r="J295"/>
  <c r="J282"/>
  <c r="BK276"/>
  <c r="BK270"/>
  <c r="BK259"/>
  <c r="BK246"/>
  <c r="J237"/>
  <c r="BK230"/>
  <c r="BK213"/>
  <c r="J176"/>
  <c r="J158"/>
  <c r="J143"/>
  <c r="J304"/>
  <c r="J298"/>
  <c r="BK295"/>
  <c r="BK292"/>
  <c r="J289"/>
  <c r="BK282"/>
  <c r="BK273"/>
  <c r="BK289"/>
  <c r="J270"/>
  <c r="J259"/>
  <c r="J230"/>
  <c r="BK217"/>
  <c r="J198"/>
  <c r="BK187"/>
  <c r="J172"/>
  <c r="J153"/>
  <c r="BK143"/>
  <c r="J256"/>
  <c r="J246"/>
  <c r="BK237"/>
  <c r="BK225"/>
  <c r="J217"/>
  <c r="J213"/>
  <c r="BK198"/>
  <c r="BK189"/>
  <c r="J184"/>
  <c r="J174"/>
  <c r="BK167"/>
  <c r="BK158"/>
  <c r="BK138"/>
  <c r="BK184"/>
  <c r="BK176"/>
  <c i="3" r="BK143"/>
  <c r="BK139"/>
  <c r="J134"/>
  <c r="J137"/>
  <c r="J131"/>
  <c i="2" r="BK304"/>
  <c r="J273"/>
  <c r="J265"/>
  <c r="J251"/>
  <c r="J241"/>
  <c r="J232"/>
  <c r="J225"/>
  <c r="J211"/>
  <c r="BK160"/>
  <c r="BK148"/>
  <c i="1" r="AS94"/>
  <c i="2" r="BK285"/>
  <c r="J276"/>
  <c r="J292"/>
  <c r="J285"/>
  <c r="BK265"/>
  <c r="BK256"/>
  <c r="J220"/>
  <c r="J215"/>
  <c r="BK194"/>
  <c r="BK174"/>
  <c r="J167"/>
  <c r="J148"/>
  <c r="J138"/>
  <c r="BK251"/>
  <c r="BK241"/>
  <c r="BK232"/>
  <c r="BK220"/>
  <c r="BK215"/>
  <c r="BK211"/>
  <c r="J194"/>
  <c r="J187"/>
  <c r="BK179"/>
  <c r="BK172"/>
  <c r="J160"/>
  <c r="BK153"/>
  <c r="J189"/>
  <c r="J179"/>
  <c i="3" r="BK141"/>
  <c r="BK137"/>
  <c r="J133"/>
  <c r="BK131"/>
  <c r="J143"/>
  <c r="J141"/>
  <c r="J139"/>
  <c r="BK134"/>
  <c r="BK133"/>
  <c i="2" r="F39"/>
  <c l="1" r="BK137"/>
  <c r="J137"/>
  <c r="J98"/>
  <c r="R137"/>
  <c r="BK197"/>
  <c r="J197"/>
  <c r="J99"/>
  <c r="P137"/>
  <c r="T137"/>
  <c r="P197"/>
  <c r="R197"/>
  <c r="T197"/>
  <c r="BK219"/>
  <c r="J219"/>
  <c r="J100"/>
  <c r="P219"/>
  <c r="R219"/>
  <c r="T219"/>
  <c r="BK240"/>
  <c r="J240"/>
  <c r="J101"/>
  <c r="P240"/>
  <c r="R240"/>
  <c r="T240"/>
  <c r="BK264"/>
  <c r="J264"/>
  <c r="J103"/>
  <c r="P264"/>
  <c r="R264"/>
  <c r="T264"/>
  <c r="BK288"/>
  <c r="J288"/>
  <c r="J104"/>
  <c r="P288"/>
  <c r="R288"/>
  <c r="T288"/>
  <c i="3" r="BK130"/>
  <c r="J130"/>
  <c r="J98"/>
  <c r="P130"/>
  <c r="P129"/>
  <c r="P128"/>
  <c i="1" r="AU96"/>
  <c i="3" r="R130"/>
  <c r="R129"/>
  <c r="R128"/>
  <c r="T130"/>
  <c r="T129"/>
  <c r="T128"/>
  <c i="2" r="BK258"/>
  <c r="J258"/>
  <c r="J102"/>
  <c r="BK303"/>
  <c r="J303"/>
  <c r="J105"/>
  <c i="3" r="J89"/>
  <c r="F125"/>
  <c r="BE131"/>
  <c r="BE133"/>
  <c r="E85"/>
  <c r="BE134"/>
  <c r="BE137"/>
  <c r="BE139"/>
  <c r="BE141"/>
  <c r="BE143"/>
  <c i="2" r="BE174"/>
  <c r="BE179"/>
  <c r="BE187"/>
  <c r="BE153"/>
  <c r="BE160"/>
  <c r="BE176"/>
  <c r="BE194"/>
  <c r="BE198"/>
  <c r="BE213"/>
  <c r="BE217"/>
  <c r="BE220"/>
  <c r="BE230"/>
  <c r="BE232"/>
  <c r="BE246"/>
  <c r="BE256"/>
  <c r="BE304"/>
  <c r="J89"/>
  <c r="F92"/>
  <c r="E85"/>
  <c r="BE158"/>
  <c r="BE211"/>
  <c r="BE237"/>
  <c r="BE241"/>
  <c r="BE251"/>
  <c r="BE270"/>
  <c r="BE273"/>
  <c r="BE276"/>
  <c r="BE292"/>
  <c r="BE295"/>
  <c r="BE298"/>
  <c r="BE138"/>
  <c r="BE143"/>
  <c r="BE148"/>
  <c r="BE167"/>
  <c r="BE172"/>
  <c r="BE184"/>
  <c r="BE189"/>
  <c r="BE215"/>
  <c r="BE225"/>
  <c r="BE259"/>
  <c r="BE265"/>
  <c r="BE282"/>
  <c r="BE285"/>
  <c r="BE289"/>
  <c i="1" r="BD95"/>
  <c i="3" r="J36"/>
  <c i="1" r="AW96"/>
  <c i="3" r="F38"/>
  <c i="1" r="BC96"/>
  <c i="3" r="F39"/>
  <c i="1" r="BD96"/>
  <c r="BD94"/>
  <c r="W36"/>
  <c i="2" r="F37"/>
  <c i="1" r="BB95"/>
  <c i="2" r="J36"/>
  <c i="1" r="AW95"/>
  <c i="3" r="F36"/>
  <c i="1" r="BA96"/>
  <c i="3" r="F37"/>
  <c i="1" r="BB96"/>
  <c i="2" r="F38"/>
  <c i="1" r="BC95"/>
  <c r="BC94"/>
  <c r="W35"/>
  <c i="2" r="F36"/>
  <c i="1" r="BA95"/>
  <c r="BA94"/>
  <c r="W33"/>
  <c i="2" l="1" r="T136"/>
  <c r="T135"/>
  <c r="P136"/>
  <c r="P135"/>
  <c i="1" r="AU95"/>
  <c i="2" r="R136"/>
  <c r="R135"/>
  <c r="BK136"/>
  <c r="J136"/>
  <c r="J97"/>
  <c i="3" r="BK129"/>
  <c r="J129"/>
  <c r="J97"/>
  <c i="1" r="BB94"/>
  <c r="AX94"/>
  <c r="AU94"/>
  <c r="AW94"/>
  <c r="AK33"/>
  <c r="AY94"/>
  <c i="2" l="1" r="BK135"/>
  <c r="J135"/>
  <c r="J96"/>
  <c r="J30"/>
  <c i="3" r="BK128"/>
  <c r="J128"/>
  <c r="J96"/>
  <c r="J30"/>
  <c i="1" r="W34"/>
  <c i="2" r="J114"/>
  <c r="J108"/>
  <c r="J116"/>
  <c i="3" r="J107"/>
  <c r="J101"/>
  <c r="J109"/>
  <c i="2" l="1" r="J31"/>
  <c i="3" r="J31"/>
  <c i="2" r="BE114"/>
  <c i="3" r="BE107"/>
  <c i="2" r="J32"/>
  <c i="1" r="AG95"/>
  <c i="2" r="J35"/>
  <c i="1" r="AV95"/>
  <c r="AT95"/>
  <c i="3" r="F35"/>
  <c i="1" r="AZ96"/>
  <c i="3" r="J32"/>
  <c i="1" r="AG96"/>
  <c i="2" l="1" r="J41"/>
  <c i="1" r="AN95"/>
  <c i="3" r="J35"/>
  <c i="1" r="AV96"/>
  <c r="AT96"/>
  <c i="2" r="F35"/>
  <c i="1" r="AZ95"/>
  <c r="AZ94"/>
  <c r="AV94"/>
  <c r="AT94"/>
  <c r="AG94"/>
  <c r="AG101"/>
  <c r="CD101"/>
  <c l="1" r="AN94"/>
  <c i="3" r="J41"/>
  <c i="1" r="AN96"/>
  <c r="AV101"/>
  <c r="BY101"/>
  <c r="AG102"/>
  <c r="CD102"/>
  <c r="AG99"/>
  <c r="CD99"/>
  <c r="AG100"/>
  <c r="AV100"/>
  <c r="BY100"/>
  <c r="AK26"/>
  <c l="1" r="CD100"/>
  <c r="AN101"/>
  <c r="W32"/>
  <c r="AN100"/>
  <c r="AG98"/>
  <c r="AK27"/>
  <c r="AK29"/>
  <c r="AV99"/>
  <c r="BY99"/>
  <c r="AV102"/>
  <c r="BY102"/>
  <c l="1" r="AN102"/>
  <c r="AN99"/>
  <c r="AK32"/>
  <c r="AK38"/>
  <c r="AG104"/>
  <c l="1" r="AN98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<sst xmlns="http://schemas.openxmlformats.org/spreadsheetml/2006/main">
  <si>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</si>
  <si>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</si>
  <si>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</si>
  <si>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</si>
  <si>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</si>
  <si>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{2a199b81-f63c-4fc7-a790-183621c4660a}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</si>
  <si>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</si>
  <si>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</si>
  <si>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</si>
  <si>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</si>
  <si>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</si>
  <si>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</si>
  <si>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</si>
  <si>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</si>
  <si>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2014_25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</si>
  <si>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</si>
  <si>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</si>
  <si>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Morava, Jez na Moravě Vnorovy, ř. km 135,650 - oprava podjezí, k.ú. Vnorovy</t>
  </si>
  <si>
    <t>KSO:</t>
  </si>
  <si>
    <t>CC-CZ:</t>
  </si>
  <si>
    <t>Místo:</t>
  </si>
  <si>
    <t>Vnorovy</t>
  </si>
  <si>
    <t>Datum:</t>
  </si>
  <si>
    <t>21. 3. 2025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</si>
  <si>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</si>
  <si>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</si>
  <si>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</si>
  <si>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</si>
  <si>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</si>
  <si>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</si>
  <si>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</si>
  <si>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Ing. Balažovič</t>
  </si>
  <si>
    <t>True</t>
  </si>
  <si>
    <t>Zpracovatel:</t>
  </si>
  <si>
    <t>VZD INVEST, s.r.o.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</si>
  <si>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</si>
  <si>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</si>
  <si>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</si>
  <si>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</si>
  <si>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</si>
  <si>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</si>
  <si>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</si>
  <si>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</si>
  <si>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</si>
  <si>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</si>
  <si>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</si>
  <si>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</si>
  <si>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</si>
  <si>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</si>
  <si>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</si>
  <si>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</si>
  <si>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</si>
  <si>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</si>
  <si>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</si>
  <si>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</si>
  <si>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</si>
  <si>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</si>
  <si>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</si>
  <si>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</si>
  <si>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</si>
  <si>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</si>
  <si>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</si>
  <si>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</si>
  <si>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</si>
  <si>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</si>
  <si>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</si>
  <si>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</si>
  <si>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</si>
  <si>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</si>
  <si>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</si>
  <si>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</si>
  <si>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</si>
  <si>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</si>
  <si>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</si>
  <si>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</si>
  <si>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</si>
  <si>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</si>
  <si>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</si>
  <si>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</si>
  <si>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</si>
  <si>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</si>
  <si>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</si>
  <si>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</si>
  <si>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</si>
  <si>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poškozených dlažeb</t>
  </si>
  <si>
    <t>STA</t>
  </si>
  <si>
    <t>1</t>
  </si>
  <si>
    <t>{3286ba7a-98be-4c11-a64c-51b5f652a09e}</t>
  </si>
  <si>
    <t>2</t>
  </si>
  <si>
    <t>VRN</t>
  </si>
  <si>
    <t>Vedlejší rozpočtové náklady</t>
  </si>
  <si>
    <t>{db9390a7-5b67-4268-a5f5-c2657c167556}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</si>
  <si>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</si>
  <si>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</si>
  <si>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</si>
  <si>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</si>
  <si>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</si>
  <si>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</si>
  <si>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</si>
  <si>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</si>
  <si>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</si>
  <si>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</si>
  <si>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</si>
  <si>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 01 - Oprava poškozených dlažeb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</si>
  <si>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</si>
  <si>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</si>
  <si>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</si>
  <si>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</si>
  <si>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</si>
  <si>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</si>
  <si>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</si>
  <si>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</si>
  <si>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</si>
  <si>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</si>
  <si>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</si>
  <si>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</si>
  <si>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</si>
  <si>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</si>
  <si>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</si>
  <si>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</si>
  <si>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</si>
  <si>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</si>
  <si>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</si>
  <si>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</si>
  <si>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</si>
  <si>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</si>
  <si>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</si>
  <si>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</si>
  <si>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</si>
  <si>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</si>
  <si>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</si>
  <si>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</si>
  <si>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</si>
  <si>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</si>
  <si>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</si>
  <si>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</si>
  <si>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</si>
  <si>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</si>
  <si>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</si>
  <si>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</si>
  <si>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</si>
  <si>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</si>
  <si>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</si>
  <si>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</si>
  <si>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</si>
  <si>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114203103</t>
  </si>
  <si>
    <t>Rozebrání dlažeb z lomového kamene nebo betonových tvárnic do cementové malty</t>
  </si>
  <si>
    <t>m3</t>
  </si>
  <si>
    <t>4</t>
  </si>
  <si>
    <t>614879660</t>
  </si>
  <si>
    <t>PP</t>
  </si>
  <si>
    <t>Rozebrání dlažeb nebo záhozů s naložením na dopravní prostředek dlažeb z lomového kamene nebo betonových tvárnic do cementové malty se spárami zalitými cementovou maltou</t>
  </si>
  <si>
    <t>VV</t>
  </si>
  <si>
    <t>(140+140)*0,3</t>
  </si>
  <si>
    <t>Dlažby - LB + PB</t>
  </si>
  <si>
    <t>3</t>
  </si>
  <si>
    <t>Součet</t>
  </si>
  <si>
    <t>114203202</t>
  </si>
  <si>
    <t>Očištění lomového kamene nebo betonových tvárnic od malty</t>
  </si>
  <si>
    <t>-553063013</t>
  </si>
  <si>
    <t>Očištění lomového kamene nebo betonových tvárnic získaných při rozebrání dlažeb, záhozů, rovnanin a soustřeďovacích staveb od malty</t>
  </si>
  <si>
    <t>280*0,3*0,5</t>
  </si>
  <si>
    <t>Očištění lomového kamene - kámen navržený ke znovupoužití (50%), plocha x tl. x procentra ke znovupoužití</t>
  </si>
  <si>
    <t>114253301</t>
  </si>
  <si>
    <t>Třídění lomového kamene nebo betonových tvárnic podle druhu, velikosti nebo tvaru - strojně</t>
  </si>
  <si>
    <t>175291586</t>
  </si>
  <si>
    <t>Třídění lomového kamene nebo betonových tvárnic strojně získaných při rozebrání dlažeb, záhozů, rovnanin a soustřeďovacích staveb podle druhu, velikosti nebo tvaru</t>
  </si>
  <si>
    <t>115101203</t>
  </si>
  <si>
    <t>Čerpání vody na dopravní výšku do 10 m průměrný přítok přes 1 000 do 2 000 l/min</t>
  </si>
  <si>
    <t>hod</t>
  </si>
  <si>
    <t>1979888516</t>
  </si>
  <si>
    <t>Čerpání vody na dopravní výšku do 10 m s uvažovaným průměrným přítokem přes 1 000 do 2 000 l/min</t>
  </si>
  <si>
    <t>30*12*2</t>
  </si>
  <si>
    <t>Čerpání vody - počet dní jeden břeh x hodin denně x 2 břehy</t>
  </si>
  <si>
    <t>5</t>
  </si>
  <si>
    <t>115101303</t>
  </si>
  <si>
    <t>Pohotovost čerpací soupravy pro dopravní výšku do 10 m přítok přes 1 000 do 2 000 l/min</t>
  </si>
  <si>
    <t>den</t>
  </si>
  <si>
    <t>-517312145</t>
  </si>
  <si>
    <t>Pohotovost záložní čerpací soupravy pro dopravní výšku do 10 m s uvažovaným průměrným přítokem přes 1 000 do 2 000 l/min</t>
  </si>
  <si>
    <t>6</t>
  </si>
  <si>
    <t>122151104</t>
  </si>
  <si>
    <t>Odkopávky a prokopávky nezapažené v hornině třídy těžitelnosti I skupiny 1 a 2 objem do 500 m3 strojně</t>
  </si>
  <si>
    <t>-1369990509</t>
  </si>
  <si>
    <t>Odkopávky a prokopávky nezapažené strojně v hornině třídy těžitelnosti I skupiny 1 a 2 přes 100 do 500 m3</t>
  </si>
  <si>
    <t>20*8*0,3*2</t>
  </si>
  <si>
    <t>Odkopávky pod dlažbou - délka x prům. š. dl. x prům. tl. x oba břehy</t>
  </si>
  <si>
    <t>15*2</t>
  </si>
  <si>
    <t xml:space="preserve">Odkopávky - vybourání betonové zídky - výkop za zídkou pro zabednění- sklon 1:1 </t>
  </si>
  <si>
    <t>7</t>
  </si>
  <si>
    <t>161151123</t>
  </si>
  <si>
    <t>Svislé přemístění výkopku z horniny třídy těžitelnosti III skupiny 6 a 7 hl výkopu přes 4 do 8 m</t>
  </si>
  <si>
    <t>-1460505131</t>
  </si>
  <si>
    <t>Svislé přemístění výkopku strojně bez naložení do dopravní nádoby avšak s vyprázdněním dopravní nádoby na hromadu nebo do dopravního prostředku z horniny třídy těžitelnosti III skupiny 6 a 7 při hloubce výkopu přes 4 do 8 m</t>
  </si>
  <si>
    <t>84</t>
  </si>
  <si>
    <t xml:space="preserve">Svislé přemístění vybourané dlažby </t>
  </si>
  <si>
    <t>8</t>
  </si>
  <si>
    <t>162751117</t>
  </si>
  <si>
    <t>Vodorovné přemístění přes 9 000 do 10000 m výkopku/sypaniny z horniny třídy těžitelnosti I skupiny 1 až 3</t>
  </si>
  <si>
    <t>1376916497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</si>
  <si>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</si>
  <si>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9</t>
  </si>
  <si>
    <t>181411121</t>
  </si>
  <si>
    <t>Založení lučního trávníku výsevem pl do 1000 m2 v rovině a ve svahu do 1:5</t>
  </si>
  <si>
    <t>m2</t>
  </si>
  <si>
    <t>404441142</t>
  </si>
  <si>
    <t>Založení trávníku na půdě předem připravené plochy do 1000 m2 výsevem včetně utažení lučního v rovině nebo na svahu do 1:5</t>
  </si>
  <si>
    <t>10</t>
  </si>
  <si>
    <t>M</t>
  </si>
  <si>
    <t>00572472</t>
  </si>
  <si>
    <t>osivo směs travní krajinná-rovinná</t>
  </si>
  <si>
    <t>kg</t>
  </si>
  <si>
    <t>-299878600</t>
  </si>
  <si>
    <t>1200*0,03 'Přepočtené koeficientem množství</t>
  </si>
  <si>
    <t>11</t>
  </si>
  <si>
    <t>181411123</t>
  </si>
  <si>
    <t>Založení lučního trávníku výsevem pl do 1000 m2 ve svahu přes 1:2 do 1:1</t>
  </si>
  <si>
    <t>-188839890</t>
  </si>
  <si>
    <t>Založení trávníku na půdě předem připravené plochy do 1000 m2 výsevem včetně utažení lučního na svahu přes 1:2 do 1:1</t>
  </si>
  <si>
    <t>20*3,2*2</t>
  </si>
  <si>
    <t>Zatravnění břehů nad dlažbami</t>
  </si>
  <si>
    <t>00572474</t>
  </si>
  <si>
    <t>osivo směs travní krajinná-svahová</t>
  </si>
  <si>
    <t>1697827602</t>
  </si>
  <si>
    <t>128*0,03 'Přepočtené koeficientem množství</t>
  </si>
  <si>
    <t>13</t>
  </si>
  <si>
    <t>181951111</t>
  </si>
  <si>
    <t>Úprava pláně v hornině třídy těžitelnosti I skupiny 1 až 3 bez zhutnění strojně</t>
  </si>
  <si>
    <t>799853479</t>
  </si>
  <si>
    <t>Úprava pláně vyrovnáním výškových rozdílů strojně v hornině třídy těžitelnosti I, skupiny 1 až 3 bez zhutnění</t>
  </si>
  <si>
    <t>14</t>
  </si>
  <si>
    <t>182151111</t>
  </si>
  <si>
    <t>Svahování v zářezech v hornině třídy těžitelnosti I skupiny 1 až 3 strojně</t>
  </si>
  <si>
    <t>-773319179</t>
  </si>
  <si>
    <t>Svahování trvalých svahů do projektovaných profilů strojně s potřebným přemístěním výkopku při svahování v zářezech v hornině třídy těžitelnosti I, skupiny 1 až 3</t>
  </si>
  <si>
    <t>280</t>
  </si>
  <si>
    <t>Svahování břehů před znovupoložením dlažby</t>
  </si>
  <si>
    <t>15</t>
  </si>
  <si>
    <t>R2</t>
  </si>
  <si>
    <t>D+ M Příplatek za ruční rozebrání dlažeb na PB</t>
  </si>
  <si>
    <t>pol</t>
  </si>
  <si>
    <t>518060031</t>
  </si>
  <si>
    <t>P</t>
  </si>
  <si>
    <t xml:space="preserve">Poznámka k položce:_x000d_
Z důvodu omezení příjezdu k PB (nosnost mostu přes Moravu ve Vnorovech 5 tun) je nutné počítat s ručním rozebráním dlažeb a ručními přesuny._x000d_
</t>
  </si>
  <si>
    <t>Zakládání</t>
  </si>
  <si>
    <t>16</t>
  </si>
  <si>
    <t>275326131</t>
  </si>
  <si>
    <t>Základové patky z ŽB se zvýšenými nároky na prostředí tř. C 30/37</t>
  </si>
  <si>
    <t>1344301006</t>
  </si>
  <si>
    <t>Základy z betonu železového patky z betonu se zvýšenými nároky na prostředí tř. C 30/37</t>
  </si>
  <si>
    <t>0,3*0,2*3</t>
  </si>
  <si>
    <t>PB - sanace betonové kaverny u piliíře - hl. x š x dl.</t>
  </si>
  <si>
    <t>2*1,2*0,25</t>
  </si>
  <si>
    <t>PB - dobetonování stěny - cca 1 m od rozražeče chybí betonová stěna - dl. x výška x tl.</t>
  </si>
  <si>
    <t>0,6*0,7*1,5</t>
  </si>
  <si>
    <t>PB - u rozražeče podemletí stěny ve dně směrem do břehu - hl. x v. x dl.</t>
  </si>
  <si>
    <t>1,2*0,9*0,6</t>
  </si>
  <si>
    <t>PB - chybí část rozražeče směrem ke stěně - dl. x š. x v.</t>
  </si>
  <si>
    <t>LB - chybí část rozražeče směrem ke stěně - dl. x š. x v.</t>
  </si>
  <si>
    <t>17</t>
  </si>
  <si>
    <t>275356021</t>
  </si>
  <si>
    <t>Bednění základových patek ploch rovinných zřízení</t>
  </si>
  <si>
    <t>-915805185</t>
  </si>
  <si>
    <t>Bednění základů z betonu prostého nebo železového patek pro plochy rovinné zřízení</t>
  </si>
  <si>
    <t>18</t>
  </si>
  <si>
    <t>275356022</t>
  </si>
  <si>
    <t>Bednění základových patek ploch rovinných odstranění</t>
  </si>
  <si>
    <t>144792428</t>
  </si>
  <si>
    <t>Bednění základů z betonu prostého nebo železového patek pro plochy rovinné odstranění</t>
  </si>
  <si>
    <t>19</t>
  </si>
  <si>
    <t>275366006</t>
  </si>
  <si>
    <t>Výztuž základových patek z betonářské oceli 10 505</t>
  </si>
  <si>
    <t>t</t>
  </si>
  <si>
    <t>147215140</t>
  </si>
  <si>
    <t>Výztuž základů patek z oceli 10 505 (R) nebo BSt 500</t>
  </si>
  <si>
    <t>20</t>
  </si>
  <si>
    <t>275366011</t>
  </si>
  <si>
    <t>Výztuž základových patek z drátů typu Kari</t>
  </si>
  <si>
    <t>-902906080</t>
  </si>
  <si>
    <t>Výztuž základů patek ze svařovaných sítí z drátů typu Kari</t>
  </si>
  <si>
    <t>Svislé a kompletní konstrukce</t>
  </si>
  <si>
    <t>321321116</t>
  </si>
  <si>
    <t>Konstrukce vodních staveb ze ŽB mrazuvzdorného tř. C 30/37</t>
  </si>
  <si>
    <t>-1764695193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</si>
  <si>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</si>
  <si>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7*1,25*2</t>
  </si>
  <si>
    <t>Vybetonování nové zídky v původních rozměrech - délka x průřezová plocha x oba břehy</t>
  </si>
  <si>
    <t>22</t>
  </si>
  <si>
    <t>321351010</t>
  </si>
  <si>
    <t>Bednění konstrukcí vodních staveb rovinné - zřízení</t>
  </si>
  <si>
    <t>1733097021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</si>
  <si>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</si>
  <si>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2,7*7*2</t>
  </si>
  <si>
    <t>Bednění zídky - celková výška (obě strany) x délka x oba břehy</t>
  </si>
  <si>
    <t>23</t>
  </si>
  <si>
    <t>321352010</t>
  </si>
  <si>
    <t>Bednění konstrukcí vodních staveb rovinné - odstranění</t>
  </si>
  <si>
    <t>-1392848307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</si>
  <si>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</si>
  <si>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24</t>
  </si>
  <si>
    <t>321368211</t>
  </si>
  <si>
    <t>Výztuž železobetonových konstrukcí vodních staveb ze svařovaných sítí</t>
  </si>
  <si>
    <t>-1597461279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</si>
  <si>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</si>
  <si>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68,9*7,9*0,001</t>
  </si>
  <si>
    <t>KARI SÍŤ, oka 100x100x8, plocha x váha 1m2 x převod na tuny</t>
  </si>
  <si>
    <t>25</t>
  </si>
  <si>
    <t>321366112</t>
  </si>
  <si>
    <t>Výztuž železobetonových konstrukcí vodních staveb z oceli 10 505 D do 32 mm</t>
  </si>
  <si>
    <t>-345685229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</si>
  <si>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</si>
  <si>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0,485</t>
  </si>
  <si>
    <t>Vodorovné konstrukce</t>
  </si>
  <si>
    <t>26</t>
  </si>
  <si>
    <t>451316122</t>
  </si>
  <si>
    <t>Podklad pod dlažbu z betonu prostého se zvýšenými nároky na prostředí C 30/37 tl přes 100 do 150 mm</t>
  </si>
  <si>
    <t>1198028297</t>
  </si>
  <si>
    <t>Podklad pod dlažbu z betonu prostého se zvýšenými nároky na prostředí tř. C 30/37 tl. přes 100 do 150 mm</t>
  </si>
  <si>
    <t>140+140</t>
  </si>
  <si>
    <t>Podkladní beton pod dlažbu - plocha, tl. 15 cm</t>
  </si>
  <si>
    <t>27</t>
  </si>
  <si>
    <t>451571222</t>
  </si>
  <si>
    <t>Podklad pod dlažbu ze štěrkopísku tl přes 100 do 150 mm</t>
  </si>
  <si>
    <t>568235046</t>
  </si>
  <si>
    <t>Podklad pod dlažbu ze štěrkopísku tl. přes 100 do 150 mm</t>
  </si>
  <si>
    <t>Filtrační podsyp pod podkladní beton pod dlažbou - plocha, tl. 15 cm</t>
  </si>
  <si>
    <t>28</t>
  </si>
  <si>
    <t>465513328</t>
  </si>
  <si>
    <t>Dlažba z lomového kamene na cementovou maltu s vyspárováním tl 300 mm pro hydromeliorace</t>
  </si>
  <si>
    <t>630366591</t>
  </si>
  <si>
    <t>Dlažba z lomového kamene lomařsky upraveného vodorovná nebo ve sklonu na cementovou maltu ze 400 kg cementu na m3 malty, s vyspárováním cementovou maltou, tl. 300 mm</t>
  </si>
  <si>
    <t>140</t>
  </si>
  <si>
    <t>Dlažba - vč. nového kamene, 50 % kamene bude znovupoužito, 50 % bude dlažba vč. nového kamene</t>
  </si>
  <si>
    <t>29</t>
  </si>
  <si>
    <t>465921225-R</t>
  </si>
  <si>
    <t>Kladení dlažby z lomového kamene na cementovou maltu s vyspárováním</t>
  </si>
  <si>
    <t>-927183869</t>
  </si>
  <si>
    <t xml:space="preserve">Kladení dlažby z lomového kamene na cementovou maltu s vyspárováním.
Dlažba z lomového kamene lomařsky upraveného  vodorovná nebo ve sklonu na cementovou maltu ze 400 kg cementu na m3 malty, s vyspárováním cementovou maltou MCs tl. 300 mm
Položka neobsahuje nový kámen - je použit původní kámen ze 70 %</t>
  </si>
  <si>
    <t>Úpravy povrchů, podlahy a osazování výplní</t>
  </si>
  <si>
    <t>30</t>
  </si>
  <si>
    <t>636195311</t>
  </si>
  <si>
    <t>Oprava spár dlažby z lomového kamene hl do 70 mm maltou cementovou včetně vysekání</t>
  </si>
  <si>
    <t>-635888124</t>
  </si>
  <si>
    <t>Oprava spár dlažby z lomového kamene hloubky do 70 mm s vysekáním spár a očištěním dlažby, s naložením suti na dopravní prostředek nebo s odklizením na hromady do vzdálenosti 50 m s vyčištěním spár a vyplněním cementovou maltou</t>
  </si>
  <si>
    <t>44*0,5</t>
  </si>
  <si>
    <t>Celková plocha dlažby pod hladinou x plocha navržená k přespárování 50 %</t>
  </si>
  <si>
    <t>Ostatní konstrukce a práce, bourání</t>
  </si>
  <si>
    <t>31</t>
  </si>
  <si>
    <t>966041111</t>
  </si>
  <si>
    <t>Bourání konstrukcí LTM zdiva z betonu prostého neprokládaného ručně</t>
  </si>
  <si>
    <t>-981939239</t>
  </si>
  <si>
    <t>Bourání konstrukcí LTM ve vodních tocích s přemístěním suti na hromady na vzdálenost do 20 m nebo s naložením na dopravní prostředek ručně z betonu prostého neprokládaného</t>
  </si>
  <si>
    <t>7*1,2*2</t>
  </si>
  <si>
    <t>Bourání stávající zídky - délka x průřezová plocha x oba břehy</t>
  </si>
  <si>
    <t>32</t>
  </si>
  <si>
    <t>R3</t>
  </si>
  <si>
    <t>D+ M Vybudování provizorních hrázek vč. materiálu - pytle s pískem</t>
  </si>
  <si>
    <t>1701816035</t>
  </si>
  <si>
    <t xml:space="preserve">D+ M Vybudování provizorních hrázek vč. materiálu - pytle s pískem
</t>
  </si>
  <si>
    <t xml:space="preserve">Poznámka k položce:_x000d_
Vybudování + demontáž provizorních hrázek na obou březích._x000d_
Materiál na vybudování provizorních hrázek je napočítán vždy pouze na 1 stranu břehu - tzn. nelze zahradit celou stavbu najednou, ale je potřeba provádět po krocích, tzn.zahrazení podjezí LB, po dokončení dlažeb demontáž hrazení v podjezí  PB. _x000d_
_x000d_
Položka obsahuje dodávku materiálu, montáž, vodorovný i svislý přesun v rámci i mimo staveniště._x000d_
_x000d_
Množství:_x000d_
Pytle s pískem - množství přibližně 50,0 m3.</t>
  </si>
  <si>
    <t>33</t>
  </si>
  <si>
    <t>966045111-R</t>
  </si>
  <si>
    <t>Odstranění podkladního betonu pod dlažbou + betonový pas na PB</t>
  </si>
  <si>
    <t>kpl</t>
  </si>
  <si>
    <t>28173692</t>
  </si>
  <si>
    <t xml:space="preserve">Poznámka k položce:_x000d_
Položka obsahuje:_x000d_
Vybourání podkladního betonu pod dlažbou._x000d_
Naložení betonu, svislé přemístění, vodorovné přemístění na stavbě i mimo staveniště - odvoz k recyklaci/na skládku._x000d_
Poplatek za uložení na skládku/recyklační skládku._x000d_
Předpokládané množství 55 m3. _x000d_
</t>
  </si>
  <si>
    <t>34</t>
  </si>
  <si>
    <t>R4</t>
  </si>
  <si>
    <t>Uskladnění očištěného lomového kamene včetně přesunu</t>
  </si>
  <si>
    <t>-787033494</t>
  </si>
  <si>
    <t xml:space="preserve">Uskladnění očištěného lomového kamene.
</t>
  </si>
  <si>
    <t>Poznámka k položce:_x000d_
Očištěný lomový kámen (určený ke zpetnému použití) bude uskladněn na paletách v suchu._x000d_
V rámci položky je započítán vodorovný i svislý přesu na místo uložení + následně zpětný přesun ke znovupoužití._x000d_
Svislým přesunem je myšlen přesun ke znovupoužití.</t>
  </si>
  <si>
    <t>280/2*0,3</t>
  </si>
  <si>
    <t>Celkové množství dlažeb - očištění 50 % z celkové plochy x tl. dlažby</t>
  </si>
  <si>
    <t>35</t>
  </si>
  <si>
    <t>R5</t>
  </si>
  <si>
    <t xml:space="preserve">Sanace poškozených betonových konstrukcí - přibetonování D+M </t>
  </si>
  <si>
    <t>-1952016289</t>
  </si>
  <si>
    <t xml:space="preserve">Sanace poškozených betonových konstrukcí -přibetonování D+M </t>
  </si>
  <si>
    <t xml:space="preserve">Poznámka k položce:_x000d_
Sanace poškozených betonových konstrukcí D+M_x000d_
V rámci položky bude provedena sanace betonových konstrukcí, které nebylo možné odhalit před zahájením stavby._x000d_
Předpokládané množství betonu 10 m3, vodostavební se zvýšenými nároky na prostředí C30/37 XF3, XC4, vč. bednění a odstranění bednění._x000d_
Položka obsahuje práce i materiál - vč. vodorovného i svislých přesunů._x000d_
V rámci položky je započtena KARI síť, rozměr ok 100/100/8 + kotvičky z ocelových prutů R min. 12. Kotvičky budou navrtány na chemickou kotvu do hl. min. 0,3 m._x000d_
Tlakové čištění, adhézní můstek, vlhčení před sanací, vrtání pro kotvičky, vyfoukání, chemická kotva._x000d_
</t>
  </si>
  <si>
    <t>36</t>
  </si>
  <si>
    <t>R6</t>
  </si>
  <si>
    <t xml:space="preserve">D+M Dřevěné schodiště pro případný přesun hmot z podjezí </t>
  </si>
  <si>
    <t>-1741790135</t>
  </si>
  <si>
    <t xml:space="preserve">Poznámka k položce:_x000d_
Pro přesun hmot na pravém břehu bude zřízeno dřevěné schodiště, které umožní přístup do vývaru._x000d_
Položka obsahuje dodávku i montáž, vč. přesunů na staveništi i mimo něj._x000d_
</t>
  </si>
  <si>
    <t>997</t>
  </si>
  <si>
    <t>Doprava suti a vybouraných hmot</t>
  </si>
  <si>
    <t>37</t>
  </si>
  <si>
    <t>997002511</t>
  </si>
  <si>
    <t>Vodorovné přemístění suti a vybouraných hmot bez naložení ale se složením a urovnáním do 1 km</t>
  </si>
  <si>
    <t>646626429</t>
  </si>
  <si>
    <t>Vodorovné přemístění suti a vybouraných hmot bez naložení, se složením a hrubým urovnáním na vzdálenost do 1 km</t>
  </si>
  <si>
    <t>197,33*0,5 'Přepočtené koeficientem množství</t>
  </si>
  <si>
    <t>38</t>
  </si>
  <si>
    <t>997002519</t>
  </si>
  <si>
    <t>Příplatek ZKD 1 km přemístění suti a vybouraných hmot</t>
  </si>
  <si>
    <t>1440629538</t>
  </si>
  <si>
    <t>Vodorovné přemístění suti a vybouraných hmot bez naložení, se složením a hrubým urovnáním Příplatek k ceně za každý další započatý 1 km přes 1 km</t>
  </si>
  <si>
    <t>79,8*9 'Přepočtené koeficientem množství</t>
  </si>
  <si>
    <t>39</t>
  </si>
  <si>
    <t>997002611</t>
  </si>
  <si>
    <t>Nakládání suti a vybouraných hmot</t>
  </si>
  <si>
    <t>-1694126073</t>
  </si>
  <si>
    <t>Nakládání suti a vybouraných hmot na dopravní prostředek pro vodorovné přemístění</t>
  </si>
  <si>
    <t>159,6*0,5 'Přepočtené koeficientem množství</t>
  </si>
  <si>
    <t>40</t>
  </si>
  <si>
    <t>997013873</t>
  </si>
  <si>
    <t>Poplatek za uložení stavebního odpadu na recyklační skládce (skládkovné) zeminy a kamení zatříděného do Katalogu odpadů pod kódem 17 05 04</t>
  </si>
  <si>
    <t>762512177</t>
  </si>
  <si>
    <t>79,8+(126*1,7)</t>
  </si>
  <si>
    <t>Poplatek za uložení kamene na skládce + odkopávky - zemina - množství x objemová hmotnost</t>
  </si>
  <si>
    <t>998</t>
  </si>
  <si>
    <t>Přesun hmot</t>
  </si>
  <si>
    <t>41</t>
  </si>
  <si>
    <t>998323011</t>
  </si>
  <si>
    <t>Přesun hmot pro jezy a stupně</t>
  </si>
  <si>
    <t>989085143</t>
  </si>
  <si>
    <t>Přesun hmot pro jezy a stupně dopravní vzdálenost do 500 m</t>
  </si>
  <si>
    <t>VRN - Vedlejší rozpočtové náklady</t>
  </si>
  <si>
    <t xml:space="preserve">    VRN - Vedlejší rozpočtové náklady</t>
  </si>
  <si>
    <t>VRN-R1</t>
  </si>
  <si>
    <t>Zpracování předání dok. skuteč. provedení stavby (1 pare+1v elkt. formě) objednavateli a zaměření skutečného provedení stavby-geodetiské části dokumentace(1pare+1v elekt. formě) v rozsahu odpovídajícím příslušným právním předpisům, fotodokumentace</t>
  </si>
  <si>
    <t>Kpl</t>
  </si>
  <si>
    <t>1226681254</t>
  </si>
  <si>
    <t>VRN-R14</t>
  </si>
  <si>
    <t>Havarijní a povodňový plán</t>
  </si>
  <si>
    <t>-70354070</t>
  </si>
  <si>
    <t>VRN-R15</t>
  </si>
  <si>
    <t>Poplatek za používání a opravu přístupové komunikace do původního stavu k pravému břehu řeky Moravy</t>
  </si>
  <si>
    <t>-1726942566</t>
  </si>
  <si>
    <t>Poznámka k položce:_x000d_
Oprava využívaných cest do původního stavu. _x000d_
Využité komunikace ve vlastnictví Lesy ČR, s.p. a obec Vnorovy.</t>
  </si>
  <si>
    <t>VRN-R4</t>
  </si>
  <si>
    <t>Zajištění a zabezpečení staveniště, zřízení a likvidace zařízení staveniště, včetně případných přípojek, přístupů deponii apod.</t>
  </si>
  <si>
    <t>-1302183543</t>
  </si>
  <si>
    <t>VRN-R5</t>
  </si>
  <si>
    <t>Vytyčení stavby + inženýrských sítí (případně pozemků nebo provedení jiných geodetických praci) odborně způsobilou osobou v oboru zeměměřictví</t>
  </si>
  <si>
    <t>1103939745</t>
  </si>
  <si>
    <t>VRN-R6</t>
  </si>
  <si>
    <t>Zajištění umístění štítku o povolení stavby a stejnopisu oznámení o zahájení prací oblastnímu inspektorátu práce na viditelném místě u vstupu na staveniště</t>
  </si>
  <si>
    <t>-2057910486</t>
  </si>
  <si>
    <t>VRN-R7</t>
  </si>
  <si>
    <t>Stavebně technický průzkum</t>
  </si>
  <si>
    <t>-1666559357</t>
  </si>
  <si>
    <t xml:space="preserve">Poznámka k položce:_x000d_
Po provedení hrázek a odvodnění bude proveden stavebně technický průzkum odborně způsobilou osobou spočívající v posouzení stávajících betonových kcí - zídky. _x000d_
Budou provedeny odvrty a tlakové zkoušky._x000d_
Dále bude provedeno vizuální posouzení._x000d_
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</si>
</sst>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37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ROUND(AG98,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38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39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40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41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42</v>
      </c>
      <c r="E32" s="49"/>
      <c r="F32" s="32" t="s">
        <v>43</v>
      </c>
      <c r="G32" s="49"/>
      <c r="H32" s="49"/>
      <c r="I32" s="49"/>
      <c r="J32" s="49"/>
      <c r="K32" s="49"/>
      <c r="L32" s="50">
        <v>0.20999999999999999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ROUND(AZ94 + SUM(CD98:CD102),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f>ROUND(AV94 + SUM(BY98:BY102), 2)</f>
        <v>0</v>
      </c>
      <c r="AL32" s="49"/>
      <c r="AM32" s="49"/>
      <c r="AN32" s="49"/>
      <c r="AO32" s="49"/>
      <c r="AP32" s="49"/>
      <c r="AQ32" s="49"/>
      <c r="AR32" s="52"/>
      <c r="BE32" s="53"/>
    </row>
    <row r="33" s="3" customFormat="1" ht="14.4" customHeight="1">
      <c r="A33" s="3"/>
      <c r="B33" s="48"/>
      <c r="C33" s="49"/>
      <c r="D33" s="49"/>
      <c r="E33" s="49"/>
      <c r="F33" s="32" t="s">
        <v>44</v>
      </c>
      <c r="G33" s="49"/>
      <c r="H33" s="49"/>
      <c r="I33" s="49"/>
      <c r="J33" s="49"/>
      <c r="K33" s="49"/>
      <c r="L33" s="50">
        <v>0.12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ROUND(BA94 + SUM(CE98:CE102),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f>ROUND(AW94 + SUM(BZ98:BZ102), 2)</f>
        <v>0</v>
      </c>
      <c r="AL33" s="49"/>
      <c r="AM33" s="49"/>
      <c r="AN33" s="49"/>
      <c r="AO33" s="49"/>
      <c r="AP33" s="49"/>
      <c r="AQ33" s="49"/>
      <c r="AR33" s="52"/>
      <c r="BE33" s="53"/>
    </row>
    <row r="34" hidden="1" s="3" customFormat="1" ht="14.4" customHeight="1">
      <c r="A34" s="3"/>
      <c r="B34" s="48"/>
      <c r="C34" s="49"/>
      <c r="D34" s="49"/>
      <c r="E34" s="49"/>
      <c r="F34" s="32" t="s">
        <v>45</v>
      </c>
      <c r="G34" s="49"/>
      <c r="H34" s="49"/>
      <c r="I34" s="49"/>
      <c r="J34" s="49"/>
      <c r="K34" s="49"/>
      <c r="L34" s="50">
        <v>0.20999999999999999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>
        <f>ROUND(BB94 + SUM(CF98:CF102),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1">
        <v>0</v>
      </c>
      <c r="AL34" s="49"/>
      <c r="AM34" s="49"/>
      <c r="AN34" s="49"/>
      <c r="AO34" s="49"/>
      <c r="AP34" s="49"/>
      <c r="AQ34" s="49"/>
      <c r="AR34" s="52"/>
      <c r="BE34" s="53"/>
    </row>
    <row r="35" hidden="1" s="3" customFormat="1" ht="14.4" customHeight="1">
      <c r="A35" s="3"/>
      <c r="B35" s="48"/>
      <c r="C35" s="49"/>
      <c r="D35" s="49"/>
      <c r="E35" s="49"/>
      <c r="F35" s="32" t="s">
        <v>46</v>
      </c>
      <c r="G35" s="49"/>
      <c r="H35" s="49"/>
      <c r="I35" s="49"/>
      <c r="J35" s="49"/>
      <c r="K35" s="49"/>
      <c r="L35" s="50">
        <v>0.12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>
        <f>ROUND(BC94 + SUM(CG98:CG102),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1">
        <v>0</v>
      </c>
      <c r="AL35" s="49"/>
      <c r="AM35" s="49"/>
      <c r="AN35" s="49"/>
      <c r="AO35" s="49"/>
      <c r="AP35" s="49"/>
      <c r="AQ35" s="49"/>
      <c r="AR35" s="52"/>
      <c r="BE35" s="3"/>
    </row>
    <row r="36" hidden="1" s="3" customFormat="1" ht="14.4" customHeight="1">
      <c r="A36" s="3"/>
      <c r="B36" s="48"/>
      <c r="C36" s="49"/>
      <c r="D36" s="49"/>
      <c r="E36" s="49"/>
      <c r="F36" s="32" t="s">
        <v>47</v>
      </c>
      <c r="G36" s="49"/>
      <c r="H36" s="49"/>
      <c r="I36" s="49"/>
      <c r="J36" s="49"/>
      <c r="K36" s="49"/>
      <c r="L36" s="50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>
        <f>ROUND(BD94 + SUM(CH98:CH102),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1">
        <v>0</v>
      </c>
      <c r="AL36" s="49"/>
      <c r="AM36" s="49"/>
      <c r="AN36" s="49"/>
      <c r="AO36" s="49"/>
      <c r="AP36" s="49"/>
      <c r="AQ36" s="49"/>
      <c r="AR36" s="52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54"/>
      <c r="D38" s="55" t="s">
        <v>48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7" t="s">
        <v>49</v>
      </c>
      <c r="U38" s="56"/>
      <c r="V38" s="56"/>
      <c r="W38" s="56"/>
      <c r="X38" s="58" t="s">
        <v>50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9">
        <f>SUM(AK29:AK36)</f>
        <v>0</v>
      </c>
      <c r="AL38" s="56"/>
      <c r="AM38" s="56"/>
      <c r="AN38" s="56"/>
      <c r="AO38" s="60"/>
      <c r="AP38" s="54"/>
      <c r="AQ38" s="54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1"/>
      <c r="C49" s="62"/>
      <c r="D49" s="63" t="s">
        <v>51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52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66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66" t="s">
        <v>54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66" t="s">
        <v>53</v>
      </c>
      <c r="AI60" s="45"/>
      <c r="AJ60" s="45"/>
      <c r="AK60" s="45"/>
      <c r="AL60" s="45"/>
      <c r="AM60" s="66" t="s">
        <v>54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3" t="s">
        <v>55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56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66" t="s">
        <v>53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66" t="s">
        <v>54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66" t="s">
        <v>53</v>
      </c>
      <c r="AI75" s="45"/>
      <c r="AJ75" s="45"/>
      <c r="AK75" s="45"/>
      <c r="AL75" s="45"/>
      <c r="AM75" s="66" t="s">
        <v>54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3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3"/>
      <c r="BE81" s="40"/>
    </row>
    <row r="82" s="2" customFormat="1" ht="24.96" customHeight="1">
      <c r="A82" s="40"/>
      <c r="B82" s="41"/>
      <c r="C82" s="23" t="s">
        <v>57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2"/>
      <c r="C84" s="32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2014_25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Morava, Jez na Moravě Vnorovy, ř. km 135,650 - oprava podjezí, k.ú. Vnorovy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>Vnorovy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22</v>
      </c>
      <c r="AJ87" s="42"/>
      <c r="AK87" s="42"/>
      <c r="AL87" s="42"/>
      <c r="AM87" s="81" t="str">
        <f>IF(AN8= "","",AN8)</f>
        <v>21. 3. 2025</v>
      </c>
      <c r="AN87" s="81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Povodí Moravy, s.p.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30</v>
      </c>
      <c r="AJ89" s="42"/>
      <c r="AK89" s="42"/>
      <c r="AL89" s="42"/>
      <c r="AM89" s="82" t="str">
        <f>IF(E17="","",E17)</f>
        <v>Ing. Balažovič</v>
      </c>
      <c r="AN89" s="73"/>
      <c r="AO89" s="73"/>
      <c r="AP89" s="73"/>
      <c r="AQ89" s="42"/>
      <c r="AR89" s="43"/>
      <c r="AS89" s="83" t="s">
        <v>58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2" t="s">
        <v>28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33</v>
      </c>
      <c r="AJ90" s="42"/>
      <c r="AK90" s="42"/>
      <c r="AL90" s="42"/>
      <c r="AM90" s="82" t="str">
        <f>IF(E20="","",E20)</f>
        <v>VZD INVEST, s.r.o.</v>
      </c>
      <c r="AN90" s="73"/>
      <c r="AO90" s="73"/>
      <c r="AP90" s="73"/>
      <c r="AQ90" s="42"/>
      <c r="AR90" s="43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59</v>
      </c>
      <c r="D92" s="96"/>
      <c r="E92" s="96"/>
      <c r="F92" s="96"/>
      <c r="G92" s="96"/>
      <c r="H92" s="97"/>
      <c r="I92" s="98" t="s">
        <v>60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61</v>
      </c>
      <c r="AH92" s="96"/>
      <c r="AI92" s="96"/>
      <c r="AJ92" s="96"/>
      <c r="AK92" s="96"/>
      <c r="AL92" s="96"/>
      <c r="AM92" s="96"/>
      <c r="AN92" s="98" t="s">
        <v>62</v>
      </c>
      <c r="AO92" s="96"/>
      <c r="AP92" s="100"/>
      <c r="AQ92" s="101" t="s">
        <v>63</v>
      </c>
      <c r="AR92" s="43"/>
      <c r="AS92" s="102" t="s">
        <v>64</v>
      </c>
      <c r="AT92" s="103" t="s">
        <v>65</v>
      </c>
      <c r="AU92" s="103" t="s">
        <v>66</v>
      </c>
      <c r="AV92" s="103" t="s">
        <v>67</v>
      </c>
      <c r="AW92" s="103" t="s">
        <v>68</v>
      </c>
      <c r="AX92" s="103" t="s">
        <v>69</v>
      </c>
      <c r="AY92" s="103" t="s">
        <v>70</v>
      </c>
      <c r="AZ92" s="103" t="s">
        <v>71</v>
      </c>
      <c r="BA92" s="103" t="s">
        <v>72</v>
      </c>
      <c r="BB92" s="103" t="s">
        <v>73</v>
      </c>
      <c r="BC92" s="103" t="s">
        <v>74</v>
      </c>
      <c r="BD92" s="104" t="s">
        <v>75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76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ROUND(SUM(AG95:AG96),2)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ROUND(SUM(AS95:AS96),2)</f>
        <v>0</v>
      </c>
      <c r="AT94" s="116">
        <f>ROUND(SUM(AV94:AW94),2)</f>
        <v>0</v>
      </c>
      <c r="AU94" s="117">
        <f>ROUND(SUM(AU95:AU96),5)</f>
        <v>0</v>
      </c>
      <c r="AV94" s="116">
        <f>ROUND(AZ94*L32,2)</f>
        <v>0</v>
      </c>
      <c r="AW94" s="116">
        <f>ROUND(BA94*L33,2)</f>
        <v>0</v>
      </c>
      <c r="AX94" s="116">
        <f>ROUND(BB94*L32,2)</f>
        <v>0</v>
      </c>
      <c r="AY94" s="116">
        <f>ROUND(BC94*L33,2)</f>
        <v>0</v>
      </c>
      <c r="AZ94" s="116">
        <f>ROUND(SUM(AZ95:AZ96),2)</f>
        <v>0</v>
      </c>
      <c r="BA94" s="116">
        <f>ROUND(SUM(BA95:BA96),2)</f>
        <v>0</v>
      </c>
      <c r="BB94" s="116">
        <f>ROUND(SUM(BB95:BB96),2)</f>
        <v>0</v>
      </c>
      <c r="BC94" s="116">
        <f>ROUND(SUM(BC95:BC96),2)</f>
        <v>0</v>
      </c>
      <c r="BD94" s="118">
        <f>ROUND(SUM(BD95:BD96),2)</f>
        <v>0</v>
      </c>
      <c r="BE94" s="6"/>
      <c r="BS94" s="119" t="s">
        <v>77</v>
      </c>
      <c r="BT94" s="119" t="s">
        <v>78</v>
      </c>
      <c r="BU94" s="120" t="s">
        <v>79</v>
      </c>
      <c r="BV94" s="119" t="s">
        <v>80</v>
      </c>
      <c r="BW94" s="119" t="s">
        <v>5</v>
      </c>
      <c r="BX94" s="119" t="s">
        <v>81</v>
      </c>
      <c r="CL94" s="119" t="s">
        <v>1</v>
      </c>
    </row>
    <row r="95" s="7" customFormat="1" ht="16.5" customHeight="1">
      <c r="A95" s="121" t="s">
        <v>82</v>
      </c>
      <c r="B95" s="122"/>
      <c r="C95" s="123"/>
      <c r="D95" s="124" t="s">
        <v>83</v>
      </c>
      <c r="E95" s="124"/>
      <c r="F95" s="124"/>
      <c r="G95" s="124"/>
      <c r="H95" s="124"/>
      <c r="I95" s="125"/>
      <c r="J95" s="124" t="s">
        <v>84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'SO 01 - Oprava poškozenýc...'!J32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85</v>
      </c>
      <c r="AR95" s="128"/>
      <c r="AS95" s="129">
        <v>0</v>
      </c>
      <c r="AT95" s="130">
        <f>ROUND(SUM(AV95:AW95),2)</f>
        <v>0</v>
      </c>
      <c r="AU95" s="131">
        <f>'SO 01 - Oprava poškozenýc...'!P135</f>
        <v>0</v>
      </c>
      <c r="AV95" s="130">
        <f>'SO 01 - Oprava poškozenýc...'!J35</f>
        <v>0</v>
      </c>
      <c r="AW95" s="130">
        <f>'SO 01 - Oprava poškozenýc...'!J36</f>
        <v>0</v>
      </c>
      <c r="AX95" s="130">
        <f>'SO 01 - Oprava poškozenýc...'!J37</f>
        <v>0</v>
      </c>
      <c r="AY95" s="130">
        <f>'SO 01 - Oprava poškozenýc...'!J38</f>
        <v>0</v>
      </c>
      <c r="AZ95" s="130">
        <f>'SO 01 - Oprava poškozenýc...'!F35</f>
        <v>0</v>
      </c>
      <c r="BA95" s="130">
        <f>'SO 01 - Oprava poškozenýc...'!F36</f>
        <v>0</v>
      </c>
      <c r="BB95" s="130">
        <f>'SO 01 - Oprava poškozenýc...'!F37</f>
        <v>0</v>
      </c>
      <c r="BC95" s="130">
        <f>'SO 01 - Oprava poškozenýc...'!F38</f>
        <v>0</v>
      </c>
      <c r="BD95" s="132">
        <f>'SO 01 - Oprava poškozenýc...'!F39</f>
        <v>0</v>
      </c>
      <c r="BE95" s="7"/>
      <c r="BT95" s="133" t="s">
        <v>86</v>
      </c>
      <c r="BV95" s="133" t="s">
        <v>80</v>
      </c>
      <c r="BW95" s="133" t="s">
        <v>87</v>
      </c>
      <c r="BX95" s="133" t="s">
        <v>5</v>
      </c>
      <c r="CL95" s="133" t="s">
        <v>1</v>
      </c>
      <c r="CM95" s="133" t="s">
        <v>88</v>
      </c>
    </row>
    <row r="96" s="7" customFormat="1" ht="16.5" customHeight="1">
      <c r="A96" s="121" t="s">
        <v>82</v>
      </c>
      <c r="B96" s="122"/>
      <c r="C96" s="123"/>
      <c r="D96" s="124" t="s">
        <v>89</v>
      </c>
      <c r="E96" s="124"/>
      <c r="F96" s="124"/>
      <c r="G96" s="124"/>
      <c r="H96" s="124"/>
      <c r="I96" s="125"/>
      <c r="J96" s="124" t="s">
        <v>90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6">
        <f>'VRN - Vedlejší rozpočtové...'!J32</f>
        <v>0</v>
      </c>
      <c r="AH96" s="125"/>
      <c r="AI96" s="125"/>
      <c r="AJ96" s="125"/>
      <c r="AK96" s="125"/>
      <c r="AL96" s="125"/>
      <c r="AM96" s="125"/>
      <c r="AN96" s="126">
        <f>SUM(AG96,AT96)</f>
        <v>0</v>
      </c>
      <c r="AO96" s="125"/>
      <c r="AP96" s="125"/>
      <c r="AQ96" s="127" t="s">
        <v>85</v>
      </c>
      <c r="AR96" s="128"/>
      <c r="AS96" s="134">
        <v>0</v>
      </c>
      <c r="AT96" s="135">
        <f>ROUND(SUM(AV96:AW96),2)</f>
        <v>0</v>
      </c>
      <c r="AU96" s="136">
        <f>'VRN - Vedlejší rozpočtové...'!P128</f>
        <v>0</v>
      </c>
      <c r="AV96" s="135">
        <f>'VRN - Vedlejší rozpočtové...'!J35</f>
        <v>0</v>
      </c>
      <c r="AW96" s="135">
        <f>'VRN - Vedlejší rozpočtové...'!J36</f>
        <v>0</v>
      </c>
      <c r="AX96" s="135">
        <f>'VRN - Vedlejší rozpočtové...'!J37</f>
        <v>0</v>
      </c>
      <c r="AY96" s="135">
        <f>'VRN - Vedlejší rozpočtové...'!J38</f>
        <v>0</v>
      </c>
      <c r="AZ96" s="135">
        <f>'VRN - Vedlejší rozpočtové...'!F35</f>
        <v>0</v>
      </c>
      <c r="BA96" s="135">
        <f>'VRN - Vedlejší rozpočtové...'!F36</f>
        <v>0</v>
      </c>
      <c r="BB96" s="135">
        <f>'VRN - Vedlejší rozpočtové...'!F37</f>
        <v>0</v>
      </c>
      <c r="BC96" s="135">
        <f>'VRN - Vedlejší rozpočtové...'!F38</f>
        <v>0</v>
      </c>
      <c r="BD96" s="137">
        <f>'VRN - Vedlejší rozpočtové...'!F39</f>
        <v>0</v>
      </c>
      <c r="BE96" s="7"/>
      <c r="BT96" s="133" t="s">
        <v>86</v>
      </c>
      <c r="BV96" s="133" t="s">
        <v>80</v>
      </c>
      <c r="BW96" s="133" t="s">
        <v>91</v>
      </c>
      <c r="BX96" s="133" t="s">
        <v>5</v>
      </c>
      <c r="CL96" s="133" t="s">
        <v>1</v>
      </c>
      <c r="CM96" s="133" t="s">
        <v>88</v>
      </c>
    </row>
    <row r="97"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0"/>
    </row>
    <row r="98" s="2" customFormat="1" ht="30" customHeight="1">
      <c r="A98" s="40"/>
      <c r="B98" s="41"/>
      <c r="C98" s="109" t="s">
        <v>92</v>
      </c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112">
        <f>ROUND(SUM(AG99:AG102), 2)</f>
        <v>0</v>
      </c>
      <c r="AH98" s="112"/>
      <c r="AI98" s="112"/>
      <c r="AJ98" s="112"/>
      <c r="AK98" s="112"/>
      <c r="AL98" s="112"/>
      <c r="AM98" s="112"/>
      <c r="AN98" s="112">
        <f>ROUND(SUM(AN99:AN102), 2)</f>
        <v>0</v>
      </c>
      <c r="AO98" s="112"/>
      <c r="AP98" s="112"/>
      <c r="AQ98" s="138"/>
      <c r="AR98" s="43"/>
      <c r="AS98" s="102" t="s">
        <v>93</v>
      </c>
      <c r="AT98" s="103" t="s">
        <v>94</v>
      </c>
      <c r="AU98" s="103" t="s">
        <v>42</v>
      </c>
      <c r="AV98" s="104" t="s">
        <v>65</v>
      </c>
      <c r="AW98" s="40"/>
      <c r="AX98" s="40"/>
      <c r="AY98" s="40"/>
      <c r="AZ98" s="40"/>
      <c r="BA98" s="40"/>
      <c r="BB98" s="40"/>
      <c r="BC98" s="40"/>
      <c r="BD98" s="40"/>
      <c r="BE98" s="40"/>
    </row>
    <row r="99" s="2" customFormat="1" ht="19.92" customHeight="1">
      <c r="A99" s="40"/>
      <c r="B99" s="41"/>
      <c r="C99" s="42"/>
      <c r="D99" s="139" t="s">
        <v>95</v>
      </c>
      <c r="E99" s="139"/>
      <c r="F99" s="139"/>
      <c r="G99" s="139"/>
      <c r="H99" s="139"/>
      <c r="I99" s="139"/>
      <c r="J99" s="139"/>
      <c r="K99" s="139"/>
      <c r="L99" s="139"/>
      <c r="M99" s="139"/>
      <c r="N99" s="139"/>
      <c r="O99" s="139"/>
      <c r="P99" s="139"/>
      <c r="Q99" s="139"/>
      <c r="R99" s="139"/>
      <c r="S99" s="139"/>
      <c r="T99" s="139"/>
      <c r="U99" s="139"/>
      <c r="V99" s="139"/>
      <c r="W99" s="139"/>
      <c r="X99" s="139"/>
      <c r="Y99" s="139"/>
      <c r="Z99" s="139"/>
      <c r="AA99" s="139"/>
      <c r="AB99" s="139"/>
      <c r="AC99" s="42"/>
      <c r="AD99" s="42"/>
      <c r="AE99" s="42"/>
      <c r="AF99" s="42"/>
      <c r="AG99" s="140">
        <f>ROUND(AG94 * AS99, 2)</f>
        <v>0</v>
      </c>
      <c r="AH99" s="141"/>
      <c r="AI99" s="141"/>
      <c r="AJ99" s="141"/>
      <c r="AK99" s="141"/>
      <c r="AL99" s="141"/>
      <c r="AM99" s="141"/>
      <c r="AN99" s="141">
        <f>ROUND(AG99 + AV99, 2)</f>
        <v>0</v>
      </c>
      <c r="AO99" s="141"/>
      <c r="AP99" s="141"/>
      <c r="AQ99" s="42"/>
      <c r="AR99" s="43"/>
      <c r="AS99" s="142">
        <v>0</v>
      </c>
      <c r="AT99" s="143" t="s">
        <v>96</v>
      </c>
      <c r="AU99" s="143" t="s">
        <v>43</v>
      </c>
      <c r="AV99" s="144">
        <f>ROUND(IF(AU99="základní",AG99*L32,IF(AU99="snížená",AG99*L33,0)), 2)</f>
        <v>0</v>
      </c>
      <c r="AW99" s="40"/>
      <c r="AX99" s="40"/>
      <c r="AY99" s="40"/>
      <c r="AZ99" s="40"/>
      <c r="BA99" s="40"/>
      <c r="BB99" s="40"/>
      <c r="BC99" s="40"/>
      <c r="BD99" s="40"/>
      <c r="BE99" s="40"/>
      <c r="BV99" s="17" t="s">
        <v>97</v>
      </c>
      <c r="BY99" s="145">
        <f>IF(AU99="základní",AV99,0)</f>
        <v>0</v>
      </c>
      <c r="BZ99" s="145">
        <f>IF(AU99="snížená",AV99,0)</f>
        <v>0</v>
      </c>
      <c r="CA99" s="145">
        <v>0</v>
      </c>
      <c r="CB99" s="145">
        <v>0</v>
      </c>
      <c r="CC99" s="145">
        <v>0</v>
      </c>
      <c r="CD99" s="145">
        <f>IF(AU99="základní",AG99,0)</f>
        <v>0</v>
      </c>
      <c r="CE99" s="145">
        <f>IF(AU99="snížená",AG99,0)</f>
        <v>0</v>
      </c>
      <c r="CF99" s="145">
        <f>IF(AU99="zákl. přenesená",AG99,0)</f>
        <v>0</v>
      </c>
      <c r="CG99" s="145">
        <f>IF(AU99="sníž. přenesená",AG99,0)</f>
        <v>0</v>
      </c>
      <c r="CH99" s="145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="2" customFormat="1" ht="19.92" customHeight="1">
      <c r="A100" s="40"/>
      <c r="B100" s="41"/>
      <c r="C100" s="42"/>
      <c r="D100" s="146" t="s">
        <v>98</v>
      </c>
      <c r="E100" s="139"/>
      <c r="F100" s="139"/>
      <c r="G100" s="139"/>
      <c r="H100" s="139"/>
      <c r="I100" s="139"/>
      <c r="J100" s="139"/>
      <c r="K100" s="139"/>
      <c r="L100" s="139"/>
      <c r="M100" s="139"/>
      <c r="N100" s="139"/>
      <c r="O100" s="139"/>
      <c r="P100" s="139"/>
      <c r="Q100" s="139"/>
      <c r="R100" s="139"/>
      <c r="S100" s="139"/>
      <c r="T100" s="139"/>
      <c r="U100" s="139"/>
      <c r="V100" s="139"/>
      <c r="W100" s="139"/>
      <c r="X100" s="139"/>
      <c r="Y100" s="139"/>
      <c r="Z100" s="139"/>
      <c r="AA100" s="139"/>
      <c r="AB100" s="139"/>
      <c r="AC100" s="42"/>
      <c r="AD100" s="42"/>
      <c r="AE100" s="42"/>
      <c r="AF100" s="42"/>
      <c r="AG100" s="140">
        <f>ROUND(AG94 * AS100, 2)</f>
        <v>0</v>
      </c>
      <c r="AH100" s="141"/>
      <c r="AI100" s="141"/>
      <c r="AJ100" s="141"/>
      <c r="AK100" s="141"/>
      <c r="AL100" s="141"/>
      <c r="AM100" s="141"/>
      <c r="AN100" s="141">
        <f>ROUND(AG100 + AV100, 2)</f>
        <v>0</v>
      </c>
      <c r="AO100" s="141"/>
      <c r="AP100" s="141"/>
      <c r="AQ100" s="42"/>
      <c r="AR100" s="43"/>
      <c r="AS100" s="142">
        <v>0</v>
      </c>
      <c r="AT100" s="143" t="s">
        <v>96</v>
      </c>
      <c r="AU100" s="143" t="s">
        <v>43</v>
      </c>
      <c r="AV100" s="144">
        <f>ROUND(IF(AU100="základní",AG100*L32,IF(AU100="snížená",AG100*L33,0)), 2)</f>
        <v>0</v>
      </c>
      <c r="AW100" s="40"/>
      <c r="AX100" s="40"/>
      <c r="AY100" s="40"/>
      <c r="AZ100" s="40"/>
      <c r="BA100" s="40"/>
      <c r="BB100" s="40"/>
      <c r="BC100" s="40"/>
      <c r="BD100" s="40"/>
      <c r="BE100" s="40"/>
      <c r="BV100" s="17" t="s">
        <v>99</v>
      </c>
      <c r="BY100" s="145">
        <f>IF(AU100="základní",AV100,0)</f>
        <v>0</v>
      </c>
      <c r="BZ100" s="145">
        <f>IF(AU100="snížená",AV100,0)</f>
        <v>0</v>
      </c>
      <c r="CA100" s="145">
        <v>0</v>
      </c>
      <c r="CB100" s="145">
        <v>0</v>
      </c>
      <c r="CC100" s="145">
        <v>0</v>
      </c>
      <c r="CD100" s="145">
        <f>IF(AU100="základní",AG100,0)</f>
        <v>0</v>
      </c>
      <c r="CE100" s="145">
        <f>IF(AU100="snížená",AG100,0)</f>
        <v>0</v>
      </c>
      <c r="CF100" s="145">
        <f>IF(AU100="zákl. přenesená",AG100,0)</f>
        <v>0</v>
      </c>
      <c r="CG100" s="145">
        <f>IF(AU100="sníž. přenesená",AG100,0)</f>
        <v>0</v>
      </c>
      <c r="CH100" s="145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="2" customFormat="1" ht="19.92" customHeight="1">
      <c r="A101" s="40"/>
      <c r="B101" s="41"/>
      <c r="C101" s="42"/>
      <c r="D101" s="146" t="s">
        <v>98</v>
      </c>
      <c r="E101" s="139"/>
      <c r="F101" s="139"/>
      <c r="G101" s="139"/>
      <c r="H101" s="139"/>
      <c r="I101" s="139"/>
      <c r="J101" s="139"/>
      <c r="K101" s="139"/>
      <c r="L101" s="139"/>
      <c r="M101" s="139"/>
      <c r="N101" s="139"/>
      <c r="O101" s="139"/>
      <c r="P101" s="139"/>
      <c r="Q101" s="139"/>
      <c r="R101" s="139"/>
      <c r="S101" s="139"/>
      <c r="T101" s="139"/>
      <c r="U101" s="139"/>
      <c r="V101" s="139"/>
      <c r="W101" s="139"/>
      <c r="X101" s="139"/>
      <c r="Y101" s="139"/>
      <c r="Z101" s="139"/>
      <c r="AA101" s="139"/>
      <c r="AB101" s="139"/>
      <c r="AC101" s="42"/>
      <c r="AD101" s="42"/>
      <c r="AE101" s="42"/>
      <c r="AF101" s="42"/>
      <c r="AG101" s="140">
        <f>ROUND(AG94 * AS101, 2)</f>
        <v>0</v>
      </c>
      <c r="AH101" s="141"/>
      <c r="AI101" s="141"/>
      <c r="AJ101" s="141"/>
      <c r="AK101" s="141"/>
      <c r="AL101" s="141"/>
      <c r="AM101" s="141"/>
      <c r="AN101" s="141">
        <f>ROUND(AG101 + AV101, 2)</f>
        <v>0</v>
      </c>
      <c r="AO101" s="141"/>
      <c r="AP101" s="141"/>
      <c r="AQ101" s="42"/>
      <c r="AR101" s="43"/>
      <c r="AS101" s="142">
        <v>0</v>
      </c>
      <c r="AT101" s="143" t="s">
        <v>96</v>
      </c>
      <c r="AU101" s="143" t="s">
        <v>43</v>
      </c>
      <c r="AV101" s="144">
        <f>ROUND(IF(AU101="základní",AG101*L32,IF(AU101="snížená",AG101*L33,0)),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V101" s="17" t="s">
        <v>99</v>
      </c>
      <c r="BY101" s="145">
        <f>IF(AU101="základní",AV101,0)</f>
        <v>0</v>
      </c>
      <c r="BZ101" s="145">
        <f>IF(AU101="snížená",AV101,0)</f>
        <v>0</v>
      </c>
      <c r="CA101" s="145">
        <v>0</v>
      </c>
      <c r="CB101" s="145">
        <v>0</v>
      </c>
      <c r="CC101" s="145">
        <v>0</v>
      </c>
      <c r="CD101" s="145">
        <f>IF(AU101="základní",AG101,0)</f>
        <v>0</v>
      </c>
      <c r="CE101" s="145">
        <f>IF(AU101="snížená",AG101,0)</f>
        <v>0</v>
      </c>
      <c r="CF101" s="145">
        <f>IF(AU101="zákl. přenesená",AG101,0)</f>
        <v>0</v>
      </c>
      <c r="CG101" s="145">
        <f>IF(AU101="sníž. přenesená",AG101,0)</f>
        <v>0</v>
      </c>
      <c r="CH101" s="145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="2" customFormat="1" ht="19.92" customHeight="1">
      <c r="A102" s="40"/>
      <c r="B102" s="41"/>
      <c r="C102" s="42"/>
      <c r="D102" s="146" t="s">
        <v>98</v>
      </c>
      <c r="E102" s="139"/>
      <c r="F102" s="139"/>
      <c r="G102" s="139"/>
      <c r="H102" s="139"/>
      <c r="I102" s="139"/>
      <c r="J102" s="139"/>
      <c r="K102" s="139"/>
      <c r="L102" s="139"/>
      <c r="M102" s="139"/>
      <c r="N102" s="139"/>
      <c r="O102" s="139"/>
      <c r="P102" s="139"/>
      <c r="Q102" s="139"/>
      <c r="R102" s="139"/>
      <c r="S102" s="139"/>
      <c r="T102" s="139"/>
      <c r="U102" s="139"/>
      <c r="V102" s="139"/>
      <c r="W102" s="139"/>
      <c r="X102" s="139"/>
      <c r="Y102" s="139"/>
      <c r="Z102" s="139"/>
      <c r="AA102" s="139"/>
      <c r="AB102" s="139"/>
      <c r="AC102" s="42"/>
      <c r="AD102" s="42"/>
      <c r="AE102" s="42"/>
      <c r="AF102" s="42"/>
      <c r="AG102" s="140">
        <f>ROUND(AG94 * AS102, 2)</f>
        <v>0</v>
      </c>
      <c r="AH102" s="141"/>
      <c r="AI102" s="141"/>
      <c r="AJ102" s="141"/>
      <c r="AK102" s="141"/>
      <c r="AL102" s="141"/>
      <c r="AM102" s="141"/>
      <c r="AN102" s="141">
        <f>ROUND(AG102 + AV102, 2)</f>
        <v>0</v>
      </c>
      <c r="AO102" s="141"/>
      <c r="AP102" s="141"/>
      <c r="AQ102" s="42"/>
      <c r="AR102" s="43"/>
      <c r="AS102" s="147">
        <v>0</v>
      </c>
      <c r="AT102" s="148" t="s">
        <v>96</v>
      </c>
      <c r="AU102" s="148" t="s">
        <v>43</v>
      </c>
      <c r="AV102" s="149">
        <f>ROUND(IF(AU102="základní",AG102*L32,IF(AU102="snížená",AG102*L33,0)), 2)</f>
        <v>0</v>
      </c>
      <c r="AW102" s="40"/>
      <c r="AX102" s="40"/>
      <c r="AY102" s="40"/>
      <c r="AZ102" s="40"/>
      <c r="BA102" s="40"/>
      <c r="BB102" s="40"/>
      <c r="BC102" s="40"/>
      <c r="BD102" s="40"/>
      <c r="BE102" s="40"/>
      <c r="BV102" s="17" t="s">
        <v>99</v>
      </c>
      <c r="BY102" s="145">
        <f>IF(AU102="základní",AV102,0)</f>
        <v>0</v>
      </c>
      <c r="BZ102" s="145">
        <f>IF(AU102="snížená",AV102,0)</f>
        <v>0</v>
      </c>
      <c r="CA102" s="145">
        <v>0</v>
      </c>
      <c r="CB102" s="145">
        <v>0</v>
      </c>
      <c r="CC102" s="145">
        <v>0</v>
      </c>
      <c r="CD102" s="145">
        <f>IF(AU102="základní",AG102,0)</f>
        <v>0</v>
      </c>
      <c r="CE102" s="145">
        <f>IF(AU102="snížená",AG102,0)</f>
        <v>0</v>
      </c>
      <c r="CF102" s="145">
        <f>IF(AU102="zákl. přenesená",AG102,0)</f>
        <v>0</v>
      </c>
      <c r="CG102" s="145">
        <f>IF(AU102="sníž. přenesená",AG102,0)</f>
        <v>0</v>
      </c>
      <c r="CH102" s="145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="2" customFormat="1" ht="10.8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3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</row>
    <row r="104" s="2" customFormat="1" ht="30" customHeight="1">
      <c r="A104" s="40"/>
      <c r="B104" s="41"/>
      <c r="C104" s="150" t="s">
        <v>100</v>
      </c>
      <c r="D104" s="151"/>
      <c r="E104" s="151"/>
      <c r="F104" s="151"/>
      <c r="G104" s="151"/>
      <c r="H104" s="151"/>
      <c r="I104" s="151"/>
      <c r="J104" s="151"/>
      <c r="K104" s="151"/>
      <c r="L104" s="151"/>
      <c r="M104" s="151"/>
      <c r="N104" s="151"/>
      <c r="O104" s="151"/>
      <c r="P104" s="151"/>
      <c r="Q104" s="151"/>
      <c r="R104" s="151"/>
      <c r="S104" s="151"/>
      <c r="T104" s="151"/>
      <c r="U104" s="15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2">
        <f>ROUND(AG94 + AG98, 2)</f>
        <v>0</v>
      </c>
      <c r="AH104" s="152"/>
      <c r="AI104" s="152"/>
      <c r="AJ104" s="152"/>
      <c r="AK104" s="152"/>
      <c r="AL104" s="152"/>
      <c r="AM104" s="152"/>
      <c r="AN104" s="152">
        <f>ROUND(AN94 + AN98, 2)</f>
        <v>0</v>
      </c>
      <c r="AO104" s="152"/>
      <c r="AP104" s="152"/>
      <c r="AQ104" s="151"/>
      <c r="AR104" s="43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</row>
    <row r="105" s="2" customFormat="1" ht="6.96" customHeight="1">
      <c r="A105" s="40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43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</row>
  </sheetData>
  <sheetProtection sheet="1" formatColumns="0" formatRows="0" objects="1" scenarios="1" spinCount="100000" saltValue="breTzqLm/eOfxnib6LAaqS7Gky24oa3ttP35weC0TluIUY7WI86p9KGLgayCvEqGKPxjhoBjSdpzJMkGq4310w==" hashValue="BBGpekVB2m2lstuOvC5pWMTcVE4n4UUf0SHzp58Xekzc56c1gJED4GSr5EnfUZRK3Gcmph/e9WOZ90tNV6m5rg==" algorithmName="SHA-512" password="CC35"/>
  <mergeCells count="64">
    <mergeCell ref="L85:AJ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D96:H96"/>
    <mergeCell ref="AG96:AM96"/>
    <mergeCell ref="AN96:AP96"/>
    <mergeCell ref="J96:AF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J5"/>
    <mergeCell ref="K6:AJ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SO 01 - Oprava poškozenýc...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0"/>
      <c r="AT3" s="17" t="s">
        <v>88</v>
      </c>
    </row>
    <row r="4" s="1" customFormat="1" ht="24.96" customHeight="1">
      <c r="B4" s="20"/>
      <c r="D4" s="155" t="s">
        <v>101</v>
      </c>
      <c r="L4" s="20"/>
      <c r="M4" s="156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7" t="s">
        <v>16</v>
      </c>
      <c r="L6" s="20"/>
    </row>
    <row r="7" s="1" customFormat="1" ht="26.25" customHeight="1">
      <c r="B7" s="20"/>
      <c r="E7" s="158" t="str">
        <f>'Rekapitulace stavby'!K6</f>
        <v>Morava, Jez na Moravě Vnorovy, ř. km 135,650 - oprava podjezí, k.ú. Vnorovy</v>
      </c>
      <c r="F7" s="157"/>
      <c r="G7" s="157"/>
      <c r="H7" s="157"/>
      <c r="L7" s="20"/>
    </row>
    <row r="8" s="2" customFormat="1" ht="12" customHeight="1">
      <c r="A8" s="40"/>
      <c r="B8" s="43"/>
      <c r="C8" s="40"/>
      <c r="D8" s="157" t="s">
        <v>102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3"/>
      <c r="C9" s="40"/>
      <c r="D9" s="40"/>
      <c r="E9" s="159" t="s">
        <v>103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3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3"/>
      <c r="C11" s="40"/>
      <c r="D11" s="157" t="s">
        <v>18</v>
      </c>
      <c r="E11" s="40"/>
      <c r="F11" s="160" t="s">
        <v>1</v>
      </c>
      <c r="G11" s="40"/>
      <c r="H11" s="40"/>
      <c r="I11" s="157" t="s">
        <v>19</v>
      </c>
      <c r="J11" s="160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57" t="s">
        <v>20</v>
      </c>
      <c r="E12" s="40"/>
      <c r="F12" s="160" t="s">
        <v>21</v>
      </c>
      <c r="G12" s="40"/>
      <c r="H12" s="40"/>
      <c r="I12" s="157" t="s">
        <v>22</v>
      </c>
      <c r="J12" s="161" t="str">
        <f>'Rekapitulace stavby'!AN8</f>
        <v>21. 3. 2025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3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57" t="s">
        <v>24</v>
      </c>
      <c r="E14" s="40"/>
      <c r="F14" s="40"/>
      <c r="G14" s="40"/>
      <c r="H14" s="40"/>
      <c r="I14" s="157" t="s">
        <v>25</v>
      </c>
      <c r="J14" s="160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3"/>
      <c r="C15" s="40"/>
      <c r="D15" s="40"/>
      <c r="E15" s="160" t="s">
        <v>26</v>
      </c>
      <c r="F15" s="40"/>
      <c r="G15" s="40"/>
      <c r="H15" s="40"/>
      <c r="I15" s="157" t="s">
        <v>27</v>
      </c>
      <c r="J15" s="160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3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3"/>
      <c r="C17" s="40"/>
      <c r="D17" s="157" t="s">
        <v>28</v>
      </c>
      <c r="E17" s="40"/>
      <c r="F17" s="40"/>
      <c r="G17" s="40"/>
      <c r="H17" s="40"/>
      <c r="I17" s="157" t="s">
        <v>25</v>
      </c>
      <c r="J17" s="33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3"/>
      <c r="C18" s="40"/>
      <c r="D18" s="40"/>
      <c r="E18" s="33" t="str">
        <f>'Rekapitulace stavby'!E14</f>
        <v>Vyplň údaj</v>
      </c>
      <c r="F18" s="160"/>
      <c r="G18" s="160"/>
      <c r="H18" s="160"/>
      <c r="I18" s="157" t="s">
        <v>27</v>
      </c>
      <c r="J18" s="33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3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3"/>
      <c r="C20" s="40"/>
      <c r="D20" s="157" t="s">
        <v>30</v>
      </c>
      <c r="E20" s="40"/>
      <c r="F20" s="40"/>
      <c r="G20" s="40"/>
      <c r="H20" s="40"/>
      <c r="I20" s="157" t="s">
        <v>25</v>
      </c>
      <c r="J20" s="160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3"/>
      <c r="C21" s="40"/>
      <c r="D21" s="40"/>
      <c r="E21" s="160" t="s">
        <v>31</v>
      </c>
      <c r="F21" s="40"/>
      <c r="G21" s="40"/>
      <c r="H21" s="40"/>
      <c r="I21" s="157" t="s">
        <v>27</v>
      </c>
      <c r="J21" s="160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3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3"/>
      <c r="C23" s="40"/>
      <c r="D23" s="157" t="s">
        <v>33</v>
      </c>
      <c r="E23" s="40"/>
      <c r="F23" s="40"/>
      <c r="G23" s="40"/>
      <c r="H23" s="40"/>
      <c r="I23" s="157" t="s">
        <v>25</v>
      </c>
      <c r="J23" s="160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3"/>
      <c r="C24" s="40"/>
      <c r="D24" s="40"/>
      <c r="E24" s="160" t="s">
        <v>34</v>
      </c>
      <c r="F24" s="40"/>
      <c r="G24" s="40"/>
      <c r="H24" s="40"/>
      <c r="I24" s="157" t="s">
        <v>27</v>
      </c>
      <c r="J24" s="160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3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3"/>
      <c r="C26" s="40"/>
      <c r="D26" s="157" t="s">
        <v>35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62"/>
      <c r="B27" s="163"/>
      <c r="C27" s="162"/>
      <c r="D27" s="162"/>
      <c r="E27" s="164" t="s">
        <v>1</v>
      </c>
      <c r="F27" s="164"/>
      <c r="G27" s="164"/>
      <c r="H27" s="164"/>
      <c r="I27" s="162"/>
      <c r="J27" s="162"/>
      <c r="K27" s="162"/>
      <c r="L27" s="165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</row>
    <row r="28" s="2" customFormat="1" ht="6.96" customHeight="1">
      <c r="A28" s="40"/>
      <c r="B28" s="43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166"/>
      <c r="E29" s="166"/>
      <c r="F29" s="166"/>
      <c r="G29" s="166"/>
      <c r="H29" s="166"/>
      <c r="I29" s="166"/>
      <c r="J29" s="166"/>
      <c r="K29" s="166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3"/>
      <c r="C30" s="40"/>
      <c r="D30" s="160" t="s">
        <v>104</v>
      </c>
      <c r="E30" s="40"/>
      <c r="F30" s="40"/>
      <c r="G30" s="40"/>
      <c r="H30" s="40"/>
      <c r="I30" s="40"/>
      <c r="J30" s="167">
        <f>J96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3"/>
      <c r="C31" s="40"/>
      <c r="D31" s="168" t="s">
        <v>95</v>
      </c>
      <c r="E31" s="40"/>
      <c r="F31" s="40"/>
      <c r="G31" s="40"/>
      <c r="H31" s="40"/>
      <c r="I31" s="40"/>
      <c r="J31" s="167">
        <f>J108</f>
        <v>0</v>
      </c>
      <c r="K31" s="4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3"/>
      <c r="C32" s="40"/>
      <c r="D32" s="169" t="s">
        <v>38</v>
      </c>
      <c r="E32" s="40"/>
      <c r="F32" s="40"/>
      <c r="G32" s="40"/>
      <c r="H32" s="40"/>
      <c r="I32" s="40"/>
      <c r="J32" s="170">
        <f>ROUND(J30 + J31,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66"/>
      <c r="E33" s="166"/>
      <c r="F33" s="166"/>
      <c r="G33" s="166"/>
      <c r="H33" s="166"/>
      <c r="I33" s="166"/>
      <c r="J33" s="166"/>
      <c r="K33" s="166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40"/>
      <c r="E34" s="40"/>
      <c r="F34" s="171" t="s">
        <v>40</v>
      </c>
      <c r="G34" s="40"/>
      <c r="H34" s="40"/>
      <c r="I34" s="171" t="s">
        <v>39</v>
      </c>
      <c r="J34" s="171" t="s">
        <v>41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72" t="s">
        <v>42</v>
      </c>
      <c r="E35" s="157" t="s">
        <v>43</v>
      </c>
      <c r="F35" s="173">
        <f>ROUND((SUM(BE108:BE115) + SUM(BE135:BE305)),  2)</f>
        <v>0</v>
      </c>
      <c r="G35" s="40"/>
      <c r="H35" s="40"/>
      <c r="I35" s="174">
        <v>0.20999999999999999</v>
      </c>
      <c r="J35" s="173">
        <f>ROUND(((SUM(BE108:BE115) + SUM(BE135:BE305))*I35),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157" t="s">
        <v>44</v>
      </c>
      <c r="F36" s="173">
        <f>ROUND((SUM(BF108:BF115) + SUM(BF135:BF305)),  2)</f>
        <v>0</v>
      </c>
      <c r="G36" s="40"/>
      <c r="H36" s="40"/>
      <c r="I36" s="174">
        <v>0.12</v>
      </c>
      <c r="J36" s="173">
        <f>ROUND(((SUM(BF108:BF115) + SUM(BF135:BF305))*I36),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3"/>
      <c r="C37" s="40"/>
      <c r="D37" s="40"/>
      <c r="E37" s="157" t="s">
        <v>45</v>
      </c>
      <c r="F37" s="173">
        <f>ROUND((SUM(BG108:BG115) + SUM(BG135:BG305)),  2)</f>
        <v>0</v>
      </c>
      <c r="G37" s="40"/>
      <c r="H37" s="40"/>
      <c r="I37" s="174">
        <v>0.20999999999999999</v>
      </c>
      <c r="J37" s="173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3"/>
      <c r="C38" s="40"/>
      <c r="D38" s="40"/>
      <c r="E38" s="157" t="s">
        <v>46</v>
      </c>
      <c r="F38" s="173">
        <f>ROUND((SUM(BH108:BH115) + SUM(BH135:BH305)),  2)</f>
        <v>0</v>
      </c>
      <c r="G38" s="40"/>
      <c r="H38" s="40"/>
      <c r="I38" s="174">
        <v>0.12</v>
      </c>
      <c r="J38" s="173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57" t="s">
        <v>47</v>
      </c>
      <c r="F39" s="173">
        <f>ROUND((SUM(BI108:BI115) + SUM(BI135:BI305)),  2)</f>
        <v>0</v>
      </c>
      <c r="G39" s="40"/>
      <c r="H39" s="40"/>
      <c r="I39" s="174">
        <v>0</v>
      </c>
      <c r="J39" s="173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3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3"/>
      <c r="C41" s="175"/>
      <c r="D41" s="176" t="s">
        <v>48</v>
      </c>
      <c r="E41" s="177"/>
      <c r="F41" s="177"/>
      <c r="G41" s="178" t="s">
        <v>49</v>
      </c>
      <c r="H41" s="179" t="s">
        <v>50</v>
      </c>
      <c r="I41" s="177"/>
      <c r="J41" s="180">
        <f>SUM(J32:J39)</f>
        <v>0</v>
      </c>
      <c r="K41" s="181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82" t="s">
        <v>51</v>
      </c>
      <c r="E50" s="183"/>
      <c r="F50" s="183"/>
      <c r="G50" s="182" t="s">
        <v>52</v>
      </c>
      <c r="H50" s="183"/>
      <c r="I50" s="183"/>
      <c r="J50" s="183"/>
      <c r="K50" s="183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84" t="s">
        <v>53</v>
      </c>
      <c r="E61" s="185"/>
      <c r="F61" s="186" t="s">
        <v>54</v>
      </c>
      <c r="G61" s="184" t="s">
        <v>53</v>
      </c>
      <c r="H61" s="185"/>
      <c r="I61" s="185"/>
      <c r="J61" s="187" t="s">
        <v>54</v>
      </c>
      <c r="K61" s="185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82" t="s">
        <v>55</v>
      </c>
      <c r="E65" s="188"/>
      <c r="F65" s="188"/>
      <c r="G65" s="182" t="s">
        <v>56</v>
      </c>
      <c r="H65" s="188"/>
      <c r="I65" s="188"/>
      <c r="J65" s="188"/>
      <c r="K65" s="188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84" t="s">
        <v>53</v>
      </c>
      <c r="E76" s="185"/>
      <c r="F76" s="186" t="s">
        <v>54</v>
      </c>
      <c r="G76" s="184" t="s">
        <v>53</v>
      </c>
      <c r="H76" s="185"/>
      <c r="I76" s="185"/>
      <c r="J76" s="187" t="s">
        <v>54</v>
      </c>
      <c r="K76" s="185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105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6.25" customHeight="1">
      <c r="A85" s="40"/>
      <c r="B85" s="41"/>
      <c r="C85" s="42"/>
      <c r="D85" s="42"/>
      <c r="E85" s="193" t="str">
        <f>E7</f>
        <v>Morava, Jez na Moravě Vnorovy, ř. km 135,650 - oprava podjezí, k.ú. Vnorovy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2" t="s">
        <v>102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SO 01 - Oprava poškozených dlažeb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2" t="s">
        <v>20</v>
      </c>
      <c r="D89" s="42"/>
      <c r="E89" s="42"/>
      <c r="F89" s="27" t="str">
        <f>F12</f>
        <v>Vnorovy</v>
      </c>
      <c r="G89" s="42"/>
      <c r="H89" s="42"/>
      <c r="I89" s="32" t="s">
        <v>22</v>
      </c>
      <c r="J89" s="81" t="str">
        <f>IF(J12="","",J12)</f>
        <v>21. 3. 2025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2" t="s">
        <v>24</v>
      </c>
      <c r="D91" s="42"/>
      <c r="E91" s="42"/>
      <c r="F91" s="27" t="str">
        <f>E15</f>
        <v>Povodí Moravy, s.p.</v>
      </c>
      <c r="G91" s="42"/>
      <c r="H91" s="42"/>
      <c r="I91" s="32" t="s">
        <v>30</v>
      </c>
      <c r="J91" s="36" t="str">
        <f>E21</f>
        <v>Ing. Balažovič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2" t="s">
        <v>28</v>
      </c>
      <c r="D92" s="42"/>
      <c r="E92" s="42"/>
      <c r="F92" s="27" t="str">
        <f>IF(E18="","",E18)</f>
        <v>Vyplň údaj</v>
      </c>
      <c r="G92" s="42"/>
      <c r="H92" s="42"/>
      <c r="I92" s="32" t="s">
        <v>33</v>
      </c>
      <c r="J92" s="36" t="str">
        <f>E24</f>
        <v>VZD INVEST, s.r.o.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4" t="s">
        <v>106</v>
      </c>
      <c r="D94" s="151"/>
      <c r="E94" s="151"/>
      <c r="F94" s="151"/>
      <c r="G94" s="151"/>
      <c r="H94" s="151"/>
      <c r="I94" s="151"/>
      <c r="J94" s="195" t="s">
        <v>107</v>
      </c>
      <c r="K94" s="151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6" t="s">
        <v>108</v>
      </c>
      <c r="D96" s="42"/>
      <c r="E96" s="42"/>
      <c r="F96" s="42"/>
      <c r="G96" s="42"/>
      <c r="H96" s="42"/>
      <c r="I96" s="42"/>
      <c r="J96" s="112">
        <f>J135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7" t="s">
        <v>109</v>
      </c>
    </row>
    <row r="97" s="9" customFormat="1" ht="24.96" customHeight="1">
      <c r="A97" s="9"/>
      <c r="B97" s="197"/>
      <c r="C97" s="198"/>
      <c r="D97" s="199" t="s">
        <v>110</v>
      </c>
      <c r="E97" s="200"/>
      <c r="F97" s="200"/>
      <c r="G97" s="200"/>
      <c r="H97" s="200"/>
      <c r="I97" s="200"/>
      <c r="J97" s="201">
        <f>J136</f>
        <v>0</v>
      </c>
      <c r="K97" s="198"/>
      <c r="L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3"/>
      <c r="C98" s="204"/>
      <c r="D98" s="205" t="s">
        <v>111</v>
      </c>
      <c r="E98" s="206"/>
      <c r="F98" s="206"/>
      <c r="G98" s="206"/>
      <c r="H98" s="206"/>
      <c r="I98" s="206"/>
      <c r="J98" s="207">
        <f>J137</f>
        <v>0</v>
      </c>
      <c r="K98" s="204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3"/>
      <c r="C99" s="204"/>
      <c r="D99" s="205" t="s">
        <v>112</v>
      </c>
      <c r="E99" s="206"/>
      <c r="F99" s="206"/>
      <c r="G99" s="206"/>
      <c r="H99" s="206"/>
      <c r="I99" s="206"/>
      <c r="J99" s="207">
        <f>J197</f>
        <v>0</v>
      </c>
      <c r="K99" s="204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3"/>
      <c r="C100" s="204"/>
      <c r="D100" s="205" t="s">
        <v>113</v>
      </c>
      <c r="E100" s="206"/>
      <c r="F100" s="206"/>
      <c r="G100" s="206"/>
      <c r="H100" s="206"/>
      <c r="I100" s="206"/>
      <c r="J100" s="207">
        <f>J219</f>
        <v>0</v>
      </c>
      <c r="K100" s="204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3"/>
      <c r="C101" s="204"/>
      <c r="D101" s="205" t="s">
        <v>114</v>
      </c>
      <c r="E101" s="206"/>
      <c r="F101" s="206"/>
      <c r="G101" s="206"/>
      <c r="H101" s="206"/>
      <c r="I101" s="206"/>
      <c r="J101" s="207">
        <f>J240</f>
        <v>0</v>
      </c>
      <c r="K101" s="204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3"/>
      <c r="C102" s="204"/>
      <c r="D102" s="205" t="s">
        <v>115</v>
      </c>
      <c r="E102" s="206"/>
      <c r="F102" s="206"/>
      <c r="G102" s="206"/>
      <c r="H102" s="206"/>
      <c r="I102" s="206"/>
      <c r="J102" s="207">
        <f>J258</f>
        <v>0</v>
      </c>
      <c r="K102" s="204"/>
      <c r="L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3"/>
      <c r="C103" s="204"/>
      <c r="D103" s="205" t="s">
        <v>116</v>
      </c>
      <c r="E103" s="206"/>
      <c r="F103" s="206"/>
      <c r="G103" s="206"/>
      <c r="H103" s="206"/>
      <c r="I103" s="206"/>
      <c r="J103" s="207">
        <f>J264</f>
        <v>0</v>
      </c>
      <c r="K103" s="204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3"/>
      <c r="C104" s="204"/>
      <c r="D104" s="205" t="s">
        <v>117</v>
      </c>
      <c r="E104" s="206"/>
      <c r="F104" s="206"/>
      <c r="G104" s="206"/>
      <c r="H104" s="206"/>
      <c r="I104" s="206"/>
      <c r="J104" s="207">
        <f>J288</f>
        <v>0</v>
      </c>
      <c r="K104" s="204"/>
      <c r="L104" s="20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3"/>
      <c r="C105" s="204"/>
      <c r="D105" s="205" t="s">
        <v>118</v>
      </c>
      <c r="E105" s="206"/>
      <c r="F105" s="206"/>
      <c r="G105" s="206"/>
      <c r="H105" s="206"/>
      <c r="I105" s="206"/>
      <c r="J105" s="207">
        <f>J303</f>
        <v>0</v>
      </c>
      <c r="K105" s="204"/>
      <c r="L105" s="20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6.96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9.28" customHeight="1">
      <c r="A108" s="40"/>
      <c r="B108" s="41"/>
      <c r="C108" s="196" t="s">
        <v>119</v>
      </c>
      <c r="D108" s="42"/>
      <c r="E108" s="42"/>
      <c r="F108" s="42"/>
      <c r="G108" s="42"/>
      <c r="H108" s="42"/>
      <c r="I108" s="42"/>
      <c r="J108" s="209">
        <f>ROUND(J109 + J110 + J111 + J112 + J113 + J114,2)</f>
        <v>0</v>
      </c>
      <c r="K108" s="42"/>
      <c r="L108" s="65"/>
      <c r="N108" s="210" t="s">
        <v>42</v>
      </c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8" customHeight="1">
      <c r="A109" s="40"/>
      <c r="B109" s="41"/>
      <c r="C109" s="42"/>
      <c r="D109" s="146" t="s">
        <v>120</v>
      </c>
      <c r="E109" s="139"/>
      <c r="F109" s="139"/>
      <c r="G109" s="42"/>
      <c r="H109" s="42"/>
      <c r="I109" s="42"/>
      <c r="J109" s="140">
        <v>0</v>
      </c>
      <c r="K109" s="42"/>
      <c r="L109" s="211"/>
      <c r="M109" s="212"/>
      <c r="N109" s="213" t="s">
        <v>43</v>
      </c>
      <c r="O109" s="212"/>
      <c r="P109" s="212"/>
      <c r="Q109" s="212"/>
      <c r="R109" s="212"/>
      <c r="S109" s="214"/>
      <c r="T109" s="214"/>
      <c r="U109" s="214"/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/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5" t="s">
        <v>89</v>
      </c>
      <c r="AZ109" s="212"/>
      <c r="BA109" s="212"/>
      <c r="BB109" s="212"/>
      <c r="BC109" s="212"/>
      <c r="BD109" s="212"/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215" t="s">
        <v>86</v>
      </c>
      <c r="BK109" s="212"/>
      <c r="BL109" s="212"/>
      <c r="BM109" s="212"/>
    </row>
    <row r="110" s="2" customFormat="1" ht="18" customHeight="1">
      <c r="A110" s="40"/>
      <c r="B110" s="41"/>
      <c r="C110" s="42"/>
      <c r="D110" s="146" t="s">
        <v>121</v>
      </c>
      <c r="E110" s="139"/>
      <c r="F110" s="139"/>
      <c r="G110" s="42"/>
      <c r="H110" s="42"/>
      <c r="I110" s="42"/>
      <c r="J110" s="140">
        <v>0</v>
      </c>
      <c r="K110" s="42"/>
      <c r="L110" s="211"/>
      <c r="M110" s="212"/>
      <c r="N110" s="213" t="s">
        <v>43</v>
      </c>
      <c r="O110" s="212"/>
      <c r="P110" s="212"/>
      <c r="Q110" s="212"/>
      <c r="R110" s="212"/>
      <c r="S110" s="214"/>
      <c r="T110" s="214"/>
      <c r="U110" s="214"/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/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5" t="s">
        <v>89</v>
      </c>
      <c r="AZ110" s="212"/>
      <c r="BA110" s="212"/>
      <c r="BB110" s="212"/>
      <c r="BC110" s="212"/>
      <c r="BD110" s="212"/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215" t="s">
        <v>86</v>
      </c>
      <c r="BK110" s="212"/>
      <c r="BL110" s="212"/>
      <c r="BM110" s="212"/>
    </row>
    <row r="111" s="2" customFormat="1" ht="18" customHeight="1">
      <c r="A111" s="40"/>
      <c r="B111" s="41"/>
      <c r="C111" s="42"/>
      <c r="D111" s="146" t="s">
        <v>122</v>
      </c>
      <c r="E111" s="139"/>
      <c r="F111" s="139"/>
      <c r="G111" s="42"/>
      <c r="H111" s="42"/>
      <c r="I111" s="42"/>
      <c r="J111" s="140">
        <v>0</v>
      </c>
      <c r="K111" s="42"/>
      <c r="L111" s="211"/>
      <c r="M111" s="212"/>
      <c r="N111" s="213" t="s">
        <v>43</v>
      </c>
      <c r="O111" s="212"/>
      <c r="P111" s="212"/>
      <c r="Q111" s="212"/>
      <c r="R111" s="212"/>
      <c r="S111" s="214"/>
      <c r="T111" s="214"/>
      <c r="U111" s="214"/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/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5" t="s">
        <v>89</v>
      </c>
      <c r="AZ111" s="212"/>
      <c r="BA111" s="212"/>
      <c r="BB111" s="212"/>
      <c r="BC111" s="212"/>
      <c r="BD111" s="212"/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215" t="s">
        <v>86</v>
      </c>
      <c r="BK111" s="212"/>
      <c r="BL111" s="212"/>
      <c r="BM111" s="212"/>
    </row>
    <row r="112" s="2" customFormat="1" ht="18" customHeight="1">
      <c r="A112" s="40"/>
      <c r="B112" s="41"/>
      <c r="C112" s="42"/>
      <c r="D112" s="146" t="s">
        <v>123</v>
      </c>
      <c r="E112" s="139"/>
      <c r="F112" s="139"/>
      <c r="G112" s="42"/>
      <c r="H112" s="42"/>
      <c r="I112" s="42"/>
      <c r="J112" s="140">
        <v>0</v>
      </c>
      <c r="K112" s="42"/>
      <c r="L112" s="211"/>
      <c r="M112" s="212"/>
      <c r="N112" s="213" t="s">
        <v>43</v>
      </c>
      <c r="O112" s="212"/>
      <c r="P112" s="212"/>
      <c r="Q112" s="212"/>
      <c r="R112" s="212"/>
      <c r="S112" s="214"/>
      <c r="T112" s="214"/>
      <c r="U112" s="214"/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/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5" t="s">
        <v>89</v>
      </c>
      <c r="AZ112" s="212"/>
      <c r="BA112" s="212"/>
      <c r="BB112" s="212"/>
      <c r="BC112" s="212"/>
      <c r="BD112" s="212"/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215" t="s">
        <v>86</v>
      </c>
      <c r="BK112" s="212"/>
      <c r="BL112" s="212"/>
      <c r="BM112" s="212"/>
    </row>
    <row r="113" s="2" customFormat="1" ht="18" customHeight="1">
      <c r="A113" s="40"/>
      <c r="B113" s="41"/>
      <c r="C113" s="42"/>
      <c r="D113" s="146" t="s">
        <v>124</v>
      </c>
      <c r="E113" s="139"/>
      <c r="F113" s="139"/>
      <c r="G113" s="42"/>
      <c r="H113" s="42"/>
      <c r="I113" s="42"/>
      <c r="J113" s="140">
        <v>0</v>
      </c>
      <c r="K113" s="42"/>
      <c r="L113" s="211"/>
      <c r="M113" s="212"/>
      <c r="N113" s="213" t="s">
        <v>43</v>
      </c>
      <c r="O113" s="212"/>
      <c r="P113" s="212"/>
      <c r="Q113" s="212"/>
      <c r="R113" s="212"/>
      <c r="S113" s="214"/>
      <c r="T113" s="214"/>
      <c r="U113" s="214"/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/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5" t="s">
        <v>89</v>
      </c>
      <c r="AZ113" s="212"/>
      <c r="BA113" s="212"/>
      <c r="BB113" s="212"/>
      <c r="BC113" s="212"/>
      <c r="BD113" s="212"/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215" t="s">
        <v>86</v>
      </c>
      <c r="BK113" s="212"/>
      <c r="BL113" s="212"/>
      <c r="BM113" s="212"/>
    </row>
    <row r="114" s="2" customFormat="1" ht="18" customHeight="1">
      <c r="A114" s="40"/>
      <c r="B114" s="41"/>
      <c r="C114" s="42"/>
      <c r="D114" s="139" t="s">
        <v>125</v>
      </c>
      <c r="E114" s="42"/>
      <c r="F114" s="42"/>
      <c r="G114" s="42"/>
      <c r="H114" s="42"/>
      <c r="I114" s="42"/>
      <c r="J114" s="140">
        <f>ROUND(J30*T114,2)</f>
        <v>0</v>
      </c>
      <c r="K114" s="42"/>
      <c r="L114" s="211"/>
      <c r="M114" s="212"/>
      <c r="N114" s="213" t="s">
        <v>43</v>
      </c>
      <c r="O114" s="212"/>
      <c r="P114" s="212"/>
      <c r="Q114" s="212"/>
      <c r="R114" s="212"/>
      <c r="S114" s="214"/>
      <c r="T114" s="214"/>
      <c r="U114" s="214"/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/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5" t="s">
        <v>126</v>
      </c>
      <c r="AZ114" s="212"/>
      <c r="BA114" s="212"/>
      <c r="BB114" s="212"/>
      <c r="BC114" s="212"/>
      <c r="BD114" s="212"/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215" t="s">
        <v>86</v>
      </c>
      <c r="BK114" s="212"/>
      <c r="BL114" s="212"/>
      <c r="BM114" s="212"/>
    </row>
    <row r="115" s="2" customFormat="1">
      <c r="A115" s="40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29.28" customHeight="1">
      <c r="A116" s="40"/>
      <c r="B116" s="41"/>
      <c r="C116" s="150" t="s">
        <v>100</v>
      </c>
      <c r="D116" s="151"/>
      <c r="E116" s="151"/>
      <c r="F116" s="151"/>
      <c r="G116" s="151"/>
      <c r="H116" s="151"/>
      <c r="I116" s="151"/>
      <c r="J116" s="152">
        <f>ROUND(J96+J108,2)</f>
        <v>0</v>
      </c>
      <c r="K116" s="151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6.96" customHeight="1">
      <c r="A117" s="40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21" s="2" customFormat="1" ht="6.96" customHeight="1">
      <c r="A121" s="40"/>
      <c r="B121" s="70"/>
      <c r="C121" s="71"/>
      <c r="D121" s="71"/>
      <c r="E121" s="71"/>
      <c r="F121" s="71"/>
      <c r="G121" s="71"/>
      <c r="H121" s="71"/>
      <c r="I121" s="71"/>
      <c r="J121" s="71"/>
      <c r="K121" s="71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24.96" customHeight="1">
      <c r="A122" s="40"/>
      <c r="B122" s="41"/>
      <c r="C122" s="23" t="s">
        <v>127</v>
      </c>
      <c r="D122" s="42"/>
      <c r="E122" s="42"/>
      <c r="F122" s="42"/>
      <c r="G122" s="42"/>
      <c r="H122" s="4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6.96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2" customHeight="1">
      <c r="A124" s="40"/>
      <c r="B124" s="41"/>
      <c r="C124" s="32" t="s">
        <v>16</v>
      </c>
      <c r="D124" s="42"/>
      <c r="E124" s="42"/>
      <c r="F124" s="42"/>
      <c r="G124" s="42"/>
      <c r="H124" s="4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26.25" customHeight="1">
      <c r="A125" s="40"/>
      <c r="B125" s="41"/>
      <c r="C125" s="42"/>
      <c r="D125" s="42"/>
      <c r="E125" s="193" t="str">
        <f>E7</f>
        <v>Morava, Jez na Moravě Vnorovy, ř. km 135,650 - oprava podjezí, k.ú. Vnorovy</v>
      </c>
      <c r="F125" s="32"/>
      <c r="G125" s="32"/>
      <c r="H125" s="32"/>
      <c r="I125" s="42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2" customHeight="1">
      <c r="A126" s="40"/>
      <c r="B126" s="41"/>
      <c r="C126" s="32" t="s">
        <v>102</v>
      </c>
      <c r="D126" s="42"/>
      <c r="E126" s="42"/>
      <c r="F126" s="42"/>
      <c r="G126" s="42"/>
      <c r="H126" s="42"/>
      <c r="I126" s="42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16.5" customHeight="1">
      <c r="A127" s="40"/>
      <c r="B127" s="41"/>
      <c r="C127" s="42"/>
      <c r="D127" s="42"/>
      <c r="E127" s="78" t="str">
        <f>E9</f>
        <v>SO 01 - Oprava poškozených dlažeb</v>
      </c>
      <c r="F127" s="42"/>
      <c r="G127" s="42"/>
      <c r="H127" s="42"/>
      <c r="I127" s="42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6.96" customHeight="1">
      <c r="A128" s="40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2" customHeight="1">
      <c r="A129" s="40"/>
      <c r="B129" s="41"/>
      <c r="C129" s="32" t="s">
        <v>20</v>
      </c>
      <c r="D129" s="42"/>
      <c r="E129" s="42"/>
      <c r="F129" s="27" t="str">
        <f>F12</f>
        <v>Vnorovy</v>
      </c>
      <c r="G129" s="42"/>
      <c r="H129" s="42"/>
      <c r="I129" s="32" t="s">
        <v>22</v>
      </c>
      <c r="J129" s="81" t="str">
        <f>IF(J12="","",J12)</f>
        <v>21. 3. 2025</v>
      </c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6.96" customHeight="1">
      <c r="A130" s="40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15.15" customHeight="1">
      <c r="A131" s="40"/>
      <c r="B131" s="41"/>
      <c r="C131" s="32" t="s">
        <v>24</v>
      </c>
      <c r="D131" s="42"/>
      <c r="E131" s="42"/>
      <c r="F131" s="27" t="str">
        <f>E15</f>
        <v>Povodí Moravy, s.p.</v>
      </c>
      <c r="G131" s="42"/>
      <c r="H131" s="42"/>
      <c r="I131" s="32" t="s">
        <v>30</v>
      </c>
      <c r="J131" s="36" t="str">
        <f>E21</f>
        <v>Ing. Balažovič</v>
      </c>
      <c r="K131" s="42"/>
      <c r="L131" s="65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5.15" customHeight="1">
      <c r="A132" s="40"/>
      <c r="B132" s="41"/>
      <c r="C132" s="32" t="s">
        <v>28</v>
      </c>
      <c r="D132" s="42"/>
      <c r="E132" s="42"/>
      <c r="F132" s="27" t="str">
        <f>IF(E18="","",E18)</f>
        <v>Vyplň údaj</v>
      </c>
      <c r="G132" s="42"/>
      <c r="H132" s="42"/>
      <c r="I132" s="32" t="s">
        <v>33</v>
      </c>
      <c r="J132" s="36" t="str">
        <f>E24</f>
        <v>VZD INVEST, s.r.o.</v>
      </c>
      <c r="K132" s="42"/>
      <c r="L132" s="65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10.32" customHeight="1">
      <c r="A133" s="40"/>
      <c r="B133" s="41"/>
      <c r="C133" s="42"/>
      <c r="D133" s="42"/>
      <c r="E133" s="42"/>
      <c r="F133" s="42"/>
      <c r="G133" s="42"/>
      <c r="H133" s="42"/>
      <c r="I133" s="42"/>
      <c r="J133" s="42"/>
      <c r="K133" s="42"/>
      <c r="L133" s="65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11" customFormat="1" ht="29.28" customHeight="1">
      <c r="A134" s="217"/>
      <c r="B134" s="218"/>
      <c r="C134" s="219" t="s">
        <v>128</v>
      </c>
      <c r="D134" s="220" t="s">
        <v>63</v>
      </c>
      <c r="E134" s="220" t="s">
        <v>59</v>
      </c>
      <c r="F134" s="220" t="s">
        <v>60</v>
      </c>
      <c r="G134" s="220" t="s">
        <v>129</v>
      </c>
      <c r="H134" s="220" t="s">
        <v>130</v>
      </c>
      <c r="I134" s="220" t="s">
        <v>131</v>
      </c>
      <c r="J134" s="221" t="s">
        <v>107</v>
      </c>
      <c r="K134" s="222" t="s">
        <v>132</v>
      </c>
      <c r="L134" s="223"/>
      <c r="M134" s="102" t="s">
        <v>1</v>
      </c>
      <c r="N134" s="103" t="s">
        <v>42</v>
      </c>
      <c r="O134" s="103" t="s">
        <v>133</v>
      </c>
      <c r="P134" s="103" t="s">
        <v>134</v>
      </c>
      <c r="Q134" s="103" t="s">
        <v>135</v>
      </c>
      <c r="R134" s="103" t="s">
        <v>136</v>
      </c>
      <c r="S134" s="103" t="s">
        <v>137</v>
      </c>
      <c r="T134" s="104" t="s">
        <v>138</v>
      </c>
      <c r="U134" s="217"/>
      <c r="V134" s="217"/>
      <c r="W134" s="217"/>
      <c r="X134" s="217"/>
      <c r="Y134" s="217"/>
      <c r="Z134" s="217"/>
      <c r="AA134" s="217"/>
      <c r="AB134" s="217"/>
      <c r="AC134" s="217"/>
      <c r="AD134" s="217"/>
      <c r="AE134" s="217"/>
    </row>
    <row r="135" s="2" customFormat="1" ht="22.8" customHeight="1">
      <c r="A135" s="40"/>
      <c r="B135" s="41"/>
      <c r="C135" s="109" t="s">
        <v>139</v>
      </c>
      <c r="D135" s="42"/>
      <c r="E135" s="42"/>
      <c r="F135" s="42"/>
      <c r="G135" s="42"/>
      <c r="H135" s="42"/>
      <c r="I135" s="42"/>
      <c r="J135" s="224">
        <f>BK135</f>
        <v>0</v>
      </c>
      <c r="K135" s="42"/>
      <c r="L135" s="43"/>
      <c r="M135" s="105"/>
      <c r="N135" s="225"/>
      <c r="O135" s="106"/>
      <c r="P135" s="226">
        <f>P136</f>
        <v>0</v>
      </c>
      <c r="Q135" s="106"/>
      <c r="R135" s="226">
        <f>R136</f>
        <v>375.90341587999995</v>
      </c>
      <c r="S135" s="106"/>
      <c r="T135" s="227">
        <f>T136</f>
        <v>197.33000000000001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7" t="s">
        <v>77</v>
      </c>
      <c r="AU135" s="17" t="s">
        <v>109</v>
      </c>
      <c r="BK135" s="228">
        <f>BK136</f>
        <v>0</v>
      </c>
    </row>
    <row r="136" s="12" customFormat="1" ht="25.92" customHeight="1">
      <c r="A136" s="12"/>
      <c r="B136" s="229"/>
      <c r="C136" s="230"/>
      <c r="D136" s="231" t="s">
        <v>77</v>
      </c>
      <c r="E136" s="232" t="s">
        <v>140</v>
      </c>
      <c r="F136" s="232" t="s">
        <v>141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P137+P197+P219+P240+P258+P264+P288+P303</f>
        <v>0</v>
      </c>
      <c r="Q136" s="237"/>
      <c r="R136" s="238">
        <f>R137+R197+R219+R240+R258+R264+R288+R303</f>
        <v>375.90341587999995</v>
      </c>
      <c r="S136" s="237"/>
      <c r="T136" s="239">
        <f>T137+T197+T219+T240+T258+T264+T288+T303</f>
        <v>197.33000000000001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86</v>
      </c>
      <c r="AT136" s="241" t="s">
        <v>77</v>
      </c>
      <c r="AU136" s="241" t="s">
        <v>78</v>
      </c>
      <c r="AY136" s="240" t="s">
        <v>142</v>
      </c>
      <c r="BK136" s="242">
        <f>BK137+BK197+BK219+BK240+BK258+BK264+BK288+BK303</f>
        <v>0</v>
      </c>
    </row>
    <row r="137" s="12" customFormat="1" ht="22.8" customHeight="1">
      <c r="A137" s="12"/>
      <c r="B137" s="229"/>
      <c r="C137" s="230"/>
      <c r="D137" s="231" t="s">
        <v>77</v>
      </c>
      <c r="E137" s="243" t="s">
        <v>86</v>
      </c>
      <c r="F137" s="243" t="s">
        <v>143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SUM(P138:P196)</f>
        <v>0</v>
      </c>
      <c r="Q137" s="237"/>
      <c r="R137" s="238">
        <f>SUM(R138:R196)</f>
        <v>0.079060000000000005</v>
      </c>
      <c r="S137" s="237"/>
      <c r="T137" s="239">
        <f>SUM(T138:T196)</f>
        <v>159.59999999999999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86</v>
      </c>
      <c r="AT137" s="241" t="s">
        <v>77</v>
      </c>
      <c r="AU137" s="241" t="s">
        <v>86</v>
      </c>
      <c r="AY137" s="240" t="s">
        <v>142</v>
      </c>
      <c r="BK137" s="242">
        <f>SUM(BK138:BK196)</f>
        <v>0</v>
      </c>
    </row>
    <row r="138" s="2" customFormat="1" ht="24.15" customHeight="1">
      <c r="A138" s="40"/>
      <c r="B138" s="41"/>
      <c r="C138" s="245" t="s">
        <v>86</v>
      </c>
      <c r="D138" s="245" t="s">
        <v>144</v>
      </c>
      <c r="E138" s="246" t="s">
        <v>145</v>
      </c>
      <c r="F138" s="247" t="s">
        <v>146</v>
      </c>
      <c r="G138" s="248" t="s">
        <v>147</v>
      </c>
      <c r="H138" s="249">
        <v>84</v>
      </c>
      <c r="I138" s="250"/>
      <c r="J138" s="251">
        <f>ROUND(I138*H138,2)</f>
        <v>0</v>
      </c>
      <c r="K138" s="252"/>
      <c r="L138" s="43"/>
      <c r="M138" s="253" t="s">
        <v>1</v>
      </c>
      <c r="N138" s="254" t="s">
        <v>43</v>
      </c>
      <c r="O138" s="93"/>
      <c r="P138" s="255">
        <f>O138*H138</f>
        <v>0</v>
      </c>
      <c r="Q138" s="255">
        <v>0</v>
      </c>
      <c r="R138" s="255">
        <f>Q138*H138</f>
        <v>0</v>
      </c>
      <c r="S138" s="255">
        <v>1.8999999999999999</v>
      </c>
      <c r="T138" s="256">
        <f>S138*H138</f>
        <v>159.59999999999999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57" t="s">
        <v>148</v>
      </c>
      <c r="AT138" s="257" t="s">
        <v>144</v>
      </c>
      <c r="AU138" s="257" t="s">
        <v>88</v>
      </c>
      <c r="AY138" s="17" t="s">
        <v>142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86</v>
      </c>
      <c r="BK138" s="145">
        <f>ROUND(I138*H138,2)</f>
        <v>0</v>
      </c>
      <c r="BL138" s="17" t="s">
        <v>148</v>
      </c>
      <c r="BM138" s="257" t="s">
        <v>149</v>
      </c>
    </row>
    <row r="139" s="2" customFormat="1">
      <c r="A139" s="40"/>
      <c r="B139" s="41"/>
      <c r="C139" s="42"/>
      <c r="D139" s="258" t="s">
        <v>150</v>
      </c>
      <c r="E139" s="42"/>
      <c r="F139" s="259" t="s">
        <v>151</v>
      </c>
      <c r="G139" s="42"/>
      <c r="H139" s="42"/>
      <c r="I139" s="214"/>
      <c r="J139" s="42"/>
      <c r="K139" s="42"/>
      <c r="L139" s="43"/>
      <c r="M139" s="260"/>
      <c r="N139" s="261"/>
      <c r="O139" s="93"/>
      <c r="P139" s="93"/>
      <c r="Q139" s="93"/>
      <c r="R139" s="93"/>
      <c r="S139" s="93"/>
      <c r="T139" s="94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7" t="s">
        <v>150</v>
      </c>
      <c r="AU139" s="17" t="s">
        <v>88</v>
      </c>
    </row>
    <row r="140" s="13" customFormat="1">
      <c r="A140" s="13"/>
      <c r="B140" s="262"/>
      <c r="C140" s="263"/>
      <c r="D140" s="258" t="s">
        <v>152</v>
      </c>
      <c r="E140" s="264" t="s">
        <v>1</v>
      </c>
      <c r="F140" s="265" t="s">
        <v>153</v>
      </c>
      <c r="G140" s="263"/>
      <c r="H140" s="266">
        <v>84</v>
      </c>
      <c r="I140" s="267"/>
      <c r="J140" s="263"/>
      <c r="K140" s="263"/>
      <c r="L140" s="268"/>
      <c r="M140" s="269"/>
      <c r="N140" s="270"/>
      <c r="O140" s="270"/>
      <c r="P140" s="270"/>
      <c r="Q140" s="270"/>
      <c r="R140" s="270"/>
      <c r="S140" s="270"/>
      <c r="T140" s="27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2" t="s">
        <v>152</v>
      </c>
      <c r="AU140" s="272" t="s">
        <v>88</v>
      </c>
      <c r="AV140" s="13" t="s">
        <v>88</v>
      </c>
      <c r="AW140" s="13" t="s">
        <v>32</v>
      </c>
      <c r="AX140" s="13" t="s">
        <v>78</v>
      </c>
      <c r="AY140" s="272" t="s">
        <v>142</v>
      </c>
    </row>
    <row r="141" s="14" customFormat="1">
      <c r="A141" s="14"/>
      <c r="B141" s="273"/>
      <c r="C141" s="274"/>
      <c r="D141" s="258" t="s">
        <v>152</v>
      </c>
      <c r="E141" s="275" t="s">
        <v>1</v>
      </c>
      <c r="F141" s="276" t="s">
        <v>154</v>
      </c>
      <c r="G141" s="274"/>
      <c r="H141" s="277">
        <v>84</v>
      </c>
      <c r="I141" s="278"/>
      <c r="J141" s="274"/>
      <c r="K141" s="274"/>
      <c r="L141" s="279"/>
      <c r="M141" s="280"/>
      <c r="N141" s="281"/>
      <c r="O141" s="281"/>
      <c r="P141" s="281"/>
      <c r="Q141" s="281"/>
      <c r="R141" s="281"/>
      <c r="S141" s="281"/>
      <c r="T141" s="28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3" t="s">
        <v>152</v>
      </c>
      <c r="AU141" s="283" t="s">
        <v>88</v>
      </c>
      <c r="AV141" s="14" t="s">
        <v>155</v>
      </c>
      <c r="AW141" s="14" t="s">
        <v>32</v>
      </c>
      <c r="AX141" s="14" t="s">
        <v>78</v>
      </c>
      <c r="AY141" s="283" t="s">
        <v>142</v>
      </c>
    </row>
    <row r="142" s="15" customFormat="1">
      <c r="A142" s="15"/>
      <c r="B142" s="284"/>
      <c r="C142" s="285"/>
      <c r="D142" s="258" t="s">
        <v>152</v>
      </c>
      <c r="E142" s="286" t="s">
        <v>1</v>
      </c>
      <c r="F142" s="287" t="s">
        <v>156</v>
      </c>
      <c r="G142" s="285"/>
      <c r="H142" s="288">
        <v>84</v>
      </c>
      <c r="I142" s="289"/>
      <c r="J142" s="285"/>
      <c r="K142" s="285"/>
      <c r="L142" s="290"/>
      <c r="M142" s="291"/>
      <c r="N142" s="292"/>
      <c r="O142" s="292"/>
      <c r="P142" s="292"/>
      <c r="Q142" s="292"/>
      <c r="R142" s="292"/>
      <c r="S142" s="292"/>
      <c r="T142" s="29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94" t="s">
        <v>152</v>
      </c>
      <c r="AU142" s="294" t="s">
        <v>88</v>
      </c>
      <c r="AV142" s="15" t="s">
        <v>148</v>
      </c>
      <c r="AW142" s="15" t="s">
        <v>32</v>
      </c>
      <c r="AX142" s="15" t="s">
        <v>86</v>
      </c>
      <c r="AY142" s="294" t="s">
        <v>142</v>
      </c>
    </row>
    <row r="143" s="2" customFormat="1" ht="24.15" customHeight="1">
      <c r="A143" s="40"/>
      <c r="B143" s="41"/>
      <c r="C143" s="245" t="s">
        <v>88</v>
      </c>
      <c r="D143" s="245" t="s">
        <v>144</v>
      </c>
      <c r="E143" s="246" t="s">
        <v>157</v>
      </c>
      <c r="F143" s="247" t="s">
        <v>158</v>
      </c>
      <c r="G143" s="248" t="s">
        <v>147</v>
      </c>
      <c r="H143" s="249">
        <v>42</v>
      </c>
      <c r="I143" s="250"/>
      <c r="J143" s="251">
        <f>ROUND(I143*H143,2)</f>
        <v>0</v>
      </c>
      <c r="K143" s="252"/>
      <c r="L143" s="43"/>
      <c r="M143" s="253" t="s">
        <v>1</v>
      </c>
      <c r="N143" s="254" t="s">
        <v>43</v>
      </c>
      <c r="O143" s="93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57" t="s">
        <v>148</v>
      </c>
      <c r="AT143" s="257" t="s">
        <v>144</v>
      </c>
      <c r="AU143" s="257" t="s">
        <v>88</v>
      </c>
      <c r="AY143" s="17" t="s">
        <v>142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86</v>
      </c>
      <c r="BK143" s="145">
        <f>ROUND(I143*H143,2)</f>
        <v>0</v>
      </c>
      <c r="BL143" s="17" t="s">
        <v>148</v>
      </c>
      <c r="BM143" s="257" t="s">
        <v>159</v>
      </c>
    </row>
    <row r="144" s="2" customFormat="1">
      <c r="A144" s="40"/>
      <c r="B144" s="41"/>
      <c r="C144" s="42"/>
      <c r="D144" s="258" t="s">
        <v>150</v>
      </c>
      <c r="E144" s="42"/>
      <c r="F144" s="259" t="s">
        <v>160</v>
      </c>
      <c r="G144" s="42"/>
      <c r="H144" s="42"/>
      <c r="I144" s="214"/>
      <c r="J144" s="42"/>
      <c r="K144" s="42"/>
      <c r="L144" s="43"/>
      <c r="M144" s="260"/>
      <c r="N144" s="261"/>
      <c r="O144" s="93"/>
      <c r="P144" s="93"/>
      <c r="Q144" s="93"/>
      <c r="R144" s="93"/>
      <c r="S144" s="93"/>
      <c r="T144" s="94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7" t="s">
        <v>150</v>
      </c>
      <c r="AU144" s="17" t="s">
        <v>88</v>
      </c>
    </row>
    <row r="145" s="13" customFormat="1">
      <c r="A145" s="13"/>
      <c r="B145" s="262"/>
      <c r="C145" s="263"/>
      <c r="D145" s="258" t="s">
        <v>152</v>
      </c>
      <c r="E145" s="264" t="s">
        <v>1</v>
      </c>
      <c r="F145" s="265" t="s">
        <v>161</v>
      </c>
      <c r="G145" s="263"/>
      <c r="H145" s="266">
        <v>42</v>
      </c>
      <c r="I145" s="267"/>
      <c r="J145" s="263"/>
      <c r="K145" s="263"/>
      <c r="L145" s="268"/>
      <c r="M145" s="269"/>
      <c r="N145" s="270"/>
      <c r="O145" s="270"/>
      <c r="P145" s="270"/>
      <c r="Q145" s="270"/>
      <c r="R145" s="270"/>
      <c r="S145" s="270"/>
      <c r="T145" s="27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2" t="s">
        <v>152</v>
      </c>
      <c r="AU145" s="272" t="s">
        <v>88</v>
      </c>
      <c r="AV145" s="13" t="s">
        <v>88</v>
      </c>
      <c r="AW145" s="13" t="s">
        <v>32</v>
      </c>
      <c r="AX145" s="13" t="s">
        <v>78</v>
      </c>
      <c r="AY145" s="272" t="s">
        <v>142</v>
      </c>
    </row>
    <row r="146" s="14" customFormat="1">
      <c r="A146" s="14"/>
      <c r="B146" s="273"/>
      <c r="C146" s="274"/>
      <c r="D146" s="258" t="s">
        <v>152</v>
      </c>
      <c r="E146" s="275" t="s">
        <v>1</v>
      </c>
      <c r="F146" s="276" t="s">
        <v>162</v>
      </c>
      <c r="G146" s="274"/>
      <c r="H146" s="277">
        <v>42</v>
      </c>
      <c r="I146" s="278"/>
      <c r="J146" s="274"/>
      <c r="K146" s="274"/>
      <c r="L146" s="279"/>
      <c r="M146" s="280"/>
      <c r="N146" s="281"/>
      <c r="O146" s="281"/>
      <c r="P146" s="281"/>
      <c r="Q146" s="281"/>
      <c r="R146" s="281"/>
      <c r="S146" s="281"/>
      <c r="T146" s="28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3" t="s">
        <v>152</v>
      </c>
      <c r="AU146" s="283" t="s">
        <v>88</v>
      </c>
      <c r="AV146" s="14" t="s">
        <v>155</v>
      </c>
      <c r="AW146" s="14" t="s">
        <v>32</v>
      </c>
      <c r="AX146" s="14" t="s">
        <v>78</v>
      </c>
      <c r="AY146" s="283" t="s">
        <v>142</v>
      </c>
    </row>
    <row r="147" s="15" customFormat="1">
      <c r="A147" s="15"/>
      <c r="B147" s="284"/>
      <c r="C147" s="285"/>
      <c r="D147" s="258" t="s">
        <v>152</v>
      </c>
      <c r="E147" s="286" t="s">
        <v>1</v>
      </c>
      <c r="F147" s="287" t="s">
        <v>156</v>
      </c>
      <c r="G147" s="285"/>
      <c r="H147" s="288">
        <v>42</v>
      </c>
      <c r="I147" s="289"/>
      <c r="J147" s="285"/>
      <c r="K147" s="285"/>
      <c r="L147" s="290"/>
      <c r="M147" s="291"/>
      <c r="N147" s="292"/>
      <c r="O147" s="292"/>
      <c r="P147" s="292"/>
      <c r="Q147" s="292"/>
      <c r="R147" s="292"/>
      <c r="S147" s="292"/>
      <c r="T147" s="29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94" t="s">
        <v>152</v>
      </c>
      <c r="AU147" s="294" t="s">
        <v>88</v>
      </c>
      <c r="AV147" s="15" t="s">
        <v>148</v>
      </c>
      <c r="AW147" s="15" t="s">
        <v>32</v>
      </c>
      <c r="AX147" s="15" t="s">
        <v>86</v>
      </c>
      <c r="AY147" s="294" t="s">
        <v>142</v>
      </c>
    </row>
    <row r="148" s="2" customFormat="1" ht="33" customHeight="1">
      <c r="A148" s="40"/>
      <c r="B148" s="41"/>
      <c r="C148" s="245" t="s">
        <v>155</v>
      </c>
      <c r="D148" s="245" t="s">
        <v>144</v>
      </c>
      <c r="E148" s="246" t="s">
        <v>163</v>
      </c>
      <c r="F148" s="247" t="s">
        <v>164</v>
      </c>
      <c r="G148" s="248" t="s">
        <v>147</v>
      </c>
      <c r="H148" s="249">
        <v>42</v>
      </c>
      <c r="I148" s="250"/>
      <c r="J148" s="251">
        <f>ROUND(I148*H148,2)</f>
        <v>0</v>
      </c>
      <c r="K148" s="252"/>
      <c r="L148" s="43"/>
      <c r="M148" s="253" t="s">
        <v>1</v>
      </c>
      <c r="N148" s="254" t="s">
        <v>43</v>
      </c>
      <c r="O148" s="93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57" t="s">
        <v>148</v>
      </c>
      <c r="AT148" s="257" t="s">
        <v>144</v>
      </c>
      <c r="AU148" s="257" t="s">
        <v>88</v>
      </c>
      <c r="AY148" s="17" t="s">
        <v>142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7" t="s">
        <v>86</v>
      </c>
      <c r="BK148" s="145">
        <f>ROUND(I148*H148,2)</f>
        <v>0</v>
      </c>
      <c r="BL148" s="17" t="s">
        <v>148</v>
      </c>
      <c r="BM148" s="257" t="s">
        <v>165</v>
      </c>
    </row>
    <row r="149" s="2" customFormat="1">
      <c r="A149" s="40"/>
      <c r="B149" s="41"/>
      <c r="C149" s="42"/>
      <c r="D149" s="258" t="s">
        <v>150</v>
      </c>
      <c r="E149" s="42"/>
      <c r="F149" s="259" t="s">
        <v>166</v>
      </c>
      <c r="G149" s="42"/>
      <c r="H149" s="42"/>
      <c r="I149" s="214"/>
      <c r="J149" s="42"/>
      <c r="K149" s="42"/>
      <c r="L149" s="43"/>
      <c r="M149" s="260"/>
      <c r="N149" s="261"/>
      <c r="O149" s="93"/>
      <c r="P149" s="93"/>
      <c r="Q149" s="93"/>
      <c r="R149" s="93"/>
      <c r="S149" s="93"/>
      <c r="T149" s="94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7" t="s">
        <v>150</v>
      </c>
      <c r="AU149" s="17" t="s">
        <v>88</v>
      </c>
    </row>
    <row r="150" s="13" customFormat="1">
      <c r="A150" s="13"/>
      <c r="B150" s="262"/>
      <c r="C150" s="263"/>
      <c r="D150" s="258" t="s">
        <v>152</v>
      </c>
      <c r="E150" s="264" t="s">
        <v>1</v>
      </c>
      <c r="F150" s="265" t="s">
        <v>161</v>
      </c>
      <c r="G150" s="263"/>
      <c r="H150" s="266">
        <v>42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2" t="s">
        <v>152</v>
      </c>
      <c r="AU150" s="272" t="s">
        <v>88</v>
      </c>
      <c r="AV150" s="13" t="s">
        <v>88</v>
      </c>
      <c r="AW150" s="13" t="s">
        <v>32</v>
      </c>
      <c r="AX150" s="13" t="s">
        <v>78</v>
      </c>
      <c r="AY150" s="272" t="s">
        <v>142</v>
      </c>
    </row>
    <row r="151" s="14" customFormat="1">
      <c r="A151" s="14"/>
      <c r="B151" s="273"/>
      <c r="C151" s="274"/>
      <c r="D151" s="258" t="s">
        <v>152</v>
      </c>
      <c r="E151" s="275" t="s">
        <v>1</v>
      </c>
      <c r="F151" s="276" t="s">
        <v>162</v>
      </c>
      <c r="G151" s="274"/>
      <c r="H151" s="277">
        <v>42</v>
      </c>
      <c r="I151" s="278"/>
      <c r="J151" s="274"/>
      <c r="K151" s="274"/>
      <c r="L151" s="279"/>
      <c r="M151" s="280"/>
      <c r="N151" s="281"/>
      <c r="O151" s="281"/>
      <c r="P151" s="281"/>
      <c r="Q151" s="281"/>
      <c r="R151" s="281"/>
      <c r="S151" s="281"/>
      <c r="T151" s="28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3" t="s">
        <v>152</v>
      </c>
      <c r="AU151" s="283" t="s">
        <v>88</v>
      </c>
      <c r="AV151" s="14" t="s">
        <v>155</v>
      </c>
      <c r="AW151" s="14" t="s">
        <v>32</v>
      </c>
      <c r="AX151" s="14" t="s">
        <v>78</v>
      </c>
      <c r="AY151" s="283" t="s">
        <v>142</v>
      </c>
    </row>
    <row r="152" s="15" customFormat="1">
      <c r="A152" s="15"/>
      <c r="B152" s="284"/>
      <c r="C152" s="285"/>
      <c r="D152" s="258" t="s">
        <v>152</v>
      </c>
      <c r="E152" s="286" t="s">
        <v>1</v>
      </c>
      <c r="F152" s="287" t="s">
        <v>156</v>
      </c>
      <c r="G152" s="285"/>
      <c r="H152" s="288">
        <v>42</v>
      </c>
      <c r="I152" s="289"/>
      <c r="J152" s="285"/>
      <c r="K152" s="285"/>
      <c r="L152" s="290"/>
      <c r="M152" s="291"/>
      <c r="N152" s="292"/>
      <c r="O152" s="292"/>
      <c r="P152" s="292"/>
      <c r="Q152" s="292"/>
      <c r="R152" s="292"/>
      <c r="S152" s="292"/>
      <c r="T152" s="29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94" t="s">
        <v>152</v>
      </c>
      <c r="AU152" s="294" t="s">
        <v>88</v>
      </c>
      <c r="AV152" s="15" t="s">
        <v>148</v>
      </c>
      <c r="AW152" s="15" t="s">
        <v>32</v>
      </c>
      <c r="AX152" s="15" t="s">
        <v>86</v>
      </c>
      <c r="AY152" s="294" t="s">
        <v>142</v>
      </c>
    </row>
    <row r="153" s="2" customFormat="1" ht="24.15" customHeight="1">
      <c r="A153" s="40"/>
      <c r="B153" s="41"/>
      <c r="C153" s="245" t="s">
        <v>148</v>
      </c>
      <c r="D153" s="245" t="s">
        <v>144</v>
      </c>
      <c r="E153" s="246" t="s">
        <v>167</v>
      </c>
      <c r="F153" s="247" t="s">
        <v>168</v>
      </c>
      <c r="G153" s="248" t="s">
        <v>169</v>
      </c>
      <c r="H153" s="249">
        <v>720</v>
      </c>
      <c r="I153" s="250"/>
      <c r="J153" s="251">
        <f>ROUND(I153*H153,2)</f>
        <v>0</v>
      </c>
      <c r="K153" s="252"/>
      <c r="L153" s="43"/>
      <c r="M153" s="253" t="s">
        <v>1</v>
      </c>
      <c r="N153" s="254" t="s">
        <v>43</v>
      </c>
      <c r="O153" s="93"/>
      <c r="P153" s="255">
        <f>O153*H153</f>
        <v>0</v>
      </c>
      <c r="Q153" s="255">
        <v>5.0000000000000002E-05</v>
      </c>
      <c r="R153" s="255">
        <f>Q153*H153</f>
        <v>0.036000000000000004</v>
      </c>
      <c r="S153" s="255">
        <v>0</v>
      </c>
      <c r="T153" s="25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57" t="s">
        <v>148</v>
      </c>
      <c r="AT153" s="257" t="s">
        <v>144</v>
      </c>
      <c r="AU153" s="257" t="s">
        <v>88</v>
      </c>
      <c r="AY153" s="17" t="s">
        <v>142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86</v>
      </c>
      <c r="BK153" s="145">
        <f>ROUND(I153*H153,2)</f>
        <v>0</v>
      </c>
      <c r="BL153" s="17" t="s">
        <v>148</v>
      </c>
      <c r="BM153" s="257" t="s">
        <v>170</v>
      </c>
    </row>
    <row r="154" s="2" customFormat="1">
      <c r="A154" s="40"/>
      <c r="B154" s="41"/>
      <c r="C154" s="42"/>
      <c r="D154" s="258" t="s">
        <v>150</v>
      </c>
      <c r="E154" s="42"/>
      <c r="F154" s="259" t="s">
        <v>171</v>
      </c>
      <c r="G154" s="42"/>
      <c r="H154" s="42"/>
      <c r="I154" s="214"/>
      <c r="J154" s="42"/>
      <c r="K154" s="42"/>
      <c r="L154" s="43"/>
      <c r="M154" s="260"/>
      <c r="N154" s="261"/>
      <c r="O154" s="93"/>
      <c r="P154" s="93"/>
      <c r="Q154" s="93"/>
      <c r="R154" s="93"/>
      <c r="S154" s="93"/>
      <c r="T154" s="94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7" t="s">
        <v>150</v>
      </c>
      <c r="AU154" s="17" t="s">
        <v>88</v>
      </c>
    </row>
    <row r="155" s="13" customFormat="1">
      <c r="A155" s="13"/>
      <c r="B155" s="262"/>
      <c r="C155" s="263"/>
      <c r="D155" s="258" t="s">
        <v>152</v>
      </c>
      <c r="E155" s="264" t="s">
        <v>1</v>
      </c>
      <c r="F155" s="265" t="s">
        <v>172</v>
      </c>
      <c r="G155" s="263"/>
      <c r="H155" s="266">
        <v>720</v>
      </c>
      <c r="I155" s="267"/>
      <c r="J155" s="263"/>
      <c r="K155" s="263"/>
      <c r="L155" s="268"/>
      <c r="M155" s="269"/>
      <c r="N155" s="270"/>
      <c r="O155" s="270"/>
      <c r="P155" s="270"/>
      <c r="Q155" s="270"/>
      <c r="R155" s="270"/>
      <c r="S155" s="270"/>
      <c r="T155" s="27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2" t="s">
        <v>152</v>
      </c>
      <c r="AU155" s="272" t="s">
        <v>88</v>
      </c>
      <c r="AV155" s="13" t="s">
        <v>88</v>
      </c>
      <c r="AW155" s="13" t="s">
        <v>32</v>
      </c>
      <c r="AX155" s="13" t="s">
        <v>78</v>
      </c>
      <c r="AY155" s="272" t="s">
        <v>142</v>
      </c>
    </row>
    <row r="156" s="14" customFormat="1">
      <c r="A156" s="14"/>
      <c r="B156" s="273"/>
      <c r="C156" s="274"/>
      <c r="D156" s="258" t="s">
        <v>152</v>
      </c>
      <c r="E156" s="275" t="s">
        <v>1</v>
      </c>
      <c r="F156" s="276" t="s">
        <v>173</v>
      </c>
      <c r="G156" s="274"/>
      <c r="H156" s="277">
        <v>720</v>
      </c>
      <c r="I156" s="278"/>
      <c r="J156" s="274"/>
      <c r="K156" s="274"/>
      <c r="L156" s="279"/>
      <c r="M156" s="280"/>
      <c r="N156" s="281"/>
      <c r="O156" s="281"/>
      <c r="P156" s="281"/>
      <c r="Q156" s="281"/>
      <c r="R156" s="281"/>
      <c r="S156" s="281"/>
      <c r="T156" s="28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83" t="s">
        <v>152</v>
      </c>
      <c r="AU156" s="283" t="s">
        <v>88</v>
      </c>
      <c r="AV156" s="14" t="s">
        <v>155</v>
      </c>
      <c r="AW156" s="14" t="s">
        <v>32</v>
      </c>
      <c r="AX156" s="14" t="s">
        <v>78</v>
      </c>
      <c r="AY156" s="283" t="s">
        <v>142</v>
      </c>
    </row>
    <row r="157" s="15" customFormat="1">
      <c r="A157" s="15"/>
      <c r="B157" s="284"/>
      <c r="C157" s="285"/>
      <c r="D157" s="258" t="s">
        <v>152</v>
      </c>
      <c r="E157" s="286" t="s">
        <v>1</v>
      </c>
      <c r="F157" s="287" t="s">
        <v>156</v>
      </c>
      <c r="G157" s="285"/>
      <c r="H157" s="288">
        <v>720</v>
      </c>
      <c r="I157" s="289"/>
      <c r="J157" s="285"/>
      <c r="K157" s="285"/>
      <c r="L157" s="290"/>
      <c r="M157" s="291"/>
      <c r="N157" s="292"/>
      <c r="O157" s="292"/>
      <c r="P157" s="292"/>
      <c r="Q157" s="292"/>
      <c r="R157" s="292"/>
      <c r="S157" s="292"/>
      <c r="T157" s="29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94" t="s">
        <v>152</v>
      </c>
      <c r="AU157" s="294" t="s">
        <v>88</v>
      </c>
      <c r="AV157" s="15" t="s">
        <v>148</v>
      </c>
      <c r="AW157" s="15" t="s">
        <v>32</v>
      </c>
      <c r="AX157" s="15" t="s">
        <v>86</v>
      </c>
      <c r="AY157" s="294" t="s">
        <v>142</v>
      </c>
    </row>
    <row r="158" s="2" customFormat="1" ht="24.15" customHeight="1">
      <c r="A158" s="40"/>
      <c r="B158" s="41"/>
      <c r="C158" s="245" t="s">
        <v>174</v>
      </c>
      <c r="D158" s="245" t="s">
        <v>144</v>
      </c>
      <c r="E158" s="246" t="s">
        <v>175</v>
      </c>
      <c r="F158" s="247" t="s">
        <v>176</v>
      </c>
      <c r="G158" s="248" t="s">
        <v>177</v>
      </c>
      <c r="H158" s="249">
        <v>60</v>
      </c>
      <c r="I158" s="250"/>
      <c r="J158" s="251">
        <f>ROUND(I158*H158,2)</f>
        <v>0</v>
      </c>
      <c r="K158" s="252"/>
      <c r="L158" s="43"/>
      <c r="M158" s="253" t="s">
        <v>1</v>
      </c>
      <c r="N158" s="254" t="s">
        <v>43</v>
      </c>
      <c r="O158" s="93"/>
      <c r="P158" s="255">
        <f>O158*H158</f>
        <v>0</v>
      </c>
      <c r="Q158" s="255">
        <v>0</v>
      </c>
      <c r="R158" s="255">
        <f>Q158*H158</f>
        <v>0</v>
      </c>
      <c r="S158" s="255">
        <v>0</v>
      </c>
      <c r="T158" s="25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57" t="s">
        <v>148</v>
      </c>
      <c r="AT158" s="257" t="s">
        <v>144</v>
      </c>
      <c r="AU158" s="257" t="s">
        <v>88</v>
      </c>
      <c r="AY158" s="17" t="s">
        <v>142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86</v>
      </c>
      <c r="BK158" s="145">
        <f>ROUND(I158*H158,2)</f>
        <v>0</v>
      </c>
      <c r="BL158" s="17" t="s">
        <v>148</v>
      </c>
      <c r="BM158" s="257" t="s">
        <v>178</v>
      </c>
    </row>
    <row r="159" s="2" customFormat="1">
      <c r="A159" s="40"/>
      <c r="B159" s="41"/>
      <c r="C159" s="42"/>
      <c r="D159" s="258" t="s">
        <v>150</v>
      </c>
      <c r="E159" s="42"/>
      <c r="F159" s="259" t="s">
        <v>179</v>
      </c>
      <c r="G159" s="42"/>
      <c r="H159" s="42"/>
      <c r="I159" s="214"/>
      <c r="J159" s="42"/>
      <c r="K159" s="42"/>
      <c r="L159" s="43"/>
      <c r="M159" s="260"/>
      <c r="N159" s="261"/>
      <c r="O159" s="93"/>
      <c r="P159" s="93"/>
      <c r="Q159" s="93"/>
      <c r="R159" s="93"/>
      <c r="S159" s="93"/>
      <c r="T159" s="94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7" t="s">
        <v>150</v>
      </c>
      <c r="AU159" s="17" t="s">
        <v>88</v>
      </c>
    </row>
    <row r="160" s="2" customFormat="1" ht="33" customHeight="1">
      <c r="A160" s="40"/>
      <c r="B160" s="41"/>
      <c r="C160" s="245" t="s">
        <v>180</v>
      </c>
      <c r="D160" s="245" t="s">
        <v>144</v>
      </c>
      <c r="E160" s="246" t="s">
        <v>181</v>
      </c>
      <c r="F160" s="247" t="s">
        <v>182</v>
      </c>
      <c r="G160" s="248" t="s">
        <v>147</v>
      </c>
      <c r="H160" s="249">
        <v>126</v>
      </c>
      <c r="I160" s="250"/>
      <c r="J160" s="251">
        <f>ROUND(I160*H160,2)</f>
        <v>0</v>
      </c>
      <c r="K160" s="252"/>
      <c r="L160" s="43"/>
      <c r="M160" s="253" t="s">
        <v>1</v>
      </c>
      <c r="N160" s="254" t="s">
        <v>43</v>
      </c>
      <c r="O160" s="93"/>
      <c r="P160" s="255">
        <f>O160*H160</f>
        <v>0</v>
      </c>
      <c r="Q160" s="255">
        <v>0</v>
      </c>
      <c r="R160" s="255">
        <f>Q160*H160</f>
        <v>0</v>
      </c>
      <c r="S160" s="255">
        <v>0</v>
      </c>
      <c r="T160" s="25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57" t="s">
        <v>148</v>
      </c>
      <c r="AT160" s="257" t="s">
        <v>144</v>
      </c>
      <c r="AU160" s="257" t="s">
        <v>88</v>
      </c>
      <c r="AY160" s="17" t="s">
        <v>142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86</v>
      </c>
      <c r="BK160" s="145">
        <f>ROUND(I160*H160,2)</f>
        <v>0</v>
      </c>
      <c r="BL160" s="17" t="s">
        <v>148</v>
      </c>
      <c r="BM160" s="257" t="s">
        <v>183</v>
      </c>
    </row>
    <row r="161" s="2" customFormat="1">
      <c r="A161" s="40"/>
      <c r="B161" s="41"/>
      <c r="C161" s="42"/>
      <c r="D161" s="258" t="s">
        <v>150</v>
      </c>
      <c r="E161" s="42"/>
      <c r="F161" s="259" t="s">
        <v>184</v>
      </c>
      <c r="G161" s="42"/>
      <c r="H161" s="42"/>
      <c r="I161" s="214"/>
      <c r="J161" s="42"/>
      <c r="K161" s="42"/>
      <c r="L161" s="43"/>
      <c r="M161" s="260"/>
      <c r="N161" s="261"/>
      <c r="O161" s="93"/>
      <c r="P161" s="93"/>
      <c r="Q161" s="93"/>
      <c r="R161" s="93"/>
      <c r="S161" s="93"/>
      <c r="T161" s="94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7" t="s">
        <v>150</v>
      </c>
      <c r="AU161" s="17" t="s">
        <v>88</v>
      </c>
    </row>
    <row r="162" s="13" customFormat="1">
      <c r="A162" s="13"/>
      <c r="B162" s="262"/>
      <c r="C162" s="263"/>
      <c r="D162" s="258" t="s">
        <v>152</v>
      </c>
      <c r="E162" s="264" t="s">
        <v>1</v>
      </c>
      <c r="F162" s="265" t="s">
        <v>185</v>
      </c>
      <c r="G162" s="263"/>
      <c r="H162" s="266">
        <v>96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2" t="s">
        <v>152</v>
      </c>
      <c r="AU162" s="272" t="s">
        <v>88</v>
      </c>
      <c r="AV162" s="13" t="s">
        <v>88</v>
      </c>
      <c r="AW162" s="13" t="s">
        <v>32</v>
      </c>
      <c r="AX162" s="13" t="s">
        <v>78</v>
      </c>
      <c r="AY162" s="272" t="s">
        <v>142</v>
      </c>
    </row>
    <row r="163" s="14" customFormat="1">
      <c r="A163" s="14"/>
      <c r="B163" s="273"/>
      <c r="C163" s="274"/>
      <c r="D163" s="258" t="s">
        <v>152</v>
      </c>
      <c r="E163" s="275" t="s">
        <v>1</v>
      </c>
      <c r="F163" s="276" t="s">
        <v>186</v>
      </c>
      <c r="G163" s="274"/>
      <c r="H163" s="277">
        <v>96</v>
      </c>
      <c r="I163" s="278"/>
      <c r="J163" s="274"/>
      <c r="K163" s="274"/>
      <c r="L163" s="279"/>
      <c r="M163" s="280"/>
      <c r="N163" s="281"/>
      <c r="O163" s="281"/>
      <c r="P163" s="281"/>
      <c r="Q163" s="281"/>
      <c r="R163" s="281"/>
      <c r="S163" s="281"/>
      <c r="T163" s="28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3" t="s">
        <v>152</v>
      </c>
      <c r="AU163" s="283" t="s">
        <v>88</v>
      </c>
      <c r="AV163" s="14" t="s">
        <v>155</v>
      </c>
      <c r="AW163" s="14" t="s">
        <v>32</v>
      </c>
      <c r="AX163" s="14" t="s">
        <v>78</v>
      </c>
      <c r="AY163" s="283" t="s">
        <v>142</v>
      </c>
    </row>
    <row r="164" s="13" customFormat="1">
      <c r="A164" s="13"/>
      <c r="B164" s="262"/>
      <c r="C164" s="263"/>
      <c r="D164" s="258" t="s">
        <v>152</v>
      </c>
      <c r="E164" s="264" t="s">
        <v>1</v>
      </c>
      <c r="F164" s="265" t="s">
        <v>187</v>
      </c>
      <c r="G164" s="263"/>
      <c r="H164" s="266">
        <v>30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2" t="s">
        <v>152</v>
      </c>
      <c r="AU164" s="272" t="s">
        <v>88</v>
      </c>
      <c r="AV164" s="13" t="s">
        <v>88</v>
      </c>
      <c r="AW164" s="13" t="s">
        <v>32</v>
      </c>
      <c r="AX164" s="13" t="s">
        <v>78</v>
      </c>
      <c r="AY164" s="272" t="s">
        <v>142</v>
      </c>
    </row>
    <row r="165" s="14" customFormat="1">
      <c r="A165" s="14"/>
      <c r="B165" s="273"/>
      <c r="C165" s="274"/>
      <c r="D165" s="258" t="s">
        <v>152</v>
      </c>
      <c r="E165" s="275" t="s">
        <v>1</v>
      </c>
      <c r="F165" s="276" t="s">
        <v>188</v>
      </c>
      <c r="G165" s="274"/>
      <c r="H165" s="277">
        <v>30</v>
      </c>
      <c r="I165" s="278"/>
      <c r="J165" s="274"/>
      <c r="K165" s="274"/>
      <c r="L165" s="279"/>
      <c r="M165" s="280"/>
      <c r="N165" s="281"/>
      <c r="O165" s="281"/>
      <c r="P165" s="281"/>
      <c r="Q165" s="281"/>
      <c r="R165" s="281"/>
      <c r="S165" s="281"/>
      <c r="T165" s="28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3" t="s">
        <v>152</v>
      </c>
      <c r="AU165" s="283" t="s">
        <v>88</v>
      </c>
      <c r="AV165" s="14" t="s">
        <v>155</v>
      </c>
      <c r="AW165" s="14" t="s">
        <v>32</v>
      </c>
      <c r="AX165" s="14" t="s">
        <v>78</v>
      </c>
      <c r="AY165" s="283" t="s">
        <v>142</v>
      </c>
    </row>
    <row r="166" s="15" customFormat="1">
      <c r="A166" s="15"/>
      <c r="B166" s="284"/>
      <c r="C166" s="285"/>
      <c r="D166" s="258" t="s">
        <v>152</v>
      </c>
      <c r="E166" s="286" t="s">
        <v>1</v>
      </c>
      <c r="F166" s="287" t="s">
        <v>156</v>
      </c>
      <c r="G166" s="285"/>
      <c r="H166" s="288">
        <v>126</v>
      </c>
      <c r="I166" s="289"/>
      <c r="J166" s="285"/>
      <c r="K166" s="285"/>
      <c r="L166" s="290"/>
      <c r="M166" s="291"/>
      <c r="N166" s="292"/>
      <c r="O166" s="292"/>
      <c r="P166" s="292"/>
      <c r="Q166" s="292"/>
      <c r="R166" s="292"/>
      <c r="S166" s="292"/>
      <c r="T166" s="29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94" t="s">
        <v>152</v>
      </c>
      <c r="AU166" s="294" t="s">
        <v>88</v>
      </c>
      <c r="AV166" s="15" t="s">
        <v>148</v>
      </c>
      <c r="AW166" s="15" t="s">
        <v>32</v>
      </c>
      <c r="AX166" s="15" t="s">
        <v>86</v>
      </c>
      <c r="AY166" s="294" t="s">
        <v>142</v>
      </c>
    </row>
    <row r="167" s="2" customFormat="1" ht="33" customHeight="1">
      <c r="A167" s="40"/>
      <c r="B167" s="41"/>
      <c r="C167" s="245" t="s">
        <v>189</v>
      </c>
      <c r="D167" s="245" t="s">
        <v>144</v>
      </c>
      <c r="E167" s="246" t="s">
        <v>190</v>
      </c>
      <c r="F167" s="247" t="s">
        <v>191</v>
      </c>
      <c r="G167" s="248" t="s">
        <v>147</v>
      </c>
      <c r="H167" s="249">
        <v>84</v>
      </c>
      <c r="I167" s="250"/>
      <c r="J167" s="251">
        <f>ROUND(I167*H167,2)</f>
        <v>0</v>
      </c>
      <c r="K167" s="252"/>
      <c r="L167" s="43"/>
      <c r="M167" s="253" t="s">
        <v>1</v>
      </c>
      <c r="N167" s="254" t="s">
        <v>43</v>
      </c>
      <c r="O167" s="93"/>
      <c r="P167" s="255">
        <f>O167*H167</f>
        <v>0</v>
      </c>
      <c r="Q167" s="255">
        <v>0</v>
      </c>
      <c r="R167" s="255">
        <f>Q167*H167</f>
        <v>0</v>
      </c>
      <c r="S167" s="255">
        <v>0</v>
      </c>
      <c r="T167" s="25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57" t="s">
        <v>148</v>
      </c>
      <c r="AT167" s="257" t="s">
        <v>144</v>
      </c>
      <c r="AU167" s="257" t="s">
        <v>88</v>
      </c>
      <c r="AY167" s="17" t="s">
        <v>142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86</v>
      </c>
      <c r="BK167" s="145">
        <f>ROUND(I167*H167,2)</f>
        <v>0</v>
      </c>
      <c r="BL167" s="17" t="s">
        <v>148</v>
      </c>
      <c r="BM167" s="257" t="s">
        <v>192</v>
      </c>
    </row>
    <row r="168" s="2" customFormat="1">
      <c r="A168" s="40"/>
      <c r="B168" s="41"/>
      <c r="C168" s="42"/>
      <c r="D168" s="258" t="s">
        <v>150</v>
      </c>
      <c r="E168" s="42"/>
      <c r="F168" s="259" t="s">
        <v>193</v>
      </c>
      <c r="G168" s="42"/>
      <c r="H168" s="42"/>
      <c r="I168" s="214"/>
      <c r="J168" s="42"/>
      <c r="K168" s="42"/>
      <c r="L168" s="43"/>
      <c r="M168" s="260"/>
      <c r="N168" s="261"/>
      <c r="O168" s="93"/>
      <c r="P168" s="93"/>
      <c r="Q168" s="93"/>
      <c r="R168" s="93"/>
      <c r="S168" s="93"/>
      <c r="T168" s="94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7" t="s">
        <v>150</v>
      </c>
      <c r="AU168" s="17" t="s">
        <v>88</v>
      </c>
    </row>
    <row r="169" s="13" customFormat="1">
      <c r="A169" s="13"/>
      <c r="B169" s="262"/>
      <c r="C169" s="263"/>
      <c r="D169" s="258" t="s">
        <v>152</v>
      </c>
      <c r="E169" s="264" t="s">
        <v>1</v>
      </c>
      <c r="F169" s="265" t="s">
        <v>194</v>
      </c>
      <c r="G169" s="263"/>
      <c r="H169" s="266">
        <v>84</v>
      </c>
      <c r="I169" s="267"/>
      <c r="J169" s="263"/>
      <c r="K169" s="263"/>
      <c r="L169" s="268"/>
      <c r="M169" s="269"/>
      <c r="N169" s="270"/>
      <c r="O169" s="270"/>
      <c r="P169" s="270"/>
      <c r="Q169" s="270"/>
      <c r="R169" s="270"/>
      <c r="S169" s="270"/>
      <c r="T169" s="27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2" t="s">
        <v>152</v>
      </c>
      <c r="AU169" s="272" t="s">
        <v>88</v>
      </c>
      <c r="AV169" s="13" t="s">
        <v>88</v>
      </c>
      <c r="AW169" s="13" t="s">
        <v>32</v>
      </c>
      <c r="AX169" s="13" t="s">
        <v>78</v>
      </c>
      <c r="AY169" s="272" t="s">
        <v>142</v>
      </c>
    </row>
    <row r="170" s="14" customFormat="1">
      <c r="A170" s="14"/>
      <c r="B170" s="273"/>
      <c r="C170" s="274"/>
      <c r="D170" s="258" t="s">
        <v>152</v>
      </c>
      <c r="E170" s="275" t="s">
        <v>1</v>
      </c>
      <c r="F170" s="276" t="s">
        <v>195</v>
      </c>
      <c r="G170" s="274"/>
      <c r="H170" s="277">
        <v>84</v>
      </c>
      <c r="I170" s="278"/>
      <c r="J170" s="274"/>
      <c r="K170" s="274"/>
      <c r="L170" s="279"/>
      <c r="M170" s="280"/>
      <c r="N170" s="281"/>
      <c r="O170" s="281"/>
      <c r="P170" s="281"/>
      <c r="Q170" s="281"/>
      <c r="R170" s="281"/>
      <c r="S170" s="281"/>
      <c r="T170" s="28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3" t="s">
        <v>152</v>
      </c>
      <c r="AU170" s="283" t="s">
        <v>88</v>
      </c>
      <c r="AV170" s="14" t="s">
        <v>155</v>
      </c>
      <c r="AW170" s="14" t="s">
        <v>32</v>
      </c>
      <c r="AX170" s="14" t="s">
        <v>78</v>
      </c>
      <c r="AY170" s="283" t="s">
        <v>142</v>
      </c>
    </row>
    <row r="171" s="15" customFormat="1">
      <c r="A171" s="15"/>
      <c r="B171" s="284"/>
      <c r="C171" s="285"/>
      <c r="D171" s="258" t="s">
        <v>152</v>
      </c>
      <c r="E171" s="286" t="s">
        <v>1</v>
      </c>
      <c r="F171" s="287" t="s">
        <v>156</v>
      </c>
      <c r="G171" s="285"/>
      <c r="H171" s="288">
        <v>84</v>
      </c>
      <c r="I171" s="289"/>
      <c r="J171" s="285"/>
      <c r="K171" s="285"/>
      <c r="L171" s="290"/>
      <c r="M171" s="291"/>
      <c r="N171" s="292"/>
      <c r="O171" s="292"/>
      <c r="P171" s="292"/>
      <c r="Q171" s="292"/>
      <c r="R171" s="292"/>
      <c r="S171" s="292"/>
      <c r="T171" s="29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94" t="s">
        <v>152</v>
      </c>
      <c r="AU171" s="294" t="s">
        <v>88</v>
      </c>
      <c r="AV171" s="15" t="s">
        <v>148</v>
      </c>
      <c r="AW171" s="15" t="s">
        <v>32</v>
      </c>
      <c r="AX171" s="15" t="s">
        <v>86</v>
      </c>
      <c r="AY171" s="294" t="s">
        <v>142</v>
      </c>
    </row>
    <row r="172" s="2" customFormat="1" ht="37.8" customHeight="1">
      <c r="A172" s="40"/>
      <c r="B172" s="41"/>
      <c r="C172" s="245" t="s">
        <v>196</v>
      </c>
      <c r="D172" s="245" t="s">
        <v>144</v>
      </c>
      <c r="E172" s="246" t="s">
        <v>197</v>
      </c>
      <c r="F172" s="247" t="s">
        <v>198</v>
      </c>
      <c r="G172" s="248" t="s">
        <v>147</v>
      </c>
      <c r="H172" s="249">
        <v>126</v>
      </c>
      <c r="I172" s="250"/>
      <c r="J172" s="251">
        <f>ROUND(I172*H172,2)</f>
        <v>0</v>
      </c>
      <c r="K172" s="252"/>
      <c r="L172" s="43"/>
      <c r="M172" s="253" t="s">
        <v>1</v>
      </c>
      <c r="N172" s="254" t="s">
        <v>43</v>
      </c>
      <c r="O172" s="93"/>
      <c r="P172" s="255">
        <f>O172*H172</f>
        <v>0</v>
      </c>
      <c r="Q172" s="255">
        <v>0</v>
      </c>
      <c r="R172" s="255">
        <f>Q172*H172</f>
        <v>0</v>
      </c>
      <c r="S172" s="255">
        <v>0</v>
      </c>
      <c r="T172" s="25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57" t="s">
        <v>148</v>
      </c>
      <c r="AT172" s="257" t="s">
        <v>144</v>
      </c>
      <c r="AU172" s="257" t="s">
        <v>88</v>
      </c>
      <c r="AY172" s="17" t="s">
        <v>142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7" t="s">
        <v>86</v>
      </c>
      <c r="BK172" s="145">
        <f>ROUND(I172*H172,2)</f>
        <v>0</v>
      </c>
      <c r="BL172" s="17" t="s">
        <v>148</v>
      </c>
      <c r="BM172" s="257" t="s">
        <v>199</v>
      </c>
    </row>
    <row r="173" s="2" customFormat="1">
      <c r="A173" s="40"/>
      <c r="B173" s="41"/>
      <c r="C173" s="42"/>
      <c r="D173" s="258" t="s">
        <v>150</v>
      </c>
      <c r="E173" s="42"/>
      <c r="F173" s="259" t="s">
        <v>200</v>
      </c>
      <c r="G173" s="42"/>
      <c r="H173" s="42"/>
      <c r="I173" s="214"/>
      <c r="J173" s="42"/>
      <c r="K173" s="42"/>
      <c r="L173" s="43"/>
      <c r="M173" s="260"/>
      <c r="N173" s="261"/>
      <c r="O173" s="93"/>
      <c r="P173" s="93"/>
      <c r="Q173" s="93"/>
      <c r="R173" s="93"/>
      <c r="S173" s="93"/>
      <c r="T173" s="94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7" t="s">
        <v>150</v>
      </c>
      <c r="AU173" s="17" t="s">
        <v>88</v>
      </c>
    </row>
    <row r="174" s="2" customFormat="1" ht="24.15" customHeight="1">
      <c r="A174" s="40"/>
      <c r="B174" s="41"/>
      <c r="C174" s="245" t="s">
        <v>201</v>
      </c>
      <c r="D174" s="245" t="s">
        <v>144</v>
      </c>
      <c r="E174" s="246" t="s">
        <v>202</v>
      </c>
      <c r="F174" s="247" t="s">
        <v>203</v>
      </c>
      <c r="G174" s="248" t="s">
        <v>204</v>
      </c>
      <c r="H174" s="249">
        <v>1200</v>
      </c>
      <c r="I174" s="250"/>
      <c r="J174" s="251">
        <f>ROUND(I174*H174,2)</f>
        <v>0</v>
      </c>
      <c r="K174" s="252"/>
      <c r="L174" s="43"/>
      <c r="M174" s="253" t="s">
        <v>1</v>
      </c>
      <c r="N174" s="254" t="s">
        <v>43</v>
      </c>
      <c r="O174" s="93"/>
      <c r="P174" s="255">
        <f>O174*H174</f>
        <v>0</v>
      </c>
      <c r="Q174" s="255">
        <v>0</v>
      </c>
      <c r="R174" s="255">
        <f>Q174*H174</f>
        <v>0</v>
      </c>
      <c r="S174" s="255">
        <v>0</v>
      </c>
      <c r="T174" s="25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57" t="s">
        <v>148</v>
      </c>
      <c r="AT174" s="257" t="s">
        <v>144</v>
      </c>
      <c r="AU174" s="257" t="s">
        <v>88</v>
      </c>
      <c r="AY174" s="17" t="s">
        <v>142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7" t="s">
        <v>86</v>
      </c>
      <c r="BK174" s="145">
        <f>ROUND(I174*H174,2)</f>
        <v>0</v>
      </c>
      <c r="BL174" s="17" t="s">
        <v>148</v>
      </c>
      <c r="BM174" s="257" t="s">
        <v>205</v>
      </c>
    </row>
    <row r="175" s="2" customFormat="1">
      <c r="A175" s="40"/>
      <c r="B175" s="41"/>
      <c r="C175" s="42"/>
      <c r="D175" s="258" t="s">
        <v>150</v>
      </c>
      <c r="E175" s="42"/>
      <c r="F175" s="259" t="s">
        <v>206</v>
      </c>
      <c r="G175" s="42"/>
      <c r="H175" s="42"/>
      <c r="I175" s="214"/>
      <c r="J175" s="42"/>
      <c r="K175" s="42"/>
      <c r="L175" s="43"/>
      <c r="M175" s="260"/>
      <c r="N175" s="261"/>
      <c r="O175" s="93"/>
      <c r="P175" s="93"/>
      <c r="Q175" s="93"/>
      <c r="R175" s="93"/>
      <c r="S175" s="93"/>
      <c r="T175" s="94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7" t="s">
        <v>150</v>
      </c>
      <c r="AU175" s="17" t="s">
        <v>88</v>
      </c>
    </row>
    <row r="176" s="2" customFormat="1" ht="16.5" customHeight="1">
      <c r="A176" s="40"/>
      <c r="B176" s="41"/>
      <c r="C176" s="295" t="s">
        <v>207</v>
      </c>
      <c r="D176" s="295" t="s">
        <v>208</v>
      </c>
      <c r="E176" s="296" t="s">
        <v>209</v>
      </c>
      <c r="F176" s="297" t="s">
        <v>210</v>
      </c>
      <c r="G176" s="298" t="s">
        <v>211</v>
      </c>
      <c r="H176" s="299">
        <v>36</v>
      </c>
      <c r="I176" s="300"/>
      <c r="J176" s="301">
        <f>ROUND(I176*H176,2)</f>
        <v>0</v>
      </c>
      <c r="K176" s="302"/>
      <c r="L176" s="303"/>
      <c r="M176" s="304" t="s">
        <v>1</v>
      </c>
      <c r="N176" s="305" t="s">
        <v>43</v>
      </c>
      <c r="O176" s="93"/>
      <c r="P176" s="255">
        <f>O176*H176</f>
        <v>0</v>
      </c>
      <c r="Q176" s="255">
        <v>0.001</v>
      </c>
      <c r="R176" s="255">
        <f>Q176*H176</f>
        <v>0.036000000000000004</v>
      </c>
      <c r="S176" s="255">
        <v>0</v>
      </c>
      <c r="T176" s="25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57" t="s">
        <v>196</v>
      </c>
      <c r="AT176" s="257" t="s">
        <v>208</v>
      </c>
      <c r="AU176" s="257" t="s">
        <v>88</v>
      </c>
      <c r="AY176" s="17" t="s">
        <v>142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7" t="s">
        <v>86</v>
      </c>
      <c r="BK176" s="145">
        <f>ROUND(I176*H176,2)</f>
        <v>0</v>
      </c>
      <c r="BL176" s="17" t="s">
        <v>148</v>
      </c>
      <c r="BM176" s="257" t="s">
        <v>212</v>
      </c>
    </row>
    <row r="177" s="2" customFormat="1">
      <c r="A177" s="40"/>
      <c r="B177" s="41"/>
      <c r="C177" s="42"/>
      <c r="D177" s="258" t="s">
        <v>150</v>
      </c>
      <c r="E177" s="42"/>
      <c r="F177" s="259" t="s">
        <v>210</v>
      </c>
      <c r="G177" s="42"/>
      <c r="H177" s="42"/>
      <c r="I177" s="214"/>
      <c r="J177" s="42"/>
      <c r="K177" s="42"/>
      <c r="L177" s="43"/>
      <c r="M177" s="260"/>
      <c r="N177" s="261"/>
      <c r="O177" s="93"/>
      <c r="P177" s="93"/>
      <c r="Q177" s="93"/>
      <c r="R177" s="93"/>
      <c r="S177" s="93"/>
      <c r="T177" s="94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7" t="s">
        <v>150</v>
      </c>
      <c r="AU177" s="17" t="s">
        <v>88</v>
      </c>
    </row>
    <row r="178" s="13" customFormat="1">
      <c r="A178" s="13"/>
      <c r="B178" s="262"/>
      <c r="C178" s="263"/>
      <c r="D178" s="258" t="s">
        <v>152</v>
      </c>
      <c r="E178" s="263"/>
      <c r="F178" s="265" t="s">
        <v>213</v>
      </c>
      <c r="G178" s="263"/>
      <c r="H178" s="266">
        <v>36</v>
      </c>
      <c r="I178" s="267"/>
      <c r="J178" s="263"/>
      <c r="K178" s="263"/>
      <c r="L178" s="268"/>
      <c r="M178" s="269"/>
      <c r="N178" s="270"/>
      <c r="O178" s="270"/>
      <c r="P178" s="270"/>
      <c r="Q178" s="270"/>
      <c r="R178" s="270"/>
      <c r="S178" s="270"/>
      <c r="T178" s="27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2" t="s">
        <v>152</v>
      </c>
      <c r="AU178" s="272" t="s">
        <v>88</v>
      </c>
      <c r="AV178" s="13" t="s">
        <v>88</v>
      </c>
      <c r="AW178" s="13" t="s">
        <v>4</v>
      </c>
      <c r="AX178" s="13" t="s">
        <v>86</v>
      </c>
      <c r="AY178" s="272" t="s">
        <v>142</v>
      </c>
    </row>
    <row r="179" s="2" customFormat="1" ht="24.15" customHeight="1">
      <c r="A179" s="40"/>
      <c r="B179" s="41"/>
      <c r="C179" s="245" t="s">
        <v>214</v>
      </c>
      <c r="D179" s="245" t="s">
        <v>144</v>
      </c>
      <c r="E179" s="246" t="s">
        <v>215</v>
      </c>
      <c r="F179" s="247" t="s">
        <v>216</v>
      </c>
      <c r="G179" s="248" t="s">
        <v>204</v>
      </c>
      <c r="H179" s="249">
        <v>128</v>
      </c>
      <c r="I179" s="250"/>
      <c r="J179" s="251">
        <f>ROUND(I179*H179,2)</f>
        <v>0</v>
      </c>
      <c r="K179" s="252"/>
      <c r="L179" s="43"/>
      <c r="M179" s="253" t="s">
        <v>1</v>
      </c>
      <c r="N179" s="254" t="s">
        <v>43</v>
      </c>
      <c r="O179" s="93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57" t="s">
        <v>148</v>
      </c>
      <c r="AT179" s="257" t="s">
        <v>144</v>
      </c>
      <c r="AU179" s="257" t="s">
        <v>88</v>
      </c>
      <c r="AY179" s="17" t="s">
        <v>142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86</v>
      </c>
      <c r="BK179" s="145">
        <f>ROUND(I179*H179,2)</f>
        <v>0</v>
      </c>
      <c r="BL179" s="17" t="s">
        <v>148</v>
      </c>
      <c r="BM179" s="257" t="s">
        <v>217</v>
      </c>
    </row>
    <row r="180" s="2" customFormat="1">
      <c r="A180" s="40"/>
      <c r="B180" s="41"/>
      <c r="C180" s="42"/>
      <c r="D180" s="258" t="s">
        <v>150</v>
      </c>
      <c r="E180" s="42"/>
      <c r="F180" s="259" t="s">
        <v>218</v>
      </c>
      <c r="G180" s="42"/>
      <c r="H180" s="42"/>
      <c r="I180" s="214"/>
      <c r="J180" s="42"/>
      <c r="K180" s="42"/>
      <c r="L180" s="43"/>
      <c r="M180" s="260"/>
      <c r="N180" s="261"/>
      <c r="O180" s="93"/>
      <c r="P180" s="93"/>
      <c r="Q180" s="93"/>
      <c r="R180" s="93"/>
      <c r="S180" s="93"/>
      <c r="T180" s="94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7" t="s">
        <v>150</v>
      </c>
      <c r="AU180" s="17" t="s">
        <v>88</v>
      </c>
    </row>
    <row r="181" s="13" customFormat="1">
      <c r="A181" s="13"/>
      <c r="B181" s="262"/>
      <c r="C181" s="263"/>
      <c r="D181" s="258" t="s">
        <v>152</v>
      </c>
      <c r="E181" s="264" t="s">
        <v>1</v>
      </c>
      <c r="F181" s="265" t="s">
        <v>219</v>
      </c>
      <c r="G181" s="263"/>
      <c r="H181" s="266">
        <v>128</v>
      </c>
      <c r="I181" s="267"/>
      <c r="J181" s="263"/>
      <c r="K181" s="263"/>
      <c r="L181" s="268"/>
      <c r="M181" s="269"/>
      <c r="N181" s="270"/>
      <c r="O181" s="270"/>
      <c r="P181" s="270"/>
      <c r="Q181" s="270"/>
      <c r="R181" s="270"/>
      <c r="S181" s="270"/>
      <c r="T181" s="27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2" t="s">
        <v>152</v>
      </c>
      <c r="AU181" s="272" t="s">
        <v>88</v>
      </c>
      <c r="AV181" s="13" t="s">
        <v>88</v>
      </c>
      <c r="AW181" s="13" t="s">
        <v>32</v>
      </c>
      <c r="AX181" s="13" t="s">
        <v>78</v>
      </c>
      <c r="AY181" s="272" t="s">
        <v>142</v>
      </c>
    </row>
    <row r="182" s="14" customFormat="1">
      <c r="A182" s="14"/>
      <c r="B182" s="273"/>
      <c r="C182" s="274"/>
      <c r="D182" s="258" t="s">
        <v>152</v>
      </c>
      <c r="E182" s="275" t="s">
        <v>1</v>
      </c>
      <c r="F182" s="276" t="s">
        <v>220</v>
      </c>
      <c r="G182" s="274"/>
      <c r="H182" s="277">
        <v>128</v>
      </c>
      <c r="I182" s="278"/>
      <c r="J182" s="274"/>
      <c r="K182" s="274"/>
      <c r="L182" s="279"/>
      <c r="M182" s="280"/>
      <c r="N182" s="281"/>
      <c r="O182" s="281"/>
      <c r="P182" s="281"/>
      <c r="Q182" s="281"/>
      <c r="R182" s="281"/>
      <c r="S182" s="281"/>
      <c r="T182" s="28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3" t="s">
        <v>152</v>
      </c>
      <c r="AU182" s="283" t="s">
        <v>88</v>
      </c>
      <c r="AV182" s="14" t="s">
        <v>155</v>
      </c>
      <c r="AW182" s="14" t="s">
        <v>32</v>
      </c>
      <c r="AX182" s="14" t="s">
        <v>78</v>
      </c>
      <c r="AY182" s="283" t="s">
        <v>142</v>
      </c>
    </row>
    <row r="183" s="15" customFormat="1">
      <c r="A183" s="15"/>
      <c r="B183" s="284"/>
      <c r="C183" s="285"/>
      <c r="D183" s="258" t="s">
        <v>152</v>
      </c>
      <c r="E183" s="286" t="s">
        <v>1</v>
      </c>
      <c r="F183" s="287" t="s">
        <v>156</v>
      </c>
      <c r="G183" s="285"/>
      <c r="H183" s="288">
        <v>128</v>
      </c>
      <c r="I183" s="289"/>
      <c r="J183" s="285"/>
      <c r="K183" s="285"/>
      <c r="L183" s="290"/>
      <c r="M183" s="291"/>
      <c r="N183" s="292"/>
      <c r="O183" s="292"/>
      <c r="P183" s="292"/>
      <c r="Q183" s="292"/>
      <c r="R183" s="292"/>
      <c r="S183" s="292"/>
      <c r="T183" s="29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94" t="s">
        <v>152</v>
      </c>
      <c r="AU183" s="294" t="s">
        <v>88</v>
      </c>
      <c r="AV183" s="15" t="s">
        <v>148</v>
      </c>
      <c r="AW183" s="15" t="s">
        <v>32</v>
      </c>
      <c r="AX183" s="15" t="s">
        <v>86</v>
      </c>
      <c r="AY183" s="294" t="s">
        <v>142</v>
      </c>
    </row>
    <row r="184" s="2" customFormat="1" ht="16.5" customHeight="1">
      <c r="A184" s="40"/>
      <c r="B184" s="41"/>
      <c r="C184" s="295" t="s">
        <v>8</v>
      </c>
      <c r="D184" s="295" t="s">
        <v>208</v>
      </c>
      <c r="E184" s="296" t="s">
        <v>221</v>
      </c>
      <c r="F184" s="297" t="s">
        <v>222</v>
      </c>
      <c r="G184" s="298" t="s">
        <v>211</v>
      </c>
      <c r="H184" s="299">
        <v>3.8399999999999999</v>
      </c>
      <c r="I184" s="300"/>
      <c r="J184" s="301">
        <f>ROUND(I184*H184,2)</f>
        <v>0</v>
      </c>
      <c r="K184" s="302"/>
      <c r="L184" s="303"/>
      <c r="M184" s="304" t="s">
        <v>1</v>
      </c>
      <c r="N184" s="305" t="s">
        <v>43</v>
      </c>
      <c r="O184" s="93"/>
      <c r="P184" s="255">
        <f>O184*H184</f>
        <v>0</v>
      </c>
      <c r="Q184" s="255">
        <v>0.001</v>
      </c>
      <c r="R184" s="255">
        <f>Q184*H184</f>
        <v>0.0038400000000000001</v>
      </c>
      <c r="S184" s="255">
        <v>0</v>
      </c>
      <c r="T184" s="25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57" t="s">
        <v>196</v>
      </c>
      <c r="AT184" s="257" t="s">
        <v>208</v>
      </c>
      <c r="AU184" s="257" t="s">
        <v>88</v>
      </c>
      <c r="AY184" s="17" t="s">
        <v>142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7" t="s">
        <v>86</v>
      </c>
      <c r="BK184" s="145">
        <f>ROUND(I184*H184,2)</f>
        <v>0</v>
      </c>
      <c r="BL184" s="17" t="s">
        <v>148</v>
      </c>
      <c r="BM184" s="257" t="s">
        <v>223</v>
      </c>
    </row>
    <row r="185" s="2" customFormat="1">
      <c r="A185" s="40"/>
      <c r="B185" s="41"/>
      <c r="C185" s="42"/>
      <c r="D185" s="258" t="s">
        <v>150</v>
      </c>
      <c r="E185" s="42"/>
      <c r="F185" s="259" t="s">
        <v>222</v>
      </c>
      <c r="G185" s="42"/>
      <c r="H185" s="42"/>
      <c r="I185" s="214"/>
      <c r="J185" s="42"/>
      <c r="K185" s="42"/>
      <c r="L185" s="43"/>
      <c r="M185" s="260"/>
      <c r="N185" s="261"/>
      <c r="O185" s="93"/>
      <c r="P185" s="93"/>
      <c r="Q185" s="93"/>
      <c r="R185" s="93"/>
      <c r="S185" s="93"/>
      <c r="T185" s="94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7" t="s">
        <v>150</v>
      </c>
      <c r="AU185" s="17" t="s">
        <v>88</v>
      </c>
    </row>
    <row r="186" s="13" customFormat="1">
      <c r="A186" s="13"/>
      <c r="B186" s="262"/>
      <c r="C186" s="263"/>
      <c r="D186" s="258" t="s">
        <v>152</v>
      </c>
      <c r="E186" s="263"/>
      <c r="F186" s="265" t="s">
        <v>224</v>
      </c>
      <c r="G186" s="263"/>
      <c r="H186" s="266">
        <v>3.8399999999999999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2" t="s">
        <v>152</v>
      </c>
      <c r="AU186" s="272" t="s">
        <v>88</v>
      </c>
      <c r="AV186" s="13" t="s">
        <v>88</v>
      </c>
      <c r="AW186" s="13" t="s">
        <v>4</v>
      </c>
      <c r="AX186" s="13" t="s">
        <v>86</v>
      </c>
      <c r="AY186" s="272" t="s">
        <v>142</v>
      </c>
    </row>
    <row r="187" s="2" customFormat="1" ht="24.15" customHeight="1">
      <c r="A187" s="40"/>
      <c r="B187" s="41"/>
      <c r="C187" s="245" t="s">
        <v>225</v>
      </c>
      <c r="D187" s="245" t="s">
        <v>144</v>
      </c>
      <c r="E187" s="246" t="s">
        <v>226</v>
      </c>
      <c r="F187" s="247" t="s">
        <v>227</v>
      </c>
      <c r="G187" s="248" t="s">
        <v>204</v>
      </c>
      <c r="H187" s="249">
        <v>1200</v>
      </c>
      <c r="I187" s="250"/>
      <c r="J187" s="251">
        <f>ROUND(I187*H187,2)</f>
        <v>0</v>
      </c>
      <c r="K187" s="252"/>
      <c r="L187" s="43"/>
      <c r="M187" s="253" t="s">
        <v>1</v>
      </c>
      <c r="N187" s="254" t="s">
        <v>43</v>
      </c>
      <c r="O187" s="93"/>
      <c r="P187" s="255">
        <f>O187*H187</f>
        <v>0</v>
      </c>
      <c r="Q187" s="255">
        <v>0</v>
      </c>
      <c r="R187" s="255">
        <f>Q187*H187</f>
        <v>0</v>
      </c>
      <c r="S187" s="255">
        <v>0</v>
      </c>
      <c r="T187" s="25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57" t="s">
        <v>148</v>
      </c>
      <c r="AT187" s="257" t="s">
        <v>144</v>
      </c>
      <c r="AU187" s="257" t="s">
        <v>88</v>
      </c>
      <c r="AY187" s="17" t="s">
        <v>142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7" t="s">
        <v>86</v>
      </c>
      <c r="BK187" s="145">
        <f>ROUND(I187*H187,2)</f>
        <v>0</v>
      </c>
      <c r="BL187" s="17" t="s">
        <v>148</v>
      </c>
      <c r="BM187" s="257" t="s">
        <v>228</v>
      </c>
    </row>
    <row r="188" s="2" customFormat="1">
      <c r="A188" s="40"/>
      <c r="B188" s="41"/>
      <c r="C188" s="42"/>
      <c r="D188" s="258" t="s">
        <v>150</v>
      </c>
      <c r="E188" s="42"/>
      <c r="F188" s="259" t="s">
        <v>229</v>
      </c>
      <c r="G188" s="42"/>
      <c r="H188" s="42"/>
      <c r="I188" s="214"/>
      <c r="J188" s="42"/>
      <c r="K188" s="42"/>
      <c r="L188" s="43"/>
      <c r="M188" s="260"/>
      <c r="N188" s="261"/>
      <c r="O188" s="93"/>
      <c r="P188" s="93"/>
      <c r="Q188" s="93"/>
      <c r="R188" s="93"/>
      <c r="S188" s="93"/>
      <c r="T188" s="94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7" t="s">
        <v>150</v>
      </c>
      <c r="AU188" s="17" t="s">
        <v>88</v>
      </c>
    </row>
    <row r="189" s="2" customFormat="1" ht="24.15" customHeight="1">
      <c r="A189" s="40"/>
      <c r="B189" s="41"/>
      <c r="C189" s="245" t="s">
        <v>230</v>
      </c>
      <c r="D189" s="245" t="s">
        <v>144</v>
      </c>
      <c r="E189" s="246" t="s">
        <v>231</v>
      </c>
      <c r="F189" s="247" t="s">
        <v>232</v>
      </c>
      <c r="G189" s="248" t="s">
        <v>204</v>
      </c>
      <c r="H189" s="249">
        <v>280</v>
      </c>
      <c r="I189" s="250"/>
      <c r="J189" s="251">
        <f>ROUND(I189*H189,2)</f>
        <v>0</v>
      </c>
      <c r="K189" s="252"/>
      <c r="L189" s="43"/>
      <c r="M189" s="253" t="s">
        <v>1</v>
      </c>
      <c r="N189" s="254" t="s">
        <v>43</v>
      </c>
      <c r="O189" s="93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57" t="s">
        <v>148</v>
      </c>
      <c r="AT189" s="257" t="s">
        <v>144</v>
      </c>
      <c r="AU189" s="257" t="s">
        <v>88</v>
      </c>
      <c r="AY189" s="17" t="s">
        <v>142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7" t="s">
        <v>86</v>
      </c>
      <c r="BK189" s="145">
        <f>ROUND(I189*H189,2)</f>
        <v>0</v>
      </c>
      <c r="BL189" s="17" t="s">
        <v>148</v>
      </c>
      <c r="BM189" s="257" t="s">
        <v>233</v>
      </c>
    </row>
    <row r="190" s="2" customFormat="1">
      <c r="A190" s="40"/>
      <c r="B190" s="41"/>
      <c r="C190" s="42"/>
      <c r="D190" s="258" t="s">
        <v>150</v>
      </c>
      <c r="E190" s="42"/>
      <c r="F190" s="259" t="s">
        <v>234</v>
      </c>
      <c r="G190" s="42"/>
      <c r="H190" s="42"/>
      <c r="I190" s="214"/>
      <c r="J190" s="42"/>
      <c r="K190" s="42"/>
      <c r="L190" s="43"/>
      <c r="M190" s="260"/>
      <c r="N190" s="261"/>
      <c r="O190" s="93"/>
      <c r="P190" s="93"/>
      <c r="Q190" s="93"/>
      <c r="R190" s="93"/>
      <c r="S190" s="93"/>
      <c r="T190" s="94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7" t="s">
        <v>150</v>
      </c>
      <c r="AU190" s="17" t="s">
        <v>88</v>
      </c>
    </row>
    <row r="191" s="13" customFormat="1">
      <c r="A191" s="13"/>
      <c r="B191" s="262"/>
      <c r="C191" s="263"/>
      <c r="D191" s="258" t="s">
        <v>152</v>
      </c>
      <c r="E191" s="264" t="s">
        <v>1</v>
      </c>
      <c r="F191" s="265" t="s">
        <v>235</v>
      </c>
      <c r="G191" s="263"/>
      <c r="H191" s="266">
        <v>280</v>
      </c>
      <c r="I191" s="267"/>
      <c r="J191" s="263"/>
      <c r="K191" s="263"/>
      <c r="L191" s="268"/>
      <c r="M191" s="269"/>
      <c r="N191" s="270"/>
      <c r="O191" s="270"/>
      <c r="P191" s="270"/>
      <c r="Q191" s="270"/>
      <c r="R191" s="270"/>
      <c r="S191" s="270"/>
      <c r="T191" s="27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2" t="s">
        <v>152</v>
      </c>
      <c r="AU191" s="272" t="s">
        <v>88</v>
      </c>
      <c r="AV191" s="13" t="s">
        <v>88</v>
      </c>
      <c r="AW191" s="13" t="s">
        <v>32</v>
      </c>
      <c r="AX191" s="13" t="s">
        <v>78</v>
      </c>
      <c r="AY191" s="272" t="s">
        <v>142</v>
      </c>
    </row>
    <row r="192" s="14" customFormat="1">
      <c r="A192" s="14"/>
      <c r="B192" s="273"/>
      <c r="C192" s="274"/>
      <c r="D192" s="258" t="s">
        <v>152</v>
      </c>
      <c r="E192" s="275" t="s">
        <v>1</v>
      </c>
      <c r="F192" s="276" t="s">
        <v>236</v>
      </c>
      <c r="G192" s="274"/>
      <c r="H192" s="277">
        <v>280</v>
      </c>
      <c r="I192" s="278"/>
      <c r="J192" s="274"/>
      <c r="K192" s="274"/>
      <c r="L192" s="279"/>
      <c r="M192" s="280"/>
      <c r="N192" s="281"/>
      <c r="O192" s="281"/>
      <c r="P192" s="281"/>
      <c r="Q192" s="281"/>
      <c r="R192" s="281"/>
      <c r="S192" s="281"/>
      <c r="T192" s="28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3" t="s">
        <v>152</v>
      </c>
      <c r="AU192" s="283" t="s">
        <v>88</v>
      </c>
      <c r="AV192" s="14" t="s">
        <v>155</v>
      </c>
      <c r="AW192" s="14" t="s">
        <v>32</v>
      </c>
      <c r="AX192" s="14" t="s">
        <v>78</v>
      </c>
      <c r="AY192" s="283" t="s">
        <v>142</v>
      </c>
    </row>
    <row r="193" s="15" customFormat="1">
      <c r="A193" s="15"/>
      <c r="B193" s="284"/>
      <c r="C193" s="285"/>
      <c r="D193" s="258" t="s">
        <v>152</v>
      </c>
      <c r="E193" s="286" t="s">
        <v>1</v>
      </c>
      <c r="F193" s="287" t="s">
        <v>156</v>
      </c>
      <c r="G193" s="285"/>
      <c r="H193" s="288">
        <v>280</v>
      </c>
      <c r="I193" s="289"/>
      <c r="J193" s="285"/>
      <c r="K193" s="285"/>
      <c r="L193" s="290"/>
      <c r="M193" s="291"/>
      <c r="N193" s="292"/>
      <c r="O193" s="292"/>
      <c r="P193" s="292"/>
      <c r="Q193" s="292"/>
      <c r="R193" s="292"/>
      <c r="S193" s="292"/>
      <c r="T193" s="29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94" t="s">
        <v>152</v>
      </c>
      <c r="AU193" s="294" t="s">
        <v>88</v>
      </c>
      <c r="AV193" s="15" t="s">
        <v>148</v>
      </c>
      <c r="AW193" s="15" t="s">
        <v>32</v>
      </c>
      <c r="AX193" s="15" t="s">
        <v>86</v>
      </c>
      <c r="AY193" s="294" t="s">
        <v>142</v>
      </c>
    </row>
    <row r="194" s="2" customFormat="1" ht="21.75" customHeight="1">
      <c r="A194" s="40"/>
      <c r="B194" s="41"/>
      <c r="C194" s="245" t="s">
        <v>237</v>
      </c>
      <c r="D194" s="245" t="s">
        <v>144</v>
      </c>
      <c r="E194" s="246" t="s">
        <v>238</v>
      </c>
      <c r="F194" s="247" t="s">
        <v>239</v>
      </c>
      <c r="G194" s="248" t="s">
        <v>240</v>
      </c>
      <c r="H194" s="249">
        <v>1</v>
      </c>
      <c r="I194" s="250"/>
      <c r="J194" s="251">
        <f>ROUND(I194*H194,2)</f>
        <v>0</v>
      </c>
      <c r="K194" s="252"/>
      <c r="L194" s="43"/>
      <c r="M194" s="253" t="s">
        <v>1</v>
      </c>
      <c r="N194" s="254" t="s">
        <v>43</v>
      </c>
      <c r="O194" s="93"/>
      <c r="P194" s="255">
        <f>O194*H194</f>
        <v>0</v>
      </c>
      <c r="Q194" s="255">
        <v>0.0032200000000000002</v>
      </c>
      <c r="R194" s="255">
        <f>Q194*H194</f>
        <v>0.0032200000000000002</v>
      </c>
      <c r="S194" s="255">
        <v>0</v>
      </c>
      <c r="T194" s="25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57" t="s">
        <v>148</v>
      </c>
      <c r="AT194" s="257" t="s">
        <v>144</v>
      </c>
      <c r="AU194" s="257" t="s">
        <v>88</v>
      </c>
      <c r="AY194" s="17" t="s">
        <v>142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7" t="s">
        <v>86</v>
      </c>
      <c r="BK194" s="145">
        <f>ROUND(I194*H194,2)</f>
        <v>0</v>
      </c>
      <c r="BL194" s="17" t="s">
        <v>148</v>
      </c>
      <c r="BM194" s="257" t="s">
        <v>241</v>
      </c>
    </row>
    <row r="195" s="2" customFormat="1">
      <c r="A195" s="40"/>
      <c r="B195" s="41"/>
      <c r="C195" s="42"/>
      <c r="D195" s="258" t="s">
        <v>150</v>
      </c>
      <c r="E195" s="42"/>
      <c r="F195" s="259" t="s">
        <v>239</v>
      </c>
      <c r="G195" s="42"/>
      <c r="H195" s="42"/>
      <c r="I195" s="214"/>
      <c r="J195" s="42"/>
      <c r="K195" s="42"/>
      <c r="L195" s="43"/>
      <c r="M195" s="260"/>
      <c r="N195" s="261"/>
      <c r="O195" s="93"/>
      <c r="P195" s="93"/>
      <c r="Q195" s="93"/>
      <c r="R195" s="93"/>
      <c r="S195" s="93"/>
      <c r="T195" s="94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7" t="s">
        <v>150</v>
      </c>
      <c r="AU195" s="17" t="s">
        <v>88</v>
      </c>
    </row>
    <row r="196" s="2" customFormat="1">
      <c r="A196" s="40"/>
      <c r="B196" s="41"/>
      <c r="C196" s="42"/>
      <c r="D196" s="258" t="s">
        <v>242</v>
      </c>
      <c r="E196" s="42"/>
      <c r="F196" s="306" t="s">
        <v>243</v>
      </c>
      <c r="G196" s="42"/>
      <c r="H196" s="42"/>
      <c r="I196" s="214"/>
      <c r="J196" s="42"/>
      <c r="K196" s="42"/>
      <c r="L196" s="43"/>
      <c r="M196" s="260"/>
      <c r="N196" s="261"/>
      <c r="O196" s="93"/>
      <c r="P196" s="93"/>
      <c r="Q196" s="93"/>
      <c r="R196" s="93"/>
      <c r="S196" s="93"/>
      <c r="T196" s="94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7" t="s">
        <v>242</v>
      </c>
      <c r="AU196" s="17" t="s">
        <v>88</v>
      </c>
    </row>
    <row r="197" s="12" customFormat="1" ht="22.8" customHeight="1">
      <c r="A197" s="12"/>
      <c r="B197" s="229"/>
      <c r="C197" s="230"/>
      <c r="D197" s="231" t="s">
        <v>77</v>
      </c>
      <c r="E197" s="243" t="s">
        <v>88</v>
      </c>
      <c r="F197" s="243" t="s">
        <v>244</v>
      </c>
      <c r="G197" s="230"/>
      <c r="H197" s="230"/>
      <c r="I197" s="233"/>
      <c r="J197" s="244">
        <f>BK197</f>
        <v>0</v>
      </c>
      <c r="K197" s="230"/>
      <c r="L197" s="235"/>
      <c r="M197" s="236"/>
      <c r="N197" s="237"/>
      <c r="O197" s="237"/>
      <c r="P197" s="238">
        <f>SUM(P198:P218)</f>
        <v>0</v>
      </c>
      <c r="Q197" s="237"/>
      <c r="R197" s="238">
        <f>SUM(R198:R218)</f>
        <v>7.2010196799999999</v>
      </c>
      <c r="S197" s="237"/>
      <c r="T197" s="239">
        <f>SUM(T198:T218)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40" t="s">
        <v>86</v>
      </c>
      <c r="AT197" s="241" t="s">
        <v>77</v>
      </c>
      <c r="AU197" s="241" t="s">
        <v>86</v>
      </c>
      <c r="AY197" s="240" t="s">
        <v>142</v>
      </c>
      <c r="BK197" s="242">
        <f>SUM(BK198:BK218)</f>
        <v>0</v>
      </c>
    </row>
    <row r="198" s="2" customFormat="1" ht="24.15" customHeight="1">
      <c r="A198" s="40"/>
      <c r="B198" s="41"/>
      <c r="C198" s="245" t="s">
        <v>245</v>
      </c>
      <c r="D198" s="245" t="s">
        <v>144</v>
      </c>
      <c r="E198" s="246" t="s">
        <v>246</v>
      </c>
      <c r="F198" s="247" t="s">
        <v>247</v>
      </c>
      <c r="G198" s="248" t="s">
        <v>147</v>
      </c>
      <c r="H198" s="249">
        <v>2.706</v>
      </c>
      <c r="I198" s="250"/>
      <c r="J198" s="251">
        <f>ROUND(I198*H198,2)</f>
        <v>0</v>
      </c>
      <c r="K198" s="252"/>
      <c r="L198" s="43"/>
      <c r="M198" s="253" t="s">
        <v>1</v>
      </c>
      <c r="N198" s="254" t="s">
        <v>43</v>
      </c>
      <c r="O198" s="93"/>
      <c r="P198" s="255">
        <f>O198*H198</f>
        <v>0</v>
      </c>
      <c r="Q198" s="255">
        <v>2.55328</v>
      </c>
      <c r="R198" s="255">
        <f>Q198*H198</f>
        <v>6.9091756799999997</v>
      </c>
      <c r="S198" s="255">
        <v>0</v>
      </c>
      <c r="T198" s="25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57" t="s">
        <v>148</v>
      </c>
      <c r="AT198" s="257" t="s">
        <v>144</v>
      </c>
      <c r="AU198" s="257" t="s">
        <v>88</v>
      </c>
      <c r="AY198" s="17" t="s">
        <v>142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86</v>
      </c>
      <c r="BK198" s="145">
        <f>ROUND(I198*H198,2)</f>
        <v>0</v>
      </c>
      <c r="BL198" s="17" t="s">
        <v>148</v>
      </c>
      <c r="BM198" s="257" t="s">
        <v>248</v>
      </c>
    </row>
    <row r="199" s="2" customFormat="1">
      <c r="A199" s="40"/>
      <c r="B199" s="41"/>
      <c r="C199" s="42"/>
      <c r="D199" s="258" t="s">
        <v>150</v>
      </c>
      <c r="E199" s="42"/>
      <c r="F199" s="259" t="s">
        <v>249</v>
      </c>
      <c r="G199" s="42"/>
      <c r="H199" s="42"/>
      <c r="I199" s="214"/>
      <c r="J199" s="42"/>
      <c r="K199" s="42"/>
      <c r="L199" s="43"/>
      <c r="M199" s="260"/>
      <c r="N199" s="261"/>
      <c r="O199" s="93"/>
      <c r="P199" s="93"/>
      <c r="Q199" s="93"/>
      <c r="R199" s="93"/>
      <c r="S199" s="93"/>
      <c r="T199" s="94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7" t="s">
        <v>150</v>
      </c>
      <c r="AU199" s="17" t="s">
        <v>88</v>
      </c>
    </row>
    <row r="200" s="13" customFormat="1">
      <c r="A200" s="13"/>
      <c r="B200" s="262"/>
      <c r="C200" s="263"/>
      <c r="D200" s="258" t="s">
        <v>152</v>
      </c>
      <c r="E200" s="264" t="s">
        <v>1</v>
      </c>
      <c r="F200" s="265" t="s">
        <v>250</v>
      </c>
      <c r="G200" s="263"/>
      <c r="H200" s="266">
        <v>0.17999999999999999</v>
      </c>
      <c r="I200" s="267"/>
      <c r="J200" s="263"/>
      <c r="K200" s="263"/>
      <c r="L200" s="268"/>
      <c r="M200" s="269"/>
      <c r="N200" s="270"/>
      <c r="O200" s="270"/>
      <c r="P200" s="270"/>
      <c r="Q200" s="270"/>
      <c r="R200" s="270"/>
      <c r="S200" s="270"/>
      <c r="T200" s="27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2" t="s">
        <v>152</v>
      </c>
      <c r="AU200" s="272" t="s">
        <v>88</v>
      </c>
      <c r="AV200" s="13" t="s">
        <v>88</v>
      </c>
      <c r="AW200" s="13" t="s">
        <v>32</v>
      </c>
      <c r="AX200" s="13" t="s">
        <v>78</v>
      </c>
      <c r="AY200" s="272" t="s">
        <v>142</v>
      </c>
    </row>
    <row r="201" s="14" customFormat="1">
      <c r="A201" s="14"/>
      <c r="B201" s="273"/>
      <c r="C201" s="274"/>
      <c r="D201" s="258" t="s">
        <v>152</v>
      </c>
      <c r="E201" s="275" t="s">
        <v>1</v>
      </c>
      <c r="F201" s="276" t="s">
        <v>251</v>
      </c>
      <c r="G201" s="274"/>
      <c r="H201" s="277">
        <v>0.17999999999999999</v>
      </c>
      <c r="I201" s="278"/>
      <c r="J201" s="274"/>
      <c r="K201" s="274"/>
      <c r="L201" s="279"/>
      <c r="M201" s="280"/>
      <c r="N201" s="281"/>
      <c r="O201" s="281"/>
      <c r="P201" s="281"/>
      <c r="Q201" s="281"/>
      <c r="R201" s="281"/>
      <c r="S201" s="281"/>
      <c r="T201" s="28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83" t="s">
        <v>152</v>
      </c>
      <c r="AU201" s="283" t="s">
        <v>88</v>
      </c>
      <c r="AV201" s="14" t="s">
        <v>155</v>
      </c>
      <c r="AW201" s="14" t="s">
        <v>32</v>
      </c>
      <c r="AX201" s="14" t="s">
        <v>78</v>
      </c>
      <c r="AY201" s="283" t="s">
        <v>142</v>
      </c>
    </row>
    <row r="202" s="13" customFormat="1">
      <c r="A202" s="13"/>
      <c r="B202" s="262"/>
      <c r="C202" s="263"/>
      <c r="D202" s="258" t="s">
        <v>152</v>
      </c>
      <c r="E202" s="264" t="s">
        <v>1</v>
      </c>
      <c r="F202" s="265" t="s">
        <v>252</v>
      </c>
      <c r="G202" s="263"/>
      <c r="H202" s="266">
        <v>0.59999999999999998</v>
      </c>
      <c r="I202" s="267"/>
      <c r="J202" s="263"/>
      <c r="K202" s="263"/>
      <c r="L202" s="268"/>
      <c r="M202" s="269"/>
      <c r="N202" s="270"/>
      <c r="O202" s="270"/>
      <c r="P202" s="270"/>
      <c r="Q202" s="270"/>
      <c r="R202" s="270"/>
      <c r="S202" s="270"/>
      <c r="T202" s="27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2" t="s">
        <v>152</v>
      </c>
      <c r="AU202" s="272" t="s">
        <v>88</v>
      </c>
      <c r="AV202" s="13" t="s">
        <v>88</v>
      </c>
      <c r="AW202" s="13" t="s">
        <v>32</v>
      </c>
      <c r="AX202" s="13" t="s">
        <v>78</v>
      </c>
      <c r="AY202" s="272" t="s">
        <v>142</v>
      </c>
    </row>
    <row r="203" s="14" customFormat="1">
      <c r="A203" s="14"/>
      <c r="B203" s="273"/>
      <c r="C203" s="274"/>
      <c r="D203" s="258" t="s">
        <v>152</v>
      </c>
      <c r="E203" s="275" t="s">
        <v>1</v>
      </c>
      <c r="F203" s="276" t="s">
        <v>253</v>
      </c>
      <c r="G203" s="274"/>
      <c r="H203" s="277">
        <v>0.59999999999999998</v>
      </c>
      <c r="I203" s="278"/>
      <c r="J203" s="274"/>
      <c r="K203" s="274"/>
      <c r="L203" s="279"/>
      <c r="M203" s="280"/>
      <c r="N203" s="281"/>
      <c r="O203" s="281"/>
      <c r="P203" s="281"/>
      <c r="Q203" s="281"/>
      <c r="R203" s="281"/>
      <c r="S203" s="281"/>
      <c r="T203" s="28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83" t="s">
        <v>152</v>
      </c>
      <c r="AU203" s="283" t="s">
        <v>88</v>
      </c>
      <c r="AV203" s="14" t="s">
        <v>155</v>
      </c>
      <c r="AW203" s="14" t="s">
        <v>32</v>
      </c>
      <c r="AX203" s="14" t="s">
        <v>78</v>
      </c>
      <c r="AY203" s="283" t="s">
        <v>142</v>
      </c>
    </row>
    <row r="204" s="13" customFormat="1">
      <c r="A204" s="13"/>
      <c r="B204" s="262"/>
      <c r="C204" s="263"/>
      <c r="D204" s="258" t="s">
        <v>152</v>
      </c>
      <c r="E204" s="264" t="s">
        <v>1</v>
      </c>
      <c r="F204" s="265" t="s">
        <v>254</v>
      </c>
      <c r="G204" s="263"/>
      <c r="H204" s="266">
        <v>0.63</v>
      </c>
      <c r="I204" s="267"/>
      <c r="J204" s="263"/>
      <c r="K204" s="263"/>
      <c r="L204" s="268"/>
      <c r="M204" s="269"/>
      <c r="N204" s="270"/>
      <c r="O204" s="270"/>
      <c r="P204" s="270"/>
      <c r="Q204" s="270"/>
      <c r="R204" s="270"/>
      <c r="S204" s="270"/>
      <c r="T204" s="27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2" t="s">
        <v>152</v>
      </c>
      <c r="AU204" s="272" t="s">
        <v>88</v>
      </c>
      <c r="AV204" s="13" t="s">
        <v>88</v>
      </c>
      <c r="AW204" s="13" t="s">
        <v>32</v>
      </c>
      <c r="AX204" s="13" t="s">
        <v>78</v>
      </c>
      <c r="AY204" s="272" t="s">
        <v>142</v>
      </c>
    </row>
    <row r="205" s="14" customFormat="1">
      <c r="A205" s="14"/>
      <c r="B205" s="273"/>
      <c r="C205" s="274"/>
      <c r="D205" s="258" t="s">
        <v>152</v>
      </c>
      <c r="E205" s="275" t="s">
        <v>1</v>
      </c>
      <c r="F205" s="276" t="s">
        <v>255</v>
      </c>
      <c r="G205" s="274"/>
      <c r="H205" s="277">
        <v>0.63</v>
      </c>
      <c r="I205" s="278"/>
      <c r="J205" s="274"/>
      <c r="K205" s="274"/>
      <c r="L205" s="279"/>
      <c r="M205" s="280"/>
      <c r="N205" s="281"/>
      <c r="O205" s="281"/>
      <c r="P205" s="281"/>
      <c r="Q205" s="281"/>
      <c r="R205" s="281"/>
      <c r="S205" s="281"/>
      <c r="T205" s="28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83" t="s">
        <v>152</v>
      </c>
      <c r="AU205" s="283" t="s">
        <v>88</v>
      </c>
      <c r="AV205" s="14" t="s">
        <v>155</v>
      </c>
      <c r="AW205" s="14" t="s">
        <v>32</v>
      </c>
      <c r="AX205" s="14" t="s">
        <v>78</v>
      </c>
      <c r="AY205" s="283" t="s">
        <v>142</v>
      </c>
    </row>
    <row r="206" s="13" customFormat="1">
      <c r="A206" s="13"/>
      <c r="B206" s="262"/>
      <c r="C206" s="263"/>
      <c r="D206" s="258" t="s">
        <v>152</v>
      </c>
      <c r="E206" s="264" t="s">
        <v>1</v>
      </c>
      <c r="F206" s="265" t="s">
        <v>256</v>
      </c>
      <c r="G206" s="263"/>
      <c r="H206" s="266">
        <v>0.64800000000000002</v>
      </c>
      <c r="I206" s="267"/>
      <c r="J206" s="263"/>
      <c r="K206" s="263"/>
      <c r="L206" s="268"/>
      <c r="M206" s="269"/>
      <c r="N206" s="270"/>
      <c r="O206" s="270"/>
      <c r="P206" s="270"/>
      <c r="Q206" s="270"/>
      <c r="R206" s="270"/>
      <c r="S206" s="270"/>
      <c r="T206" s="27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2" t="s">
        <v>152</v>
      </c>
      <c r="AU206" s="272" t="s">
        <v>88</v>
      </c>
      <c r="AV206" s="13" t="s">
        <v>88</v>
      </c>
      <c r="AW206" s="13" t="s">
        <v>32</v>
      </c>
      <c r="AX206" s="13" t="s">
        <v>78</v>
      </c>
      <c r="AY206" s="272" t="s">
        <v>142</v>
      </c>
    </row>
    <row r="207" s="14" customFormat="1">
      <c r="A207" s="14"/>
      <c r="B207" s="273"/>
      <c r="C207" s="274"/>
      <c r="D207" s="258" t="s">
        <v>152</v>
      </c>
      <c r="E207" s="275" t="s">
        <v>1</v>
      </c>
      <c r="F207" s="276" t="s">
        <v>257</v>
      </c>
      <c r="G207" s="274"/>
      <c r="H207" s="277">
        <v>0.64800000000000002</v>
      </c>
      <c r="I207" s="278"/>
      <c r="J207" s="274"/>
      <c r="K207" s="274"/>
      <c r="L207" s="279"/>
      <c r="M207" s="280"/>
      <c r="N207" s="281"/>
      <c r="O207" s="281"/>
      <c r="P207" s="281"/>
      <c r="Q207" s="281"/>
      <c r="R207" s="281"/>
      <c r="S207" s="281"/>
      <c r="T207" s="28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83" t="s">
        <v>152</v>
      </c>
      <c r="AU207" s="283" t="s">
        <v>88</v>
      </c>
      <c r="AV207" s="14" t="s">
        <v>155</v>
      </c>
      <c r="AW207" s="14" t="s">
        <v>32</v>
      </c>
      <c r="AX207" s="14" t="s">
        <v>78</v>
      </c>
      <c r="AY207" s="283" t="s">
        <v>142</v>
      </c>
    </row>
    <row r="208" s="13" customFormat="1">
      <c r="A208" s="13"/>
      <c r="B208" s="262"/>
      <c r="C208" s="263"/>
      <c r="D208" s="258" t="s">
        <v>152</v>
      </c>
      <c r="E208" s="264" t="s">
        <v>1</v>
      </c>
      <c r="F208" s="265" t="s">
        <v>256</v>
      </c>
      <c r="G208" s="263"/>
      <c r="H208" s="266">
        <v>0.64800000000000002</v>
      </c>
      <c r="I208" s="267"/>
      <c r="J208" s="263"/>
      <c r="K208" s="263"/>
      <c r="L208" s="268"/>
      <c r="M208" s="269"/>
      <c r="N208" s="270"/>
      <c r="O208" s="270"/>
      <c r="P208" s="270"/>
      <c r="Q208" s="270"/>
      <c r="R208" s="270"/>
      <c r="S208" s="270"/>
      <c r="T208" s="27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2" t="s">
        <v>152</v>
      </c>
      <c r="AU208" s="272" t="s">
        <v>88</v>
      </c>
      <c r="AV208" s="13" t="s">
        <v>88</v>
      </c>
      <c r="AW208" s="13" t="s">
        <v>32</v>
      </c>
      <c r="AX208" s="13" t="s">
        <v>78</v>
      </c>
      <c r="AY208" s="272" t="s">
        <v>142</v>
      </c>
    </row>
    <row r="209" s="14" customFormat="1">
      <c r="A209" s="14"/>
      <c r="B209" s="273"/>
      <c r="C209" s="274"/>
      <c r="D209" s="258" t="s">
        <v>152</v>
      </c>
      <c r="E209" s="275" t="s">
        <v>1</v>
      </c>
      <c r="F209" s="276" t="s">
        <v>258</v>
      </c>
      <c r="G209" s="274"/>
      <c r="H209" s="277">
        <v>0.64800000000000002</v>
      </c>
      <c r="I209" s="278"/>
      <c r="J209" s="274"/>
      <c r="K209" s="274"/>
      <c r="L209" s="279"/>
      <c r="M209" s="280"/>
      <c r="N209" s="281"/>
      <c r="O209" s="281"/>
      <c r="P209" s="281"/>
      <c r="Q209" s="281"/>
      <c r="R209" s="281"/>
      <c r="S209" s="281"/>
      <c r="T209" s="28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83" t="s">
        <v>152</v>
      </c>
      <c r="AU209" s="283" t="s">
        <v>88</v>
      </c>
      <c r="AV209" s="14" t="s">
        <v>155</v>
      </c>
      <c r="AW209" s="14" t="s">
        <v>32</v>
      </c>
      <c r="AX209" s="14" t="s">
        <v>78</v>
      </c>
      <c r="AY209" s="283" t="s">
        <v>142</v>
      </c>
    </row>
    <row r="210" s="15" customFormat="1">
      <c r="A210" s="15"/>
      <c r="B210" s="284"/>
      <c r="C210" s="285"/>
      <c r="D210" s="258" t="s">
        <v>152</v>
      </c>
      <c r="E210" s="286" t="s">
        <v>1</v>
      </c>
      <c r="F210" s="287" t="s">
        <v>156</v>
      </c>
      <c r="G210" s="285"/>
      <c r="H210" s="288">
        <v>2.7060000000000004</v>
      </c>
      <c r="I210" s="289"/>
      <c r="J210" s="285"/>
      <c r="K210" s="285"/>
      <c r="L210" s="290"/>
      <c r="M210" s="291"/>
      <c r="N210" s="292"/>
      <c r="O210" s="292"/>
      <c r="P210" s="292"/>
      <c r="Q210" s="292"/>
      <c r="R210" s="292"/>
      <c r="S210" s="292"/>
      <c r="T210" s="29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94" t="s">
        <v>152</v>
      </c>
      <c r="AU210" s="294" t="s">
        <v>88</v>
      </c>
      <c r="AV210" s="15" t="s">
        <v>148</v>
      </c>
      <c r="AW210" s="15" t="s">
        <v>32</v>
      </c>
      <c r="AX210" s="15" t="s">
        <v>86</v>
      </c>
      <c r="AY210" s="294" t="s">
        <v>142</v>
      </c>
    </row>
    <row r="211" s="2" customFormat="1" ht="21.75" customHeight="1">
      <c r="A211" s="40"/>
      <c r="B211" s="41"/>
      <c r="C211" s="245" t="s">
        <v>259</v>
      </c>
      <c r="D211" s="245" t="s">
        <v>144</v>
      </c>
      <c r="E211" s="246" t="s">
        <v>260</v>
      </c>
      <c r="F211" s="247" t="s">
        <v>261</v>
      </c>
      <c r="G211" s="248" t="s">
        <v>204</v>
      </c>
      <c r="H211" s="249">
        <v>15</v>
      </c>
      <c r="I211" s="250"/>
      <c r="J211" s="251">
        <f>ROUND(I211*H211,2)</f>
        <v>0</v>
      </c>
      <c r="K211" s="252"/>
      <c r="L211" s="43"/>
      <c r="M211" s="253" t="s">
        <v>1</v>
      </c>
      <c r="N211" s="254" t="s">
        <v>43</v>
      </c>
      <c r="O211" s="93"/>
      <c r="P211" s="255">
        <f>O211*H211</f>
        <v>0</v>
      </c>
      <c r="Q211" s="255">
        <v>0.0053899999999999998</v>
      </c>
      <c r="R211" s="255">
        <f>Q211*H211</f>
        <v>0.080849999999999991</v>
      </c>
      <c r="S211" s="255">
        <v>0</v>
      </c>
      <c r="T211" s="25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57" t="s">
        <v>148</v>
      </c>
      <c r="AT211" s="257" t="s">
        <v>144</v>
      </c>
      <c r="AU211" s="257" t="s">
        <v>88</v>
      </c>
      <c r="AY211" s="17" t="s">
        <v>142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86</v>
      </c>
      <c r="BK211" s="145">
        <f>ROUND(I211*H211,2)</f>
        <v>0</v>
      </c>
      <c r="BL211" s="17" t="s">
        <v>148</v>
      </c>
      <c r="BM211" s="257" t="s">
        <v>262</v>
      </c>
    </row>
    <row r="212" s="2" customFormat="1">
      <c r="A212" s="40"/>
      <c r="B212" s="41"/>
      <c r="C212" s="42"/>
      <c r="D212" s="258" t="s">
        <v>150</v>
      </c>
      <c r="E212" s="42"/>
      <c r="F212" s="259" t="s">
        <v>263</v>
      </c>
      <c r="G212" s="42"/>
      <c r="H212" s="42"/>
      <c r="I212" s="214"/>
      <c r="J212" s="42"/>
      <c r="K212" s="42"/>
      <c r="L212" s="43"/>
      <c r="M212" s="260"/>
      <c r="N212" s="261"/>
      <c r="O212" s="93"/>
      <c r="P212" s="93"/>
      <c r="Q212" s="93"/>
      <c r="R212" s="93"/>
      <c r="S212" s="93"/>
      <c r="T212" s="94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7" t="s">
        <v>150</v>
      </c>
      <c r="AU212" s="17" t="s">
        <v>88</v>
      </c>
    </row>
    <row r="213" s="2" customFormat="1" ht="21.75" customHeight="1">
      <c r="A213" s="40"/>
      <c r="B213" s="41"/>
      <c r="C213" s="245" t="s">
        <v>264</v>
      </c>
      <c r="D213" s="245" t="s">
        <v>144</v>
      </c>
      <c r="E213" s="246" t="s">
        <v>265</v>
      </c>
      <c r="F213" s="247" t="s">
        <v>266</v>
      </c>
      <c r="G213" s="248" t="s">
        <v>204</v>
      </c>
      <c r="H213" s="249">
        <v>15</v>
      </c>
      <c r="I213" s="250"/>
      <c r="J213" s="251">
        <f>ROUND(I213*H213,2)</f>
        <v>0</v>
      </c>
      <c r="K213" s="252"/>
      <c r="L213" s="43"/>
      <c r="M213" s="253" t="s">
        <v>1</v>
      </c>
      <c r="N213" s="254" t="s">
        <v>43</v>
      </c>
      <c r="O213" s="93"/>
      <c r="P213" s="255">
        <f>O213*H213</f>
        <v>0</v>
      </c>
      <c r="Q213" s="255">
        <v>0</v>
      </c>
      <c r="R213" s="255">
        <f>Q213*H213</f>
        <v>0</v>
      </c>
      <c r="S213" s="255">
        <v>0</v>
      </c>
      <c r="T213" s="25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57" t="s">
        <v>148</v>
      </c>
      <c r="AT213" s="257" t="s">
        <v>144</v>
      </c>
      <c r="AU213" s="257" t="s">
        <v>88</v>
      </c>
      <c r="AY213" s="17" t="s">
        <v>142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7" t="s">
        <v>86</v>
      </c>
      <c r="BK213" s="145">
        <f>ROUND(I213*H213,2)</f>
        <v>0</v>
      </c>
      <c r="BL213" s="17" t="s">
        <v>148</v>
      </c>
      <c r="BM213" s="257" t="s">
        <v>267</v>
      </c>
    </row>
    <row r="214" s="2" customFormat="1">
      <c r="A214" s="40"/>
      <c r="B214" s="41"/>
      <c r="C214" s="42"/>
      <c r="D214" s="258" t="s">
        <v>150</v>
      </c>
      <c r="E214" s="42"/>
      <c r="F214" s="259" t="s">
        <v>268</v>
      </c>
      <c r="G214" s="42"/>
      <c r="H214" s="42"/>
      <c r="I214" s="214"/>
      <c r="J214" s="42"/>
      <c r="K214" s="42"/>
      <c r="L214" s="43"/>
      <c r="M214" s="260"/>
      <c r="N214" s="261"/>
      <c r="O214" s="93"/>
      <c r="P214" s="93"/>
      <c r="Q214" s="93"/>
      <c r="R214" s="93"/>
      <c r="S214" s="93"/>
      <c r="T214" s="94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7" t="s">
        <v>150</v>
      </c>
      <c r="AU214" s="17" t="s">
        <v>88</v>
      </c>
    </row>
    <row r="215" s="2" customFormat="1" ht="21.75" customHeight="1">
      <c r="A215" s="40"/>
      <c r="B215" s="41"/>
      <c r="C215" s="245" t="s">
        <v>269</v>
      </c>
      <c r="D215" s="245" t="s">
        <v>144</v>
      </c>
      <c r="E215" s="246" t="s">
        <v>270</v>
      </c>
      <c r="F215" s="247" t="s">
        <v>271</v>
      </c>
      <c r="G215" s="248" t="s">
        <v>272</v>
      </c>
      <c r="H215" s="249">
        <v>0.10000000000000001</v>
      </c>
      <c r="I215" s="250"/>
      <c r="J215" s="251">
        <f>ROUND(I215*H215,2)</f>
        <v>0</v>
      </c>
      <c r="K215" s="252"/>
      <c r="L215" s="43"/>
      <c r="M215" s="253" t="s">
        <v>1</v>
      </c>
      <c r="N215" s="254" t="s">
        <v>43</v>
      </c>
      <c r="O215" s="93"/>
      <c r="P215" s="255">
        <f>O215*H215</f>
        <v>0</v>
      </c>
      <c r="Q215" s="255">
        <v>1.0471699999999999</v>
      </c>
      <c r="R215" s="255">
        <f>Q215*H215</f>
        <v>0.10471700000000001</v>
      </c>
      <c r="S215" s="255">
        <v>0</v>
      </c>
      <c r="T215" s="25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57" t="s">
        <v>148</v>
      </c>
      <c r="AT215" s="257" t="s">
        <v>144</v>
      </c>
      <c r="AU215" s="257" t="s">
        <v>88</v>
      </c>
      <c r="AY215" s="17" t="s">
        <v>142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7" t="s">
        <v>86</v>
      </c>
      <c r="BK215" s="145">
        <f>ROUND(I215*H215,2)</f>
        <v>0</v>
      </c>
      <c r="BL215" s="17" t="s">
        <v>148</v>
      </c>
      <c r="BM215" s="257" t="s">
        <v>273</v>
      </c>
    </row>
    <row r="216" s="2" customFormat="1">
      <c r="A216" s="40"/>
      <c r="B216" s="41"/>
      <c r="C216" s="42"/>
      <c r="D216" s="258" t="s">
        <v>150</v>
      </c>
      <c r="E216" s="42"/>
      <c r="F216" s="259" t="s">
        <v>274</v>
      </c>
      <c r="G216" s="42"/>
      <c r="H216" s="42"/>
      <c r="I216" s="214"/>
      <c r="J216" s="42"/>
      <c r="K216" s="42"/>
      <c r="L216" s="43"/>
      <c r="M216" s="260"/>
      <c r="N216" s="261"/>
      <c r="O216" s="93"/>
      <c r="P216" s="93"/>
      <c r="Q216" s="93"/>
      <c r="R216" s="93"/>
      <c r="S216" s="93"/>
      <c r="T216" s="94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7" t="s">
        <v>150</v>
      </c>
      <c r="AU216" s="17" t="s">
        <v>88</v>
      </c>
    </row>
    <row r="217" s="2" customFormat="1" ht="16.5" customHeight="1">
      <c r="A217" s="40"/>
      <c r="B217" s="41"/>
      <c r="C217" s="245" t="s">
        <v>275</v>
      </c>
      <c r="D217" s="245" t="s">
        <v>144</v>
      </c>
      <c r="E217" s="246" t="s">
        <v>276</v>
      </c>
      <c r="F217" s="247" t="s">
        <v>277</v>
      </c>
      <c r="G217" s="248" t="s">
        <v>272</v>
      </c>
      <c r="H217" s="249">
        <v>0.10000000000000001</v>
      </c>
      <c r="I217" s="250"/>
      <c r="J217" s="251">
        <f>ROUND(I217*H217,2)</f>
        <v>0</v>
      </c>
      <c r="K217" s="252"/>
      <c r="L217" s="43"/>
      <c r="M217" s="253" t="s">
        <v>1</v>
      </c>
      <c r="N217" s="254" t="s">
        <v>43</v>
      </c>
      <c r="O217" s="93"/>
      <c r="P217" s="255">
        <f>O217*H217</f>
        <v>0</v>
      </c>
      <c r="Q217" s="255">
        <v>1.06277</v>
      </c>
      <c r="R217" s="255">
        <f>Q217*H217</f>
        <v>0.10627700000000001</v>
      </c>
      <c r="S217" s="255">
        <v>0</v>
      </c>
      <c r="T217" s="25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57" t="s">
        <v>148</v>
      </c>
      <c r="AT217" s="257" t="s">
        <v>144</v>
      </c>
      <c r="AU217" s="257" t="s">
        <v>88</v>
      </c>
      <c r="AY217" s="17" t="s">
        <v>142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7" t="s">
        <v>86</v>
      </c>
      <c r="BK217" s="145">
        <f>ROUND(I217*H217,2)</f>
        <v>0</v>
      </c>
      <c r="BL217" s="17" t="s">
        <v>148</v>
      </c>
      <c r="BM217" s="257" t="s">
        <v>278</v>
      </c>
    </row>
    <row r="218" s="2" customFormat="1">
      <c r="A218" s="40"/>
      <c r="B218" s="41"/>
      <c r="C218" s="42"/>
      <c r="D218" s="258" t="s">
        <v>150</v>
      </c>
      <c r="E218" s="42"/>
      <c r="F218" s="259" t="s">
        <v>279</v>
      </c>
      <c r="G218" s="42"/>
      <c r="H218" s="42"/>
      <c r="I218" s="214"/>
      <c r="J218" s="42"/>
      <c r="K218" s="42"/>
      <c r="L218" s="43"/>
      <c r="M218" s="260"/>
      <c r="N218" s="261"/>
      <c r="O218" s="93"/>
      <c r="P218" s="93"/>
      <c r="Q218" s="93"/>
      <c r="R218" s="93"/>
      <c r="S218" s="93"/>
      <c r="T218" s="94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7" t="s">
        <v>150</v>
      </c>
      <c r="AU218" s="17" t="s">
        <v>88</v>
      </c>
    </row>
    <row r="219" s="12" customFormat="1" ht="22.8" customHeight="1">
      <c r="A219" s="12"/>
      <c r="B219" s="229"/>
      <c r="C219" s="230"/>
      <c r="D219" s="231" t="s">
        <v>77</v>
      </c>
      <c r="E219" s="243" t="s">
        <v>155</v>
      </c>
      <c r="F219" s="243" t="s">
        <v>280</v>
      </c>
      <c r="G219" s="230"/>
      <c r="H219" s="230"/>
      <c r="I219" s="233"/>
      <c r="J219" s="244">
        <f>BK219</f>
        <v>0</v>
      </c>
      <c r="K219" s="230"/>
      <c r="L219" s="235"/>
      <c r="M219" s="236"/>
      <c r="N219" s="237"/>
      <c r="O219" s="237"/>
      <c r="P219" s="238">
        <f>SUM(P220:P239)</f>
        <v>0</v>
      </c>
      <c r="Q219" s="237"/>
      <c r="R219" s="238">
        <f>SUM(R220:R239)</f>
        <v>50.985976200000003</v>
      </c>
      <c r="S219" s="237"/>
      <c r="T219" s="239">
        <f>SUM(T220:T239)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40" t="s">
        <v>86</v>
      </c>
      <c r="AT219" s="241" t="s">
        <v>77</v>
      </c>
      <c r="AU219" s="241" t="s">
        <v>86</v>
      </c>
      <c r="AY219" s="240" t="s">
        <v>142</v>
      </c>
      <c r="BK219" s="242">
        <f>SUM(BK220:BK239)</f>
        <v>0</v>
      </c>
    </row>
    <row r="220" s="2" customFormat="1" ht="24.15" customHeight="1">
      <c r="A220" s="40"/>
      <c r="B220" s="41"/>
      <c r="C220" s="245" t="s">
        <v>7</v>
      </c>
      <c r="D220" s="245" t="s">
        <v>144</v>
      </c>
      <c r="E220" s="246" t="s">
        <v>281</v>
      </c>
      <c r="F220" s="247" t="s">
        <v>282</v>
      </c>
      <c r="G220" s="248" t="s">
        <v>147</v>
      </c>
      <c r="H220" s="249">
        <v>17.5</v>
      </c>
      <c r="I220" s="250"/>
      <c r="J220" s="251">
        <f>ROUND(I220*H220,2)</f>
        <v>0</v>
      </c>
      <c r="K220" s="252"/>
      <c r="L220" s="43"/>
      <c r="M220" s="253" t="s">
        <v>1</v>
      </c>
      <c r="N220" s="254" t="s">
        <v>43</v>
      </c>
      <c r="O220" s="93"/>
      <c r="P220" s="255">
        <f>O220*H220</f>
        <v>0</v>
      </c>
      <c r="Q220" s="255">
        <v>2.8332299999999999</v>
      </c>
      <c r="R220" s="255">
        <f>Q220*H220</f>
        <v>49.581524999999999</v>
      </c>
      <c r="S220" s="255">
        <v>0</v>
      </c>
      <c r="T220" s="25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57" t="s">
        <v>148</v>
      </c>
      <c r="AT220" s="257" t="s">
        <v>144</v>
      </c>
      <c r="AU220" s="257" t="s">
        <v>88</v>
      </c>
      <c r="AY220" s="17" t="s">
        <v>142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7" t="s">
        <v>86</v>
      </c>
      <c r="BK220" s="145">
        <f>ROUND(I220*H220,2)</f>
        <v>0</v>
      </c>
      <c r="BL220" s="17" t="s">
        <v>148</v>
      </c>
      <c r="BM220" s="257" t="s">
        <v>283</v>
      </c>
    </row>
    <row r="221" s="2" customFormat="1">
      <c r="A221" s="40"/>
      <c r="B221" s="41"/>
      <c r="C221" s="42"/>
      <c r="D221" s="258" t="s">
        <v>150</v>
      </c>
      <c r="E221" s="42"/>
      <c r="F221" s="259" t="s">
        <v>284</v>
      </c>
      <c r="G221" s="42"/>
      <c r="H221" s="42"/>
      <c r="I221" s="214"/>
      <c r="J221" s="42"/>
      <c r="K221" s="42"/>
      <c r="L221" s="43"/>
      <c r="M221" s="260"/>
      <c r="N221" s="261"/>
      <c r="O221" s="93"/>
      <c r="P221" s="93"/>
      <c r="Q221" s="93"/>
      <c r="R221" s="93"/>
      <c r="S221" s="93"/>
      <c r="T221" s="94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7" t="s">
        <v>150</v>
      </c>
      <c r="AU221" s="17" t="s">
        <v>88</v>
      </c>
    </row>
    <row r="222" s="13" customFormat="1">
      <c r="A222" s="13"/>
      <c r="B222" s="262"/>
      <c r="C222" s="263"/>
      <c r="D222" s="258" t="s">
        <v>152</v>
      </c>
      <c r="E222" s="264" t="s">
        <v>1</v>
      </c>
      <c r="F222" s="265" t="s">
        <v>285</v>
      </c>
      <c r="G222" s="263"/>
      <c r="H222" s="266">
        <v>17.5</v>
      </c>
      <c r="I222" s="267"/>
      <c r="J222" s="263"/>
      <c r="K222" s="263"/>
      <c r="L222" s="268"/>
      <c r="M222" s="269"/>
      <c r="N222" s="270"/>
      <c r="O222" s="270"/>
      <c r="P222" s="270"/>
      <c r="Q222" s="270"/>
      <c r="R222" s="270"/>
      <c r="S222" s="270"/>
      <c r="T222" s="27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2" t="s">
        <v>152</v>
      </c>
      <c r="AU222" s="272" t="s">
        <v>88</v>
      </c>
      <c r="AV222" s="13" t="s">
        <v>88</v>
      </c>
      <c r="AW222" s="13" t="s">
        <v>32</v>
      </c>
      <c r="AX222" s="13" t="s">
        <v>78</v>
      </c>
      <c r="AY222" s="272" t="s">
        <v>142</v>
      </c>
    </row>
    <row r="223" s="14" customFormat="1">
      <c r="A223" s="14"/>
      <c r="B223" s="273"/>
      <c r="C223" s="274"/>
      <c r="D223" s="258" t="s">
        <v>152</v>
      </c>
      <c r="E223" s="275" t="s">
        <v>1</v>
      </c>
      <c r="F223" s="276" t="s">
        <v>286</v>
      </c>
      <c r="G223" s="274"/>
      <c r="H223" s="277">
        <v>17.5</v>
      </c>
      <c r="I223" s="278"/>
      <c r="J223" s="274"/>
      <c r="K223" s="274"/>
      <c r="L223" s="279"/>
      <c r="M223" s="280"/>
      <c r="N223" s="281"/>
      <c r="O223" s="281"/>
      <c r="P223" s="281"/>
      <c r="Q223" s="281"/>
      <c r="R223" s="281"/>
      <c r="S223" s="281"/>
      <c r="T223" s="28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83" t="s">
        <v>152</v>
      </c>
      <c r="AU223" s="283" t="s">
        <v>88</v>
      </c>
      <c r="AV223" s="14" t="s">
        <v>155</v>
      </c>
      <c r="AW223" s="14" t="s">
        <v>32</v>
      </c>
      <c r="AX223" s="14" t="s">
        <v>78</v>
      </c>
      <c r="AY223" s="283" t="s">
        <v>142</v>
      </c>
    </row>
    <row r="224" s="15" customFormat="1">
      <c r="A224" s="15"/>
      <c r="B224" s="284"/>
      <c r="C224" s="285"/>
      <c r="D224" s="258" t="s">
        <v>152</v>
      </c>
      <c r="E224" s="286" t="s">
        <v>1</v>
      </c>
      <c r="F224" s="287" t="s">
        <v>156</v>
      </c>
      <c r="G224" s="285"/>
      <c r="H224" s="288">
        <v>17.5</v>
      </c>
      <c r="I224" s="289"/>
      <c r="J224" s="285"/>
      <c r="K224" s="285"/>
      <c r="L224" s="290"/>
      <c r="M224" s="291"/>
      <c r="N224" s="292"/>
      <c r="O224" s="292"/>
      <c r="P224" s="292"/>
      <c r="Q224" s="292"/>
      <c r="R224" s="292"/>
      <c r="S224" s="292"/>
      <c r="T224" s="29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94" t="s">
        <v>152</v>
      </c>
      <c r="AU224" s="294" t="s">
        <v>88</v>
      </c>
      <c r="AV224" s="15" t="s">
        <v>148</v>
      </c>
      <c r="AW224" s="15" t="s">
        <v>32</v>
      </c>
      <c r="AX224" s="15" t="s">
        <v>86</v>
      </c>
      <c r="AY224" s="294" t="s">
        <v>142</v>
      </c>
    </row>
    <row r="225" s="2" customFormat="1" ht="21.75" customHeight="1">
      <c r="A225" s="40"/>
      <c r="B225" s="41"/>
      <c r="C225" s="245" t="s">
        <v>287</v>
      </c>
      <c r="D225" s="245" t="s">
        <v>144</v>
      </c>
      <c r="E225" s="246" t="s">
        <v>288</v>
      </c>
      <c r="F225" s="247" t="s">
        <v>289</v>
      </c>
      <c r="G225" s="248" t="s">
        <v>204</v>
      </c>
      <c r="H225" s="249">
        <v>37.799999999999997</v>
      </c>
      <c r="I225" s="250"/>
      <c r="J225" s="251">
        <f>ROUND(I225*H225,2)</f>
        <v>0</v>
      </c>
      <c r="K225" s="252"/>
      <c r="L225" s="43"/>
      <c r="M225" s="253" t="s">
        <v>1</v>
      </c>
      <c r="N225" s="254" t="s">
        <v>43</v>
      </c>
      <c r="O225" s="93"/>
      <c r="P225" s="255">
        <f>O225*H225</f>
        <v>0</v>
      </c>
      <c r="Q225" s="255">
        <v>0.0086499999999999997</v>
      </c>
      <c r="R225" s="255">
        <f>Q225*H225</f>
        <v>0.32696999999999998</v>
      </c>
      <c r="S225" s="255">
        <v>0</v>
      </c>
      <c r="T225" s="25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57" t="s">
        <v>148</v>
      </c>
      <c r="AT225" s="257" t="s">
        <v>144</v>
      </c>
      <c r="AU225" s="257" t="s">
        <v>88</v>
      </c>
      <c r="AY225" s="17" t="s">
        <v>142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7" t="s">
        <v>86</v>
      </c>
      <c r="BK225" s="145">
        <f>ROUND(I225*H225,2)</f>
        <v>0</v>
      </c>
      <c r="BL225" s="17" t="s">
        <v>148</v>
      </c>
      <c r="BM225" s="257" t="s">
        <v>290</v>
      </c>
    </row>
    <row r="226" s="2" customFormat="1">
      <c r="A226" s="40"/>
      <c r="B226" s="41"/>
      <c r="C226" s="42"/>
      <c r="D226" s="258" t="s">
        <v>150</v>
      </c>
      <c r="E226" s="42"/>
      <c r="F226" s="259" t="s">
        <v>291</v>
      </c>
      <c r="G226" s="42"/>
      <c r="H226" s="42"/>
      <c r="I226" s="214"/>
      <c r="J226" s="42"/>
      <c r="K226" s="42"/>
      <c r="L226" s="43"/>
      <c r="M226" s="260"/>
      <c r="N226" s="261"/>
      <c r="O226" s="93"/>
      <c r="P226" s="93"/>
      <c r="Q226" s="93"/>
      <c r="R226" s="93"/>
      <c r="S226" s="93"/>
      <c r="T226" s="94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7" t="s">
        <v>150</v>
      </c>
      <c r="AU226" s="17" t="s">
        <v>88</v>
      </c>
    </row>
    <row r="227" s="13" customFormat="1">
      <c r="A227" s="13"/>
      <c r="B227" s="262"/>
      <c r="C227" s="263"/>
      <c r="D227" s="258" t="s">
        <v>152</v>
      </c>
      <c r="E227" s="264" t="s">
        <v>1</v>
      </c>
      <c r="F227" s="265" t="s">
        <v>292</v>
      </c>
      <c r="G227" s="263"/>
      <c r="H227" s="266">
        <v>37.799999999999997</v>
      </c>
      <c r="I227" s="267"/>
      <c r="J227" s="263"/>
      <c r="K227" s="263"/>
      <c r="L227" s="268"/>
      <c r="M227" s="269"/>
      <c r="N227" s="270"/>
      <c r="O227" s="270"/>
      <c r="P227" s="270"/>
      <c r="Q227" s="270"/>
      <c r="R227" s="270"/>
      <c r="S227" s="270"/>
      <c r="T227" s="27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2" t="s">
        <v>152</v>
      </c>
      <c r="AU227" s="272" t="s">
        <v>88</v>
      </c>
      <c r="AV227" s="13" t="s">
        <v>88</v>
      </c>
      <c r="AW227" s="13" t="s">
        <v>32</v>
      </c>
      <c r="AX227" s="13" t="s">
        <v>78</v>
      </c>
      <c r="AY227" s="272" t="s">
        <v>142</v>
      </c>
    </row>
    <row r="228" s="14" customFormat="1">
      <c r="A228" s="14"/>
      <c r="B228" s="273"/>
      <c r="C228" s="274"/>
      <c r="D228" s="258" t="s">
        <v>152</v>
      </c>
      <c r="E228" s="275" t="s">
        <v>1</v>
      </c>
      <c r="F228" s="276" t="s">
        <v>293</v>
      </c>
      <c r="G228" s="274"/>
      <c r="H228" s="277">
        <v>37.799999999999997</v>
      </c>
      <c r="I228" s="278"/>
      <c r="J228" s="274"/>
      <c r="K228" s="274"/>
      <c r="L228" s="279"/>
      <c r="M228" s="280"/>
      <c r="N228" s="281"/>
      <c r="O228" s="281"/>
      <c r="P228" s="281"/>
      <c r="Q228" s="281"/>
      <c r="R228" s="281"/>
      <c r="S228" s="281"/>
      <c r="T228" s="28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83" t="s">
        <v>152</v>
      </c>
      <c r="AU228" s="283" t="s">
        <v>88</v>
      </c>
      <c r="AV228" s="14" t="s">
        <v>155</v>
      </c>
      <c r="AW228" s="14" t="s">
        <v>32</v>
      </c>
      <c r="AX228" s="14" t="s">
        <v>78</v>
      </c>
      <c r="AY228" s="283" t="s">
        <v>142</v>
      </c>
    </row>
    <row r="229" s="15" customFormat="1">
      <c r="A229" s="15"/>
      <c r="B229" s="284"/>
      <c r="C229" s="285"/>
      <c r="D229" s="258" t="s">
        <v>152</v>
      </c>
      <c r="E229" s="286" t="s">
        <v>1</v>
      </c>
      <c r="F229" s="287" t="s">
        <v>156</v>
      </c>
      <c r="G229" s="285"/>
      <c r="H229" s="288">
        <v>37.799999999999997</v>
      </c>
      <c r="I229" s="289"/>
      <c r="J229" s="285"/>
      <c r="K229" s="285"/>
      <c r="L229" s="290"/>
      <c r="M229" s="291"/>
      <c r="N229" s="292"/>
      <c r="O229" s="292"/>
      <c r="P229" s="292"/>
      <c r="Q229" s="292"/>
      <c r="R229" s="292"/>
      <c r="S229" s="292"/>
      <c r="T229" s="29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94" t="s">
        <v>152</v>
      </c>
      <c r="AU229" s="294" t="s">
        <v>88</v>
      </c>
      <c r="AV229" s="15" t="s">
        <v>148</v>
      </c>
      <c r="AW229" s="15" t="s">
        <v>32</v>
      </c>
      <c r="AX229" s="15" t="s">
        <v>86</v>
      </c>
      <c r="AY229" s="294" t="s">
        <v>142</v>
      </c>
    </row>
    <row r="230" s="2" customFormat="1" ht="21.75" customHeight="1">
      <c r="A230" s="40"/>
      <c r="B230" s="41"/>
      <c r="C230" s="245" t="s">
        <v>294</v>
      </c>
      <c r="D230" s="245" t="s">
        <v>144</v>
      </c>
      <c r="E230" s="246" t="s">
        <v>295</v>
      </c>
      <c r="F230" s="247" t="s">
        <v>296</v>
      </c>
      <c r="G230" s="248" t="s">
        <v>204</v>
      </c>
      <c r="H230" s="249">
        <v>37.799999999999997</v>
      </c>
      <c r="I230" s="250"/>
      <c r="J230" s="251">
        <f>ROUND(I230*H230,2)</f>
        <v>0</v>
      </c>
      <c r="K230" s="252"/>
      <c r="L230" s="43"/>
      <c r="M230" s="253" t="s">
        <v>1</v>
      </c>
      <c r="N230" s="254" t="s">
        <v>43</v>
      </c>
      <c r="O230" s="93"/>
      <c r="P230" s="255">
        <f>O230*H230</f>
        <v>0</v>
      </c>
      <c r="Q230" s="255">
        <v>0</v>
      </c>
      <c r="R230" s="255">
        <f>Q230*H230</f>
        <v>0</v>
      </c>
      <c r="S230" s="255">
        <v>0</v>
      </c>
      <c r="T230" s="25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57" t="s">
        <v>148</v>
      </c>
      <c r="AT230" s="257" t="s">
        <v>144</v>
      </c>
      <c r="AU230" s="257" t="s">
        <v>88</v>
      </c>
      <c r="AY230" s="17" t="s">
        <v>142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7" t="s">
        <v>86</v>
      </c>
      <c r="BK230" s="145">
        <f>ROUND(I230*H230,2)</f>
        <v>0</v>
      </c>
      <c r="BL230" s="17" t="s">
        <v>148</v>
      </c>
      <c r="BM230" s="257" t="s">
        <v>297</v>
      </c>
    </row>
    <row r="231" s="2" customFormat="1">
      <c r="A231" s="40"/>
      <c r="B231" s="41"/>
      <c r="C231" s="42"/>
      <c r="D231" s="258" t="s">
        <v>150</v>
      </c>
      <c r="E231" s="42"/>
      <c r="F231" s="259" t="s">
        <v>298</v>
      </c>
      <c r="G231" s="42"/>
      <c r="H231" s="42"/>
      <c r="I231" s="214"/>
      <c r="J231" s="42"/>
      <c r="K231" s="42"/>
      <c r="L231" s="43"/>
      <c r="M231" s="260"/>
      <c r="N231" s="261"/>
      <c r="O231" s="93"/>
      <c r="P231" s="93"/>
      <c r="Q231" s="93"/>
      <c r="R231" s="93"/>
      <c r="S231" s="93"/>
      <c r="T231" s="94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7" t="s">
        <v>150</v>
      </c>
      <c r="AU231" s="17" t="s">
        <v>88</v>
      </c>
    </row>
    <row r="232" s="2" customFormat="1" ht="24.15" customHeight="1">
      <c r="A232" s="40"/>
      <c r="B232" s="41"/>
      <c r="C232" s="245" t="s">
        <v>299</v>
      </c>
      <c r="D232" s="245" t="s">
        <v>144</v>
      </c>
      <c r="E232" s="246" t="s">
        <v>300</v>
      </c>
      <c r="F232" s="247" t="s">
        <v>301</v>
      </c>
      <c r="G232" s="248" t="s">
        <v>272</v>
      </c>
      <c r="H232" s="249">
        <v>0.54400000000000004</v>
      </c>
      <c r="I232" s="250"/>
      <c r="J232" s="251">
        <f>ROUND(I232*H232,2)</f>
        <v>0</v>
      </c>
      <c r="K232" s="252"/>
      <c r="L232" s="43"/>
      <c r="M232" s="253" t="s">
        <v>1</v>
      </c>
      <c r="N232" s="254" t="s">
        <v>43</v>
      </c>
      <c r="O232" s="93"/>
      <c r="P232" s="255">
        <f>O232*H232</f>
        <v>0</v>
      </c>
      <c r="Q232" s="255">
        <v>1.03955</v>
      </c>
      <c r="R232" s="255">
        <f>Q232*H232</f>
        <v>0.5655152</v>
      </c>
      <c r="S232" s="255">
        <v>0</v>
      </c>
      <c r="T232" s="25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57" t="s">
        <v>148</v>
      </c>
      <c r="AT232" s="257" t="s">
        <v>144</v>
      </c>
      <c r="AU232" s="257" t="s">
        <v>88</v>
      </c>
      <c r="AY232" s="17" t="s">
        <v>142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86</v>
      </c>
      <c r="BK232" s="145">
        <f>ROUND(I232*H232,2)</f>
        <v>0</v>
      </c>
      <c r="BL232" s="17" t="s">
        <v>148</v>
      </c>
      <c r="BM232" s="257" t="s">
        <v>302</v>
      </c>
    </row>
    <row r="233" s="2" customFormat="1">
      <c r="A233" s="40"/>
      <c r="B233" s="41"/>
      <c r="C233" s="42"/>
      <c r="D233" s="258" t="s">
        <v>150</v>
      </c>
      <c r="E233" s="42"/>
      <c r="F233" s="259" t="s">
        <v>303</v>
      </c>
      <c r="G233" s="42"/>
      <c r="H233" s="42"/>
      <c r="I233" s="214"/>
      <c r="J233" s="42"/>
      <c r="K233" s="42"/>
      <c r="L233" s="43"/>
      <c r="M233" s="260"/>
      <c r="N233" s="261"/>
      <c r="O233" s="93"/>
      <c r="P233" s="93"/>
      <c r="Q233" s="93"/>
      <c r="R233" s="93"/>
      <c r="S233" s="93"/>
      <c r="T233" s="94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7" t="s">
        <v>150</v>
      </c>
      <c r="AU233" s="17" t="s">
        <v>88</v>
      </c>
    </row>
    <row r="234" s="13" customFormat="1">
      <c r="A234" s="13"/>
      <c r="B234" s="262"/>
      <c r="C234" s="263"/>
      <c r="D234" s="258" t="s">
        <v>152</v>
      </c>
      <c r="E234" s="264" t="s">
        <v>1</v>
      </c>
      <c r="F234" s="265" t="s">
        <v>304</v>
      </c>
      <c r="G234" s="263"/>
      <c r="H234" s="266">
        <v>0.54400000000000004</v>
      </c>
      <c r="I234" s="267"/>
      <c r="J234" s="263"/>
      <c r="K234" s="263"/>
      <c r="L234" s="268"/>
      <c r="M234" s="269"/>
      <c r="N234" s="270"/>
      <c r="O234" s="270"/>
      <c r="P234" s="270"/>
      <c r="Q234" s="270"/>
      <c r="R234" s="270"/>
      <c r="S234" s="270"/>
      <c r="T234" s="27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2" t="s">
        <v>152</v>
      </c>
      <c r="AU234" s="272" t="s">
        <v>88</v>
      </c>
      <c r="AV234" s="13" t="s">
        <v>88</v>
      </c>
      <c r="AW234" s="13" t="s">
        <v>32</v>
      </c>
      <c r="AX234" s="13" t="s">
        <v>78</v>
      </c>
      <c r="AY234" s="272" t="s">
        <v>142</v>
      </c>
    </row>
    <row r="235" s="14" customFormat="1">
      <c r="A235" s="14"/>
      <c r="B235" s="273"/>
      <c r="C235" s="274"/>
      <c r="D235" s="258" t="s">
        <v>152</v>
      </c>
      <c r="E235" s="275" t="s">
        <v>1</v>
      </c>
      <c r="F235" s="276" t="s">
        <v>305</v>
      </c>
      <c r="G235" s="274"/>
      <c r="H235" s="277">
        <v>0.54400000000000004</v>
      </c>
      <c r="I235" s="278"/>
      <c r="J235" s="274"/>
      <c r="K235" s="274"/>
      <c r="L235" s="279"/>
      <c r="M235" s="280"/>
      <c r="N235" s="281"/>
      <c r="O235" s="281"/>
      <c r="P235" s="281"/>
      <c r="Q235" s="281"/>
      <c r="R235" s="281"/>
      <c r="S235" s="281"/>
      <c r="T235" s="28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83" t="s">
        <v>152</v>
      </c>
      <c r="AU235" s="283" t="s">
        <v>88</v>
      </c>
      <c r="AV235" s="14" t="s">
        <v>155</v>
      </c>
      <c r="AW235" s="14" t="s">
        <v>32</v>
      </c>
      <c r="AX235" s="14" t="s">
        <v>78</v>
      </c>
      <c r="AY235" s="283" t="s">
        <v>142</v>
      </c>
    </row>
    <row r="236" s="15" customFormat="1">
      <c r="A236" s="15"/>
      <c r="B236" s="284"/>
      <c r="C236" s="285"/>
      <c r="D236" s="258" t="s">
        <v>152</v>
      </c>
      <c r="E236" s="286" t="s">
        <v>1</v>
      </c>
      <c r="F236" s="287" t="s">
        <v>156</v>
      </c>
      <c r="G236" s="285"/>
      <c r="H236" s="288">
        <v>0.54400000000000004</v>
      </c>
      <c r="I236" s="289"/>
      <c r="J236" s="285"/>
      <c r="K236" s="285"/>
      <c r="L236" s="290"/>
      <c r="M236" s="291"/>
      <c r="N236" s="292"/>
      <c r="O236" s="292"/>
      <c r="P236" s="292"/>
      <c r="Q236" s="292"/>
      <c r="R236" s="292"/>
      <c r="S236" s="292"/>
      <c r="T236" s="29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94" t="s">
        <v>152</v>
      </c>
      <c r="AU236" s="294" t="s">
        <v>88</v>
      </c>
      <c r="AV236" s="15" t="s">
        <v>148</v>
      </c>
      <c r="AW236" s="15" t="s">
        <v>32</v>
      </c>
      <c r="AX236" s="15" t="s">
        <v>86</v>
      </c>
      <c r="AY236" s="294" t="s">
        <v>142</v>
      </c>
    </row>
    <row r="237" s="2" customFormat="1" ht="24.15" customHeight="1">
      <c r="A237" s="40"/>
      <c r="B237" s="41"/>
      <c r="C237" s="245" t="s">
        <v>306</v>
      </c>
      <c r="D237" s="245" t="s">
        <v>144</v>
      </c>
      <c r="E237" s="246" t="s">
        <v>307</v>
      </c>
      <c r="F237" s="247" t="s">
        <v>308</v>
      </c>
      <c r="G237" s="248" t="s">
        <v>272</v>
      </c>
      <c r="H237" s="249">
        <v>0.48499999999999999</v>
      </c>
      <c r="I237" s="250"/>
      <c r="J237" s="251">
        <f>ROUND(I237*H237,2)</f>
        <v>0</v>
      </c>
      <c r="K237" s="252"/>
      <c r="L237" s="43"/>
      <c r="M237" s="253" t="s">
        <v>1</v>
      </c>
      <c r="N237" s="254" t="s">
        <v>43</v>
      </c>
      <c r="O237" s="93"/>
      <c r="P237" s="255">
        <f>O237*H237</f>
        <v>0</v>
      </c>
      <c r="Q237" s="255">
        <v>1.0556000000000001</v>
      </c>
      <c r="R237" s="255">
        <f>Q237*H237</f>
        <v>0.51196600000000003</v>
      </c>
      <c r="S237" s="255">
        <v>0</v>
      </c>
      <c r="T237" s="25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57" t="s">
        <v>148</v>
      </c>
      <c r="AT237" s="257" t="s">
        <v>144</v>
      </c>
      <c r="AU237" s="257" t="s">
        <v>88</v>
      </c>
      <c r="AY237" s="17" t="s">
        <v>142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7" t="s">
        <v>86</v>
      </c>
      <c r="BK237" s="145">
        <f>ROUND(I237*H237,2)</f>
        <v>0</v>
      </c>
      <c r="BL237" s="17" t="s">
        <v>148</v>
      </c>
      <c r="BM237" s="257" t="s">
        <v>309</v>
      </c>
    </row>
    <row r="238" s="2" customFormat="1">
      <c r="A238" s="40"/>
      <c r="B238" s="41"/>
      <c r="C238" s="42"/>
      <c r="D238" s="258" t="s">
        <v>150</v>
      </c>
      <c r="E238" s="42"/>
      <c r="F238" s="259" t="s">
        <v>310</v>
      </c>
      <c r="G238" s="42"/>
      <c r="H238" s="42"/>
      <c r="I238" s="214"/>
      <c r="J238" s="42"/>
      <c r="K238" s="42"/>
      <c r="L238" s="43"/>
      <c r="M238" s="260"/>
      <c r="N238" s="261"/>
      <c r="O238" s="93"/>
      <c r="P238" s="93"/>
      <c r="Q238" s="93"/>
      <c r="R238" s="93"/>
      <c r="S238" s="93"/>
      <c r="T238" s="94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7" t="s">
        <v>150</v>
      </c>
      <c r="AU238" s="17" t="s">
        <v>88</v>
      </c>
    </row>
    <row r="239" s="13" customFormat="1">
      <c r="A239" s="13"/>
      <c r="B239" s="262"/>
      <c r="C239" s="263"/>
      <c r="D239" s="258" t="s">
        <v>152</v>
      </c>
      <c r="E239" s="264" t="s">
        <v>1</v>
      </c>
      <c r="F239" s="265" t="s">
        <v>311</v>
      </c>
      <c r="G239" s="263"/>
      <c r="H239" s="266">
        <v>0.48499999999999999</v>
      </c>
      <c r="I239" s="267"/>
      <c r="J239" s="263"/>
      <c r="K239" s="263"/>
      <c r="L239" s="268"/>
      <c r="M239" s="269"/>
      <c r="N239" s="270"/>
      <c r="O239" s="270"/>
      <c r="P239" s="270"/>
      <c r="Q239" s="270"/>
      <c r="R239" s="270"/>
      <c r="S239" s="270"/>
      <c r="T239" s="27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2" t="s">
        <v>152</v>
      </c>
      <c r="AU239" s="272" t="s">
        <v>88</v>
      </c>
      <c r="AV239" s="13" t="s">
        <v>88</v>
      </c>
      <c r="AW239" s="13" t="s">
        <v>32</v>
      </c>
      <c r="AX239" s="13" t="s">
        <v>86</v>
      </c>
      <c r="AY239" s="272" t="s">
        <v>142</v>
      </c>
    </row>
    <row r="240" s="12" customFormat="1" ht="22.8" customHeight="1">
      <c r="A240" s="12"/>
      <c r="B240" s="229"/>
      <c r="C240" s="230"/>
      <c r="D240" s="231" t="s">
        <v>77</v>
      </c>
      <c r="E240" s="243" t="s">
        <v>148</v>
      </c>
      <c r="F240" s="243" t="s">
        <v>312</v>
      </c>
      <c r="G240" s="230"/>
      <c r="H240" s="230"/>
      <c r="I240" s="233"/>
      <c r="J240" s="244">
        <f>BK240</f>
        <v>0</v>
      </c>
      <c r="K240" s="230"/>
      <c r="L240" s="235"/>
      <c r="M240" s="236"/>
      <c r="N240" s="237"/>
      <c r="O240" s="237"/>
      <c r="P240" s="238">
        <f>SUM(P241:P257)</f>
        <v>0</v>
      </c>
      <c r="Q240" s="237"/>
      <c r="R240" s="238">
        <f>SUM(R241:R257)</f>
        <v>316.41959999999995</v>
      </c>
      <c r="S240" s="237"/>
      <c r="T240" s="239">
        <f>SUM(T241:T257)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40" t="s">
        <v>86</v>
      </c>
      <c r="AT240" s="241" t="s">
        <v>77</v>
      </c>
      <c r="AU240" s="241" t="s">
        <v>86</v>
      </c>
      <c r="AY240" s="240" t="s">
        <v>142</v>
      </c>
      <c r="BK240" s="242">
        <f>SUM(BK241:BK257)</f>
        <v>0</v>
      </c>
    </row>
    <row r="241" s="2" customFormat="1" ht="33" customHeight="1">
      <c r="A241" s="40"/>
      <c r="B241" s="41"/>
      <c r="C241" s="245" t="s">
        <v>313</v>
      </c>
      <c r="D241" s="245" t="s">
        <v>144</v>
      </c>
      <c r="E241" s="246" t="s">
        <v>314</v>
      </c>
      <c r="F241" s="247" t="s">
        <v>315</v>
      </c>
      <c r="G241" s="248" t="s">
        <v>204</v>
      </c>
      <c r="H241" s="249">
        <v>280</v>
      </c>
      <c r="I241" s="250"/>
      <c r="J241" s="251">
        <f>ROUND(I241*H241,2)</f>
        <v>0</v>
      </c>
      <c r="K241" s="252"/>
      <c r="L241" s="43"/>
      <c r="M241" s="253" t="s">
        <v>1</v>
      </c>
      <c r="N241" s="254" t="s">
        <v>43</v>
      </c>
      <c r="O241" s="93"/>
      <c r="P241" s="255">
        <f>O241*H241</f>
        <v>0</v>
      </c>
      <c r="Q241" s="255">
        <v>0.36435000000000001</v>
      </c>
      <c r="R241" s="255">
        <f>Q241*H241</f>
        <v>102.018</v>
      </c>
      <c r="S241" s="255">
        <v>0</v>
      </c>
      <c r="T241" s="25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57" t="s">
        <v>148</v>
      </c>
      <c r="AT241" s="257" t="s">
        <v>144</v>
      </c>
      <c r="AU241" s="257" t="s">
        <v>88</v>
      </c>
      <c r="AY241" s="17" t="s">
        <v>142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7" t="s">
        <v>86</v>
      </c>
      <c r="BK241" s="145">
        <f>ROUND(I241*H241,2)</f>
        <v>0</v>
      </c>
      <c r="BL241" s="17" t="s">
        <v>148</v>
      </c>
      <c r="BM241" s="257" t="s">
        <v>316</v>
      </c>
    </row>
    <row r="242" s="2" customFormat="1">
      <c r="A242" s="40"/>
      <c r="B242" s="41"/>
      <c r="C242" s="42"/>
      <c r="D242" s="258" t="s">
        <v>150</v>
      </c>
      <c r="E242" s="42"/>
      <c r="F242" s="259" t="s">
        <v>317</v>
      </c>
      <c r="G242" s="42"/>
      <c r="H242" s="42"/>
      <c r="I242" s="214"/>
      <c r="J242" s="42"/>
      <c r="K242" s="42"/>
      <c r="L242" s="43"/>
      <c r="M242" s="260"/>
      <c r="N242" s="261"/>
      <c r="O242" s="93"/>
      <c r="P242" s="93"/>
      <c r="Q242" s="93"/>
      <c r="R242" s="93"/>
      <c r="S242" s="93"/>
      <c r="T242" s="94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7" t="s">
        <v>150</v>
      </c>
      <c r="AU242" s="17" t="s">
        <v>88</v>
      </c>
    </row>
    <row r="243" s="13" customFormat="1">
      <c r="A243" s="13"/>
      <c r="B243" s="262"/>
      <c r="C243" s="263"/>
      <c r="D243" s="258" t="s">
        <v>152</v>
      </c>
      <c r="E243" s="264" t="s">
        <v>1</v>
      </c>
      <c r="F243" s="265" t="s">
        <v>318</v>
      </c>
      <c r="G243" s="263"/>
      <c r="H243" s="266">
        <v>280</v>
      </c>
      <c r="I243" s="267"/>
      <c r="J243" s="263"/>
      <c r="K243" s="263"/>
      <c r="L243" s="268"/>
      <c r="M243" s="269"/>
      <c r="N243" s="270"/>
      <c r="O243" s="270"/>
      <c r="P243" s="270"/>
      <c r="Q243" s="270"/>
      <c r="R243" s="270"/>
      <c r="S243" s="270"/>
      <c r="T243" s="27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2" t="s">
        <v>152</v>
      </c>
      <c r="AU243" s="272" t="s">
        <v>88</v>
      </c>
      <c r="AV243" s="13" t="s">
        <v>88</v>
      </c>
      <c r="AW243" s="13" t="s">
        <v>32</v>
      </c>
      <c r="AX243" s="13" t="s">
        <v>78</v>
      </c>
      <c r="AY243" s="272" t="s">
        <v>142</v>
      </c>
    </row>
    <row r="244" s="14" customFormat="1">
      <c r="A244" s="14"/>
      <c r="B244" s="273"/>
      <c r="C244" s="274"/>
      <c r="D244" s="258" t="s">
        <v>152</v>
      </c>
      <c r="E244" s="275" t="s">
        <v>1</v>
      </c>
      <c r="F244" s="276" t="s">
        <v>319</v>
      </c>
      <c r="G244" s="274"/>
      <c r="H244" s="277">
        <v>280</v>
      </c>
      <c r="I244" s="278"/>
      <c r="J244" s="274"/>
      <c r="K244" s="274"/>
      <c r="L244" s="279"/>
      <c r="M244" s="280"/>
      <c r="N244" s="281"/>
      <c r="O244" s="281"/>
      <c r="P244" s="281"/>
      <c r="Q244" s="281"/>
      <c r="R244" s="281"/>
      <c r="S244" s="281"/>
      <c r="T244" s="28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83" t="s">
        <v>152</v>
      </c>
      <c r="AU244" s="283" t="s">
        <v>88</v>
      </c>
      <c r="AV244" s="14" t="s">
        <v>155</v>
      </c>
      <c r="AW244" s="14" t="s">
        <v>32</v>
      </c>
      <c r="AX244" s="14" t="s">
        <v>78</v>
      </c>
      <c r="AY244" s="283" t="s">
        <v>142</v>
      </c>
    </row>
    <row r="245" s="15" customFormat="1">
      <c r="A245" s="15"/>
      <c r="B245" s="284"/>
      <c r="C245" s="285"/>
      <c r="D245" s="258" t="s">
        <v>152</v>
      </c>
      <c r="E245" s="286" t="s">
        <v>1</v>
      </c>
      <c r="F245" s="287" t="s">
        <v>156</v>
      </c>
      <c r="G245" s="285"/>
      <c r="H245" s="288">
        <v>280</v>
      </c>
      <c r="I245" s="289"/>
      <c r="J245" s="285"/>
      <c r="K245" s="285"/>
      <c r="L245" s="290"/>
      <c r="M245" s="291"/>
      <c r="N245" s="292"/>
      <c r="O245" s="292"/>
      <c r="P245" s="292"/>
      <c r="Q245" s="292"/>
      <c r="R245" s="292"/>
      <c r="S245" s="292"/>
      <c r="T245" s="29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94" t="s">
        <v>152</v>
      </c>
      <c r="AU245" s="294" t="s">
        <v>88</v>
      </c>
      <c r="AV245" s="15" t="s">
        <v>148</v>
      </c>
      <c r="AW245" s="15" t="s">
        <v>32</v>
      </c>
      <c r="AX245" s="15" t="s">
        <v>86</v>
      </c>
      <c r="AY245" s="294" t="s">
        <v>142</v>
      </c>
    </row>
    <row r="246" s="2" customFormat="1" ht="24.15" customHeight="1">
      <c r="A246" s="40"/>
      <c r="B246" s="41"/>
      <c r="C246" s="245" t="s">
        <v>320</v>
      </c>
      <c r="D246" s="245" t="s">
        <v>144</v>
      </c>
      <c r="E246" s="246" t="s">
        <v>321</v>
      </c>
      <c r="F246" s="247" t="s">
        <v>322</v>
      </c>
      <c r="G246" s="248" t="s">
        <v>204</v>
      </c>
      <c r="H246" s="249">
        <v>280</v>
      </c>
      <c r="I246" s="250"/>
      <c r="J246" s="251">
        <f>ROUND(I246*H246,2)</f>
        <v>0</v>
      </c>
      <c r="K246" s="252"/>
      <c r="L246" s="43"/>
      <c r="M246" s="253" t="s">
        <v>1</v>
      </c>
      <c r="N246" s="254" t="s">
        <v>43</v>
      </c>
      <c r="O246" s="93"/>
      <c r="P246" s="255">
        <f>O246*H246</f>
        <v>0</v>
      </c>
      <c r="Q246" s="255">
        <v>0.30059999999999998</v>
      </c>
      <c r="R246" s="255">
        <f>Q246*H246</f>
        <v>84.167999999999992</v>
      </c>
      <c r="S246" s="255">
        <v>0</v>
      </c>
      <c r="T246" s="25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57" t="s">
        <v>148</v>
      </c>
      <c r="AT246" s="257" t="s">
        <v>144</v>
      </c>
      <c r="AU246" s="257" t="s">
        <v>88</v>
      </c>
      <c r="AY246" s="17" t="s">
        <v>142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7" t="s">
        <v>86</v>
      </c>
      <c r="BK246" s="145">
        <f>ROUND(I246*H246,2)</f>
        <v>0</v>
      </c>
      <c r="BL246" s="17" t="s">
        <v>148</v>
      </c>
      <c r="BM246" s="257" t="s">
        <v>323</v>
      </c>
    </row>
    <row r="247" s="2" customFormat="1">
      <c r="A247" s="40"/>
      <c r="B247" s="41"/>
      <c r="C247" s="42"/>
      <c r="D247" s="258" t="s">
        <v>150</v>
      </c>
      <c r="E247" s="42"/>
      <c r="F247" s="259" t="s">
        <v>324</v>
      </c>
      <c r="G247" s="42"/>
      <c r="H247" s="42"/>
      <c r="I247" s="214"/>
      <c r="J247" s="42"/>
      <c r="K247" s="42"/>
      <c r="L247" s="43"/>
      <c r="M247" s="260"/>
      <c r="N247" s="261"/>
      <c r="O247" s="93"/>
      <c r="P247" s="93"/>
      <c r="Q247" s="93"/>
      <c r="R247" s="93"/>
      <c r="S247" s="93"/>
      <c r="T247" s="94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7" t="s">
        <v>150</v>
      </c>
      <c r="AU247" s="17" t="s">
        <v>88</v>
      </c>
    </row>
    <row r="248" s="13" customFormat="1">
      <c r="A248" s="13"/>
      <c r="B248" s="262"/>
      <c r="C248" s="263"/>
      <c r="D248" s="258" t="s">
        <v>152</v>
      </c>
      <c r="E248" s="264" t="s">
        <v>1</v>
      </c>
      <c r="F248" s="265" t="s">
        <v>235</v>
      </c>
      <c r="G248" s="263"/>
      <c r="H248" s="266">
        <v>280</v>
      </c>
      <c r="I248" s="267"/>
      <c r="J248" s="263"/>
      <c r="K248" s="263"/>
      <c r="L248" s="268"/>
      <c r="M248" s="269"/>
      <c r="N248" s="270"/>
      <c r="O248" s="270"/>
      <c r="P248" s="270"/>
      <c r="Q248" s="270"/>
      <c r="R248" s="270"/>
      <c r="S248" s="270"/>
      <c r="T248" s="27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2" t="s">
        <v>152</v>
      </c>
      <c r="AU248" s="272" t="s">
        <v>88</v>
      </c>
      <c r="AV248" s="13" t="s">
        <v>88</v>
      </c>
      <c r="AW248" s="13" t="s">
        <v>32</v>
      </c>
      <c r="AX248" s="13" t="s">
        <v>78</v>
      </c>
      <c r="AY248" s="272" t="s">
        <v>142</v>
      </c>
    </row>
    <row r="249" s="14" customFormat="1">
      <c r="A249" s="14"/>
      <c r="B249" s="273"/>
      <c r="C249" s="274"/>
      <c r="D249" s="258" t="s">
        <v>152</v>
      </c>
      <c r="E249" s="275" t="s">
        <v>1</v>
      </c>
      <c r="F249" s="276" t="s">
        <v>325</v>
      </c>
      <c r="G249" s="274"/>
      <c r="H249" s="277">
        <v>280</v>
      </c>
      <c r="I249" s="278"/>
      <c r="J249" s="274"/>
      <c r="K249" s="274"/>
      <c r="L249" s="279"/>
      <c r="M249" s="280"/>
      <c r="N249" s="281"/>
      <c r="O249" s="281"/>
      <c r="P249" s="281"/>
      <c r="Q249" s="281"/>
      <c r="R249" s="281"/>
      <c r="S249" s="281"/>
      <c r="T249" s="28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83" t="s">
        <v>152</v>
      </c>
      <c r="AU249" s="283" t="s">
        <v>88</v>
      </c>
      <c r="AV249" s="14" t="s">
        <v>155</v>
      </c>
      <c r="AW249" s="14" t="s">
        <v>32</v>
      </c>
      <c r="AX249" s="14" t="s">
        <v>78</v>
      </c>
      <c r="AY249" s="283" t="s">
        <v>142</v>
      </c>
    </row>
    <row r="250" s="15" customFormat="1">
      <c r="A250" s="15"/>
      <c r="B250" s="284"/>
      <c r="C250" s="285"/>
      <c r="D250" s="258" t="s">
        <v>152</v>
      </c>
      <c r="E250" s="286" t="s">
        <v>1</v>
      </c>
      <c r="F250" s="287" t="s">
        <v>156</v>
      </c>
      <c r="G250" s="285"/>
      <c r="H250" s="288">
        <v>280</v>
      </c>
      <c r="I250" s="289"/>
      <c r="J250" s="285"/>
      <c r="K250" s="285"/>
      <c r="L250" s="290"/>
      <c r="M250" s="291"/>
      <c r="N250" s="292"/>
      <c r="O250" s="292"/>
      <c r="P250" s="292"/>
      <c r="Q250" s="292"/>
      <c r="R250" s="292"/>
      <c r="S250" s="292"/>
      <c r="T250" s="29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94" t="s">
        <v>152</v>
      </c>
      <c r="AU250" s="294" t="s">
        <v>88</v>
      </c>
      <c r="AV250" s="15" t="s">
        <v>148</v>
      </c>
      <c r="AW250" s="15" t="s">
        <v>32</v>
      </c>
      <c r="AX250" s="15" t="s">
        <v>86</v>
      </c>
      <c r="AY250" s="294" t="s">
        <v>142</v>
      </c>
    </row>
    <row r="251" s="2" customFormat="1" ht="33" customHeight="1">
      <c r="A251" s="40"/>
      <c r="B251" s="41"/>
      <c r="C251" s="245" t="s">
        <v>326</v>
      </c>
      <c r="D251" s="245" t="s">
        <v>144</v>
      </c>
      <c r="E251" s="246" t="s">
        <v>327</v>
      </c>
      <c r="F251" s="247" t="s">
        <v>328</v>
      </c>
      <c r="G251" s="248" t="s">
        <v>204</v>
      </c>
      <c r="H251" s="249">
        <v>140</v>
      </c>
      <c r="I251" s="250"/>
      <c r="J251" s="251">
        <f>ROUND(I251*H251,2)</f>
        <v>0</v>
      </c>
      <c r="K251" s="252"/>
      <c r="L251" s="43"/>
      <c r="M251" s="253" t="s">
        <v>1</v>
      </c>
      <c r="N251" s="254" t="s">
        <v>43</v>
      </c>
      <c r="O251" s="93"/>
      <c r="P251" s="255">
        <f>O251*H251</f>
        <v>0</v>
      </c>
      <c r="Q251" s="255">
        <v>0.46511999999999998</v>
      </c>
      <c r="R251" s="255">
        <f>Q251*H251</f>
        <v>65.116799999999998</v>
      </c>
      <c r="S251" s="255">
        <v>0</v>
      </c>
      <c r="T251" s="25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57" t="s">
        <v>148</v>
      </c>
      <c r="AT251" s="257" t="s">
        <v>144</v>
      </c>
      <c r="AU251" s="257" t="s">
        <v>88</v>
      </c>
      <c r="AY251" s="17" t="s">
        <v>142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7" t="s">
        <v>86</v>
      </c>
      <c r="BK251" s="145">
        <f>ROUND(I251*H251,2)</f>
        <v>0</v>
      </c>
      <c r="BL251" s="17" t="s">
        <v>148</v>
      </c>
      <c r="BM251" s="257" t="s">
        <v>329</v>
      </c>
    </row>
    <row r="252" s="2" customFormat="1">
      <c r="A252" s="40"/>
      <c r="B252" s="41"/>
      <c r="C252" s="42"/>
      <c r="D252" s="258" t="s">
        <v>150</v>
      </c>
      <c r="E252" s="42"/>
      <c r="F252" s="259" t="s">
        <v>330</v>
      </c>
      <c r="G252" s="42"/>
      <c r="H252" s="42"/>
      <c r="I252" s="214"/>
      <c r="J252" s="42"/>
      <c r="K252" s="42"/>
      <c r="L252" s="43"/>
      <c r="M252" s="260"/>
      <c r="N252" s="261"/>
      <c r="O252" s="93"/>
      <c r="P252" s="93"/>
      <c r="Q252" s="93"/>
      <c r="R252" s="93"/>
      <c r="S252" s="93"/>
      <c r="T252" s="94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7" t="s">
        <v>150</v>
      </c>
      <c r="AU252" s="17" t="s">
        <v>88</v>
      </c>
    </row>
    <row r="253" s="13" customFormat="1">
      <c r="A253" s="13"/>
      <c r="B253" s="262"/>
      <c r="C253" s="263"/>
      <c r="D253" s="258" t="s">
        <v>152</v>
      </c>
      <c r="E253" s="264" t="s">
        <v>1</v>
      </c>
      <c r="F253" s="265" t="s">
        <v>331</v>
      </c>
      <c r="G253" s="263"/>
      <c r="H253" s="266">
        <v>140</v>
      </c>
      <c r="I253" s="267"/>
      <c r="J253" s="263"/>
      <c r="K253" s="263"/>
      <c r="L253" s="268"/>
      <c r="M253" s="269"/>
      <c r="N253" s="270"/>
      <c r="O253" s="270"/>
      <c r="P253" s="270"/>
      <c r="Q253" s="270"/>
      <c r="R253" s="270"/>
      <c r="S253" s="270"/>
      <c r="T253" s="27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2" t="s">
        <v>152</v>
      </c>
      <c r="AU253" s="272" t="s">
        <v>88</v>
      </c>
      <c r="AV253" s="13" t="s">
        <v>88</v>
      </c>
      <c r="AW253" s="13" t="s">
        <v>32</v>
      </c>
      <c r="AX253" s="13" t="s">
        <v>78</v>
      </c>
      <c r="AY253" s="272" t="s">
        <v>142</v>
      </c>
    </row>
    <row r="254" s="14" customFormat="1">
      <c r="A254" s="14"/>
      <c r="B254" s="273"/>
      <c r="C254" s="274"/>
      <c r="D254" s="258" t="s">
        <v>152</v>
      </c>
      <c r="E254" s="275" t="s">
        <v>1</v>
      </c>
      <c r="F254" s="276" t="s">
        <v>332</v>
      </c>
      <c r="G254" s="274"/>
      <c r="H254" s="277">
        <v>140</v>
      </c>
      <c r="I254" s="278"/>
      <c r="J254" s="274"/>
      <c r="K254" s="274"/>
      <c r="L254" s="279"/>
      <c r="M254" s="280"/>
      <c r="N254" s="281"/>
      <c r="O254" s="281"/>
      <c r="P254" s="281"/>
      <c r="Q254" s="281"/>
      <c r="R254" s="281"/>
      <c r="S254" s="281"/>
      <c r="T254" s="28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83" t="s">
        <v>152</v>
      </c>
      <c r="AU254" s="283" t="s">
        <v>88</v>
      </c>
      <c r="AV254" s="14" t="s">
        <v>155</v>
      </c>
      <c r="AW254" s="14" t="s">
        <v>32</v>
      </c>
      <c r="AX254" s="14" t="s">
        <v>78</v>
      </c>
      <c r="AY254" s="283" t="s">
        <v>142</v>
      </c>
    </row>
    <row r="255" s="15" customFormat="1">
      <c r="A255" s="15"/>
      <c r="B255" s="284"/>
      <c r="C255" s="285"/>
      <c r="D255" s="258" t="s">
        <v>152</v>
      </c>
      <c r="E255" s="286" t="s">
        <v>1</v>
      </c>
      <c r="F255" s="287" t="s">
        <v>156</v>
      </c>
      <c r="G255" s="285"/>
      <c r="H255" s="288">
        <v>140</v>
      </c>
      <c r="I255" s="289"/>
      <c r="J255" s="285"/>
      <c r="K255" s="285"/>
      <c r="L255" s="290"/>
      <c r="M255" s="291"/>
      <c r="N255" s="292"/>
      <c r="O255" s="292"/>
      <c r="P255" s="292"/>
      <c r="Q255" s="292"/>
      <c r="R255" s="292"/>
      <c r="S255" s="292"/>
      <c r="T255" s="29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94" t="s">
        <v>152</v>
      </c>
      <c r="AU255" s="294" t="s">
        <v>88</v>
      </c>
      <c r="AV255" s="15" t="s">
        <v>148</v>
      </c>
      <c r="AW255" s="15" t="s">
        <v>32</v>
      </c>
      <c r="AX255" s="15" t="s">
        <v>86</v>
      </c>
      <c r="AY255" s="294" t="s">
        <v>142</v>
      </c>
    </row>
    <row r="256" s="2" customFormat="1" ht="24.15" customHeight="1">
      <c r="A256" s="40"/>
      <c r="B256" s="41"/>
      <c r="C256" s="245" t="s">
        <v>333</v>
      </c>
      <c r="D256" s="245" t="s">
        <v>144</v>
      </c>
      <c r="E256" s="246" t="s">
        <v>334</v>
      </c>
      <c r="F256" s="247" t="s">
        <v>335</v>
      </c>
      <c r="G256" s="248" t="s">
        <v>204</v>
      </c>
      <c r="H256" s="249">
        <v>140</v>
      </c>
      <c r="I256" s="250"/>
      <c r="J256" s="251">
        <f>ROUND(I256*H256,2)</f>
        <v>0</v>
      </c>
      <c r="K256" s="252"/>
      <c r="L256" s="43"/>
      <c r="M256" s="253" t="s">
        <v>1</v>
      </c>
      <c r="N256" s="254" t="s">
        <v>43</v>
      </c>
      <c r="O256" s="93"/>
      <c r="P256" s="255">
        <f>O256*H256</f>
        <v>0</v>
      </c>
      <c r="Q256" s="255">
        <v>0.46511999999999998</v>
      </c>
      <c r="R256" s="255">
        <f>Q256*H256</f>
        <v>65.116799999999998</v>
      </c>
      <c r="S256" s="255">
        <v>0</v>
      </c>
      <c r="T256" s="25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57" t="s">
        <v>148</v>
      </c>
      <c r="AT256" s="257" t="s">
        <v>144</v>
      </c>
      <c r="AU256" s="257" t="s">
        <v>88</v>
      </c>
      <c r="AY256" s="17" t="s">
        <v>142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86</v>
      </c>
      <c r="BK256" s="145">
        <f>ROUND(I256*H256,2)</f>
        <v>0</v>
      </c>
      <c r="BL256" s="17" t="s">
        <v>148</v>
      </c>
      <c r="BM256" s="257" t="s">
        <v>336</v>
      </c>
    </row>
    <row r="257" s="2" customFormat="1">
      <c r="A257" s="40"/>
      <c r="B257" s="41"/>
      <c r="C257" s="42"/>
      <c r="D257" s="258" t="s">
        <v>150</v>
      </c>
      <c r="E257" s="42"/>
      <c r="F257" s="259" t="s">
        <v>337</v>
      </c>
      <c r="G257" s="42"/>
      <c r="H257" s="42"/>
      <c r="I257" s="214"/>
      <c r="J257" s="42"/>
      <c r="K257" s="42"/>
      <c r="L257" s="43"/>
      <c r="M257" s="260"/>
      <c r="N257" s="261"/>
      <c r="O257" s="93"/>
      <c r="P257" s="93"/>
      <c r="Q257" s="93"/>
      <c r="R257" s="93"/>
      <c r="S257" s="93"/>
      <c r="T257" s="94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7" t="s">
        <v>150</v>
      </c>
      <c r="AU257" s="17" t="s">
        <v>88</v>
      </c>
    </row>
    <row r="258" s="12" customFormat="1" ht="22.8" customHeight="1">
      <c r="A258" s="12"/>
      <c r="B258" s="229"/>
      <c r="C258" s="230"/>
      <c r="D258" s="231" t="s">
        <v>77</v>
      </c>
      <c r="E258" s="243" t="s">
        <v>180</v>
      </c>
      <c r="F258" s="243" t="s">
        <v>338</v>
      </c>
      <c r="G258" s="230"/>
      <c r="H258" s="230"/>
      <c r="I258" s="233"/>
      <c r="J258" s="244">
        <f>BK258</f>
        <v>0</v>
      </c>
      <c r="K258" s="230"/>
      <c r="L258" s="235"/>
      <c r="M258" s="236"/>
      <c r="N258" s="237"/>
      <c r="O258" s="237"/>
      <c r="P258" s="238">
        <f>SUM(P259:P263)</f>
        <v>0</v>
      </c>
      <c r="Q258" s="237"/>
      <c r="R258" s="238">
        <f>SUM(R259:R263)</f>
        <v>1.21132</v>
      </c>
      <c r="S258" s="237"/>
      <c r="T258" s="239">
        <f>SUM(T259:T263)</f>
        <v>0.77000000000000002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40" t="s">
        <v>86</v>
      </c>
      <c r="AT258" s="241" t="s">
        <v>77</v>
      </c>
      <c r="AU258" s="241" t="s">
        <v>86</v>
      </c>
      <c r="AY258" s="240" t="s">
        <v>142</v>
      </c>
      <c r="BK258" s="242">
        <f>SUM(BK259:BK263)</f>
        <v>0</v>
      </c>
    </row>
    <row r="259" s="2" customFormat="1" ht="24.15" customHeight="1">
      <c r="A259" s="40"/>
      <c r="B259" s="41"/>
      <c r="C259" s="245" t="s">
        <v>339</v>
      </c>
      <c r="D259" s="245" t="s">
        <v>144</v>
      </c>
      <c r="E259" s="246" t="s">
        <v>340</v>
      </c>
      <c r="F259" s="247" t="s">
        <v>341</v>
      </c>
      <c r="G259" s="248" t="s">
        <v>204</v>
      </c>
      <c r="H259" s="249">
        <v>22</v>
      </c>
      <c r="I259" s="250"/>
      <c r="J259" s="251">
        <f>ROUND(I259*H259,2)</f>
        <v>0</v>
      </c>
      <c r="K259" s="252"/>
      <c r="L259" s="43"/>
      <c r="M259" s="253" t="s">
        <v>1</v>
      </c>
      <c r="N259" s="254" t="s">
        <v>43</v>
      </c>
      <c r="O259" s="93"/>
      <c r="P259" s="255">
        <f>O259*H259</f>
        <v>0</v>
      </c>
      <c r="Q259" s="255">
        <v>0.055059999999999998</v>
      </c>
      <c r="R259" s="255">
        <f>Q259*H259</f>
        <v>1.21132</v>
      </c>
      <c r="S259" s="255">
        <v>0.035000000000000003</v>
      </c>
      <c r="T259" s="256">
        <f>S259*H259</f>
        <v>0.77000000000000002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57" t="s">
        <v>148</v>
      </c>
      <c r="AT259" s="257" t="s">
        <v>144</v>
      </c>
      <c r="AU259" s="257" t="s">
        <v>88</v>
      </c>
      <c r="AY259" s="17" t="s">
        <v>142</v>
      </c>
      <c r="BE259" s="145">
        <f>IF(N259="základní",J259,0)</f>
        <v>0</v>
      </c>
      <c r="BF259" s="145">
        <f>IF(N259="snížená",J259,0)</f>
        <v>0</v>
      </c>
      <c r="BG259" s="145">
        <f>IF(N259="zákl. přenesená",J259,0)</f>
        <v>0</v>
      </c>
      <c r="BH259" s="145">
        <f>IF(N259="sníž. přenesená",J259,0)</f>
        <v>0</v>
      </c>
      <c r="BI259" s="145">
        <f>IF(N259="nulová",J259,0)</f>
        <v>0</v>
      </c>
      <c r="BJ259" s="17" t="s">
        <v>86</v>
      </c>
      <c r="BK259" s="145">
        <f>ROUND(I259*H259,2)</f>
        <v>0</v>
      </c>
      <c r="BL259" s="17" t="s">
        <v>148</v>
      </c>
      <c r="BM259" s="257" t="s">
        <v>342</v>
      </c>
    </row>
    <row r="260" s="2" customFormat="1">
      <c r="A260" s="40"/>
      <c r="B260" s="41"/>
      <c r="C260" s="42"/>
      <c r="D260" s="258" t="s">
        <v>150</v>
      </c>
      <c r="E260" s="42"/>
      <c r="F260" s="259" t="s">
        <v>343</v>
      </c>
      <c r="G260" s="42"/>
      <c r="H260" s="42"/>
      <c r="I260" s="214"/>
      <c r="J260" s="42"/>
      <c r="K260" s="42"/>
      <c r="L260" s="43"/>
      <c r="M260" s="260"/>
      <c r="N260" s="261"/>
      <c r="O260" s="93"/>
      <c r="P260" s="93"/>
      <c r="Q260" s="93"/>
      <c r="R260" s="93"/>
      <c r="S260" s="93"/>
      <c r="T260" s="94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7" t="s">
        <v>150</v>
      </c>
      <c r="AU260" s="17" t="s">
        <v>88</v>
      </c>
    </row>
    <row r="261" s="13" customFormat="1">
      <c r="A261" s="13"/>
      <c r="B261" s="262"/>
      <c r="C261" s="263"/>
      <c r="D261" s="258" t="s">
        <v>152</v>
      </c>
      <c r="E261" s="264" t="s">
        <v>1</v>
      </c>
      <c r="F261" s="265" t="s">
        <v>344</v>
      </c>
      <c r="G261" s="263"/>
      <c r="H261" s="266">
        <v>22</v>
      </c>
      <c r="I261" s="267"/>
      <c r="J261" s="263"/>
      <c r="K261" s="263"/>
      <c r="L261" s="268"/>
      <c r="M261" s="269"/>
      <c r="N261" s="270"/>
      <c r="O261" s="270"/>
      <c r="P261" s="270"/>
      <c r="Q261" s="270"/>
      <c r="R261" s="270"/>
      <c r="S261" s="270"/>
      <c r="T261" s="27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2" t="s">
        <v>152</v>
      </c>
      <c r="AU261" s="272" t="s">
        <v>88</v>
      </c>
      <c r="AV261" s="13" t="s">
        <v>88</v>
      </c>
      <c r="AW261" s="13" t="s">
        <v>32</v>
      </c>
      <c r="AX261" s="13" t="s">
        <v>78</v>
      </c>
      <c r="AY261" s="272" t="s">
        <v>142</v>
      </c>
    </row>
    <row r="262" s="14" customFormat="1">
      <c r="A262" s="14"/>
      <c r="B262" s="273"/>
      <c r="C262" s="274"/>
      <c r="D262" s="258" t="s">
        <v>152</v>
      </c>
      <c r="E262" s="275" t="s">
        <v>1</v>
      </c>
      <c r="F262" s="276" t="s">
        <v>345</v>
      </c>
      <c r="G262" s="274"/>
      <c r="H262" s="277">
        <v>22</v>
      </c>
      <c r="I262" s="278"/>
      <c r="J262" s="274"/>
      <c r="K262" s="274"/>
      <c r="L262" s="279"/>
      <c r="M262" s="280"/>
      <c r="N262" s="281"/>
      <c r="O262" s="281"/>
      <c r="P262" s="281"/>
      <c r="Q262" s="281"/>
      <c r="R262" s="281"/>
      <c r="S262" s="281"/>
      <c r="T262" s="28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83" t="s">
        <v>152</v>
      </c>
      <c r="AU262" s="283" t="s">
        <v>88</v>
      </c>
      <c r="AV262" s="14" t="s">
        <v>155</v>
      </c>
      <c r="AW262" s="14" t="s">
        <v>32</v>
      </c>
      <c r="AX262" s="14" t="s">
        <v>78</v>
      </c>
      <c r="AY262" s="283" t="s">
        <v>142</v>
      </c>
    </row>
    <row r="263" s="15" customFormat="1">
      <c r="A263" s="15"/>
      <c r="B263" s="284"/>
      <c r="C263" s="285"/>
      <c r="D263" s="258" t="s">
        <v>152</v>
      </c>
      <c r="E263" s="286" t="s">
        <v>1</v>
      </c>
      <c r="F263" s="287" t="s">
        <v>156</v>
      </c>
      <c r="G263" s="285"/>
      <c r="H263" s="288">
        <v>22</v>
      </c>
      <c r="I263" s="289"/>
      <c r="J263" s="285"/>
      <c r="K263" s="285"/>
      <c r="L263" s="290"/>
      <c r="M263" s="291"/>
      <c r="N263" s="292"/>
      <c r="O263" s="292"/>
      <c r="P263" s="292"/>
      <c r="Q263" s="292"/>
      <c r="R263" s="292"/>
      <c r="S263" s="292"/>
      <c r="T263" s="29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94" t="s">
        <v>152</v>
      </c>
      <c r="AU263" s="294" t="s">
        <v>88</v>
      </c>
      <c r="AV263" s="15" t="s">
        <v>148</v>
      </c>
      <c r="AW263" s="15" t="s">
        <v>32</v>
      </c>
      <c r="AX263" s="15" t="s">
        <v>86</v>
      </c>
      <c r="AY263" s="294" t="s">
        <v>142</v>
      </c>
    </row>
    <row r="264" s="12" customFormat="1" ht="22.8" customHeight="1">
      <c r="A264" s="12"/>
      <c r="B264" s="229"/>
      <c r="C264" s="230"/>
      <c r="D264" s="231" t="s">
        <v>77</v>
      </c>
      <c r="E264" s="243" t="s">
        <v>201</v>
      </c>
      <c r="F264" s="243" t="s">
        <v>346</v>
      </c>
      <c r="G264" s="230"/>
      <c r="H264" s="230"/>
      <c r="I264" s="233"/>
      <c r="J264" s="244">
        <f>BK264</f>
        <v>0</v>
      </c>
      <c r="K264" s="230"/>
      <c r="L264" s="235"/>
      <c r="M264" s="236"/>
      <c r="N264" s="237"/>
      <c r="O264" s="237"/>
      <c r="P264" s="238">
        <f>SUM(P265:P287)</f>
        <v>0</v>
      </c>
      <c r="Q264" s="237"/>
      <c r="R264" s="238">
        <f>SUM(R265:R287)</f>
        <v>0.0064400000000000004</v>
      </c>
      <c r="S264" s="237"/>
      <c r="T264" s="239">
        <f>SUM(T265:T287)</f>
        <v>36.960000000000008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40" t="s">
        <v>86</v>
      </c>
      <c r="AT264" s="241" t="s">
        <v>77</v>
      </c>
      <c r="AU264" s="241" t="s">
        <v>86</v>
      </c>
      <c r="AY264" s="240" t="s">
        <v>142</v>
      </c>
      <c r="BK264" s="242">
        <f>SUM(BK265:BK287)</f>
        <v>0</v>
      </c>
    </row>
    <row r="265" s="2" customFormat="1" ht="24.15" customHeight="1">
      <c r="A265" s="40"/>
      <c r="B265" s="41"/>
      <c r="C265" s="245" t="s">
        <v>347</v>
      </c>
      <c r="D265" s="245" t="s">
        <v>144</v>
      </c>
      <c r="E265" s="246" t="s">
        <v>348</v>
      </c>
      <c r="F265" s="247" t="s">
        <v>349</v>
      </c>
      <c r="G265" s="248" t="s">
        <v>147</v>
      </c>
      <c r="H265" s="249">
        <v>16.800000000000001</v>
      </c>
      <c r="I265" s="250"/>
      <c r="J265" s="251">
        <f>ROUND(I265*H265,2)</f>
        <v>0</v>
      </c>
      <c r="K265" s="252"/>
      <c r="L265" s="43"/>
      <c r="M265" s="253" t="s">
        <v>1</v>
      </c>
      <c r="N265" s="254" t="s">
        <v>43</v>
      </c>
      <c r="O265" s="93"/>
      <c r="P265" s="255">
        <f>O265*H265</f>
        <v>0</v>
      </c>
      <c r="Q265" s="255">
        <v>0</v>
      </c>
      <c r="R265" s="255">
        <f>Q265*H265</f>
        <v>0</v>
      </c>
      <c r="S265" s="255">
        <v>2.2000000000000002</v>
      </c>
      <c r="T265" s="256">
        <f>S265*H265</f>
        <v>36.960000000000008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57" t="s">
        <v>148</v>
      </c>
      <c r="AT265" s="257" t="s">
        <v>144</v>
      </c>
      <c r="AU265" s="257" t="s">
        <v>88</v>
      </c>
      <c r="AY265" s="17" t="s">
        <v>142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7" t="s">
        <v>86</v>
      </c>
      <c r="BK265" s="145">
        <f>ROUND(I265*H265,2)</f>
        <v>0</v>
      </c>
      <c r="BL265" s="17" t="s">
        <v>148</v>
      </c>
      <c r="BM265" s="257" t="s">
        <v>350</v>
      </c>
    </row>
    <row r="266" s="2" customFormat="1">
      <c r="A266" s="40"/>
      <c r="B266" s="41"/>
      <c r="C266" s="42"/>
      <c r="D266" s="258" t="s">
        <v>150</v>
      </c>
      <c r="E266" s="42"/>
      <c r="F266" s="259" t="s">
        <v>351</v>
      </c>
      <c r="G266" s="42"/>
      <c r="H266" s="42"/>
      <c r="I266" s="214"/>
      <c r="J266" s="42"/>
      <c r="K266" s="42"/>
      <c r="L266" s="43"/>
      <c r="M266" s="260"/>
      <c r="N266" s="261"/>
      <c r="O266" s="93"/>
      <c r="P266" s="93"/>
      <c r="Q266" s="93"/>
      <c r="R266" s="93"/>
      <c r="S266" s="93"/>
      <c r="T266" s="94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7" t="s">
        <v>150</v>
      </c>
      <c r="AU266" s="17" t="s">
        <v>88</v>
      </c>
    </row>
    <row r="267" s="13" customFormat="1">
      <c r="A267" s="13"/>
      <c r="B267" s="262"/>
      <c r="C267" s="263"/>
      <c r="D267" s="258" t="s">
        <v>152</v>
      </c>
      <c r="E267" s="264" t="s">
        <v>1</v>
      </c>
      <c r="F267" s="265" t="s">
        <v>352</v>
      </c>
      <c r="G267" s="263"/>
      <c r="H267" s="266">
        <v>16.800000000000001</v>
      </c>
      <c r="I267" s="267"/>
      <c r="J267" s="263"/>
      <c r="K267" s="263"/>
      <c r="L267" s="268"/>
      <c r="M267" s="269"/>
      <c r="N267" s="270"/>
      <c r="O267" s="270"/>
      <c r="P267" s="270"/>
      <c r="Q267" s="270"/>
      <c r="R267" s="270"/>
      <c r="S267" s="270"/>
      <c r="T267" s="27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2" t="s">
        <v>152</v>
      </c>
      <c r="AU267" s="272" t="s">
        <v>88</v>
      </c>
      <c r="AV267" s="13" t="s">
        <v>88</v>
      </c>
      <c r="AW267" s="13" t="s">
        <v>32</v>
      </c>
      <c r="AX267" s="13" t="s">
        <v>78</v>
      </c>
      <c r="AY267" s="272" t="s">
        <v>142</v>
      </c>
    </row>
    <row r="268" s="14" customFormat="1">
      <c r="A268" s="14"/>
      <c r="B268" s="273"/>
      <c r="C268" s="274"/>
      <c r="D268" s="258" t="s">
        <v>152</v>
      </c>
      <c r="E268" s="275" t="s">
        <v>1</v>
      </c>
      <c r="F268" s="276" t="s">
        <v>353</v>
      </c>
      <c r="G268" s="274"/>
      <c r="H268" s="277">
        <v>16.800000000000001</v>
      </c>
      <c r="I268" s="278"/>
      <c r="J268" s="274"/>
      <c r="K268" s="274"/>
      <c r="L268" s="279"/>
      <c r="M268" s="280"/>
      <c r="N268" s="281"/>
      <c r="O268" s="281"/>
      <c r="P268" s="281"/>
      <c r="Q268" s="281"/>
      <c r="R268" s="281"/>
      <c r="S268" s="281"/>
      <c r="T268" s="28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3" t="s">
        <v>152</v>
      </c>
      <c r="AU268" s="283" t="s">
        <v>88</v>
      </c>
      <c r="AV268" s="14" t="s">
        <v>155</v>
      </c>
      <c r="AW268" s="14" t="s">
        <v>32</v>
      </c>
      <c r="AX268" s="14" t="s">
        <v>78</v>
      </c>
      <c r="AY268" s="283" t="s">
        <v>142</v>
      </c>
    </row>
    <row r="269" s="15" customFormat="1">
      <c r="A269" s="15"/>
      <c r="B269" s="284"/>
      <c r="C269" s="285"/>
      <c r="D269" s="258" t="s">
        <v>152</v>
      </c>
      <c r="E269" s="286" t="s">
        <v>1</v>
      </c>
      <c r="F269" s="287" t="s">
        <v>156</v>
      </c>
      <c r="G269" s="285"/>
      <c r="H269" s="288">
        <v>16.800000000000001</v>
      </c>
      <c r="I269" s="289"/>
      <c r="J269" s="285"/>
      <c r="K269" s="285"/>
      <c r="L269" s="290"/>
      <c r="M269" s="291"/>
      <c r="N269" s="292"/>
      <c r="O269" s="292"/>
      <c r="P269" s="292"/>
      <c r="Q269" s="292"/>
      <c r="R269" s="292"/>
      <c r="S269" s="292"/>
      <c r="T269" s="29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94" t="s">
        <v>152</v>
      </c>
      <c r="AU269" s="294" t="s">
        <v>88</v>
      </c>
      <c r="AV269" s="15" t="s">
        <v>148</v>
      </c>
      <c r="AW269" s="15" t="s">
        <v>32</v>
      </c>
      <c r="AX269" s="15" t="s">
        <v>86</v>
      </c>
      <c r="AY269" s="294" t="s">
        <v>142</v>
      </c>
    </row>
    <row r="270" s="2" customFormat="1" ht="24.15" customHeight="1">
      <c r="A270" s="40"/>
      <c r="B270" s="41"/>
      <c r="C270" s="245" t="s">
        <v>354</v>
      </c>
      <c r="D270" s="245" t="s">
        <v>144</v>
      </c>
      <c r="E270" s="246" t="s">
        <v>355</v>
      </c>
      <c r="F270" s="247" t="s">
        <v>356</v>
      </c>
      <c r="G270" s="248" t="s">
        <v>240</v>
      </c>
      <c r="H270" s="249">
        <v>1</v>
      </c>
      <c r="I270" s="250"/>
      <c r="J270" s="251">
        <f>ROUND(I270*H270,2)</f>
        <v>0</v>
      </c>
      <c r="K270" s="252"/>
      <c r="L270" s="43"/>
      <c r="M270" s="253" t="s">
        <v>1</v>
      </c>
      <c r="N270" s="254" t="s">
        <v>43</v>
      </c>
      <c r="O270" s="93"/>
      <c r="P270" s="255">
        <f>O270*H270</f>
        <v>0</v>
      </c>
      <c r="Q270" s="255">
        <v>0.0032200000000000002</v>
      </c>
      <c r="R270" s="255">
        <f>Q270*H270</f>
        <v>0.0032200000000000002</v>
      </c>
      <c r="S270" s="255">
        <v>0</v>
      </c>
      <c r="T270" s="25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57" t="s">
        <v>148</v>
      </c>
      <c r="AT270" s="257" t="s">
        <v>144</v>
      </c>
      <c r="AU270" s="257" t="s">
        <v>88</v>
      </c>
      <c r="AY270" s="17" t="s">
        <v>142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86</v>
      </c>
      <c r="BK270" s="145">
        <f>ROUND(I270*H270,2)</f>
        <v>0</v>
      </c>
      <c r="BL270" s="17" t="s">
        <v>148</v>
      </c>
      <c r="BM270" s="257" t="s">
        <v>357</v>
      </c>
    </row>
    <row r="271" s="2" customFormat="1">
      <c r="A271" s="40"/>
      <c r="B271" s="41"/>
      <c r="C271" s="42"/>
      <c r="D271" s="258" t="s">
        <v>150</v>
      </c>
      <c r="E271" s="42"/>
      <c r="F271" s="259" t="s">
        <v>358</v>
      </c>
      <c r="G271" s="42"/>
      <c r="H271" s="42"/>
      <c r="I271" s="214"/>
      <c r="J271" s="42"/>
      <c r="K271" s="42"/>
      <c r="L271" s="43"/>
      <c r="M271" s="260"/>
      <c r="N271" s="261"/>
      <c r="O271" s="93"/>
      <c r="P271" s="93"/>
      <c r="Q271" s="93"/>
      <c r="R271" s="93"/>
      <c r="S271" s="93"/>
      <c r="T271" s="94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7" t="s">
        <v>150</v>
      </c>
      <c r="AU271" s="17" t="s">
        <v>88</v>
      </c>
    </row>
    <row r="272" s="2" customFormat="1">
      <c r="A272" s="40"/>
      <c r="B272" s="41"/>
      <c r="C272" s="42"/>
      <c r="D272" s="258" t="s">
        <v>242</v>
      </c>
      <c r="E272" s="42"/>
      <c r="F272" s="306" t="s">
        <v>359</v>
      </c>
      <c r="G272" s="42"/>
      <c r="H272" s="42"/>
      <c r="I272" s="214"/>
      <c r="J272" s="42"/>
      <c r="K272" s="42"/>
      <c r="L272" s="43"/>
      <c r="M272" s="260"/>
      <c r="N272" s="261"/>
      <c r="O272" s="93"/>
      <c r="P272" s="93"/>
      <c r="Q272" s="93"/>
      <c r="R272" s="93"/>
      <c r="S272" s="93"/>
      <c r="T272" s="94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7" t="s">
        <v>242</v>
      </c>
      <c r="AU272" s="17" t="s">
        <v>88</v>
      </c>
    </row>
    <row r="273" s="2" customFormat="1" ht="24.15" customHeight="1">
      <c r="A273" s="40"/>
      <c r="B273" s="41"/>
      <c r="C273" s="245" t="s">
        <v>360</v>
      </c>
      <c r="D273" s="245" t="s">
        <v>144</v>
      </c>
      <c r="E273" s="246" t="s">
        <v>361</v>
      </c>
      <c r="F273" s="247" t="s">
        <v>362</v>
      </c>
      <c r="G273" s="248" t="s">
        <v>363</v>
      </c>
      <c r="H273" s="249">
        <v>1</v>
      </c>
      <c r="I273" s="250"/>
      <c r="J273" s="251">
        <f>ROUND(I273*H273,2)</f>
        <v>0</v>
      </c>
      <c r="K273" s="252"/>
      <c r="L273" s="43"/>
      <c r="M273" s="253" t="s">
        <v>1</v>
      </c>
      <c r="N273" s="254" t="s">
        <v>43</v>
      </c>
      <c r="O273" s="93"/>
      <c r="P273" s="255">
        <f>O273*H273</f>
        <v>0</v>
      </c>
      <c r="Q273" s="255">
        <v>0</v>
      </c>
      <c r="R273" s="255">
        <f>Q273*H273</f>
        <v>0</v>
      </c>
      <c r="S273" s="255">
        <v>0</v>
      </c>
      <c r="T273" s="25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57" t="s">
        <v>148</v>
      </c>
      <c r="AT273" s="257" t="s">
        <v>144</v>
      </c>
      <c r="AU273" s="257" t="s">
        <v>88</v>
      </c>
      <c r="AY273" s="17" t="s">
        <v>142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7" t="s">
        <v>86</v>
      </c>
      <c r="BK273" s="145">
        <f>ROUND(I273*H273,2)</f>
        <v>0</v>
      </c>
      <c r="BL273" s="17" t="s">
        <v>148</v>
      </c>
      <c r="BM273" s="257" t="s">
        <v>364</v>
      </c>
    </row>
    <row r="274" s="2" customFormat="1">
      <c r="A274" s="40"/>
      <c r="B274" s="41"/>
      <c r="C274" s="42"/>
      <c r="D274" s="258" t="s">
        <v>150</v>
      </c>
      <c r="E274" s="42"/>
      <c r="F274" s="259" t="s">
        <v>362</v>
      </c>
      <c r="G274" s="42"/>
      <c r="H274" s="42"/>
      <c r="I274" s="214"/>
      <c r="J274" s="42"/>
      <c r="K274" s="42"/>
      <c r="L274" s="43"/>
      <c r="M274" s="260"/>
      <c r="N274" s="261"/>
      <c r="O274" s="93"/>
      <c r="P274" s="93"/>
      <c r="Q274" s="93"/>
      <c r="R274" s="93"/>
      <c r="S274" s="93"/>
      <c r="T274" s="94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7" t="s">
        <v>150</v>
      </c>
      <c r="AU274" s="17" t="s">
        <v>88</v>
      </c>
    </row>
    <row r="275" s="2" customFormat="1">
      <c r="A275" s="40"/>
      <c r="B275" s="41"/>
      <c r="C275" s="42"/>
      <c r="D275" s="258" t="s">
        <v>242</v>
      </c>
      <c r="E275" s="42"/>
      <c r="F275" s="306" t="s">
        <v>365</v>
      </c>
      <c r="G275" s="42"/>
      <c r="H275" s="42"/>
      <c r="I275" s="214"/>
      <c r="J275" s="42"/>
      <c r="K275" s="42"/>
      <c r="L275" s="43"/>
      <c r="M275" s="260"/>
      <c r="N275" s="261"/>
      <c r="O275" s="93"/>
      <c r="P275" s="93"/>
      <c r="Q275" s="93"/>
      <c r="R275" s="93"/>
      <c r="S275" s="93"/>
      <c r="T275" s="94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7" t="s">
        <v>242</v>
      </c>
      <c r="AU275" s="17" t="s">
        <v>88</v>
      </c>
    </row>
    <row r="276" s="2" customFormat="1" ht="24.15" customHeight="1">
      <c r="A276" s="40"/>
      <c r="B276" s="41"/>
      <c r="C276" s="245" t="s">
        <v>366</v>
      </c>
      <c r="D276" s="245" t="s">
        <v>144</v>
      </c>
      <c r="E276" s="246" t="s">
        <v>367</v>
      </c>
      <c r="F276" s="247" t="s">
        <v>368</v>
      </c>
      <c r="G276" s="248" t="s">
        <v>147</v>
      </c>
      <c r="H276" s="249">
        <v>42</v>
      </c>
      <c r="I276" s="250"/>
      <c r="J276" s="251">
        <f>ROUND(I276*H276,2)</f>
        <v>0</v>
      </c>
      <c r="K276" s="252"/>
      <c r="L276" s="43"/>
      <c r="M276" s="253" t="s">
        <v>1</v>
      </c>
      <c r="N276" s="254" t="s">
        <v>43</v>
      </c>
      <c r="O276" s="93"/>
      <c r="P276" s="255">
        <f>O276*H276</f>
        <v>0</v>
      </c>
      <c r="Q276" s="255">
        <v>0</v>
      </c>
      <c r="R276" s="255">
        <f>Q276*H276</f>
        <v>0</v>
      </c>
      <c r="S276" s="255">
        <v>0</v>
      </c>
      <c r="T276" s="25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57" t="s">
        <v>148</v>
      </c>
      <c r="AT276" s="257" t="s">
        <v>144</v>
      </c>
      <c r="AU276" s="257" t="s">
        <v>88</v>
      </c>
      <c r="AY276" s="17" t="s">
        <v>142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7" t="s">
        <v>86</v>
      </c>
      <c r="BK276" s="145">
        <f>ROUND(I276*H276,2)</f>
        <v>0</v>
      </c>
      <c r="BL276" s="17" t="s">
        <v>148</v>
      </c>
      <c r="BM276" s="257" t="s">
        <v>369</v>
      </c>
    </row>
    <row r="277" s="2" customFormat="1">
      <c r="A277" s="40"/>
      <c r="B277" s="41"/>
      <c r="C277" s="42"/>
      <c r="D277" s="258" t="s">
        <v>150</v>
      </c>
      <c r="E277" s="42"/>
      <c r="F277" s="259" t="s">
        <v>370</v>
      </c>
      <c r="G277" s="42"/>
      <c r="H277" s="42"/>
      <c r="I277" s="214"/>
      <c r="J277" s="42"/>
      <c r="K277" s="42"/>
      <c r="L277" s="43"/>
      <c r="M277" s="260"/>
      <c r="N277" s="261"/>
      <c r="O277" s="93"/>
      <c r="P277" s="93"/>
      <c r="Q277" s="93"/>
      <c r="R277" s="93"/>
      <c r="S277" s="93"/>
      <c r="T277" s="94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7" t="s">
        <v>150</v>
      </c>
      <c r="AU277" s="17" t="s">
        <v>88</v>
      </c>
    </row>
    <row r="278" s="2" customFormat="1">
      <c r="A278" s="40"/>
      <c r="B278" s="41"/>
      <c r="C278" s="42"/>
      <c r="D278" s="258" t="s">
        <v>242</v>
      </c>
      <c r="E278" s="42"/>
      <c r="F278" s="306" t="s">
        <v>371</v>
      </c>
      <c r="G278" s="42"/>
      <c r="H278" s="42"/>
      <c r="I278" s="214"/>
      <c r="J278" s="42"/>
      <c r="K278" s="42"/>
      <c r="L278" s="43"/>
      <c r="M278" s="260"/>
      <c r="N278" s="261"/>
      <c r="O278" s="93"/>
      <c r="P278" s="93"/>
      <c r="Q278" s="93"/>
      <c r="R278" s="93"/>
      <c r="S278" s="93"/>
      <c r="T278" s="94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7" t="s">
        <v>242</v>
      </c>
      <c r="AU278" s="17" t="s">
        <v>88</v>
      </c>
    </row>
    <row r="279" s="13" customFormat="1">
      <c r="A279" s="13"/>
      <c r="B279" s="262"/>
      <c r="C279" s="263"/>
      <c r="D279" s="258" t="s">
        <v>152</v>
      </c>
      <c r="E279" s="264" t="s">
        <v>1</v>
      </c>
      <c r="F279" s="265" t="s">
        <v>372</v>
      </c>
      <c r="G279" s="263"/>
      <c r="H279" s="266">
        <v>42</v>
      </c>
      <c r="I279" s="267"/>
      <c r="J279" s="263"/>
      <c r="K279" s="263"/>
      <c r="L279" s="268"/>
      <c r="M279" s="269"/>
      <c r="N279" s="270"/>
      <c r="O279" s="270"/>
      <c r="P279" s="270"/>
      <c r="Q279" s="270"/>
      <c r="R279" s="270"/>
      <c r="S279" s="270"/>
      <c r="T279" s="27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2" t="s">
        <v>152</v>
      </c>
      <c r="AU279" s="272" t="s">
        <v>88</v>
      </c>
      <c r="AV279" s="13" t="s">
        <v>88</v>
      </c>
      <c r="AW279" s="13" t="s">
        <v>32</v>
      </c>
      <c r="AX279" s="13" t="s">
        <v>78</v>
      </c>
      <c r="AY279" s="272" t="s">
        <v>142</v>
      </c>
    </row>
    <row r="280" s="14" customFormat="1">
      <c r="A280" s="14"/>
      <c r="B280" s="273"/>
      <c r="C280" s="274"/>
      <c r="D280" s="258" t="s">
        <v>152</v>
      </c>
      <c r="E280" s="275" t="s">
        <v>1</v>
      </c>
      <c r="F280" s="276" t="s">
        <v>373</v>
      </c>
      <c r="G280" s="274"/>
      <c r="H280" s="277">
        <v>42</v>
      </c>
      <c r="I280" s="278"/>
      <c r="J280" s="274"/>
      <c r="K280" s="274"/>
      <c r="L280" s="279"/>
      <c r="M280" s="280"/>
      <c r="N280" s="281"/>
      <c r="O280" s="281"/>
      <c r="P280" s="281"/>
      <c r="Q280" s="281"/>
      <c r="R280" s="281"/>
      <c r="S280" s="281"/>
      <c r="T280" s="28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83" t="s">
        <v>152</v>
      </c>
      <c r="AU280" s="283" t="s">
        <v>88</v>
      </c>
      <c r="AV280" s="14" t="s">
        <v>155</v>
      </c>
      <c r="AW280" s="14" t="s">
        <v>32</v>
      </c>
      <c r="AX280" s="14" t="s">
        <v>78</v>
      </c>
      <c r="AY280" s="283" t="s">
        <v>142</v>
      </c>
    </row>
    <row r="281" s="15" customFormat="1">
      <c r="A281" s="15"/>
      <c r="B281" s="284"/>
      <c r="C281" s="285"/>
      <c r="D281" s="258" t="s">
        <v>152</v>
      </c>
      <c r="E281" s="286" t="s">
        <v>1</v>
      </c>
      <c r="F281" s="287" t="s">
        <v>156</v>
      </c>
      <c r="G281" s="285"/>
      <c r="H281" s="288">
        <v>42</v>
      </c>
      <c r="I281" s="289"/>
      <c r="J281" s="285"/>
      <c r="K281" s="285"/>
      <c r="L281" s="290"/>
      <c r="M281" s="291"/>
      <c r="N281" s="292"/>
      <c r="O281" s="292"/>
      <c r="P281" s="292"/>
      <c r="Q281" s="292"/>
      <c r="R281" s="292"/>
      <c r="S281" s="292"/>
      <c r="T281" s="293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94" t="s">
        <v>152</v>
      </c>
      <c r="AU281" s="294" t="s">
        <v>88</v>
      </c>
      <c r="AV281" s="15" t="s">
        <v>148</v>
      </c>
      <c r="AW281" s="15" t="s">
        <v>32</v>
      </c>
      <c r="AX281" s="15" t="s">
        <v>86</v>
      </c>
      <c r="AY281" s="294" t="s">
        <v>142</v>
      </c>
    </row>
    <row r="282" s="2" customFormat="1" ht="24.15" customHeight="1">
      <c r="A282" s="40"/>
      <c r="B282" s="41"/>
      <c r="C282" s="245" t="s">
        <v>374</v>
      </c>
      <c r="D282" s="245" t="s">
        <v>144</v>
      </c>
      <c r="E282" s="246" t="s">
        <v>375</v>
      </c>
      <c r="F282" s="247" t="s">
        <v>376</v>
      </c>
      <c r="G282" s="248" t="s">
        <v>240</v>
      </c>
      <c r="H282" s="249">
        <v>1</v>
      </c>
      <c r="I282" s="250"/>
      <c r="J282" s="251">
        <f>ROUND(I282*H282,2)</f>
        <v>0</v>
      </c>
      <c r="K282" s="252"/>
      <c r="L282" s="43"/>
      <c r="M282" s="253" t="s">
        <v>1</v>
      </c>
      <c r="N282" s="254" t="s">
        <v>43</v>
      </c>
      <c r="O282" s="93"/>
      <c r="P282" s="255">
        <f>O282*H282</f>
        <v>0</v>
      </c>
      <c r="Q282" s="255">
        <v>0.0032200000000000002</v>
      </c>
      <c r="R282" s="255">
        <f>Q282*H282</f>
        <v>0.0032200000000000002</v>
      </c>
      <c r="S282" s="255">
        <v>0</v>
      </c>
      <c r="T282" s="25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57" t="s">
        <v>148</v>
      </c>
      <c r="AT282" s="257" t="s">
        <v>144</v>
      </c>
      <c r="AU282" s="257" t="s">
        <v>88</v>
      </c>
      <c r="AY282" s="17" t="s">
        <v>142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7" t="s">
        <v>86</v>
      </c>
      <c r="BK282" s="145">
        <f>ROUND(I282*H282,2)</f>
        <v>0</v>
      </c>
      <c r="BL282" s="17" t="s">
        <v>148</v>
      </c>
      <c r="BM282" s="257" t="s">
        <v>377</v>
      </c>
    </row>
    <row r="283" s="2" customFormat="1">
      <c r="A283" s="40"/>
      <c r="B283" s="41"/>
      <c r="C283" s="42"/>
      <c r="D283" s="258" t="s">
        <v>150</v>
      </c>
      <c r="E283" s="42"/>
      <c r="F283" s="259" t="s">
        <v>378</v>
      </c>
      <c r="G283" s="42"/>
      <c r="H283" s="42"/>
      <c r="I283" s="214"/>
      <c r="J283" s="42"/>
      <c r="K283" s="42"/>
      <c r="L283" s="43"/>
      <c r="M283" s="260"/>
      <c r="N283" s="261"/>
      <c r="O283" s="93"/>
      <c r="P283" s="93"/>
      <c r="Q283" s="93"/>
      <c r="R283" s="93"/>
      <c r="S283" s="93"/>
      <c r="T283" s="94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7" t="s">
        <v>150</v>
      </c>
      <c r="AU283" s="17" t="s">
        <v>88</v>
      </c>
    </row>
    <row r="284" s="2" customFormat="1">
      <c r="A284" s="40"/>
      <c r="B284" s="41"/>
      <c r="C284" s="42"/>
      <c r="D284" s="258" t="s">
        <v>242</v>
      </c>
      <c r="E284" s="42"/>
      <c r="F284" s="306" t="s">
        <v>379</v>
      </c>
      <c r="G284" s="42"/>
      <c r="H284" s="42"/>
      <c r="I284" s="214"/>
      <c r="J284" s="42"/>
      <c r="K284" s="42"/>
      <c r="L284" s="43"/>
      <c r="M284" s="260"/>
      <c r="N284" s="261"/>
      <c r="O284" s="93"/>
      <c r="P284" s="93"/>
      <c r="Q284" s="93"/>
      <c r="R284" s="93"/>
      <c r="S284" s="93"/>
      <c r="T284" s="94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7" t="s">
        <v>242</v>
      </c>
      <c r="AU284" s="17" t="s">
        <v>88</v>
      </c>
    </row>
    <row r="285" s="2" customFormat="1" ht="24.15" customHeight="1">
      <c r="A285" s="40"/>
      <c r="B285" s="41"/>
      <c r="C285" s="245" t="s">
        <v>380</v>
      </c>
      <c r="D285" s="245" t="s">
        <v>144</v>
      </c>
      <c r="E285" s="246" t="s">
        <v>381</v>
      </c>
      <c r="F285" s="247" t="s">
        <v>382</v>
      </c>
      <c r="G285" s="248" t="s">
        <v>363</v>
      </c>
      <c r="H285" s="249">
        <v>1</v>
      </c>
      <c r="I285" s="250"/>
      <c r="J285" s="251">
        <f>ROUND(I285*H285,2)</f>
        <v>0</v>
      </c>
      <c r="K285" s="252"/>
      <c r="L285" s="43"/>
      <c r="M285" s="253" t="s">
        <v>1</v>
      </c>
      <c r="N285" s="254" t="s">
        <v>43</v>
      </c>
      <c r="O285" s="93"/>
      <c r="P285" s="255">
        <f>O285*H285</f>
        <v>0</v>
      </c>
      <c r="Q285" s="255">
        <v>0</v>
      </c>
      <c r="R285" s="255">
        <f>Q285*H285</f>
        <v>0</v>
      </c>
      <c r="S285" s="255">
        <v>0</v>
      </c>
      <c r="T285" s="25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57" t="s">
        <v>148</v>
      </c>
      <c r="AT285" s="257" t="s">
        <v>144</v>
      </c>
      <c r="AU285" s="257" t="s">
        <v>88</v>
      </c>
      <c r="AY285" s="17" t="s">
        <v>142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7" t="s">
        <v>86</v>
      </c>
      <c r="BK285" s="145">
        <f>ROUND(I285*H285,2)</f>
        <v>0</v>
      </c>
      <c r="BL285" s="17" t="s">
        <v>148</v>
      </c>
      <c r="BM285" s="257" t="s">
        <v>383</v>
      </c>
    </row>
    <row r="286" s="2" customFormat="1">
      <c r="A286" s="40"/>
      <c r="B286" s="41"/>
      <c r="C286" s="42"/>
      <c r="D286" s="258" t="s">
        <v>150</v>
      </c>
      <c r="E286" s="42"/>
      <c r="F286" s="259" t="s">
        <v>382</v>
      </c>
      <c r="G286" s="42"/>
      <c r="H286" s="42"/>
      <c r="I286" s="214"/>
      <c r="J286" s="42"/>
      <c r="K286" s="42"/>
      <c r="L286" s="43"/>
      <c r="M286" s="260"/>
      <c r="N286" s="261"/>
      <c r="O286" s="93"/>
      <c r="P286" s="93"/>
      <c r="Q286" s="93"/>
      <c r="R286" s="93"/>
      <c r="S286" s="93"/>
      <c r="T286" s="94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7" t="s">
        <v>150</v>
      </c>
      <c r="AU286" s="17" t="s">
        <v>88</v>
      </c>
    </row>
    <row r="287" s="2" customFormat="1">
      <c r="A287" s="40"/>
      <c r="B287" s="41"/>
      <c r="C287" s="42"/>
      <c r="D287" s="258" t="s">
        <v>242</v>
      </c>
      <c r="E287" s="42"/>
      <c r="F287" s="306" t="s">
        <v>384</v>
      </c>
      <c r="G287" s="42"/>
      <c r="H287" s="42"/>
      <c r="I287" s="214"/>
      <c r="J287" s="42"/>
      <c r="K287" s="42"/>
      <c r="L287" s="43"/>
      <c r="M287" s="260"/>
      <c r="N287" s="261"/>
      <c r="O287" s="93"/>
      <c r="P287" s="93"/>
      <c r="Q287" s="93"/>
      <c r="R287" s="93"/>
      <c r="S287" s="93"/>
      <c r="T287" s="94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7" t="s">
        <v>242</v>
      </c>
      <c r="AU287" s="17" t="s">
        <v>88</v>
      </c>
    </row>
    <row r="288" s="12" customFormat="1" ht="22.8" customHeight="1">
      <c r="A288" s="12"/>
      <c r="B288" s="229"/>
      <c r="C288" s="230"/>
      <c r="D288" s="231" t="s">
        <v>77</v>
      </c>
      <c r="E288" s="243" t="s">
        <v>385</v>
      </c>
      <c r="F288" s="243" t="s">
        <v>386</v>
      </c>
      <c r="G288" s="230"/>
      <c r="H288" s="230"/>
      <c r="I288" s="233"/>
      <c r="J288" s="244">
        <f>BK288</f>
        <v>0</v>
      </c>
      <c r="K288" s="230"/>
      <c r="L288" s="235"/>
      <c r="M288" s="236"/>
      <c r="N288" s="237"/>
      <c r="O288" s="237"/>
      <c r="P288" s="238">
        <f>SUM(P289:P302)</f>
        <v>0</v>
      </c>
      <c r="Q288" s="237"/>
      <c r="R288" s="238">
        <f>SUM(R289:R302)</f>
        <v>0</v>
      </c>
      <c r="S288" s="237"/>
      <c r="T288" s="239">
        <f>SUM(T289:T302)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40" t="s">
        <v>86</v>
      </c>
      <c r="AT288" s="241" t="s">
        <v>77</v>
      </c>
      <c r="AU288" s="241" t="s">
        <v>86</v>
      </c>
      <c r="AY288" s="240" t="s">
        <v>142</v>
      </c>
      <c r="BK288" s="242">
        <f>SUM(BK289:BK302)</f>
        <v>0</v>
      </c>
    </row>
    <row r="289" s="2" customFormat="1" ht="33" customHeight="1">
      <c r="A289" s="40"/>
      <c r="B289" s="41"/>
      <c r="C289" s="245" t="s">
        <v>387</v>
      </c>
      <c r="D289" s="245" t="s">
        <v>144</v>
      </c>
      <c r="E289" s="246" t="s">
        <v>388</v>
      </c>
      <c r="F289" s="247" t="s">
        <v>389</v>
      </c>
      <c r="G289" s="248" t="s">
        <v>272</v>
      </c>
      <c r="H289" s="249">
        <v>98.665000000000006</v>
      </c>
      <c r="I289" s="250"/>
      <c r="J289" s="251">
        <f>ROUND(I289*H289,2)</f>
        <v>0</v>
      </c>
      <c r="K289" s="252"/>
      <c r="L289" s="43"/>
      <c r="M289" s="253" t="s">
        <v>1</v>
      </c>
      <c r="N289" s="254" t="s">
        <v>43</v>
      </c>
      <c r="O289" s="93"/>
      <c r="P289" s="255">
        <f>O289*H289</f>
        <v>0</v>
      </c>
      <c r="Q289" s="255">
        <v>0</v>
      </c>
      <c r="R289" s="255">
        <f>Q289*H289</f>
        <v>0</v>
      </c>
      <c r="S289" s="255">
        <v>0</v>
      </c>
      <c r="T289" s="25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57" t="s">
        <v>148</v>
      </c>
      <c r="AT289" s="257" t="s">
        <v>144</v>
      </c>
      <c r="AU289" s="257" t="s">
        <v>88</v>
      </c>
      <c r="AY289" s="17" t="s">
        <v>142</v>
      </c>
      <c r="BE289" s="145">
        <f>IF(N289="základní",J289,0)</f>
        <v>0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7" t="s">
        <v>86</v>
      </c>
      <c r="BK289" s="145">
        <f>ROUND(I289*H289,2)</f>
        <v>0</v>
      </c>
      <c r="BL289" s="17" t="s">
        <v>148</v>
      </c>
      <c r="BM289" s="257" t="s">
        <v>390</v>
      </c>
    </row>
    <row r="290" s="2" customFormat="1">
      <c r="A290" s="40"/>
      <c r="B290" s="41"/>
      <c r="C290" s="42"/>
      <c r="D290" s="258" t="s">
        <v>150</v>
      </c>
      <c r="E290" s="42"/>
      <c r="F290" s="259" t="s">
        <v>391</v>
      </c>
      <c r="G290" s="42"/>
      <c r="H290" s="42"/>
      <c r="I290" s="214"/>
      <c r="J290" s="42"/>
      <c r="K290" s="42"/>
      <c r="L290" s="43"/>
      <c r="M290" s="260"/>
      <c r="N290" s="261"/>
      <c r="O290" s="93"/>
      <c r="P290" s="93"/>
      <c r="Q290" s="93"/>
      <c r="R290" s="93"/>
      <c r="S290" s="93"/>
      <c r="T290" s="94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7" t="s">
        <v>150</v>
      </c>
      <c r="AU290" s="17" t="s">
        <v>88</v>
      </c>
    </row>
    <row r="291" s="13" customFormat="1">
      <c r="A291" s="13"/>
      <c r="B291" s="262"/>
      <c r="C291" s="263"/>
      <c r="D291" s="258" t="s">
        <v>152</v>
      </c>
      <c r="E291" s="263"/>
      <c r="F291" s="265" t="s">
        <v>392</v>
      </c>
      <c r="G291" s="263"/>
      <c r="H291" s="266">
        <v>98.665000000000006</v>
      </c>
      <c r="I291" s="267"/>
      <c r="J291" s="263"/>
      <c r="K291" s="263"/>
      <c r="L291" s="268"/>
      <c r="M291" s="269"/>
      <c r="N291" s="270"/>
      <c r="O291" s="270"/>
      <c r="P291" s="270"/>
      <c r="Q291" s="270"/>
      <c r="R291" s="270"/>
      <c r="S291" s="270"/>
      <c r="T291" s="27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2" t="s">
        <v>152</v>
      </c>
      <c r="AU291" s="272" t="s">
        <v>88</v>
      </c>
      <c r="AV291" s="13" t="s">
        <v>88</v>
      </c>
      <c r="AW291" s="13" t="s">
        <v>4</v>
      </c>
      <c r="AX291" s="13" t="s">
        <v>86</v>
      </c>
      <c r="AY291" s="272" t="s">
        <v>142</v>
      </c>
    </row>
    <row r="292" s="2" customFormat="1" ht="21.75" customHeight="1">
      <c r="A292" s="40"/>
      <c r="B292" s="41"/>
      <c r="C292" s="245" t="s">
        <v>393</v>
      </c>
      <c r="D292" s="245" t="s">
        <v>144</v>
      </c>
      <c r="E292" s="246" t="s">
        <v>394</v>
      </c>
      <c r="F292" s="247" t="s">
        <v>395</v>
      </c>
      <c r="G292" s="248" t="s">
        <v>272</v>
      </c>
      <c r="H292" s="249">
        <v>718.20000000000005</v>
      </c>
      <c r="I292" s="250"/>
      <c r="J292" s="251">
        <f>ROUND(I292*H292,2)</f>
        <v>0</v>
      </c>
      <c r="K292" s="252"/>
      <c r="L292" s="43"/>
      <c r="M292" s="253" t="s">
        <v>1</v>
      </c>
      <c r="N292" s="254" t="s">
        <v>43</v>
      </c>
      <c r="O292" s="93"/>
      <c r="P292" s="255">
        <f>O292*H292</f>
        <v>0</v>
      </c>
      <c r="Q292" s="255">
        <v>0</v>
      </c>
      <c r="R292" s="255">
        <f>Q292*H292</f>
        <v>0</v>
      </c>
      <c r="S292" s="255">
        <v>0</v>
      </c>
      <c r="T292" s="25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57" t="s">
        <v>148</v>
      </c>
      <c r="AT292" s="257" t="s">
        <v>144</v>
      </c>
      <c r="AU292" s="257" t="s">
        <v>88</v>
      </c>
      <c r="AY292" s="17" t="s">
        <v>142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7" t="s">
        <v>86</v>
      </c>
      <c r="BK292" s="145">
        <f>ROUND(I292*H292,2)</f>
        <v>0</v>
      </c>
      <c r="BL292" s="17" t="s">
        <v>148</v>
      </c>
      <c r="BM292" s="257" t="s">
        <v>396</v>
      </c>
    </row>
    <row r="293" s="2" customFormat="1">
      <c r="A293" s="40"/>
      <c r="B293" s="41"/>
      <c r="C293" s="42"/>
      <c r="D293" s="258" t="s">
        <v>150</v>
      </c>
      <c r="E293" s="42"/>
      <c r="F293" s="259" t="s">
        <v>397</v>
      </c>
      <c r="G293" s="42"/>
      <c r="H293" s="42"/>
      <c r="I293" s="214"/>
      <c r="J293" s="42"/>
      <c r="K293" s="42"/>
      <c r="L293" s="43"/>
      <c r="M293" s="260"/>
      <c r="N293" s="261"/>
      <c r="O293" s="93"/>
      <c r="P293" s="93"/>
      <c r="Q293" s="93"/>
      <c r="R293" s="93"/>
      <c r="S293" s="93"/>
      <c r="T293" s="94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7" t="s">
        <v>150</v>
      </c>
      <c r="AU293" s="17" t="s">
        <v>88</v>
      </c>
    </row>
    <row r="294" s="13" customFormat="1">
      <c r="A294" s="13"/>
      <c r="B294" s="262"/>
      <c r="C294" s="263"/>
      <c r="D294" s="258" t="s">
        <v>152</v>
      </c>
      <c r="E294" s="263"/>
      <c r="F294" s="265" t="s">
        <v>398</v>
      </c>
      <c r="G294" s="263"/>
      <c r="H294" s="266">
        <v>718.20000000000005</v>
      </c>
      <c r="I294" s="267"/>
      <c r="J294" s="263"/>
      <c r="K294" s="263"/>
      <c r="L294" s="268"/>
      <c r="M294" s="269"/>
      <c r="N294" s="270"/>
      <c r="O294" s="270"/>
      <c r="P294" s="270"/>
      <c r="Q294" s="270"/>
      <c r="R294" s="270"/>
      <c r="S294" s="270"/>
      <c r="T294" s="27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2" t="s">
        <v>152</v>
      </c>
      <c r="AU294" s="272" t="s">
        <v>88</v>
      </c>
      <c r="AV294" s="13" t="s">
        <v>88</v>
      </c>
      <c r="AW294" s="13" t="s">
        <v>4</v>
      </c>
      <c r="AX294" s="13" t="s">
        <v>86</v>
      </c>
      <c r="AY294" s="272" t="s">
        <v>142</v>
      </c>
    </row>
    <row r="295" s="2" customFormat="1" ht="16.5" customHeight="1">
      <c r="A295" s="40"/>
      <c r="B295" s="41"/>
      <c r="C295" s="245" t="s">
        <v>399</v>
      </c>
      <c r="D295" s="245" t="s">
        <v>144</v>
      </c>
      <c r="E295" s="246" t="s">
        <v>400</v>
      </c>
      <c r="F295" s="247" t="s">
        <v>401</v>
      </c>
      <c r="G295" s="248" t="s">
        <v>272</v>
      </c>
      <c r="H295" s="249">
        <v>79.799999999999997</v>
      </c>
      <c r="I295" s="250"/>
      <c r="J295" s="251">
        <f>ROUND(I295*H295,2)</f>
        <v>0</v>
      </c>
      <c r="K295" s="252"/>
      <c r="L295" s="43"/>
      <c r="M295" s="253" t="s">
        <v>1</v>
      </c>
      <c r="N295" s="254" t="s">
        <v>43</v>
      </c>
      <c r="O295" s="93"/>
      <c r="P295" s="255">
        <f>O295*H295</f>
        <v>0</v>
      </c>
      <c r="Q295" s="255">
        <v>0</v>
      </c>
      <c r="R295" s="255">
        <f>Q295*H295</f>
        <v>0</v>
      </c>
      <c r="S295" s="255">
        <v>0</v>
      </c>
      <c r="T295" s="25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57" t="s">
        <v>148</v>
      </c>
      <c r="AT295" s="257" t="s">
        <v>144</v>
      </c>
      <c r="AU295" s="257" t="s">
        <v>88</v>
      </c>
      <c r="AY295" s="17" t="s">
        <v>142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7" t="s">
        <v>86</v>
      </c>
      <c r="BK295" s="145">
        <f>ROUND(I295*H295,2)</f>
        <v>0</v>
      </c>
      <c r="BL295" s="17" t="s">
        <v>148</v>
      </c>
      <c r="BM295" s="257" t="s">
        <v>402</v>
      </c>
    </row>
    <row r="296" s="2" customFormat="1">
      <c r="A296" s="40"/>
      <c r="B296" s="41"/>
      <c r="C296" s="42"/>
      <c r="D296" s="258" t="s">
        <v>150</v>
      </c>
      <c r="E296" s="42"/>
      <c r="F296" s="259" t="s">
        <v>403</v>
      </c>
      <c r="G296" s="42"/>
      <c r="H296" s="42"/>
      <c r="I296" s="214"/>
      <c r="J296" s="42"/>
      <c r="K296" s="42"/>
      <c r="L296" s="43"/>
      <c r="M296" s="260"/>
      <c r="N296" s="261"/>
      <c r="O296" s="93"/>
      <c r="P296" s="93"/>
      <c r="Q296" s="93"/>
      <c r="R296" s="93"/>
      <c r="S296" s="93"/>
      <c r="T296" s="94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7" t="s">
        <v>150</v>
      </c>
      <c r="AU296" s="17" t="s">
        <v>88</v>
      </c>
    </row>
    <row r="297" s="13" customFormat="1">
      <c r="A297" s="13"/>
      <c r="B297" s="262"/>
      <c r="C297" s="263"/>
      <c r="D297" s="258" t="s">
        <v>152</v>
      </c>
      <c r="E297" s="263"/>
      <c r="F297" s="265" t="s">
        <v>404</v>
      </c>
      <c r="G297" s="263"/>
      <c r="H297" s="266">
        <v>79.799999999999997</v>
      </c>
      <c r="I297" s="267"/>
      <c r="J297" s="263"/>
      <c r="K297" s="263"/>
      <c r="L297" s="268"/>
      <c r="M297" s="269"/>
      <c r="N297" s="270"/>
      <c r="O297" s="270"/>
      <c r="P297" s="270"/>
      <c r="Q297" s="270"/>
      <c r="R297" s="270"/>
      <c r="S297" s="270"/>
      <c r="T297" s="27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2" t="s">
        <v>152</v>
      </c>
      <c r="AU297" s="272" t="s">
        <v>88</v>
      </c>
      <c r="AV297" s="13" t="s">
        <v>88</v>
      </c>
      <c r="AW297" s="13" t="s">
        <v>4</v>
      </c>
      <c r="AX297" s="13" t="s">
        <v>86</v>
      </c>
      <c r="AY297" s="272" t="s">
        <v>142</v>
      </c>
    </row>
    <row r="298" s="2" customFormat="1" ht="44.25" customHeight="1">
      <c r="A298" s="40"/>
      <c r="B298" s="41"/>
      <c r="C298" s="245" t="s">
        <v>405</v>
      </c>
      <c r="D298" s="245" t="s">
        <v>144</v>
      </c>
      <c r="E298" s="246" t="s">
        <v>406</v>
      </c>
      <c r="F298" s="247" t="s">
        <v>407</v>
      </c>
      <c r="G298" s="248" t="s">
        <v>272</v>
      </c>
      <c r="H298" s="249">
        <v>294</v>
      </c>
      <c r="I298" s="250"/>
      <c r="J298" s="251">
        <f>ROUND(I298*H298,2)</f>
        <v>0</v>
      </c>
      <c r="K298" s="252"/>
      <c r="L298" s="43"/>
      <c r="M298" s="253" t="s">
        <v>1</v>
      </c>
      <c r="N298" s="254" t="s">
        <v>43</v>
      </c>
      <c r="O298" s="93"/>
      <c r="P298" s="255">
        <f>O298*H298</f>
        <v>0</v>
      </c>
      <c r="Q298" s="255">
        <v>0</v>
      </c>
      <c r="R298" s="255">
        <f>Q298*H298</f>
        <v>0</v>
      </c>
      <c r="S298" s="255">
        <v>0</v>
      </c>
      <c r="T298" s="25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57" t="s">
        <v>148</v>
      </c>
      <c r="AT298" s="257" t="s">
        <v>144</v>
      </c>
      <c r="AU298" s="257" t="s">
        <v>88</v>
      </c>
      <c r="AY298" s="17" t="s">
        <v>142</v>
      </c>
      <c r="BE298" s="145">
        <f>IF(N298="základní",J298,0)</f>
        <v>0</v>
      </c>
      <c r="BF298" s="145">
        <f>IF(N298="snížená",J298,0)</f>
        <v>0</v>
      </c>
      <c r="BG298" s="145">
        <f>IF(N298="zákl. přenesená",J298,0)</f>
        <v>0</v>
      </c>
      <c r="BH298" s="145">
        <f>IF(N298="sníž. přenesená",J298,0)</f>
        <v>0</v>
      </c>
      <c r="BI298" s="145">
        <f>IF(N298="nulová",J298,0)</f>
        <v>0</v>
      </c>
      <c r="BJ298" s="17" t="s">
        <v>86</v>
      </c>
      <c r="BK298" s="145">
        <f>ROUND(I298*H298,2)</f>
        <v>0</v>
      </c>
      <c r="BL298" s="17" t="s">
        <v>148</v>
      </c>
      <c r="BM298" s="257" t="s">
        <v>408</v>
      </c>
    </row>
    <row r="299" s="2" customFormat="1">
      <c r="A299" s="40"/>
      <c r="B299" s="41"/>
      <c r="C299" s="42"/>
      <c r="D299" s="258" t="s">
        <v>150</v>
      </c>
      <c r="E299" s="42"/>
      <c r="F299" s="259" t="s">
        <v>407</v>
      </c>
      <c r="G299" s="42"/>
      <c r="H299" s="42"/>
      <c r="I299" s="214"/>
      <c r="J299" s="42"/>
      <c r="K299" s="42"/>
      <c r="L299" s="43"/>
      <c r="M299" s="260"/>
      <c r="N299" s="261"/>
      <c r="O299" s="93"/>
      <c r="P299" s="93"/>
      <c r="Q299" s="93"/>
      <c r="R299" s="93"/>
      <c r="S299" s="93"/>
      <c r="T299" s="94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7" t="s">
        <v>150</v>
      </c>
      <c r="AU299" s="17" t="s">
        <v>88</v>
      </c>
    </row>
    <row r="300" s="13" customFormat="1">
      <c r="A300" s="13"/>
      <c r="B300" s="262"/>
      <c r="C300" s="263"/>
      <c r="D300" s="258" t="s">
        <v>152</v>
      </c>
      <c r="E300" s="264" t="s">
        <v>1</v>
      </c>
      <c r="F300" s="265" t="s">
        <v>409</v>
      </c>
      <c r="G300" s="263"/>
      <c r="H300" s="266">
        <v>294</v>
      </c>
      <c r="I300" s="267"/>
      <c r="J300" s="263"/>
      <c r="K300" s="263"/>
      <c r="L300" s="268"/>
      <c r="M300" s="269"/>
      <c r="N300" s="270"/>
      <c r="O300" s="270"/>
      <c r="P300" s="270"/>
      <c r="Q300" s="270"/>
      <c r="R300" s="270"/>
      <c r="S300" s="270"/>
      <c r="T300" s="27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2" t="s">
        <v>152</v>
      </c>
      <c r="AU300" s="272" t="s">
        <v>88</v>
      </c>
      <c r="AV300" s="13" t="s">
        <v>88</v>
      </c>
      <c r="AW300" s="13" t="s">
        <v>32</v>
      </c>
      <c r="AX300" s="13" t="s">
        <v>78</v>
      </c>
      <c r="AY300" s="272" t="s">
        <v>142</v>
      </c>
    </row>
    <row r="301" s="14" customFormat="1">
      <c r="A301" s="14"/>
      <c r="B301" s="273"/>
      <c r="C301" s="274"/>
      <c r="D301" s="258" t="s">
        <v>152</v>
      </c>
      <c r="E301" s="275" t="s">
        <v>1</v>
      </c>
      <c r="F301" s="276" t="s">
        <v>410</v>
      </c>
      <c r="G301" s="274"/>
      <c r="H301" s="277">
        <v>294</v>
      </c>
      <c r="I301" s="278"/>
      <c r="J301" s="274"/>
      <c r="K301" s="274"/>
      <c r="L301" s="279"/>
      <c r="M301" s="280"/>
      <c r="N301" s="281"/>
      <c r="O301" s="281"/>
      <c r="P301" s="281"/>
      <c r="Q301" s="281"/>
      <c r="R301" s="281"/>
      <c r="S301" s="281"/>
      <c r="T301" s="28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83" t="s">
        <v>152</v>
      </c>
      <c r="AU301" s="283" t="s">
        <v>88</v>
      </c>
      <c r="AV301" s="14" t="s">
        <v>155</v>
      </c>
      <c r="AW301" s="14" t="s">
        <v>32</v>
      </c>
      <c r="AX301" s="14" t="s">
        <v>78</v>
      </c>
      <c r="AY301" s="283" t="s">
        <v>142</v>
      </c>
    </row>
    <row r="302" s="15" customFormat="1">
      <c r="A302" s="15"/>
      <c r="B302" s="284"/>
      <c r="C302" s="285"/>
      <c r="D302" s="258" t="s">
        <v>152</v>
      </c>
      <c r="E302" s="286" t="s">
        <v>1</v>
      </c>
      <c r="F302" s="287" t="s">
        <v>156</v>
      </c>
      <c r="G302" s="285"/>
      <c r="H302" s="288">
        <v>294</v>
      </c>
      <c r="I302" s="289"/>
      <c r="J302" s="285"/>
      <c r="K302" s="285"/>
      <c r="L302" s="290"/>
      <c r="M302" s="291"/>
      <c r="N302" s="292"/>
      <c r="O302" s="292"/>
      <c r="P302" s="292"/>
      <c r="Q302" s="292"/>
      <c r="R302" s="292"/>
      <c r="S302" s="292"/>
      <c r="T302" s="29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94" t="s">
        <v>152</v>
      </c>
      <c r="AU302" s="294" t="s">
        <v>88</v>
      </c>
      <c r="AV302" s="15" t="s">
        <v>148</v>
      </c>
      <c r="AW302" s="15" t="s">
        <v>32</v>
      </c>
      <c r="AX302" s="15" t="s">
        <v>86</v>
      </c>
      <c r="AY302" s="294" t="s">
        <v>142</v>
      </c>
    </row>
    <row r="303" s="12" customFormat="1" ht="22.8" customHeight="1">
      <c r="A303" s="12"/>
      <c r="B303" s="229"/>
      <c r="C303" s="230"/>
      <c r="D303" s="231" t="s">
        <v>77</v>
      </c>
      <c r="E303" s="243" t="s">
        <v>411</v>
      </c>
      <c r="F303" s="243" t="s">
        <v>412</v>
      </c>
      <c r="G303" s="230"/>
      <c r="H303" s="230"/>
      <c r="I303" s="233"/>
      <c r="J303" s="244">
        <f>BK303</f>
        <v>0</v>
      </c>
      <c r="K303" s="230"/>
      <c r="L303" s="235"/>
      <c r="M303" s="236"/>
      <c r="N303" s="237"/>
      <c r="O303" s="237"/>
      <c r="P303" s="238">
        <f>SUM(P304:P305)</f>
        <v>0</v>
      </c>
      <c r="Q303" s="237"/>
      <c r="R303" s="238">
        <f>SUM(R304:R305)</f>
        <v>0</v>
      </c>
      <c r="S303" s="237"/>
      <c r="T303" s="239">
        <f>SUM(T304:T305)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40" t="s">
        <v>86</v>
      </c>
      <c r="AT303" s="241" t="s">
        <v>77</v>
      </c>
      <c r="AU303" s="241" t="s">
        <v>86</v>
      </c>
      <c r="AY303" s="240" t="s">
        <v>142</v>
      </c>
      <c r="BK303" s="242">
        <f>SUM(BK304:BK305)</f>
        <v>0</v>
      </c>
    </row>
    <row r="304" s="2" customFormat="1" ht="16.5" customHeight="1">
      <c r="A304" s="40"/>
      <c r="B304" s="41"/>
      <c r="C304" s="245" t="s">
        <v>413</v>
      </c>
      <c r="D304" s="245" t="s">
        <v>144</v>
      </c>
      <c r="E304" s="246" t="s">
        <v>414</v>
      </c>
      <c r="F304" s="247" t="s">
        <v>415</v>
      </c>
      <c r="G304" s="248" t="s">
        <v>272</v>
      </c>
      <c r="H304" s="249">
        <v>375.90300000000002</v>
      </c>
      <c r="I304" s="250"/>
      <c r="J304" s="251">
        <f>ROUND(I304*H304,2)</f>
        <v>0</v>
      </c>
      <c r="K304" s="252"/>
      <c r="L304" s="43"/>
      <c r="M304" s="253" t="s">
        <v>1</v>
      </c>
      <c r="N304" s="254" t="s">
        <v>43</v>
      </c>
      <c r="O304" s="93"/>
      <c r="P304" s="255">
        <f>O304*H304</f>
        <v>0</v>
      </c>
      <c r="Q304" s="255">
        <v>0</v>
      </c>
      <c r="R304" s="255">
        <f>Q304*H304</f>
        <v>0</v>
      </c>
      <c r="S304" s="255">
        <v>0</v>
      </c>
      <c r="T304" s="25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57" t="s">
        <v>148</v>
      </c>
      <c r="AT304" s="257" t="s">
        <v>144</v>
      </c>
      <c r="AU304" s="257" t="s">
        <v>88</v>
      </c>
      <c r="AY304" s="17" t="s">
        <v>142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7" t="s">
        <v>86</v>
      </c>
      <c r="BK304" s="145">
        <f>ROUND(I304*H304,2)</f>
        <v>0</v>
      </c>
      <c r="BL304" s="17" t="s">
        <v>148</v>
      </c>
      <c r="BM304" s="257" t="s">
        <v>416</v>
      </c>
    </row>
    <row r="305" s="2" customFormat="1">
      <c r="A305" s="40"/>
      <c r="B305" s="41"/>
      <c r="C305" s="42"/>
      <c r="D305" s="258" t="s">
        <v>150</v>
      </c>
      <c r="E305" s="42"/>
      <c r="F305" s="259" t="s">
        <v>417</v>
      </c>
      <c r="G305" s="42"/>
      <c r="H305" s="42"/>
      <c r="I305" s="214"/>
      <c r="J305" s="42"/>
      <c r="K305" s="42"/>
      <c r="L305" s="43"/>
      <c r="M305" s="307"/>
      <c r="N305" s="308"/>
      <c r="O305" s="309"/>
      <c r="P305" s="309"/>
      <c r="Q305" s="309"/>
      <c r="R305" s="309"/>
      <c r="S305" s="309"/>
      <c r="T305" s="31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7" t="s">
        <v>150</v>
      </c>
      <c r="AU305" s="17" t="s">
        <v>88</v>
      </c>
    </row>
    <row r="306" s="2" customFormat="1" ht="6.96" customHeight="1">
      <c r="A306" s="40"/>
      <c r="B306" s="68"/>
      <c r="C306" s="69"/>
      <c r="D306" s="69"/>
      <c r="E306" s="69"/>
      <c r="F306" s="69"/>
      <c r="G306" s="69"/>
      <c r="H306" s="69"/>
      <c r="I306" s="69"/>
      <c r="J306" s="69"/>
      <c r="K306" s="69"/>
      <c r="L306" s="43"/>
      <c r="M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</row>
  </sheetData>
  <sheetProtection sheet="1" autoFilter="0" formatColumns="0" formatRows="0" objects="1" scenarios="1" spinCount="100000" saltValue="O7GNqk1o2mlRqL2Qz33c73q/pSL2aRwYHD6tRbUsbm53Ya609o5zPYw6L9F+QSj41H6yP8/b6XogqLQS4JGPSQ==" hashValue="IwQsgzTUDbAeAL9J6cMkACMZDX8OdJ6K7TksC6N1QowWQ/fzoHSkY8HdWUCYI6kNwSpC2z2eOtqwNtP/NC3MQg==" algorithmName="SHA-512" password="CC35"/>
  <autoFilter ref="C134:K305"/>
  <mergeCells count="14">
    <mergeCell ref="E7:H7"/>
    <mergeCell ref="E9:H9"/>
    <mergeCell ref="E18:H18"/>
    <mergeCell ref="E27:H27"/>
    <mergeCell ref="E85:H85"/>
    <mergeCell ref="E87:H87"/>
    <mergeCell ref="D109:F109"/>
    <mergeCell ref="D110:F110"/>
    <mergeCell ref="D111:F111"/>
    <mergeCell ref="D112:F112"/>
    <mergeCell ref="D113:F11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0"/>
      <c r="AT3" s="17" t="s">
        <v>88</v>
      </c>
    </row>
    <row r="4" s="1" customFormat="1" ht="24.96" customHeight="1">
      <c r="B4" s="20"/>
      <c r="D4" s="155" t="s">
        <v>101</v>
      </c>
      <c r="L4" s="20"/>
      <c r="M4" s="156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7" t="s">
        <v>16</v>
      </c>
      <c r="L6" s="20"/>
    </row>
    <row r="7" s="1" customFormat="1" ht="26.25" customHeight="1">
      <c r="B7" s="20"/>
      <c r="E7" s="158" t="str">
        <f>'Rekapitulace stavby'!K6</f>
        <v>Morava, Jez na Moravě Vnorovy, ř. km 135,650 - oprava podjezí, k.ú. Vnorovy</v>
      </c>
      <c r="F7" s="157"/>
      <c r="G7" s="157"/>
      <c r="H7" s="157"/>
      <c r="L7" s="20"/>
    </row>
    <row r="8" s="2" customFormat="1" ht="12" customHeight="1">
      <c r="A8" s="40"/>
      <c r="B8" s="43"/>
      <c r="C8" s="40"/>
      <c r="D8" s="157" t="s">
        <v>102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3"/>
      <c r="C9" s="40"/>
      <c r="D9" s="40"/>
      <c r="E9" s="159" t="s">
        <v>418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3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3"/>
      <c r="C11" s="40"/>
      <c r="D11" s="157" t="s">
        <v>18</v>
      </c>
      <c r="E11" s="40"/>
      <c r="F11" s="160" t="s">
        <v>1</v>
      </c>
      <c r="G11" s="40"/>
      <c r="H11" s="40"/>
      <c r="I11" s="157" t="s">
        <v>19</v>
      </c>
      <c r="J11" s="160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57" t="s">
        <v>20</v>
      </c>
      <c r="E12" s="40"/>
      <c r="F12" s="160" t="s">
        <v>21</v>
      </c>
      <c r="G12" s="40"/>
      <c r="H12" s="40"/>
      <c r="I12" s="157" t="s">
        <v>22</v>
      </c>
      <c r="J12" s="161" t="str">
        <f>'Rekapitulace stavby'!AN8</f>
        <v>21. 3. 2025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3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57" t="s">
        <v>24</v>
      </c>
      <c r="E14" s="40"/>
      <c r="F14" s="40"/>
      <c r="G14" s="40"/>
      <c r="H14" s="40"/>
      <c r="I14" s="157" t="s">
        <v>25</v>
      </c>
      <c r="J14" s="160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3"/>
      <c r="C15" s="40"/>
      <c r="D15" s="40"/>
      <c r="E15" s="160" t="s">
        <v>26</v>
      </c>
      <c r="F15" s="40"/>
      <c r="G15" s="40"/>
      <c r="H15" s="40"/>
      <c r="I15" s="157" t="s">
        <v>27</v>
      </c>
      <c r="J15" s="160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3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3"/>
      <c r="C17" s="40"/>
      <c r="D17" s="157" t="s">
        <v>28</v>
      </c>
      <c r="E17" s="40"/>
      <c r="F17" s="40"/>
      <c r="G17" s="40"/>
      <c r="H17" s="40"/>
      <c r="I17" s="157" t="s">
        <v>25</v>
      </c>
      <c r="J17" s="33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3"/>
      <c r="C18" s="40"/>
      <c r="D18" s="40"/>
      <c r="E18" s="33" t="str">
        <f>'Rekapitulace stavby'!E14</f>
        <v>Vyplň údaj</v>
      </c>
      <c r="F18" s="160"/>
      <c r="G18" s="160"/>
      <c r="H18" s="160"/>
      <c r="I18" s="157" t="s">
        <v>27</v>
      </c>
      <c r="J18" s="33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3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3"/>
      <c r="C20" s="40"/>
      <c r="D20" s="157" t="s">
        <v>30</v>
      </c>
      <c r="E20" s="40"/>
      <c r="F20" s="40"/>
      <c r="G20" s="40"/>
      <c r="H20" s="40"/>
      <c r="I20" s="157" t="s">
        <v>25</v>
      </c>
      <c r="J20" s="160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3"/>
      <c r="C21" s="40"/>
      <c r="D21" s="40"/>
      <c r="E21" s="160" t="s">
        <v>31</v>
      </c>
      <c r="F21" s="40"/>
      <c r="G21" s="40"/>
      <c r="H21" s="40"/>
      <c r="I21" s="157" t="s">
        <v>27</v>
      </c>
      <c r="J21" s="160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3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3"/>
      <c r="C23" s="40"/>
      <c r="D23" s="157" t="s">
        <v>33</v>
      </c>
      <c r="E23" s="40"/>
      <c r="F23" s="40"/>
      <c r="G23" s="40"/>
      <c r="H23" s="40"/>
      <c r="I23" s="157" t="s">
        <v>25</v>
      </c>
      <c r="J23" s="160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3"/>
      <c r="C24" s="40"/>
      <c r="D24" s="40"/>
      <c r="E24" s="160" t="s">
        <v>34</v>
      </c>
      <c r="F24" s="40"/>
      <c r="G24" s="40"/>
      <c r="H24" s="40"/>
      <c r="I24" s="157" t="s">
        <v>27</v>
      </c>
      <c r="J24" s="160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3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3"/>
      <c r="C26" s="40"/>
      <c r="D26" s="157" t="s">
        <v>35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62"/>
      <c r="B27" s="163"/>
      <c r="C27" s="162"/>
      <c r="D27" s="162"/>
      <c r="E27" s="164" t="s">
        <v>1</v>
      </c>
      <c r="F27" s="164"/>
      <c r="G27" s="164"/>
      <c r="H27" s="164"/>
      <c r="I27" s="162"/>
      <c r="J27" s="162"/>
      <c r="K27" s="162"/>
      <c r="L27" s="165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</row>
    <row r="28" s="2" customFormat="1" ht="6.96" customHeight="1">
      <c r="A28" s="40"/>
      <c r="B28" s="43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166"/>
      <c r="E29" s="166"/>
      <c r="F29" s="166"/>
      <c r="G29" s="166"/>
      <c r="H29" s="166"/>
      <c r="I29" s="166"/>
      <c r="J29" s="166"/>
      <c r="K29" s="166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3"/>
      <c r="C30" s="40"/>
      <c r="D30" s="160" t="s">
        <v>104</v>
      </c>
      <c r="E30" s="40"/>
      <c r="F30" s="40"/>
      <c r="G30" s="40"/>
      <c r="H30" s="40"/>
      <c r="I30" s="40"/>
      <c r="J30" s="167">
        <f>J96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3"/>
      <c r="C31" s="40"/>
      <c r="D31" s="168" t="s">
        <v>95</v>
      </c>
      <c r="E31" s="40"/>
      <c r="F31" s="40"/>
      <c r="G31" s="40"/>
      <c r="H31" s="40"/>
      <c r="I31" s="40"/>
      <c r="J31" s="167">
        <f>J101</f>
        <v>0</v>
      </c>
      <c r="K31" s="4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3"/>
      <c r="C32" s="40"/>
      <c r="D32" s="169" t="s">
        <v>38</v>
      </c>
      <c r="E32" s="40"/>
      <c r="F32" s="40"/>
      <c r="G32" s="40"/>
      <c r="H32" s="40"/>
      <c r="I32" s="40"/>
      <c r="J32" s="170">
        <f>ROUND(J30 + J31,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66"/>
      <c r="E33" s="166"/>
      <c r="F33" s="166"/>
      <c r="G33" s="166"/>
      <c r="H33" s="166"/>
      <c r="I33" s="166"/>
      <c r="J33" s="166"/>
      <c r="K33" s="166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40"/>
      <c r="E34" s="40"/>
      <c r="F34" s="171" t="s">
        <v>40</v>
      </c>
      <c r="G34" s="40"/>
      <c r="H34" s="40"/>
      <c r="I34" s="171" t="s">
        <v>39</v>
      </c>
      <c r="J34" s="171" t="s">
        <v>41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72" t="s">
        <v>42</v>
      </c>
      <c r="E35" s="157" t="s">
        <v>43</v>
      </c>
      <c r="F35" s="173">
        <f>ROUND((SUM(BE101:BE108) + SUM(BE128:BE145)),  2)</f>
        <v>0</v>
      </c>
      <c r="G35" s="40"/>
      <c r="H35" s="40"/>
      <c r="I35" s="174">
        <v>0.20999999999999999</v>
      </c>
      <c r="J35" s="173">
        <f>ROUND(((SUM(BE101:BE108) + SUM(BE128:BE145))*I35),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157" t="s">
        <v>44</v>
      </c>
      <c r="F36" s="173">
        <f>ROUND((SUM(BF101:BF108) + SUM(BF128:BF145)),  2)</f>
        <v>0</v>
      </c>
      <c r="G36" s="40"/>
      <c r="H36" s="40"/>
      <c r="I36" s="174">
        <v>0.12</v>
      </c>
      <c r="J36" s="173">
        <f>ROUND(((SUM(BF101:BF108) + SUM(BF128:BF145))*I36),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3"/>
      <c r="C37" s="40"/>
      <c r="D37" s="40"/>
      <c r="E37" s="157" t="s">
        <v>45</v>
      </c>
      <c r="F37" s="173">
        <f>ROUND((SUM(BG101:BG108) + SUM(BG128:BG145)),  2)</f>
        <v>0</v>
      </c>
      <c r="G37" s="40"/>
      <c r="H37" s="40"/>
      <c r="I37" s="174">
        <v>0.20999999999999999</v>
      </c>
      <c r="J37" s="173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3"/>
      <c r="C38" s="40"/>
      <c r="D38" s="40"/>
      <c r="E38" s="157" t="s">
        <v>46</v>
      </c>
      <c r="F38" s="173">
        <f>ROUND((SUM(BH101:BH108) + SUM(BH128:BH145)),  2)</f>
        <v>0</v>
      </c>
      <c r="G38" s="40"/>
      <c r="H38" s="40"/>
      <c r="I38" s="174">
        <v>0.12</v>
      </c>
      <c r="J38" s="173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57" t="s">
        <v>47</v>
      </c>
      <c r="F39" s="173">
        <f>ROUND((SUM(BI101:BI108) + SUM(BI128:BI145)),  2)</f>
        <v>0</v>
      </c>
      <c r="G39" s="40"/>
      <c r="H39" s="40"/>
      <c r="I39" s="174">
        <v>0</v>
      </c>
      <c r="J39" s="173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3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3"/>
      <c r="C41" s="175"/>
      <c r="D41" s="176" t="s">
        <v>48</v>
      </c>
      <c r="E41" s="177"/>
      <c r="F41" s="177"/>
      <c r="G41" s="178" t="s">
        <v>49</v>
      </c>
      <c r="H41" s="179" t="s">
        <v>50</v>
      </c>
      <c r="I41" s="177"/>
      <c r="J41" s="180">
        <f>SUM(J32:J39)</f>
        <v>0</v>
      </c>
      <c r="K41" s="181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82" t="s">
        <v>51</v>
      </c>
      <c r="E50" s="183"/>
      <c r="F50" s="183"/>
      <c r="G50" s="182" t="s">
        <v>52</v>
      </c>
      <c r="H50" s="183"/>
      <c r="I50" s="183"/>
      <c r="J50" s="183"/>
      <c r="K50" s="183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84" t="s">
        <v>53</v>
      </c>
      <c r="E61" s="185"/>
      <c r="F61" s="186" t="s">
        <v>54</v>
      </c>
      <c r="G61" s="184" t="s">
        <v>53</v>
      </c>
      <c r="H61" s="185"/>
      <c r="I61" s="185"/>
      <c r="J61" s="187" t="s">
        <v>54</v>
      </c>
      <c r="K61" s="185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82" t="s">
        <v>55</v>
      </c>
      <c r="E65" s="188"/>
      <c r="F65" s="188"/>
      <c r="G65" s="182" t="s">
        <v>56</v>
      </c>
      <c r="H65" s="188"/>
      <c r="I65" s="188"/>
      <c r="J65" s="188"/>
      <c r="K65" s="188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84" t="s">
        <v>53</v>
      </c>
      <c r="E76" s="185"/>
      <c r="F76" s="186" t="s">
        <v>54</v>
      </c>
      <c r="G76" s="184" t="s">
        <v>53</v>
      </c>
      <c r="H76" s="185"/>
      <c r="I76" s="185"/>
      <c r="J76" s="187" t="s">
        <v>54</v>
      </c>
      <c r="K76" s="185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105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6.25" customHeight="1">
      <c r="A85" s="40"/>
      <c r="B85" s="41"/>
      <c r="C85" s="42"/>
      <c r="D85" s="42"/>
      <c r="E85" s="193" t="str">
        <f>E7</f>
        <v>Morava, Jez na Moravě Vnorovy, ř. km 135,650 - oprava podjezí, k.ú. Vnorovy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2" t="s">
        <v>102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VRN - Vedlejší rozpočtové náklady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2" t="s">
        <v>20</v>
      </c>
      <c r="D89" s="42"/>
      <c r="E89" s="42"/>
      <c r="F89" s="27" t="str">
        <f>F12</f>
        <v>Vnorovy</v>
      </c>
      <c r="G89" s="42"/>
      <c r="H89" s="42"/>
      <c r="I89" s="32" t="s">
        <v>22</v>
      </c>
      <c r="J89" s="81" t="str">
        <f>IF(J12="","",J12)</f>
        <v>21. 3. 2025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2" t="s">
        <v>24</v>
      </c>
      <c r="D91" s="42"/>
      <c r="E91" s="42"/>
      <c r="F91" s="27" t="str">
        <f>E15</f>
        <v>Povodí Moravy, s.p.</v>
      </c>
      <c r="G91" s="42"/>
      <c r="H91" s="42"/>
      <c r="I91" s="32" t="s">
        <v>30</v>
      </c>
      <c r="J91" s="36" t="str">
        <f>E21</f>
        <v>Ing. Balažovič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2" t="s">
        <v>28</v>
      </c>
      <c r="D92" s="42"/>
      <c r="E92" s="42"/>
      <c r="F92" s="27" t="str">
        <f>IF(E18="","",E18)</f>
        <v>Vyplň údaj</v>
      </c>
      <c r="G92" s="42"/>
      <c r="H92" s="42"/>
      <c r="I92" s="32" t="s">
        <v>33</v>
      </c>
      <c r="J92" s="36" t="str">
        <f>E24</f>
        <v>VZD INVEST, s.r.o.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4" t="s">
        <v>106</v>
      </c>
      <c r="D94" s="151"/>
      <c r="E94" s="151"/>
      <c r="F94" s="151"/>
      <c r="G94" s="151"/>
      <c r="H94" s="151"/>
      <c r="I94" s="151"/>
      <c r="J94" s="195" t="s">
        <v>107</v>
      </c>
      <c r="K94" s="151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6" t="s">
        <v>108</v>
      </c>
      <c r="D96" s="42"/>
      <c r="E96" s="42"/>
      <c r="F96" s="42"/>
      <c r="G96" s="42"/>
      <c r="H96" s="42"/>
      <c r="I96" s="42"/>
      <c r="J96" s="112">
        <f>J128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7" t="s">
        <v>109</v>
      </c>
    </row>
    <row r="97" s="9" customFormat="1" ht="24.96" customHeight="1">
      <c r="A97" s="9"/>
      <c r="B97" s="197"/>
      <c r="C97" s="198"/>
      <c r="D97" s="199" t="s">
        <v>110</v>
      </c>
      <c r="E97" s="200"/>
      <c r="F97" s="200"/>
      <c r="G97" s="200"/>
      <c r="H97" s="200"/>
      <c r="I97" s="200"/>
      <c r="J97" s="201">
        <f>J129</f>
        <v>0</v>
      </c>
      <c r="K97" s="198"/>
      <c r="L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3"/>
      <c r="C98" s="204"/>
      <c r="D98" s="205" t="s">
        <v>419</v>
      </c>
      <c r="E98" s="206"/>
      <c r="F98" s="206"/>
      <c r="G98" s="206"/>
      <c r="H98" s="206"/>
      <c r="I98" s="206"/>
      <c r="J98" s="207">
        <f>J130</f>
        <v>0</v>
      </c>
      <c r="K98" s="204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29.28" customHeight="1">
      <c r="A101" s="40"/>
      <c r="B101" s="41"/>
      <c r="C101" s="196" t="s">
        <v>119</v>
      </c>
      <c r="D101" s="42"/>
      <c r="E101" s="42"/>
      <c r="F101" s="42"/>
      <c r="G101" s="42"/>
      <c r="H101" s="42"/>
      <c r="I101" s="42"/>
      <c r="J101" s="209">
        <f>ROUND(J102 + J103 + J104 + J105 + J106 + J107,2)</f>
        <v>0</v>
      </c>
      <c r="K101" s="42"/>
      <c r="L101" s="65"/>
      <c r="N101" s="210" t="s">
        <v>42</v>
      </c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8" customHeight="1">
      <c r="A102" s="40"/>
      <c r="B102" s="41"/>
      <c r="C102" s="42"/>
      <c r="D102" s="146" t="s">
        <v>120</v>
      </c>
      <c r="E102" s="139"/>
      <c r="F102" s="139"/>
      <c r="G102" s="42"/>
      <c r="H102" s="42"/>
      <c r="I102" s="42"/>
      <c r="J102" s="140">
        <v>0</v>
      </c>
      <c r="K102" s="42"/>
      <c r="L102" s="211"/>
      <c r="M102" s="212"/>
      <c r="N102" s="213" t="s">
        <v>43</v>
      </c>
      <c r="O102" s="212"/>
      <c r="P102" s="212"/>
      <c r="Q102" s="212"/>
      <c r="R102" s="212"/>
      <c r="S102" s="214"/>
      <c r="T102" s="214"/>
      <c r="U102" s="214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/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5" t="s">
        <v>89</v>
      </c>
      <c r="AZ102" s="212"/>
      <c r="BA102" s="212"/>
      <c r="BB102" s="212"/>
      <c r="BC102" s="212"/>
      <c r="BD102" s="212"/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215" t="s">
        <v>86</v>
      </c>
      <c r="BK102" s="212"/>
      <c r="BL102" s="212"/>
      <c r="BM102" s="212"/>
    </row>
    <row r="103" s="2" customFormat="1" ht="18" customHeight="1">
      <c r="A103" s="40"/>
      <c r="B103" s="41"/>
      <c r="C103" s="42"/>
      <c r="D103" s="146" t="s">
        <v>121</v>
      </c>
      <c r="E103" s="139"/>
      <c r="F103" s="139"/>
      <c r="G103" s="42"/>
      <c r="H103" s="42"/>
      <c r="I103" s="42"/>
      <c r="J103" s="140">
        <v>0</v>
      </c>
      <c r="K103" s="42"/>
      <c r="L103" s="211"/>
      <c r="M103" s="212"/>
      <c r="N103" s="213" t="s">
        <v>43</v>
      </c>
      <c r="O103" s="212"/>
      <c r="P103" s="212"/>
      <c r="Q103" s="212"/>
      <c r="R103" s="212"/>
      <c r="S103" s="214"/>
      <c r="T103" s="214"/>
      <c r="U103" s="214"/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/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5" t="s">
        <v>89</v>
      </c>
      <c r="AZ103" s="212"/>
      <c r="BA103" s="212"/>
      <c r="BB103" s="212"/>
      <c r="BC103" s="212"/>
      <c r="BD103" s="212"/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15" t="s">
        <v>86</v>
      </c>
      <c r="BK103" s="212"/>
      <c r="BL103" s="212"/>
      <c r="BM103" s="212"/>
    </row>
    <row r="104" s="2" customFormat="1" ht="18" customHeight="1">
      <c r="A104" s="40"/>
      <c r="B104" s="41"/>
      <c r="C104" s="42"/>
      <c r="D104" s="146" t="s">
        <v>122</v>
      </c>
      <c r="E104" s="139"/>
      <c r="F104" s="139"/>
      <c r="G104" s="42"/>
      <c r="H104" s="42"/>
      <c r="I104" s="42"/>
      <c r="J104" s="140">
        <v>0</v>
      </c>
      <c r="K104" s="42"/>
      <c r="L104" s="211"/>
      <c r="M104" s="212"/>
      <c r="N104" s="213" t="s">
        <v>43</v>
      </c>
      <c r="O104" s="212"/>
      <c r="P104" s="212"/>
      <c r="Q104" s="212"/>
      <c r="R104" s="212"/>
      <c r="S104" s="214"/>
      <c r="T104" s="214"/>
      <c r="U104" s="214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/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5" t="s">
        <v>89</v>
      </c>
      <c r="AZ104" s="212"/>
      <c r="BA104" s="212"/>
      <c r="BB104" s="212"/>
      <c r="BC104" s="212"/>
      <c r="BD104" s="212"/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215" t="s">
        <v>86</v>
      </c>
      <c r="BK104" s="212"/>
      <c r="BL104" s="212"/>
      <c r="BM104" s="212"/>
    </row>
    <row r="105" s="2" customFormat="1" ht="18" customHeight="1">
      <c r="A105" s="40"/>
      <c r="B105" s="41"/>
      <c r="C105" s="42"/>
      <c r="D105" s="146" t="s">
        <v>123</v>
      </c>
      <c r="E105" s="139"/>
      <c r="F105" s="139"/>
      <c r="G105" s="42"/>
      <c r="H105" s="42"/>
      <c r="I105" s="42"/>
      <c r="J105" s="140">
        <v>0</v>
      </c>
      <c r="K105" s="42"/>
      <c r="L105" s="211"/>
      <c r="M105" s="212"/>
      <c r="N105" s="213" t="s">
        <v>43</v>
      </c>
      <c r="O105" s="212"/>
      <c r="P105" s="212"/>
      <c r="Q105" s="212"/>
      <c r="R105" s="212"/>
      <c r="S105" s="214"/>
      <c r="T105" s="214"/>
      <c r="U105" s="214"/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/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5" t="s">
        <v>89</v>
      </c>
      <c r="AZ105" s="212"/>
      <c r="BA105" s="212"/>
      <c r="BB105" s="212"/>
      <c r="BC105" s="212"/>
      <c r="BD105" s="212"/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15" t="s">
        <v>86</v>
      </c>
      <c r="BK105" s="212"/>
      <c r="BL105" s="212"/>
      <c r="BM105" s="212"/>
    </row>
    <row r="106" s="2" customFormat="1" ht="18" customHeight="1">
      <c r="A106" s="40"/>
      <c r="B106" s="41"/>
      <c r="C106" s="42"/>
      <c r="D106" s="146" t="s">
        <v>124</v>
      </c>
      <c r="E106" s="139"/>
      <c r="F106" s="139"/>
      <c r="G106" s="42"/>
      <c r="H106" s="42"/>
      <c r="I106" s="42"/>
      <c r="J106" s="140">
        <v>0</v>
      </c>
      <c r="K106" s="42"/>
      <c r="L106" s="211"/>
      <c r="M106" s="212"/>
      <c r="N106" s="213" t="s">
        <v>43</v>
      </c>
      <c r="O106" s="212"/>
      <c r="P106" s="212"/>
      <c r="Q106" s="212"/>
      <c r="R106" s="212"/>
      <c r="S106" s="214"/>
      <c r="T106" s="214"/>
      <c r="U106" s="214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/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5" t="s">
        <v>89</v>
      </c>
      <c r="AZ106" s="212"/>
      <c r="BA106" s="212"/>
      <c r="BB106" s="212"/>
      <c r="BC106" s="212"/>
      <c r="BD106" s="212"/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15" t="s">
        <v>86</v>
      </c>
      <c r="BK106" s="212"/>
      <c r="BL106" s="212"/>
      <c r="BM106" s="212"/>
    </row>
    <row r="107" s="2" customFormat="1" ht="18" customHeight="1">
      <c r="A107" s="40"/>
      <c r="B107" s="41"/>
      <c r="C107" s="42"/>
      <c r="D107" s="139" t="s">
        <v>125</v>
      </c>
      <c r="E107" s="42"/>
      <c r="F107" s="42"/>
      <c r="G107" s="42"/>
      <c r="H107" s="42"/>
      <c r="I107" s="42"/>
      <c r="J107" s="140">
        <f>ROUND(J30*T107,2)</f>
        <v>0</v>
      </c>
      <c r="K107" s="42"/>
      <c r="L107" s="211"/>
      <c r="M107" s="212"/>
      <c r="N107" s="213" t="s">
        <v>43</v>
      </c>
      <c r="O107" s="212"/>
      <c r="P107" s="212"/>
      <c r="Q107" s="212"/>
      <c r="R107" s="212"/>
      <c r="S107" s="214"/>
      <c r="T107" s="214"/>
      <c r="U107" s="214"/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/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5" t="s">
        <v>126</v>
      </c>
      <c r="AZ107" s="212"/>
      <c r="BA107" s="212"/>
      <c r="BB107" s="212"/>
      <c r="BC107" s="212"/>
      <c r="BD107" s="212"/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215" t="s">
        <v>86</v>
      </c>
      <c r="BK107" s="212"/>
      <c r="BL107" s="212"/>
      <c r="BM107" s="212"/>
    </row>
    <row r="108" s="2" customFormat="1">
      <c r="A108" s="40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29.28" customHeight="1">
      <c r="A109" s="40"/>
      <c r="B109" s="41"/>
      <c r="C109" s="150" t="s">
        <v>100</v>
      </c>
      <c r="D109" s="151"/>
      <c r="E109" s="151"/>
      <c r="F109" s="151"/>
      <c r="G109" s="151"/>
      <c r="H109" s="151"/>
      <c r="I109" s="151"/>
      <c r="J109" s="152">
        <f>ROUND(J96+J101,2)</f>
        <v>0</v>
      </c>
      <c r="K109" s="151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6.96" customHeight="1">
      <c r="A110" s="40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4" s="2" customFormat="1" ht="6.96" customHeight="1">
      <c r="A114" s="40"/>
      <c r="B114" s="70"/>
      <c r="C114" s="71"/>
      <c r="D114" s="71"/>
      <c r="E114" s="71"/>
      <c r="F114" s="71"/>
      <c r="G114" s="71"/>
      <c r="H114" s="71"/>
      <c r="I114" s="71"/>
      <c r="J114" s="71"/>
      <c r="K114" s="71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24.96" customHeight="1">
      <c r="A115" s="40"/>
      <c r="B115" s="41"/>
      <c r="C115" s="23" t="s">
        <v>127</v>
      </c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2" t="s">
        <v>16</v>
      </c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26.25" customHeight="1">
      <c r="A118" s="40"/>
      <c r="B118" s="41"/>
      <c r="C118" s="42"/>
      <c r="D118" s="42"/>
      <c r="E118" s="193" t="str">
        <f>E7</f>
        <v>Morava, Jez na Moravě Vnorovy, ř. km 135,650 - oprava podjezí, k.ú. Vnorovy</v>
      </c>
      <c r="F118" s="32"/>
      <c r="G118" s="32"/>
      <c r="H118" s="3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2" t="s">
        <v>102</v>
      </c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6.5" customHeight="1">
      <c r="A120" s="40"/>
      <c r="B120" s="41"/>
      <c r="C120" s="42"/>
      <c r="D120" s="42"/>
      <c r="E120" s="78" t="str">
        <f>E9</f>
        <v>VRN - Vedlejší rozpočtové náklady</v>
      </c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6.96" customHeight="1">
      <c r="A121" s="40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2" customHeight="1">
      <c r="A122" s="40"/>
      <c r="B122" s="41"/>
      <c r="C122" s="32" t="s">
        <v>20</v>
      </c>
      <c r="D122" s="42"/>
      <c r="E122" s="42"/>
      <c r="F122" s="27" t="str">
        <f>F12</f>
        <v>Vnorovy</v>
      </c>
      <c r="G122" s="42"/>
      <c r="H122" s="42"/>
      <c r="I122" s="32" t="s">
        <v>22</v>
      </c>
      <c r="J122" s="81" t="str">
        <f>IF(J12="","",J12)</f>
        <v>21. 3. 2025</v>
      </c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6.96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5.15" customHeight="1">
      <c r="A124" s="40"/>
      <c r="B124" s="41"/>
      <c r="C124" s="32" t="s">
        <v>24</v>
      </c>
      <c r="D124" s="42"/>
      <c r="E124" s="42"/>
      <c r="F124" s="27" t="str">
        <f>E15</f>
        <v>Povodí Moravy, s.p.</v>
      </c>
      <c r="G124" s="42"/>
      <c r="H124" s="42"/>
      <c r="I124" s="32" t="s">
        <v>30</v>
      </c>
      <c r="J124" s="36" t="str">
        <f>E21</f>
        <v>Ing. Balažovič</v>
      </c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5.15" customHeight="1">
      <c r="A125" s="40"/>
      <c r="B125" s="41"/>
      <c r="C125" s="32" t="s">
        <v>28</v>
      </c>
      <c r="D125" s="42"/>
      <c r="E125" s="42"/>
      <c r="F125" s="27" t="str">
        <f>IF(E18="","",E18)</f>
        <v>Vyplň údaj</v>
      </c>
      <c r="G125" s="42"/>
      <c r="H125" s="42"/>
      <c r="I125" s="32" t="s">
        <v>33</v>
      </c>
      <c r="J125" s="36" t="str">
        <f>E24</f>
        <v>VZD INVEST, s.r.o.</v>
      </c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0.32" customHeight="1">
      <c r="A126" s="40"/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11" customFormat="1" ht="29.28" customHeight="1">
      <c r="A127" s="217"/>
      <c r="B127" s="218"/>
      <c r="C127" s="219" t="s">
        <v>128</v>
      </c>
      <c r="D127" s="220" t="s">
        <v>63</v>
      </c>
      <c r="E127" s="220" t="s">
        <v>59</v>
      </c>
      <c r="F127" s="220" t="s">
        <v>60</v>
      </c>
      <c r="G127" s="220" t="s">
        <v>129</v>
      </c>
      <c r="H127" s="220" t="s">
        <v>130</v>
      </c>
      <c r="I127" s="220" t="s">
        <v>131</v>
      </c>
      <c r="J127" s="221" t="s">
        <v>107</v>
      </c>
      <c r="K127" s="222" t="s">
        <v>132</v>
      </c>
      <c r="L127" s="223"/>
      <c r="M127" s="102" t="s">
        <v>1</v>
      </c>
      <c r="N127" s="103" t="s">
        <v>42</v>
      </c>
      <c r="O127" s="103" t="s">
        <v>133</v>
      </c>
      <c r="P127" s="103" t="s">
        <v>134</v>
      </c>
      <c r="Q127" s="103" t="s">
        <v>135</v>
      </c>
      <c r="R127" s="103" t="s">
        <v>136</v>
      </c>
      <c r="S127" s="103" t="s">
        <v>137</v>
      </c>
      <c r="T127" s="104" t="s">
        <v>138</v>
      </c>
      <c r="U127" s="217"/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/>
    </row>
    <row r="128" s="2" customFormat="1" ht="22.8" customHeight="1">
      <c r="A128" s="40"/>
      <c r="B128" s="41"/>
      <c r="C128" s="109" t="s">
        <v>139</v>
      </c>
      <c r="D128" s="42"/>
      <c r="E128" s="42"/>
      <c r="F128" s="42"/>
      <c r="G128" s="42"/>
      <c r="H128" s="42"/>
      <c r="I128" s="42"/>
      <c r="J128" s="224">
        <f>BK128</f>
        <v>0</v>
      </c>
      <c r="K128" s="42"/>
      <c r="L128" s="43"/>
      <c r="M128" s="105"/>
      <c r="N128" s="225"/>
      <c r="O128" s="106"/>
      <c r="P128" s="226">
        <f>P129</f>
        <v>0</v>
      </c>
      <c r="Q128" s="106"/>
      <c r="R128" s="226">
        <f>R129</f>
        <v>0</v>
      </c>
      <c r="S128" s="106"/>
      <c r="T128" s="227">
        <f>T129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7" t="s">
        <v>77</v>
      </c>
      <c r="AU128" s="17" t="s">
        <v>109</v>
      </c>
      <c r="BK128" s="228">
        <f>BK129</f>
        <v>0</v>
      </c>
    </row>
    <row r="129" s="12" customFormat="1" ht="25.92" customHeight="1">
      <c r="A129" s="12"/>
      <c r="B129" s="229"/>
      <c r="C129" s="230"/>
      <c r="D129" s="231" t="s">
        <v>77</v>
      </c>
      <c r="E129" s="232" t="s">
        <v>140</v>
      </c>
      <c r="F129" s="232" t="s">
        <v>141</v>
      </c>
      <c r="G129" s="230"/>
      <c r="H129" s="230"/>
      <c r="I129" s="233"/>
      <c r="J129" s="234">
        <f>BK129</f>
        <v>0</v>
      </c>
      <c r="K129" s="230"/>
      <c r="L129" s="235"/>
      <c r="M129" s="236"/>
      <c r="N129" s="237"/>
      <c r="O129" s="237"/>
      <c r="P129" s="238">
        <f>P130</f>
        <v>0</v>
      </c>
      <c r="Q129" s="237"/>
      <c r="R129" s="238">
        <f>R130</f>
        <v>0</v>
      </c>
      <c r="S129" s="237"/>
      <c r="T129" s="239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40" t="s">
        <v>174</v>
      </c>
      <c r="AT129" s="241" t="s">
        <v>77</v>
      </c>
      <c r="AU129" s="241" t="s">
        <v>78</v>
      </c>
      <c r="AY129" s="240" t="s">
        <v>142</v>
      </c>
      <c r="BK129" s="242">
        <f>BK130</f>
        <v>0</v>
      </c>
    </row>
    <row r="130" s="12" customFormat="1" ht="22.8" customHeight="1">
      <c r="A130" s="12"/>
      <c r="B130" s="229"/>
      <c r="C130" s="230"/>
      <c r="D130" s="231" t="s">
        <v>77</v>
      </c>
      <c r="E130" s="243" t="s">
        <v>89</v>
      </c>
      <c r="F130" s="243" t="s">
        <v>90</v>
      </c>
      <c r="G130" s="230"/>
      <c r="H130" s="230"/>
      <c r="I130" s="233"/>
      <c r="J130" s="244">
        <f>BK130</f>
        <v>0</v>
      </c>
      <c r="K130" s="230"/>
      <c r="L130" s="235"/>
      <c r="M130" s="236"/>
      <c r="N130" s="237"/>
      <c r="O130" s="237"/>
      <c r="P130" s="238">
        <f>SUM(P131:P145)</f>
        <v>0</v>
      </c>
      <c r="Q130" s="237"/>
      <c r="R130" s="238">
        <f>SUM(R131:R145)</f>
        <v>0</v>
      </c>
      <c r="S130" s="237"/>
      <c r="T130" s="239">
        <f>SUM(T131:T145)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0" t="s">
        <v>174</v>
      </c>
      <c r="AT130" s="241" t="s">
        <v>77</v>
      </c>
      <c r="AU130" s="241" t="s">
        <v>86</v>
      </c>
      <c r="AY130" s="240" t="s">
        <v>142</v>
      </c>
      <c r="BK130" s="242">
        <f>SUM(BK131:BK145)</f>
        <v>0</v>
      </c>
    </row>
    <row r="131" s="2" customFormat="1" ht="76.35" customHeight="1">
      <c r="A131" s="40"/>
      <c r="B131" s="41"/>
      <c r="C131" s="245" t="s">
        <v>86</v>
      </c>
      <c r="D131" s="245" t="s">
        <v>144</v>
      </c>
      <c r="E131" s="246" t="s">
        <v>420</v>
      </c>
      <c r="F131" s="247" t="s">
        <v>421</v>
      </c>
      <c r="G131" s="248" t="s">
        <v>422</v>
      </c>
      <c r="H131" s="249">
        <v>1</v>
      </c>
      <c r="I131" s="250"/>
      <c r="J131" s="251">
        <f>ROUND(I131*H131,2)</f>
        <v>0</v>
      </c>
      <c r="K131" s="252"/>
      <c r="L131" s="43"/>
      <c r="M131" s="253" t="s">
        <v>1</v>
      </c>
      <c r="N131" s="254" t="s">
        <v>43</v>
      </c>
      <c r="O131" s="93"/>
      <c r="P131" s="255">
        <f>O131*H131</f>
        <v>0</v>
      </c>
      <c r="Q131" s="255">
        <v>0</v>
      </c>
      <c r="R131" s="255">
        <f>Q131*H131</f>
        <v>0</v>
      </c>
      <c r="S131" s="255">
        <v>0</v>
      </c>
      <c r="T131" s="25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57" t="s">
        <v>148</v>
      </c>
      <c r="AT131" s="257" t="s">
        <v>144</v>
      </c>
      <c r="AU131" s="257" t="s">
        <v>88</v>
      </c>
      <c r="AY131" s="17" t="s">
        <v>142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86</v>
      </c>
      <c r="BK131" s="145">
        <f>ROUND(I131*H131,2)</f>
        <v>0</v>
      </c>
      <c r="BL131" s="17" t="s">
        <v>148</v>
      </c>
      <c r="BM131" s="257" t="s">
        <v>423</v>
      </c>
    </row>
    <row r="132" s="2" customFormat="1">
      <c r="A132" s="40"/>
      <c r="B132" s="41"/>
      <c r="C132" s="42"/>
      <c r="D132" s="258" t="s">
        <v>150</v>
      </c>
      <c r="E132" s="42"/>
      <c r="F132" s="259" t="s">
        <v>421</v>
      </c>
      <c r="G132" s="42"/>
      <c r="H132" s="42"/>
      <c r="I132" s="214"/>
      <c r="J132" s="42"/>
      <c r="K132" s="42"/>
      <c r="L132" s="43"/>
      <c r="M132" s="260"/>
      <c r="N132" s="261"/>
      <c r="O132" s="93"/>
      <c r="P132" s="93"/>
      <c r="Q132" s="93"/>
      <c r="R132" s="93"/>
      <c r="S132" s="93"/>
      <c r="T132" s="94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7" t="s">
        <v>150</v>
      </c>
      <c r="AU132" s="17" t="s">
        <v>88</v>
      </c>
    </row>
    <row r="133" s="2" customFormat="1" ht="16.5" customHeight="1">
      <c r="A133" s="40"/>
      <c r="B133" s="41"/>
      <c r="C133" s="245" t="s">
        <v>88</v>
      </c>
      <c r="D133" s="245" t="s">
        <v>144</v>
      </c>
      <c r="E133" s="246" t="s">
        <v>424</v>
      </c>
      <c r="F133" s="247" t="s">
        <v>425</v>
      </c>
      <c r="G133" s="248" t="s">
        <v>422</v>
      </c>
      <c r="H133" s="249">
        <v>1</v>
      </c>
      <c r="I133" s="250"/>
      <c r="J133" s="251">
        <f>ROUND(I133*H133,2)</f>
        <v>0</v>
      </c>
      <c r="K133" s="252"/>
      <c r="L133" s="43"/>
      <c r="M133" s="253" t="s">
        <v>1</v>
      </c>
      <c r="N133" s="254" t="s">
        <v>43</v>
      </c>
      <c r="O133" s="93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57" t="s">
        <v>148</v>
      </c>
      <c r="AT133" s="257" t="s">
        <v>144</v>
      </c>
      <c r="AU133" s="257" t="s">
        <v>88</v>
      </c>
      <c r="AY133" s="17" t="s">
        <v>142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86</v>
      </c>
      <c r="BK133" s="145">
        <f>ROUND(I133*H133,2)</f>
        <v>0</v>
      </c>
      <c r="BL133" s="17" t="s">
        <v>148</v>
      </c>
      <c r="BM133" s="257" t="s">
        <v>426</v>
      </c>
    </row>
    <row r="134" s="2" customFormat="1" ht="33" customHeight="1">
      <c r="A134" s="40"/>
      <c r="B134" s="41"/>
      <c r="C134" s="245" t="s">
        <v>155</v>
      </c>
      <c r="D134" s="245" t="s">
        <v>144</v>
      </c>
      <c r="E134" s="246" t="s">
        <v>427</v>
      </c>
      <c r="F134" s="247" t="s">
        <v>428</v>
      </c>
      <c r="G134" s="248" t="s">
        <v>422</v>
      </c>
      <c r="H134" s="249">
        <v>1</v>
      </c>
      <c r="I134" s="250"/>
      <c r="J134" s="251">
        <f>ROUND(I134*H134,2)</f>
        <v>0</v>
      </c>
      <c r="K134" s="252"/>
      <c r="L134" s="43"/>
      <c r="M134" s="253" t="s">
        <v>1</v>
      </c>
      <c r="N134" s="254" t="s">
        <v>43</v>
      </c>
      <c r="O134" s="93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57" t="s">
        <v>148</v>
      </c>
      <c r="AT134" s="257" t="s">
        <v>144</v>
      </c>
      <c r="AU134" s="257" t="s">
        <v>88</v>
      </c>
      <c r="AY134" s="17" t="s">
        <v>142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86</v>
      </c>
      <c r="BK134" s="145">
        <f>ROUND(I134*H134,2)</f>
        <v>0</v>
      </c>
      <c r="BL134" s="17" t="s">
        <v>148</v>
      </c>
      <c r="BM134" s="257" t="s">
        <v>429</v>
      </c>
    </row>
    <row r="135" s="2" customFormat="1">
      <c r="A135" s="40"/>
      <c r="B135" s="41"/>
      <c r="C135" s="42"/>
      <c r="D135" s="258" t="s">
        <v>150</v>
      </c>
      <c r="E135" s="42"/>
      <c r="F135" s="259" t="s">
        <v>428</v>
      </c>
      <c r="G135" s="42"/>
      <c r="H135" s="42"/>
      <c r="I135" s="214"/>
      <c r="J135" s="42"/>
      <c r="K135" s="42"/>
      <c r="L135" s="43"/>
      <c r="M135" s="260"/>
      <c r="N135" s="261"/>
      <c r="O135" s="93"/>
      <c r="P135" s="93"/>
      <c r="Q135" s="93"/>
      <c r="R135" s="93"/>
      <c r="S135" s="93"/>
      <c r="T135" s="94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7" t="s">
        <v>150</v>
      </c>
      <c r="AU135" s="17" t="s">
        <v>88</v>
      </c>
    </row>
    <row r="136" s="2" customFormat="1">
      <c r="A136" s="40"/>
      <c r="B136" s="41"/>
      <c r="C136" s="42"/>
      <c r="D136" s="258" t="s">
        <v>242</v>
      </c>
      <c r="E136" s="42"/>
      <c r="F136" s="306" t="s">
        <v>430</v>
      </c>
      <c r="G136" s="42"/>
      <c r="H136" s="42"/>
      <c r="I136" s="214"/>
      <c r="J136" s="42"/>
      <c r="K136" s="42"/>
      <c r="L136" s="43"/>
      <c r="M136" s="260"/>
      <c r="N136" s="261"/>
      <c r="O136" s="93"/>
      <c r="P136" s="93"/>
      <c r="Q136" s="93"/>
      <c r="R136" s="93"/>
      <c r="S136" s="93"/>
      <c r="T136" s="94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7" t="s">
        <v>242</v>
      </c>
      <c r="AU136" s="17" t="s">
        <v>88</v>
      </c>
    </row>
    <row r="137" s="2" customFormat="1" ht="37.8" customHeight="1">
      <c r="A137" s="40"/>
      <c r="B137" s="41"/>
      <c r="C137" s="245" t="s">
        <v>148</v>
      </c>
      <c r="D137" s="245" t="s">
        <v>144</v>
      </c>
      <c r="E137" s="246" t="s">
        <v>431</v>
      </c>
      <c r="F137" s="247" t="s">
        <v>432</v>
      </c>
      <c r="G137" s="248" t="s">
        <v>422</v>
      </c>
      <c r="H137" s="249">
        <v>1</v>
      </c>
      <c r="I137" s="250"/>
      <c r="J137" s="251">
        <f>ROUND(I137*H137,2)</f>
        <v>0</v>
      </c>
      <c r="K137" s="252"/>
      <c r="L137" s="43"/>
      <c r="M137" s="253" t="s">
        <v>1</v>
      </c>
      <c r="N137" s="254" t="s">
        <v>43</v>
      </c>
      <c r="O137" s="93"/>
      <c r="P137" s="255">
        <f>O137*H137</f>
        <v>0</v>
      </c>
      <c r="Q137" s="255">
        <v>0</v>
      </c>
      <c r="R137" s="255">
        <f>Q137*H137</f>
        <v>0</v>
      </c>
      <c r="S137" s="255">
        <v>0</v>
      </c>
      <c r="T137" s="25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57" t="s">
        <v>148</v>
      </c>
      <c r="AT137" s="257" t="s">
        <v>144</v>
      </c>
      <c r="AU137" s="257" t="s">
        <v>88</v>
      </c>
      <c r="AY137" s="17" t="s">
        <v>142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7" t="s">
        <v>86</v>
      </c>
      <c r="BK137" s="145">
        <f>ROUND(I137*H137,2)</f>
        <v>0</v>
      </c>
      <c r="BL137" s="17" t="s">
        <v>148</v>
      </c>
      <c r="BM137" s="257" t="s">
        <v>433</v>
      </c>
    </row>
    <row r="138" s="2" customFormat="1">
      <c r="A138" s="40"/>
      <c r="B138" s="41"/>
      <c r="C138" s="42"/>
      <c r="D138" s="258" t="s">
        <v>150</v>
      </c>
      <c r="E138" s="42"/>
      <c r="F138" s="259" t="s">
        <v>432</v>
      </c>
      <c r="G138" s="42"/>
      <c r="H138" s="42"/>
      <c r="I138" s="214"/>
      <c r="J138" s="42"/>
      <c r="K138" s="42"/>
      <c r="L138" s="43"/>
      <c r="M138" s="260"/>
      <c r="N138" s="261"/>
      <c r="O138" s="93"/>
      <c r="P138" s="93"/>
      <c r="Q138" s="93"/>
      <c r="R138" s="93"/>
      <c r="S138" s="93"/>
      <c r="T138" s="94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7" t="s">
        <v>150</v>
      </c>
      <c r="AU138" s="17" t="s">
        <v>88</v>
      </c>
    </row>
    <row r="139" s="2" customFormat="1" ht="44.25" customHeight="1">
      <c r="A139" s="40"/>
      <c r="B139" s="41"/>
      <c r="C139" s="245" t="s">
        <v>174</v>
      </c>
      <c r="D139" s="245" t="s">
        <v>144</v>
      </c>
      <c r="E139" s="246" t="s">
        <v>434</v>
      </c>
      <c r="F139" s="247" t="s">
        <v>435</v>
      </c>
      <c r="G139" s="248" t="s">
        <v>422</v>
      </c>
      <c r="H139" s="249">
        <v>1</v>
      </c>
      <c r="I139" s="250"/>
      <c r="J139" s="251">
        <f>ROUND(I139*H139,2)</f>
        <v>0</v>
      </c>
      <c r="K139" s="252"/>
      <c r="L139" s="43"/>
      <c r="M139" s="253" t="s">
        <v>1</v>
      </c>
      <c r="N139" s="254" t="s">
        <v>43</v>
      </c>
      <c r="O139" s="93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57" t="s">
        <v>148</v>
      </c>
      <c r="AT139" s="257" t="s">
        <v>144</v>
      </c>
      <c r="AU139" s="257" t="s">
        <v>88</v>
      </c>
      <c r="AY139" s="17" t="s">
        <v>142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86</v>
      </c>
      <c r="BK139" s="145">
        <f>ROUND(I139*H139,2)</f>
        <v>0</v>
      </c>
      <c r="BL139" s="17" t="s">
        <v>148</v>
      </c>
      <c r="BM139" s="257" t="s">
        <v>436</v>
      </c>
    </row>
    <row r="140" s="2" customFormat="1">
      <c r="A140" s="40"/>
      <c r="B140" s="41"/>
      <c r="C140" s="42"/>
      <c r="D140" s="258" t="s">
        <v>150</v>
      </c>
      <c r="E140" s="42"/>
      <c r="F140" s="259" t="s">
        <v>435</v>
      </c>
      <c r="G140" s="42"/>
      <c r="H140" s="42"/>
      <c r="I140" s="214"/>
      <c r="J140" s="42"/>
      <c r="K140" s="42"/>
      <c r="L140" s="43"/>
      <c r="M140" s="260"/>
      <c r="N140" s="261"/>
      <c r="O140" s="93"/>
      <c r="P140" s="93"/>
      <c r="Q140" s="93"/>
      <c r="R140" s="93"/>
      <c r="S140" s="93"/>
      <c r="T140" s="94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7" t="s">
        <v>150</v>
      </c>
      <c r="AU140" s="17" t="s">
        <v>88</v>
      </c>
    </row>
    <row r="141" s="2" customFormat="1" ht="44.25" customHeight="1">
      <c r="A141" s="40"/>
      <c r="B141" s="41"/>
      <c r="C141" s="245" t="s">
        <v>180</v>
      </c>
      <c r="D141" s="245" t="s">
        <v>144</v>
      </c>
      <c r="E141" s="246" t="s">
        <v>437</v>
      </c>
      <c r="F141" s="247" t="s">
        <v>438</v>
      </c>
      <c r="G141" s="248" t="s">
        <v>422</v>
      </c>
      <c r="H141" s="249">
        <v>1</v>
      </c>
      <c r="I141" s="250"/>
      <c r="J141" s="251">
        <f>ROUND(I141*H141,2)</f>
        <v>0</v>
      </c>
      <c r="K141" s="252"/>
      <c r="L141" s="43"/>
      <c r="M141" s="253" t="s">
        <v>1</v>
      </c>
      <c r="N141" s="254" t="s">
        <v>43</v>
      </c>
      <c r="O141" s="93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57" t="s">
        <v>148</v>
      </c>
      <c r="AT141" s="257" t="s">
        <v>144</v>
      </c>
      <c r="AU141" s="257" t="s">
        <v>88</v>
      </c>
      <c r="AY141" s="17" t="s">
        <v>142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86</v>
      </c>
      <c r="BK141" s="145">
        <f>ROUND(I141*H141,2)</f>
        <v>0</v>
      </c>
      <c r="BL141" s="17" t="s">
        <v>148</v>
      </c>
      <c r="BM141" s="257" t="s">
        <v>439</v>
      </c>
    </row>
    <row r="142" s="2" customFormat="1">
      <c r="A142" s="40"/>
      <c r="B142" s="41"/>
      <c r="C142" s="42"/>
      <c r="D142" s="258" t="s">
        <v>150</v>
      </c>
      <c r="E142" s="42"/>
      <c r="F142" s="259" t="s">
        <v>438</v>
      </c>
      <c r="G142" s="42"/>
      <c r="H142" s="42"/>
      <c r="I142" s="214"/>
      <c r="J142" s="42"/>
      <c r="K142" s="42"/>
      <c r="L142" s="43"/>
      <c r="M142" s="260"/>
      <c r="N142" s="261"/>
      <c r="O142" s="93"/>
      <c r="P142" s="93"/>
      <c r="Q142" s="93"/>
      <c r="R142" s="93"/>
      <c r="S142" s="93"/>
      <c r="T142" s="94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7" t="s">
        <v>150</v>
      </c>
      <c r="AU142" s="17" t="s">
        <v>88</v>
      </c>
    </row>
    <row r="143" s="2" customFormat="1" ht="16.5" customHeight="1">
      <c r="A143" s="40"/>
      <c r="B143" s="41"/>
      <c r="C143" s="245" t="s">
        <v>189</v>
      </c>
      <c r="D143" s="245" t="s">
        <v>144</v>
      </c>
      <c r="E143" s="246" t="s">
        <v>440</v>
      </c>
      <c r="F143" s="247" t="s">
        <v>441</v>
      </c>
      <c r="G143" s="248" t="s">
        <v>422</v>
      </c>
      <c r="H143" s="249">
        <v>1</v>
      </c>
      <c r="I143" s="250"/>
      <c r="J143" s="251">
        <f>ROUND(I143*H143,2)</f>
        <v>0</v>
      </c>
      <c r="K143" s="252"/>
      <c r="L143" s="43"/>
      <c r="M143" s="253" t="s">
        <v>1</v>
      </c>
      <c r="N143" s="254" t="s">
        <v>43</v>
      </c>
      <c r="O143" s="93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57" t="s">
        <v>148</v>
      </c>
      <c r="AT143" s="257" t="s">
        <v>144</v>
      </c>
      <c r="AU143" s="257" t="s">
        <v>88</v>
      </c>
      <c r="AY143" s="17" t="s">
        <v>142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86</v>
      </c>
      <c r="BK143" s="145">
        <f>ROUND(I143*H143,2)</f>
        <v>0</v>
      </c>
      <c r="BL143" s="17" t="s">
        <v>148</v>
      </c>
      <c r="BM143" s="257" t="s">
        <v>442</v>
      </c>
    </row>
    <row r="144" s="2" customFormat="1">
      <c r="A144" s="40"/>
      <c r="B144" s="41"/>
      <c r="C144" s="42"/>
      <c r="D144" s="258" t="s">
        <v>150</v>
      </c>
      <c r="E144" s="42"/>
      <c r="F144" s="259" t="s">
        <v>441</v>
      </c>
      <c r="G144" s="42"/>
      <c r="H144" s="42"/>
      <c r="I144" s="214"/>
      <c r="J144" s="42"/>
      <c r="K144" s="42"/>
      <c r="L144" s="43"/>
      <c r="M144" s="260"/>
      <c r="N144" s="261"/>
      <c r="O144" s="93"/>
      <c r="P144" s="93"/>
      <c r="Q144" s="93"/>
      <c r="R144" s="93"/>
      <c r="S144" s="93"/>
      <c r="T144" s="94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7" t="s">
        <v>150</v>
      </c>
      <c r="AU144" s="17" t="s">
        <v>88</v>
      </c>
    </row>
    <row r="145" s="2" customFormat="1">
      <c r="A145" s="40"/>
      <c r="B145" s="41"/>
      <c r="C145" s="42"/>
      <c r="D145" s="258" t="s">
        <v>242</v>
      </c>
      <c r="E145" s="42"/>
      <c r="F145" s="306" t="s">
        <v>443</v>
      </c>
      <c r="G145" s="42"/>
      <c r="H145" s="42"/>
      <c r="I145" s="214"/>
      <c r="J145" s="42"/>
      <c r="K145" s="42"/>
      <c r="L145" s="43"/>
      <c r="M145" s="307"/>
      <c r="N145" s="308"/>
      <c r="O145" s="309"/>
      <c r="P145" s="309"/>
      <c r="Q145" s="309"/>
      <c r="R145" s="309"/>
      <c r="S145" s="309"/>
      <c r="T145" s="31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7" t="s">
        <v>242</v>
      </c>
      <c r="AU145" s="17" t="s">
        <v>88</v>
      </c>
    </row>
    <row r="146" s="2" customFormat="1" ht="6.96" customHeight="1">
      <c r="A146" s="40"/>
      <c r="B146" s="68"/>
      <c r="C146" s="69"/>
      <c r="D146" s="69"/>
      <c r="E146" s="69"/>
      <c r="F146" s="69"/>
      <c r="G146" s="69"/>
      <c r="H146" s="69"/>
      <c r="I146" s="69"/>
      <c r="J146" s="69"/>
      <c r="K146" s="69"/>
      <c r="L146" s="43"/>
      <c r="M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</sheetData>
  <sheetProtection sheet="1" autoFilter="0" formatColumns="0" formatRows="0" objects="1" scenarios="1" spinCount="100000" saltValue="pFEZ+cKcJb2xfIhmzmnpUWJBnZyBUcTTRPzNDHjmxgIVBqNU2hnOBYpSRdQC2OTnPvC5YU9XcjakcaX9JzJzDQ==" hashValue="wqlgWA97ZWQR+wtPzv8ra0HdUFs6DEUQgFrXJXWza45jUTuNh0axWqEisSfDtJJSSDNcdz7z2CycUGULxEsWvA==" algorithmName="SHA-512" password="CC35"/>
  <autoFilter ref="C127:K145"/>
  <mergeCells count="14">
    <mergeCell ref="E7:H7"/>
    <mergeCell ref="E9:H9"/>
    <mergeCell ref="E18:H18"/>
    <mergeCell ref="E27:H27"/>
    <mergeCell ref="E85:H85"/>
    <mergeCell ref="E87:H87"/>
    <mergeCell ref="D102:F102"/>
    <mergeCell ref="D103:F103"/>
    <mergeCell ref="D104:F104"/>
    <mergeCell ref="D105:F105"/>
    <mergeCell ref="D106:F10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VZDKROS\VZDKROS</dc:creator>
  <cp:lastModifiedBy>VZDKROS\VZDKROS</cp:lastModifiedBy>
  <dcterms:created xsi:type="dcterms:W3CDTF">2025-04-23T07:08:27Z</dcterms:created>
  <dcterms:modified xsi:type="dcterms:W3CDTF">2025-04-23T07:08:32Z</dcterms:modified>
</cp:coreProperties>
</file>