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xr:revisionPtr revIDLastSave="0" documentId="13_ncr:1_{009923E0-A2B3-4BD0-B784-08208CCF7D9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kapitulace stavby" sheetId="1" r:id="rId1"/>
    <sheet name="01 - SO 01 břehová nátrž ..." sheetId="2" r:id="rId2"/>
    <sheet name="02 - SO 02 úprava mezihrá..." sheetId="3" r:id="rId3"/>
    <sheet name="03 - SO 03 oprava opevněn..." sheetId="4" r:id="rId4"/>
    <sheet name="04 - SO 04 oprava u mostu" sheetId="5" r:id="rId5"/>
    <sheet name="05 - VON" sheetId="6" r:id="rId6"/>
  </sheets>
  <definedNames>
    <definedName name="_xlnm._FilterDatabase" localSheetId="1" hidden="1">'01 - SO 01 břehová nátrž ...'!$C$80:$K$100</definedName>
    <definedName name="_xlnm._FilterDatabase" localSheetId="2" hidden="1">'02 - SO 02 úprava mezihrá...'!$C$80:$K$99</definedName>
    <definedName name="_xlnm._FilterDatabase" localSheetId="3" hidden="1">'03 - SO 03 oprava opevněn...'!$C$82:$K$128</definedName>
    <definedName name="_xlnm._FilterDatabase" localSheetId="4" hidden="1">'04 - SO 04 oprava u mostu'!$C$80:$K$98</definedName>
    <definedName name="_xlnm._FilterDatabase" localSheetId="5" hidden="1">'05 - VON'!$C$82:$K$99</definedName>
    <definedName name="_xlnm.Print_Titles" localSheetId="1">'01 - SO 01 břehová nátrž ...'!$80:$80</definedName>
    <definedName name="_xlnm.Print_Titles" localSheetId="2">'02 - SO 02 úprava mezihrá...'!$80:$80</definedName>
    <definedName name="_xlnm.Print_Titles" localSheetId="3">'03 - SO 03 oprava opevněn...'!$82:$82</definedName>
    <definedName name="_xlnm.Print_Titles" localSheetId="4">'04 - SO 04 oprava u mostu'!$80:$80</definedName>
    <definedName name="_xlnm.Print_Titles" localSheetId="5">'05 - VON'!$82:$82</definedName>
    <definedName name="_xlnm.Print_Titles" localSheetId="0">'Rekapitulace stavby'!$52:$52</definedName>
    <definedName name="_xlnm.Print_Area" localSheetId="1">'01 - SO 01 břehová nátrž ...'!$C$4:$J$39,'01 - SO 01 břehová nátrž ...'!$C$68:$J$100</definedName>
    <definedName name="_xlnm.Print_Area" localSheetId="2">'02 - SO 02 úprava mezihrá...'!$C$4:$J$39,'02 - SO 02 úprava mezihrá...'!$C$68:$J$99</definedName>
    <definedName name="_xlnm.Print_Area" localSheetId="3">'03 - SO 03 oprava opevněn...'!$C$4:$J$39,'03 - SO 03 oprava opevněn...'!$C$70:$J$128</definedName>
    <definedName name="_xlnm.Print_Area" localSheetId="4">'04 - SO 04 oprava u mostu'!$C$4:$J$39,'04 - SO 04 oprava u mostu'!$C$68:$J$98</definedName>
    <definedName name="_xlnm.Print_Area" localSheetId="5">'05 - VON'!$C$4:$J$39,'05 - VON'!$C$70:$J$99</definedName>
    <definedName name="_xlnm.Print_Area" localSheetId="0">'Rekapitulace stavby'!$D$4:$AO$36,'Rekapitulace stavby'!$C$42:$AQ$60</definedName>
  </definedNames>
  <calcPr calcId="191029"/>
</workbook>
</file>

<file path=xl/calcChain.xml><?xml version="1.0" encoding="utf-8"?>
<calcChain xmlns="http://schemas.openxmlformats.org/spreadsheetml/2006/main">
  <c r="J37" i="6" l="1"/>
  <c r="J36" i="6"/>
  <c r="AY59" i="1"/>
  <c r="J35" i="6"/>
  <c r="AX59" i="1" s="1"/>
  <c r="BI98" i="6"/>
  <c r="BH98" i="6"/>
  <c r="BG98" i="6"/>
  <c r="BF98" i="6"/>
  <c r="T98" i="6"/>
  <c r="T97" i="6" s="1"/>
  <c r="R98" i="6"/>
  <c r="R97" i="6" s="1"/>
  <c r="P98" i="6"/>
  <c r="P97" i="6"/>
  <c r="BI94" i="6"/>
  <c r="BH94" i="6"/>
  <c r="BG94" i="6"/>
  <c r="BF94" i="6"/>
  <c r="T94" i="6"/>
  <c r="R94" i="6"/>
  <c r="P94" i="6"/>
  <c r="BI89" i="6"/>
  <c r="BH89" i="6"/>
  <c r="BG89" i="6"/>
  <c r="BF89" i="6"/>
  <c r="T89" i="6"/>
  <c r="R89" i="6"/>
  <c r="P89" i="6"/>
  <c r="P88" i="6" s="1"/>
  <c r="P84" i="6" s="1"/>
  <c r="P83" i="6" s="1"/>
  <c r="AU59" i="1" s="1"/>
  <c r="BI86" i="6"/>
  <c r="BH86" i="6"/>
  <c r="BG86" i="6"/>
  <c r="BF86" i="6"/>
  <c r="T86" i="6"/>
  <c r="T85" i="6" s="1"/>
  <c r="R86" i="6"/>
  <c r="R85" i="6" s="1"/>
  <c r="P86" i="6"/>
  <c r="P85" i="6"/>
  <c r="F79" i="6"/>
  <c r="F77" i="6"/>
  <c r="E75" i="6"/>
  <c r="F54" i="6"/>
  <c r="F52" i="6"/>
  <c r="E50" i="6"/>
  <c r="J24" i="6"/>
  <c r="E24" i="6"/>
  <c r="J80" i="6"/>
  <c r="J23" i="6"/>
  <c r="J21" i="6"/>
  <c r="E21" i="6"/>
  <c r="J79" i="6" s="1"/>
  <c r="J20" i="6"/>
  <c r="J18" i="6"/>
  <c r="E18" i="6"/>
  <c r="F80" i="6" s="1"/>
  <c r="J17" i="6"/>
  <c r="J12" i="6"/>
  <c r="J77" i="6"/>
  <c r="E7" i="6"/>
  <c r="E73" i="6"/>
  <c r="J37" i="5"/>
  <c r="J36" i="5"/>
  <c r="AY58" i="1" s="1"/>
  <c r="J35" i="5"/>
  <c r="AX58" i="1"/>
  <c r="BI96" i="5"/>
  <c r="BH96" i="5"/>
  <c r="BG96" i="5"/>
  <c r="BF96" i="5"/>
  <c r="T96" i="5"/>
  <c r="R96" i="5"/>
  <c r="P96" i="5"/>
  <c r="BI93" i="5"/>
  <c r="BH93" i="5"/>
  <c r="BG93" i="5"/>
  <c r="BF93" i="5"/>
  <c r="T93" i="5"/>
  <c r="R93" i="5"/>
  <c r="P93" i="5"/>
  <c r="BI91" i="5"/>
  <c r="BH91" i="5"/>
  <c r="BG91" i="5"/>
  <c r="BF91" i="5"/>
  <c r="T91" i="5"/>
  <c r="R91" i="5"/>
  <c r="P91" i="5"/>
  <c r="BI89" i="5"/>
  <c r="BH89" i="5"/>
  <c r="BG89" i="5"/>
  <c r="BF89" i="5"/>
  <c r="T89" i="5"/>
  <c r="R89" i="5"/>
  <c r="P89" i="5"/>
  <c r="BI87" i="5"/>
  <c r="BH87" i="5"/>
  <c r="BG87" i="5"/>
  <c r="BF87" i="5"/>
  <c r="T87" i="5"/>
  <c r="R87" i="5"/>
  <c r="P87" i="5"/>
  <c r="BI84" i="5"/>
  <c r="BH84" i="5"/>
  <c r="BG84" i="5"/>
  <c r="BF84" i="5"/>
  <c r="T84" i="5"/>
  <c r="R84" i="5"/>
  <c r="P84" i="5"/>
  <c r="F77" i="5"/>
  <c r="F75" i="5"/>
  <c r="E73" i="5"/>
  <c r="F54" i="5"/>
  <c r="F52" i="5"/>
  <c r="E50" i="5"/>
  <c r="J24" i="5"/>
  <c r="E24" i="5"/>
  <c r="J78" i="5"/>
  <c r="J23" i="5"/>
  <c r="J21" i="5"/>
  <c r="E21" i="5"/>
  <c r="J54" i="5"/>
  <c r="J20" i="5"/>
  <c r="J18" i="5"/>
  <c r="E18" i="5"/>
  <c r="F78" i="5"/>
  <c r="J17" i="5"/>
  <c r="J12" i="5"/>
  <c r="J75" i="5" s="1"/>
  <c r="E7" i="5"/>
  <c r="E71" i="5" s="1"/>
  <c r="J37" i="4"/>
  <c r="J36" i="4"/>
  <c r="AY57" i="1"/>
  <c r="J35" i="4"/>
  <c r="AX57" i="1"/>
  <c r="BI128" i="4"/>
  <c r="BH128" i="4"/>
  <c r="BG128" i="4"/>
  <c r="BF128" i="4"/>
  <c r="T128" i="4"/>
  <c r="T127" i="4"/>
  <c r="R128" i="4"/>
  <c r="R127" i="4"/>
  <c r="P128" i="4"/>
  <c r="P127" i="4"/>
  <c r="BI125" i="4"/>
  <c r="BH125" i="4"/>
  <c r="BG125" i="4"/>
  <c r="BF125" i="4"/>
  <c r="T125" i="4"/>
  <c r="R125" i="4"/>
  <c r="P125" i="4"/>
  <c r="BI120" i="4"/>
  <c r="BH120" i="4"/>
  <c r="BG120" i="4"/>
  <c r="BF120" i="4"/>
  <c r="T120" i="4"/>
  <c r="R120" i="4"/>
  <c r="P120" i="4"/>
  <c r="BI118" i="4"/>
  <c r="BH118" i="4"/>
  <c r="BG118" i="4"/>
  <c r="BF118" i="4"/>
  <c r="T118" i="4"/>
  <c r="R118" i="4"/>
  <c r="P118" i="4"/>
  <c r="BI113" i="4"/>
  <c r="BH113" i="4"/>
  <c r="BG113" i="4"/>
  <c r="BF113" i="4"/>
  <c r="T113" i="4"/>
  <c r="R113" i="4"/>
  <c r="P113" i="4"/>
  <c r="BI110" i="4"/>
  <c r="BH110" i="4"/>
  <c r="BG110" i="4"/>
  <c r="BF110" i="4"/>
  <c r="T110" i="4"/>
  <c r="R110" i="4"/>
  <c r="P110" i="4"/>
  <c r="BI105" i="4"/>
  <c r="BH105" i="4"/>
  <c r="BG105" i="4"/>
  <c r="BF105" i="4"/>
  <c r="T105" i="4"/>
  <c r="R105" i="4"/>
  <c r="P105" i="4"/>
  <c r="BI103" i="4"/>
  <c r="BH103" i="4"/>
  <c r="BG103" i="4"/>
  <c r="BF103" i="4"/>
  <c r="T103" i="4"/>
  <c r="R103" i="4"/>
  <c r="P103" i="4"/>
  <c r="BI100" i="4"/>
  <c r="BH100" i="4"/>
  <c r="BG100" i="4"/>
  <c r="BF100" i="4"/>
  <c r="T100" i="4"/>
  <c r="R100" i="4"/>
  <c r="P100" i="4"/>
  <c r="BI95" i="4"/>
  <c r="BH95" i="4"/>
  <c r="BG95" i="4"/>
  <c r="BF95" i="4"/>
  <c r="T95" i="4"/>
  <c r="R95" i="4"/>
  <c r="P95" i="4"/>
  <c r="BI92" i="4"/>
  <c r="BH92" i="4"/>
  <c r="BG92" i="4"/>
  <c r="BF92" i="4"/>
  <c r="T92" i="4"/>
  <c r="R92" i="4"/>
  <c r="P92" i="4"/>
  <c r="BI90" i="4"/>
  <c r="BH90" i="4"/>
  <c r="BG90" i="4"/>
  <c r="BF90" i="4"/>
  <c r="T90" i="4"/>
  <c r="R90" i="4"/>
  <c r="P90" i="4"/>
  <c r="BI88" i="4"/>
  <c r="BH88" i="4"/>
  <c r="BG88" i="4"/>
  <c r="BF88" i="4"/>
  <c r="T88" i="4"/>
  <c r="R88" i="4"/>
  <c r="P88" i="4"/>
  <c r="BI86" i="4"/>
  <c r="BH86" i="4"/>
  <c r="BG86" i="4"/>
  <c r="BF86" i="4"/>
  <c r="T86" i="4"/>
  <c r="R86" i="4"/>
  <c r="P86" i="4"/>
  <c r="F79" i="4"/>
  <c r="F77" i="4"/>
  <c r="E75" i="4"/>
  <c r="F54" i="4"/>
  <c r="F52" i="4"/>
  <c r="E50" i="4"/>
  <c r="J24" i="4"/>
  <c r="E24" i="4"/>
  <c r="J55" i="4"/>
  <c r="J23" i="4"/>
  <c r="J21" i="4"/>
  <c r="E21" i="4"/>
  <c r="J79" i="4"/>
  <c r="J20" i="4"/>
  <c r="J18" i="4"/>
  <c r="E18" i="4"/>
  <c r="F80" i="4"/>
  <c r="J17" i="4"/>
  <c r="J12" i="4"/>
  <c r="J77" i="4" s="1"/>
  <c r="E7" i="4"/>
  <c r="E48" i="4"/>
  <c r="J37" i="3"/>
  <c r="J36" i="3"/>
  <c r="AY56" i="1"/>
  <c r="J35" i="3"/>
  <c r="AX56" i="1"/>
  <c r="BI97" i="3"/>
  <c r="BH97" i="3"/>
  <c r="BG97" i="3"/>
  <c r="BF97" i="3"/>
  <c r="T97" i="3"/>
  <c r="R97" i="3"/>
  <c r="P97" i="3"/>
  <c r="BI95" i="3"/>
  <c r="BH95" i="3"/>
  <c r="BG95" i="3"/>
  <c r="BF95" i="3"/>
  <c r="T95" i="3"/>
  <c r="R95" i="3"/>
  <c r="P95" i="3"/>
  <c r="BI92" i="3"/>
  <c r="BH92" i="3"/>
  <c r="BG92" i="3"/>
  <c r="BF92" i="3"/>
  <c r="T92" i="3"/>
  <c r="R92" i="3"/>
  <c r="P92" i="3"/>
  <c r="BI90" i="3"/>
  <c r="BH90" i="3"/>
  <c r="BG90" i="3"/>
  <c r="BF90" i="3"/>
  <c r="T90" i="3"/>
  <c r="R90" i="3"/>
  <c r="P90" i="3"/>
  <c r="BI87" i="3"/>
  <c r="BH87" i="3"/>
  <c r="BG87" i="3"/>
  <c r="BF87" i="3"/>
  <c r="T87" i="3"/>
  <c r="R87" i="3"/>
  <c r="P87" i="3"/>
  <c r="BI84" i="3"/>
  <c r="BH84" i="3"/>
  <c r="BG84" i="3"/>
  <c r="BF84" i="3"/>
  <c r="T84" i="3"/>
  <c r="R84" i="3"/>
  <c r="P84" i="3"/>
  <c r="F77" i="3"/>
  <c r="F75" i="3"/>
  <c r="E73" i="3"/>
  <c r="F54" i="3"/>
  <c r="F52" i="3"/>
  <c r="E50" i="3"/>
  <c r="J24" i="3"/>
  <c r="E24" i="3"/>
  <c r="J55" i="3" s="1"/>
  <c r="J23" i="3"/>
  <c r="J21" i="3"/>
  <c r="E21" i="3"/>
  <c r="J77" i="3"/>
  <c r="J20" i="3"/>
  <c r="J18" i="3"/>
  <c r="E18" i="3"/>
  <c r="F78" i="3" s="1"/>
  <c r="J17" i="3"/>
  <c r="J12" i="3"/>
  <c r="J75" i="3"/>
  <c r="E7" i="3"/>
  <c r="E71" i="3"/>
  <c r="J37" i="2"/>
  <c r="J36" i="2"/>
  <c r="AY55" i="1"/>
  <c r="J35" i="2"/>
  <c r="AX55" i="1" s="1"/>
  <c r="BI98" i="2"/>
  <c r="BH98" i="2"/>
  <c r="BG98" i="2"/>
  <c r="BF98" i="2"/>
  <c r="T98" i="2"/>
  <c r="R98" i="2"/>
  <c r="P98" i="2"/>
  <c r="BI95" i="2"/>
  <c r="BH95" i="2"/>
  <c r="BG95" i="2"/>
  <c r="BF95" i="2"/>
  <c r="T95" i="2"/>
  <c r="R95" i="2"/>
  <c r="P95" i="2"/>
  <c r="BI92" i="2"/>
  <c r="BH92" i="2"/>
  <c r="BG92" i="2"/>
  <c r="BF92" i="2"/>
  <c r="T92" i="2"/>
  <c r="R92" i="2"/>
  <c r="P92" i="2"/>
  <c r="BI90" i="2"/>
  <c r="BH90" i="2"/>
  <c r="BG90" i="2"/>
  <c r="BF90" i="2"/>
  <c r="T90" i="2"/>
  <c r="R90" i="2"/>
  <c r="P90" i="2"/>
  <c r="BI87" i="2"/>
  <c r="BH87" i="2"/>
  <c r="BG87" i="2"/>
  <c r="BF87" i="2"/>
  <c r="T87" i="2"/>
  <c r="R87" i="2"/>
  <c r="P87" i="2"/>
  <c r="BI84" i="2"/>
  <c r="BH84" i="2"/>
  <c r="BG84" i="2"/>
  <c r="BF84" i="2"/>
  <c r="J34" i="2" s="1"/>
  <c r="T84" i="2"/>
  <c r="R84" i="2"/>
  <c r="P84" i="2"/>
  <c r="F77" i="2"/>
  <c r="F75" i="2"/>
  <c r="E73" i="2"/>
  <c r="F54" i="2"/>
  <c r="F52" i="2"/>
  <c r="E50" i="2"/>
  <c r="J24" i="2"/>
  <c r="E24" i="2"/>
  <c r="J78" i="2"/>
  <c r="J23" i="2"/>
  <c r="J21" i="2"/>
  <c r="E21" i="2"/>
  <c r="J77" i="2"/>
  <c r="J20" i="2"/>
  <c r="J18" i="2"/>
  <c r="E18" i="2"/>
  <c r="F78" i="2"/>
  <c r="J17" i="2"/>
  <c r="J12" i="2"/>
  <c r="J75" i="2" s="1"/>
  <c r="E7" i="2"/>
  <c r="E71" i="2"/>
  <c r="L50" i="1"/>
  <c r="AM50" i="1"/>
  <c r="AM49" i="1"/>
  <c r="L49" i="1"/>
  <c r="AM47" i="1"/>
  <c r="L47" i="1"/>
  <c r="L45" i="1"/>
  <c r="L44" i="1"/>
  <c r="J95" i="2"/>
  <c r="BK87" i="2"/>
  <c r="BK95" i="2"/>
  <c r="J87" i="2"/>
  <c r="F35" i="2"/>
  <c r="BB55" i="1" s="1"/>
  <c r="BK92" i="3"/>
  <c r="BK120" i="4"/>
  <c r="J90" i="4"/>
  <c r="J113" i="4"/>
  <c r="BK125" i="4"/>
  <c r="J128" i="4"/>
  <c r="BK103" i="4"/>
  <c r="J92" i="4"/>
  <c r="J87" i="5"/>
  <c r="J89" i="5"/>
  <c r="BK93" i="5"/>
  <c r="BK94" i="6"/>
  <c r="BK86" i="6"/>
  <c r="BK97" i="3"/>
  <c r="J90" i="3"/>
  <c r="J87" i="3"/>
  <c r="J97" i="3"/>
  <c r="J125" i="4"/>
  <c r="BK100" i="4"/>
  <c r="BK86" i="4"/>
  <c r="BK95" i="4"/>
  <c r="J103" i="4"/>
  <c r="J110" i="4"/>
  <c r="J95" i="4"/>
  <c r="J96" i="5"/>
  <c r="J84" i="5"/>
  <c r="BK91" i="5"/>
  <c r="J89" i="6"/>
  <c r="J86" i="6"/>
  <c r="BK92" i="2"/>
  <c r="J84" i="2"/>
  <c r="J92" i="2"/>
  <c r="BK84" i="2"/>
  <c r="J95" i="3"/>
  <c r="BK84" i="3"/>
  <c r="BK90" i="3"/>
  <c r="BK95" i="3"/>
  <c r="J92" i="3"/>
  <c r="BK113" i="4"/>
  <c r="J88" i="4"/>
  <c r="J105" i="4"/>
  <c r="BK110" i="4"/>
  <c r="J118" i="4"/>
  <c r="J120" i="4"/>
  <c r="BK92" i="4"/>
  <c r="BK84" i="5"/>
  <c r="J91" i="5"/>
  <c r="BK89" i="5"/>
  <c r="J98" i="6"/>
  <c r="J94" i="6"/>
  <c r="J98" i="2"/>
  <c r="J90" i="2"/>
  <c r="BK98" i="2"/>
  <c r="BK90" i="2"/>
  <c r="AS54" i="1"/>
  <c r="J84" i="3"/>
  <c r="BK87" i="3"/>
  <c r="BK118" i="4"/>
  <c r="BK105" i="4"/>
  <c r="BK128" i="4"/>
  <c r="BK88" i="4"/>
  <c r="BK90" i="4"/>
  <c r="J100" i="4"/>
  <c r="J86" i="4"/>
  <c r="BK96" i="5"/>
  <c r="J93" i="5"/>
  <c r="BK87" i="5"/>
  <c r="BK89" i="6"/>
  <c r="BK98" i="6"/>
  <c r="R83" i="2" l="1"/>
  <c r="R82" i="2"/>
  <c r="R81" i="2"/>
  <c r="R83" i="3"/>
  <c r="R82" i="3" s="1"/>
  <c r="R81" i="3" s="1"/>
  <c r="P85" i="4"/>
  <c r="BK119" i="4"/>
  <c r="J119" i="4"/>
  <c r="J62" i="4"/>
  <c r="R119" i="4"/>
  <c r="P83" i="5"/>
  <c r="P82" i="5" s="1"/>
  <c r="P81" i="5" s="1"/>
  <c r="AU58" i="1" s="1"/>
  <c r="P83" i="2"/>
  <c r="P82" i="2" s="1"/>
  <c r="P81" i="2" s="1"/>
  <c r="AU55" i="1" s="1"/>
  <c r="T83" i="3"/>
  <c r="T82" i="3"/>
  <c r="T81" i="3"/>
  <c r="T83" i="2"/>
  <c r="T82" i="2"/>
  <c r="T81" i="2" s="1"/>
  <c r="P83" i="3"/>
  <c r="P82" i="3"/>
  <c r="P81" i="3"/>
  <c r="AU56" i="1" s="1"/>
  <c r="BK85" i="4"/>
  <c r="T85" i="4"/>
  <c r="T119" i="4"/>
  <c r="T84" i="4" s="1"/>
  <c r="T83" i="4" s="1"/>
  <c r="T83" i="5"/>
  <c r="T82" i="5"/>
  <c r="T81" i="5" s="1"/>
  <c r="T88" i="6"/>
  <c r="T84" i="6"/>
  <c r="T83" i="6"/>
  <c r="BK83" i="2"/>
  <c r="J83" i="2"/>
  <c r="J61" i="2" s="1"/>
  <c r="BK83" i="3"/>
  <c r="BK82" i="3"/>
  <c r="BK81" i="3"/>
  <c r="J81" i="3" s="1"/>
  <c r="R85" i="4"/>
  <c r="R84" i="4"/>
  <c r="R83" i="4"/>
  <c r="P119" i="4"/>
  <c r="BK83" i="5"/>
  <c r="J83" i="5"/>
  <c r="J61" i="5" s="1"/>
  <c r="R83" i="5"/>
  <c r="R82" i="5"/>
  <c r="R81" i="5"/>
  <c r="BK88" i="6"/>
  <c r="J88" i="6"/>
  <c r="J62" i="6" s="1"/>
  <c r="R88" i="6"/>
  <c r="R84" i="6"/>
  <c r="R83" i="6"/>
  <c r="BK127" i="4"/>
  <c r="J127" i="4"/>
  <c r="J63" i="4" s="1"/>
  <c r="BK85" i="6"/>
  <c r="J85" i="6"/>
  <c r="J61" i="6"/>
  <c r="BK97" i="6"/>
  <c r="J97" i="6"/>
  <c r="J63" i="6" s="1"/>
  <c r="E48" i="6"/>
  <c r="J52" i="6"/>
  <c r="BE94" i="6"/>
  <c r="BE98" i="6"/>
  <c r="BK82" i="5"/>
  <c r="BK81" i="5" s="1"/>
  <c r="J81" i="5" s="1"/>
  <c r="J59" i="5" s="1"/>
  <c r="J54" i="6"/>
  <c r="J55" i="6"/>
  <c r="BE89" i="6"/>
  <c r="F55" i="6"/>
  <c r="BE86" i="6"/>
  <c r="J77" i="5"/>
  <c r="E48" i="5"/>
  <c r="F55" i="5"/>
  <c r="J52" i="5"/>
  <c r="BE96" i="5"/>
  <c r="J85" i="4"/>
  <c r="J61" i="4"/>
  <c r="BE91" i="5"/>
  <c r="BE84" i="5"/>
  <c r="BE87" i="5"/>
  <c r="BE89" i="5"/>
  <c r="J55" i="5"/>
  <c r="BE93" i="5"/>
  <c r="J82" i="3"/>
  <c r="J60" i="3" s="1"/>
  <c r="J83" i="3"/>
  <c r="J61" i="3" s="1"/>
  <c r="E73" i="4"/>
  <c r="BE88" i="4"/>
  <c r="BE90" i="4"/>
  <c r="BE118" i="4"/>
  <c r="BE128" i="4"/>
  <c r="J54" i="4"/>
  <c r="BE105" i="4"/>
  <c r="BE113" i="4"/>
  <c r="BE125" i="4"/>
  <c r="J52" i="4"/>
  <c r="F55" i="4"/>
  <c r="J80" i="4"/>
  <c r="BE95" i="4"/>
  <c r="BE100" i="4"/>
  <c r="BE120" i="4"/>
  <c r="BE86" i="4"/>
  <c r="BE92" i="4"/>
  <c r="BE103" i="4"/>
  <c r="BE110" i="4"/>
  <c r="E48" i="3"/>
  <c r="BK82" i="2"/>
  <c r="J82" i="2" s="1"/>
  <c r="J60" i="2" s="1"/>
  <c r="F55" i="3"/>
  <c r="BE90" i="3"/>
  <c r="BE97" i="3"/>
  <c r="J52" i="3"/>
  <c r="J78" i="3"/>
  <c r="BE92" i="3"/>
  <c r="BE84" i="3"/>
  <c r="BE87" i="3"/>
  <c r="J54" i="3"/>
  <c r="BE95" i="3"/>
  <c r="BE87" i="2"/>
  <c r="E48" i="2"/>
  <c r="J52" i="2"/>
  <c r="J54" i="2"/>
  <c r="F55" i="2"/>
  <c r="J55" i="2"/>
  <c r="BE90" i="2"/>
  <c r="BE95" i="2"/>
  <c r="BE84" i="2"/>
  <c r="BE92" i="2"/>
  <c r="BE98" i="2"/>
  <c r="AW55" i="1"/>
  <c r="F36" i="2"/>
  <c r="BC55" i="1" s="1"/>
  <c r="F35" i="3"/>
  <c r="BB56" i="1"/>
  <c r="F34" i="4"/>
  <c r="BA57" i="1"/>
  <c r="J34" i="5"/>
  <c r="AW58" i="1" s="1"/>
  <c r="F35" i="5"/>
  <c r="BB58" i="1"/>
  <c r="F34" i="6"/>
  <c r="BA59" i="1" s="1"/>
  <c r="F37" i="3"/>
  <c r="BD56" i="1" s="1"/>
  <c r="J34" i="3"/>
  <c r="AW56" i="1"/>
  <c r="F37" i="4"/>
  <c r="BD57" i="1" s="1"/>
  <c r="F36" i="5"/>
  <c r="BC58" i="1" s="1"/>
  <c r="F36" i="6"/>
  <c r="BC59" i="1"/>
  <c r="F37" i="2"/>
  <c r="BD55" i="1" s="1"/>
  <c r="F34" i="3"/>
  <c r="BA56" i="1" s="1"/>
  <c r="F36" i="4"/>
  <c r="BC57" i="1"/>
  <c r="F34" i="5"/>
  <c r="BA58" i="1" s="1"/>
  <c r="J34" i="6"/>
  <c r="AW59" i="1" s="1"/>
  <c r="F37" i="6"/>
  <c r="BD59" i="1"/>
  <c r="F34" i="2"/>
  <c r="BA55" i="1" s="1"/>
  <c r="F36" i="3"/>
  <c r="BC56" i="1" s="1"/>
  <c r="J34" i="4"/>
  <c r="AW57" i="1"/>
  <c r="F35" i="4"/>
  <c r="BB57" i="1" s="1"/>
  <c r="F37" i="5"/>
  <c r="BD58" i="1" s="1"/>
  <c r="F35" i="6"/>
  <c r="BB59" i="1"/>
  <c r="J30" i="3" l="1"/>
  <c r="J59" i="3"/>
  <c r="P84" i="4"/>
  <c r="P83" i="4"/>
  <c r="AU57" i="1" s="1"/>
  <c r="AU54" i="1" s="1"/>
  <c r="BK84" i="4"/>
  <c r="BK83" i="4" s="1"/>
  <c r="J83" i="4" s="1"/>
  <c r="J59" i="4" s="1"/>
  <c r="BK84" i="6"/>
  <c r="J84" i="6" s="1"/>
  <c r="J60" i="6" s="1"/>
  <c r="J82" i="5"/>
  <c r="J60" i="5"/>
  <c r="AG56" i="1"/>
  <c r="AN56" i="1" s="1"/>
  <c r="BK81" i="2"/>
  <c r="J81" i="2" s="1"/>
  <c r="J59" i="2" s="1"/>
  <c r="F33" i="2"/>
  <c r="AZ55" i="1"/>
  <c r="J33" i="3"/>
  <c r="AV56" i="1" s="1"/>
  <c r="AT56" i="1" s="1"/>
  <c r="J33" i="4"/>
  <c r="AV57" i="1"/>
  <c r="AT57" i="1"/>
  <c r="J30" i="5"/>
  <c r="AG58" i="1"/>
  <c r="J33" i="6"/>
  <c r="AV59" i="1"/>
  <c r="AT59" i="1"/>
  <c r="BC54" i="1"/>
  <c r="W32" i="1" s="1"/>
  <c r="J33" i="2"/>
  <c r="AV55" i="1"/>
  <c r="AT55" i="1"/>
  <c r="F33" i="4"/>
  <c r="AZ57" i="1"/>
  <c r="F33" i="5"/>
  <c r="AZ58" i="1"/>
  <c r="BD54" i="1"/>
  <c r="W33" i="1"/>
  <c r="F33" i="6"/>
  <c r="AZ59" i="1"/>
  <c r="F33" i="3"/>
  <c r="AZ56" i="1"/>
  <c r="J33" i="5"/>
  <c r="AV58" i="1"/>
  <c r="AT58" i="1"/>
  <c r="BB54" i="1"/>
  <c r="W31" i="1" s="1"/>
  <c r="BA54" i="1"/>
  <c r="W30" i="1"/>
  <c r="J84" i="4" l="1"/>
  <c r="J60" i="4"/>
  <c r="BK83" i="6"/>
  <c r="J83" i="6"/>
  <c r="J59" i="6" s="1"/>
  <c r="AN58" i="1"/>
  <c r="J39" i="5"/>
  <c r="J39" i="3"/>
  <c r="J30" i="4"/>
  <c r="AG57" i="1"/>
  <c r="AY54" i="1"/>
  <c r="AW54" i="1"/>
  <c r="AK30" i="1" s="1"/>
  <c r="J30" i="2"/>
  <c r="AG55" i="1"/>
  <c r="AX54" i="1"/>
  <c r="AZ54" i="1"/>
  <c r="W29" i="1"/>
  <c r="J39" i="4" l="1"/>
  <c r="J39" i="2"/>
  <c r="AN55" i="1"/>
  <c r="AN57" i="1"/>
  <c r="J30" i="6"/>
  <c r="AG59" i="1"/>
  <c r="AG54" i="1" s="1"/>
  <c r="AK26" i="1" s="1"/>
  <c r="AK35" i="1" s="1"/>
  <c r="AV54" i="1"/>
  <c r="AK29" i="1"/>
  <c r="J39" i="6" l="1"/>
  <c r="AN59" i="1"/>
  <c r="AT54" i="1"/>
  <c r="AN54" i="1" s="1"/>
</calcChain>
</file>

<file path=xl/sharedStrings.xml><?xml version="1.0" encoding="utf-8"?>
<sst xmlns="http://schemas.openxmlformats.org/spreadsheetml/2006/main" count="1637" uniqueCount="290">
  <si>
    <t>Export Komplet</t>
  </si>
  <si>
    <t>VZ</t>
  </si>
  <si>
    <t>2.0</t>
  </si>
  <si>
    <t>ZAMOK</t>
  </si>
  <si>
    <t>False</t>
  </si>
  <si>
    <t>{8411d396-fbbd-4c05-9c1b-84b7d8462622}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</si>
  <si>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</si>
  <si>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</si>
  <si>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</si>
  <si>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</si>
  <si>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</si>
  <si>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</si>
  <si>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</si>
  <si>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</si>
  <si>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25_PO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</si>
  <si>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</si>
  <si>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</si>
  <si>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VT Petrůvka km 9,600 - 9,938 - oprava opevnění, ochranná hráz OPŠ 09/2024, č.stavby 8816</t>
  </si>
  <si>
    <t>KSO:</t>
  </si>
  <si>
    <t/>
  </si>
  <si>
    <t>CC-CZ:</t>
  </si>
  <si>
    <t>Místo:</t>
  </si>
  <si>
    <t xml:space="preserve"> </t>
  </si>
  <si>
    <t>Datum:</t>
  </si>
  <si>
    <t>16. 3. 2025</t>
  </si>
  <si>
    <t>Zadavatel:</t>
  </si>
  <si>
    <t>IČ:</t>
  </si>
  <si>
    <t>70890021</t>
  </si>
  <si>
    <t>Povodí Odry, státní podnik</t>
  </si>
  <si>
    <t>DIČ:</t>
  </si>
  <si>
    <t>CZ70890021</t>
  </si>
  <si>
    <t>Účastník:</t>
  </si>
  <si>
    <t>Vyplň údaj</t>
  </si>
  <si>
    <t>Projektant:</t>
  </si>
  <si>
    <t>True</t>
  </si>
  <si>
    <t>1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</si>
  <si>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</si>
  <si>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</si>
  <si>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</si>
  <si>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</si>
  <si>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</si>
  <si>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</si>
  <si>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</si>
  <si>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</si>
  <si>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</si>
  <si>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</si>
  <si>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</si>
  <si>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</si>
  <si>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</si>
  <si>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</si>
  <si>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</si>
  <si>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</si>
  <si>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</si>
  <si>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</si>
  <si>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</si>
  <si>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</si>
  <si>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</si>
  <si>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</si>
  <si>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</si>
  <si>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</si>
  <si>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</si>
  <si>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</si>
  <si>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</si>
  <si>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</si>
  <si>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</si>
  <si>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</si>
  <si>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</si>
  <si>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</si>
  <si>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</si>
  <si>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</si>
  <si>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</si>
  <si>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</si>
  <si>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</si>
  <si>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</si>
  <si>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</si>
  <si>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</si>
  <si>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</si>
  <si>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</si>
  <si>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</si>
  <si>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břehová nátrž d.60m</t>
  </si>
  <si>
    <t>STA</t>
  </si>
  <si>
    <t>{90d769d6-ade8-4239-8bf2-e0ecd672b7f5}</t>
  </si>
  <si>
    <t>2</t>
  </si>
  <si>
    <t>02</t>
  </si>
  <si>
    <t>SO 02 úprava mezihrází d.70m</t>
  </si>
  <si>
    <t>{056e207c-276e-472c-87a2-514c3655d228}</t>
  </si>
  <si>
    <t>03</t>
  </si>
  <si>
    <t>SO 03 oprava opevnění d.65m - PB a d.45m - LB</t>
  </si>
  <si>
    <t>{bedc0fa2-a5dd-4b11-b62a-cc25296f44a3}</t>
  </si>
  <si>
    <t>04</t>
  </si>
  <si>
    <t>SO 04 oprava u mostu</t>
  </si>
  <si>
    <t>{6b1a331b-7580-4e1d-8cad-1f3451d53256}</t>
  </si>
  <si>
    <t>05</t>
  </si>
  <si>
    <t>VON</t>
  </si>
  <si>
    <t>{c23f6d03-3cd7-45a0-a09b-a3d0e9aa40e9}</t>
  </si>
  <si>
    <t>KRYCÍ LIST SOUPISU PRACÍ</t>
  </si>
  <si>
    <t>Objekt:</t>
  </si>
  <si>
    <t>01 - SO 01 břehová nátrž d.60m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</si>
  <si>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</si>
  <si>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</si>
  <si>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</si>
  <si>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</si>
  <si>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</si>
  <si>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</si>
  <si>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</si>
  <si>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</si>
  <si>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</si>
  <si>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</si>
  <si>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</si>
  <si>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</si>
  <si>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</si>
  <si>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</si>
  <si>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</si>
  <si>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</si>
  <si>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</si>
  <si>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</si>
  <si>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</si>
  <si>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</si>
  <si>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</si>
  <si>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</si>
  <si>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</si>
  <si>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</si>
  <si>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124253100</t>
  </si>
  <si>
    <t>Vykopávky pro koryta vodotečí strojně v hornině třídy těžitelnosti I skupiny 3 do 100 m3</t>
  </si>
  <si>
    <t>m3</t>
  </si>
  <si>
    <t>4</t>
  </si>
  <si>
    <t>-483331196</t>
  </si>
  <si>
    <t>Online PSC</t>
  </si>
  <si>
    <t>https://podminky.urs.cz/item/CS_URS_2025_01/124253100</t>
  </si>
  <si>
    <t>VV</t>
  </si>
  <si>
    <t>"pročistění příkopu, d.60m, 1,66m3/mb" 60*1,66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</si>
  <si>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</si>
  <si>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</si>
  <si>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971435370</t>
  </si>
  <si>
    <t>https://podminky.urs.cz/item/CS_URS_2025_01/162251102</t>
  </si>
  <si>
    <t>"modelace svahů" 99,6</t>
  </si>
  <si>
    <t>3</t>
  </si>
  <si>
    <t>167151101</t>
  </si>
  <si>
    <t>Nakládání, skládání a překládání neulehlého výkopku nebo sypaniny strojně nakládání, množství do 100 m3, z horniny třídy těžitelnosti I, skupiny 1 až 3</t>
  </si>
  <si>
    <t>-615717123</t>
  </si>
  <si>
    <t>https://podminky.urs.cz/item/CS_URS_2025_01/167151101</t>
  </si>
  <si>
    <t>171151101</t>
  </si>
  <si>
    <t>Hutnění boků násypů z hornin soudržných a sypkých pro jakýkoliv sklon, délku a míru zhutnění svahu</t>
  </si>
  <si>
    <t>m2</t>
  </si>
  <si>
    <t>-1932021002</t>
  </si>
  <si>
    <t>https://podminky.urs.cz/item/CS_URS_2025_01/171151101</t>
  </si>
  <si>
    <t>"modelace svahů, d.60m, 4m/mb" 60*4*2</t>
  </si>
  <si>
    <t>5</t>
  </si>
  <si>
    <t>171151111</t>
  </si>
  <si>
    <t>Uložení sypanin do násypů strojně s rozprostřením sypaniny ve vrstvách a s hrubým urovnáním zhutněných z hornin nesoudržných sypkých</t>
  </si>
  <si>
    <t>-713205611</t>
  </si>
  <si>
    <t>https://podminky.urs.cz/item/CS_URS_2025_01/171151111</t>
  </si>
  <si>
    <t>6</t>
  </si>
  <si>
    <t>182251101</t>
  </si>
  <si>
    <t>Svahování trvalých svahů do projektovaných profilů strojně s potřebným přemístěním výkopku při svahování násypů v jakékoliv hornině</t>
  </si>
  <si>
    <t>493933242</t>
  </si>
  <si>
    <t>https://podminky.urs.cz/item/CS_URS_2025_01/182251101</t>
  </si>
  <si>
    <t>02 - SO 02 úprava mezihrází d.70m</t>
  </si>
  <si>
    <t>124253101</t>
  </si>
  <si>
    <t>Vykopávky pro koryta vodotečí strojně v hornině třídy těžitelnosti I skupiny 3 přes 100 do 1 000 m3</t>
  </si>
  <si>
    <t>1701124498</t>
  </si>
  <si>
    <t>https://podminky.urs.cz/item/CS_URS_2025_01/124253101</t>
  </si>
  <si>
    <t>"délka úpravy 70m, 5,0m3/mb" 70*5</t>
  </si>
  <si>
    <t>904396147</t>
  </si>
  <si>
    <t>"přesun k nátržím a výmolům" 350</t>
  </si>
  <si>
    <t>167151111</t>
  </si>
  <si>
    <t>Nakládání, skládání a překládání neulehlého výkopku nebo sypaniny strojně nakládání, množství přes 100 m3, z hornin třídy těžitelnosti I, skupiny 1 až 3</t>
  </si>
  <si>
    <t>89185906</t>
  </si>
  <si>
    <t>https://podminky.urs.cz/item/CS_URS_2025_01/167151111</t>
  </si>
  <si>
    <t>1576551276</t>
  </si>
  <si>
    <t>"modelace svahů PB, d.70m, 8m/mb" 70*8</t>
  </si>
  <si>
    <t>03 - SO 03 oprava opevnění d.65m - PB a d.45m - LB</t>
  </si>
  <si>
    <t xml:space="preserve">    4 - Vodorovné konstrukce</t>
  </si>
  <si>
    <t xml:space="preserve">    998 - Přesun hmot</t>
  </si>
  <si>
    <t>111203201</t>
  </si>
  <si>
    <t>Odstranění křovin a stromů s ponecháním kořenů průměru kmene do 100 mm, při jakémkoliv sklonu terénu mimo LTM, při celkové ploše do 1 000 m2</t>
  </si>
  <si>
    <t>-357617134</t>
  </si>
  <si>
    <t>https://podminky.urs.cz/item/CS_URS_2025_01/111203201</t>
  </si>
  <si>
    <t>112101107</t>
  </si>
  <si>
    <t>Odstranění stromů s odřezáním kmene a s odvětvením listnatých, průměru kmene přes 1300 do 1500 mm</t>
  </si>
  <si>
    <t>kus</t>
  </si>
  <si>
    <t>1246591812</t>
  </si>
  <si>
    <t>https://podminky.urs.cz/item/CS_URS_2025_01/112101107</t>
  </si>
  <si>
    <t>112251102</t>
  </si>
  <si>
    <t>Odstranění pařezů strojně s jejich vykopáním nebo vytrháním průměru přes 300 do 500 mm</t>
  </si>
  <si>
    <t>134542104</t>
  </si>
  <si>
    <t>https://podminky.urs.cz/item/CS_URS_2025_01/112251102</t>
  </si>
  <si>
    <t>"délka úpravy 65m, 5,0m3/mb, PB a LB" 65*5*2</t>
  </si>
  <si>
    <t>132251401</t>
  </si>
  <si>
    <t>Hloubení rýh pod vodou strojně v hloubce do 5 m pod projektem stanovenou pracovní hladinou vody, pro nábřežní zdi, patky, záhozy, prahy, podélné a příčné zpevnění atd. pod obrysem výkopu množství do 1 000 m3 v hornině třídy těžitelnosti I skupiny 3</t>
  </si>
  <si>
    <t>-104229719</t>
  </si>
  <si>
    <t>https://podminky.urs.cz/item/CS_URS_2025_01/132251401</t>
  </si>
  <si>
    <t>"PB výkop paty pro opravu břehové nátrže, d.65m" 65*1,5</t>
  </si>
  <si>
    <t>"LB výkop paty pro opravu břehové nátrže, d.45m" 45*1,5</t>
  </si>
  <si>
    <t>Součet</t>
  </si>
  <si>
    <t>1950836306</t>
  </si>
  <si>
    <t>"modelace svahu PB+LB" 650+165</t>
  </si>
  <si>
    <t>7</t>
  </si>
  <si>
    <t>-845059327</t>
  </si>
  <si>
    <t>8</t>
  </si>
  <si>
    <t>2040884757</t>
  </si>
  <si>
    <t>"PB modelace svahů, d.65m, 8m/mb" 65*8</t>
  </si>
  <si>
    <t>"LB modelace svahů, d.65m, 8m/mb" 65*8</t>
  </si>
  <si>
    <t>9</t>
  </si>
  <si>
    <t>10</t>
  </si>
  <si>
    <t>11</t>
  </si>
  <si>
    <t>16260</t>
  </si>
  <si>
    <t xml:space="preserve">Odvoz dřevní hmoty ze zátarasů v toku </t>
  </si>
  <si>
    <t>ks</t>
  </si>
  <si>
    <t>1121256009</t>
  </si>
  <si>
    <t>Vodorovné konstrukce</t>
  </si>
  <si>
    <t>462512370</t>
  </si>
  <si>
    <t>Zához z lomového kamene neupraveného záhozového s proštěrkováním z terénu, hmotnosti jednotlivých kamenů přes 200 do 500 kg</t>
  </si>
  <si>
    <t>-288388979</t>
  </si>
  <si>
    <t>https://podminky.urs.cz/item/CS_URS_2025_01/462512370</t>
  </si>
  <si>
    <t>"PB doplnění chybějící paty d.65m, objem 1,5m3/mb" 65*1,5</t>
  </si>
  <si>
    <t>"LB doplnění chybějící paty d.45m, objem 1,5m3/mb" 45*1,5</t>
  </si>
  <si>
    <t>13</t>
  </si>
  <si>
    <t>462519003</t>
  </si>
  <si>
    <t>Zához z lomového kamene neupraveného záhozového Příplatek k cenám za urovnání viditelných ploch záhozu z kamene, hmotnosti jednotlivých kamenů přes 200 do 500 kg</t>
  </si>
  <si>
    <t>-2134691822</t>
  </si>
  <si>
    <t>https://podminky.urs.cz/item/CS_URS_2025_01/462519003</t>
  </si>
  <si>
    <t>998</t>
  </si>
  <si>
    <t>Přesun hmot</t>
  </si>
  <si>
    <t>14</t>
  </si>
  <si>
    <t>998332011</t>
  </si>
  <si>
    <t>Přesun hmot pro úpravy vodních toků a kanály, hráze rybníků apod. dopravní vzdálenost do 500 m</t>
  </si>
  <si>
    <t>t</t>
  </si>
  <si>
    <t>-1846138972</t>
  </si>
  <si>
    <t>04 - SO 04 oprava u mostu</t>
  </si>
  <si>
    <t>122211101</t>
  </si>
  <si>
    <t>Odkopávky a prokopávky ručně zapažené i nezapažené v hornině třídy těžitelnosti I skupiny 3</t>
  </si>
  <si>
    <t>-1932157314</t>
  </si>
  <si>
    <t>https://podminky.urs.cz/item/CS_URS_2025_01/122211101</t>
  </si>
  <si>
    <t>"nános" 10</t>
  </si>
  <si>
    <t>167111101</t>
  </si>
  <si>
    <t>Nakládání, skládání a překládání neulehlého výkopku nebo sypaniny ručně nakládání, z hornin třídy těžitelnosti I, skupiny 1 až 3</t>
  </si>
  <si>
    <t>-1075837668</t>
  </si>
  <si>
    <t>https://podminky.urs.cz/item/CS_URS_2025_01/167111101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</si>
  <si>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</si>
  <si>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</si>
  <si>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1983837638</t>
  </si>
  <si>
    <t>https://podminky.urs.cz/item/CS_URS_2025_01/162211311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</si>
  <si>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</si>
  <si>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</si>
  <si>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-94436305</t>
  </si>
  <si>
    <t>https://podminky.urs.cz/item/CS_URS_2025_01/162211319</t>
  </si>
  <si>
    <t>171111104</t>
  </si>
  <si>
    <t>Uložení sypanin do násypů ručně s rozprostřením sypaniny ve vrstvách a s hrubým urovnáním zhutněných z hornin nesoudržných sypkých</t>
  </si>
  <si>
    <t>-1782314504</t>
  </si>
  <si>
    <t>https://podminky.urs.cz/item/CS_URS_2025_01/171111104</t>
  </si>
  <si>
    <t>"blízkost mostní k-ce" 10</t>
  </si>
  <si>
    <t>182211121</t>
  </si>
  <si>
    <t>Svahování trvalých svahů do projektovaných profilů ručně s potřebným přemístěním výkopku při svahování násypů v jakékoliv hornině</t>
  </si>
  <si>
    <t>1972804382</t>
  </si>
  <si>
    <t>https://podminky.urs.cz/item/CS_URS_2025_01/182211121</t>
  </si>
  <si>
    <t>"modelace svahů, d.2m, 7m/mb" 7*2</t>
  </si>
  <si>
    <t>05 - VON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</si>
  <si>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</si>
  <si>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</si>
  <si>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</si>
  <si>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</si>
  <si>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</si>
  <si>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</si>
  <si>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VRN2</t>
  </si>
  <si>
    <t>Příprava staveniště</t>
  </si>
  <si>
    <t>021203000</t>
  </si>
  <si>
    <t>Stěhování přírodních hodnot</t>
  </si>
  <si>
    <t>Kč</t>
  </si>
  <si>
    <t>1024</t>
  </si>
  <si>
    <t>-2060620719</t>
  </si>
  <si>
    <t>https://podminky.urs.cz/item/CS_URS_2025_01/021203000</t>
  </si>
  <si>
    <t>VRN3</t>
  </si>
  <si>
    <t>Zařízení staveniště</t>
  </si>
  <si>
    <t>030001000</t>
  </si>
  <si>
    <t>861896389</t>
  </si>
  <si>
    <t>https://podminky.urs.cz/item/CS_URS_2025_01/030001000</t>
  </si>
  <si>
    <t>norná stěna</t>
  </si>
  <si>
    <t>čistění komunikací po výjezdu vozidel</t>
  </si>
  <si>
    <t>032403000</t>
  </si>
  <si>
    <t>Provizorní komunikace</t>
  </si>
  <si>
    <t>-134976380</t>
  </si>
  <si>
    <t>https://podminky.urs.cz/item/CS_URS_2025_01/032403000</t>
  </si>
  <si>
    <t>"zřízení příjezdu na stavbu vč.uvedení pozemků do původního stavu po realizaci" 2</t>
  </si>
  <si>
    <t>VRN4</t>
  </si>
  <si>
    <t>Inženýrská činnost</t>
  </si>
  <si>
    <t>041002000</t>
  </si>
  <si>
    <t>Dozory</t>
  </si>
  <si>
    <t>1579178609</t>
  </si>
  <si>
    <t>https://podminky.urs.cz/item/CS_URS_2025_01/041002000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</si>
</sst>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8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7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67151101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podminky.urs.cz/item/CS_URS_2025_01/162251102" TargetMode="External"/><Relationship Id="rId1" Type="http://schemas.openxmlformats.org/officeDocument/2006/relationships/hyperlink" Target="https://podminky.urs.cz/item/CS_URS_2025_01/124253100" TargetMode="External"/><Relationship Id="rId6" Type="http://schemas.openxmlformats.org/officeDocument/2006/relationships/hyperlink" Target="https://podminky.urs.cz/item/CS_URS_2025_01/182251101" TargetMode="External"/><Relationship Id="rId5" Type="http://schemas.openxmlformats.org/officeDocument/2006/relationships/hyperlink" Target="https://podminky.urs.cz/item/CS_URS_2025_01/171151111" TargetMode="External"/><Relationship Id="rId4" Type="http://schemas.openxmlformats.org/officeDocument/2006/relationships/hyperlink" Target="https://podminky.urs.cz/item/CS_URS_2025_01/17115110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67151111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podminky.urs.cz/item/CS_URS_2025_01/162251102" TargetMode="External"/><Relationship Id="rId1" Type="http://schemas.openxmlformats.org/officeDocument/2006/relationships/hyperlink" Target="https://podminky.urs.cz/item/CS_URS_2025_01/124253101" TargetMode="External"/><Relationship Id="rId6" Type="http://schemas.openxmlformats.org/officeDocument/2006/relationships/hyperlink" Target="https://podminky.urs.cz/item/CS_URS_2025_01/182251101" TargetMode="External"/><Relationship Id="rId5" Type="http://schemas.openxmlformats.org/officeDocument/2006/relationships/hyperlink" Target="https://podminky.urs.cz/item/CS_URS_2025_01/171151111" TargetMode="External"/><Relationship Id="rId4" Type="http://schemas.openxmlformats.org/officeDocument/2006/relationships/hyperlink" Target="https://podminky.urs.cz/item/CS_URS_2025_01/17115110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71151101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https://podminky.urs.cz/item/CS_URS_2025_01/112251102" TargetMode="External"/><Relationship Id="rId7" Type="http://schemas.openxmlformats.org/officeDocument/2006/relationships/hyperlink" Target="https://podminky.urs.cz/item/CS_URS_2025_01/167151111" TargetMode="External"/><Relationship Id="rId12" Type="http://schemas.openxmlformats.org/officeDocument/2006/relationships/hyperlink" Target="https://podminky.urs.cz/item/CS_URS_2025_01/462519003" TargetMode="External"/><Relationship Id="rId2" Type="http://schemas.openxmlformats.org/officeDocument/2006/relationships/hyperlink" Target="https://podminky.urs.cz/item/CS_URS_2025_01/112101107" TargetMode="External"/><Relationship Id="rId1" Type="http://schemas.openxmlformats.org/officeDocument/2006/relationships/hyperlink" Target="https://podminky.urs.cz/item/CS_URS_2025_01/111203201" TargetMode="External"/><Relationship Id="rId6" Type="http://schemas.openxmlformats.org/officeDocument/2006/relationships/hyperlink" Target="https://podminky.urs.cz/item/CS_URS_2025_01/162251102" TargetMode="External"/><Relationship Id="rId11" Type="http://schemas.openxmlformats.org/officeDocument/2006/relationships/hyperlink" Target="https://podminky.urs.cz/item/CS_URS_2025_01/462512370" TargetMode="External"/><Relationship Id="rId5" Type="http://schemas.openxmlformats.org/officeDocument/2006/relationships/hyperlink" Target="https://podminky.urs.cz/item/CS_URS_2025_01/132251401" TargetMode="External"/><Relationship Id="rId10" Type="http://schemas.openxmlformats.org/officeDocument/2006/relationships/hyperlink" Target="https://podminky.urs.cz/item/CS_URS_2025_01/182251101" TargetMode="External"/><Relationship Id="rId4" Type="http://schemas.openxmlformats.org/officeDocument/2006/relationships/hyperlink" Target="https://podminky.urs.cz/item/CS_URS_2025_01/124253101" TargetMode="External"/><Relationship Id="rId9" Type="http://schemas.openxmlformats.org/officeDocument/2006/relationships/hyperlink" Target="https://podminky.urs.cz/item/CS_URS_2025_01/17115111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62211311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podminky.urs.cz/item/CS_URS_2025_01/167111101" TargetMode="External"/><Relationship Id="rId1" Type="http://schemas.openxmlformats.org/officeDocument/2006/relationships/hyperlink" Target="https://podminky.urs.cz/item/CS_URS_2025_01/122211101" TargetMode="External"/><Relationship Id="rId6" Type="http://schemas.openxmlformats.org/officeDocument/2006/relationships/hyperlink" Target="https://podminky.urs.cz/item/CS_URS_2025_01/182211121" TargetMode="External"/><Relationship Id="rId5" Type="http://schemas.openxmlformats.org/officeDocument/2006/relationships/hyperlink" Target="https://podminky.urs.cz/item/CS_URS_2025_01/171111104" TargetMode="External"/><Relationship Id="rId4" Type="http://schemas.openxmlformats.org/officeDocument/2006/relationships/hyperlink" Target="https://podminky.urs.cz/item/CS_URS_2025_01/162211319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032403000" TargetMode="External"/><Relationship Id="rId2" Type="http://schemas.openxmlformats.org/officeDocument/2006/relationships/hyperlink" Target="https://podminky.urs.cz/item/CS_URS_2025_01/030001000" TargetMode="External"/><Relationship Id="rId1" Type="http://schemas.openxmlformats.org/officeDocument/2006/relationships/hyperlink" Target="https://podminky.urs.cz/item/CS_URS_2025_01/021203000" TargetMode="External"/><Relationship Id="rId5" Type="http://schemas.openxmlformats.org/officeDocument/2006/relationships/drawing" Target="../drawings/drawing6.xml"/><Relationship Id="rId4" Type="http://schemas.openxmlformats.org/officeDocument/2006/relationships/hyperlink" Target="https://podminky.urs.cz/item/CS_URS_2025_01/04100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1"/>
  <sheetViews>
    <sheetView showGridLines="0" tabSelected="1" workbookViewId="0">
      <selection activeCell="K6" sqref="K6:AO6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97" t="s">
        <v>14</v>
      </c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R5" s="19"/>
      <c r="BE5" s="194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99" t="s">
        <v>17</v>
      </c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R6" s="19"/>
      <c r="BE6" s="195"/>
      <c r="BS6" s="16" t="s">
        <v>6</v>
      </c>
    </row>
    <row r="7" spans="1:74" ht="12" customHeight="1">
      <c r="B7" s="19"/>
      <c r="D7" s="26" t="s">
        <v>18</v>
      </c>
      <c r="K7" s="24" t="s">
        <v>19</v>
      </c>
      <c r="AK7" s="26" t="s">
        <v>20</v>
      </c>
      <c r="AN7" s="24" t="s">
        <v>19</v>
      </c>
      <c r="AR7" s="19"/>
      <c r="BE7" s="195"/>
      <c r="BS7" s="16" t="s">
        <v>6</v>
      </c>
    </row>
    <row r="8" spans="1:74" ht="12" customHeight="1">
      <c r="B8" s="19"/>
      <c r="D8" s="26" t="s">
        <v>21</v>
      </c>
      <c r="K8" s="24" t="s">
        <v>22</v>
      </c>
      <c r="AK8" s="26" t="s">
        <v>23</v>
      </c>
      <c r="AN8" s="27" t="s">
        <v>24</v>
      </c>
      <c r="AR8" s="19"/>
      <c r="BE8" s="195"/>
      <c r="BS8" s="16" t="s">
        <v>6</v>
      </c>
    </row>
    <row r="9" spans="1:74" ht="14.45" customHeight="1">
      <c r="B9" s="19"/>
      <c r="AR9" s="19"/>
      <c r="BE9" s="195"/>
      <c r="BS9" s="16" t="s">
        <v>6</v>
      </c>
    </row>
    <row r="10" spans="1:74" ht="12" customHeight="1">
      <c r="B10" s="19"/>
      <c r="D10" s="26" t="s">
        <v>25</v>
      </c>
      <c r="AK10" s="26" t="s">
        <v>26</v>
      </c>
      <c r="AN10" s="24" t="s">
        <v>27</v>
      </c>
      <c r="AR10" s="19"/>
      <c r="BE10" s="195"/>
      <c r="BS10" s="16" t="s">
        <v>6</v>
      </c>
    </row>
    <row r="11" spans="1:74" ht="18.399999999999999" customHeight="1">
      <c r="B11" s="19"/>
      <c r="E11" s="24" t="s">
        <v>28</v>
      </c>
      <c r="AK11" s="26" t="s">
        <v>29</v>
      </c>
      <c r="AN11" s="24" t="s">
        <v>30</v>
      </c>
      <c r="AR11" s="19"/>
      <c r="BE11" s="195"/>
      <c r="BS11" s="16" t="s">
        <v>6</v>
      </c>
    </row>
    <row r="12" spans="1:74" ht="6.95" customHeight="1">
      <c r="B12" s="19"/>
      <c r="AR12" s="19"/>
      <c r="BE12" s="195"/>
      <c r="BS12" s="16" t="s">
        <v>6</v>
      </c>
    </row>
    <row r="13" spans="1:74" ht="12" customHeight="1">
      <c r="B13" s="19"/>
      <c r="D13" s="26" t="s">
        <v>31</v>
      </c>
      <c r="AK13" s="26" t="s">
        <v>26</v>
      </c>
      <c r="AN13" s="28" t="s">
        <v>32</v>
      </c>
      <c r="AR13" s="19"/>
      <c r="BE13" s="195"/>
      <c r="BS13" s="16" t="s">
        <v>6</v>
      </c>
    </row>
    <row r="14" spans="1:74" ht="12.75">
      <c r="B14" s="19"/>
      <c r="E14" s="200" t="s">
        <v>32</v>
      </c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6" t="s">
        <v>29</v>
      </c>
      <c r="AN14" s="28" t="s">
        <v>32</v>
      </c>
      <c r="AR14" s="19"/>
      <c r="BE14" s="195"/>
      <c r="BS14" s="16" t="s">
        <v>6</v>
      </c>
    </row>
    <row r="15" spans="1:74" ht="6.95" customHeight="1">
      <c r="B15" s="19"/>
      <c r="AR15" s="19"/>
      <c r="BE15" s="195"/>
      <c r="BS15" s="16" t="s">
        <v>4</v>
      </c>
    </row>
    <row r="16" spans="1:74" ht="12" customHeight="1">
      <c r="B16" s="19"/>
      <c r="D16" s="26" t="s">
        <v>33</v>
      </c>
      <c r="AK16" s="26" t="s">
        <v>26</v>
      </c>
      <c r="AN16" s="24" t="s">
        <v>19</v>
      </c>
      <c r="AR16" s="19"/>
      <c r="BE16" s="195"/>
      <c r="BS16" s="16" t="s">
        <v>4</v>
      </c>
    </row>
    <row r="17" spans="2:71" ht="18.399999999999999" customHeight="1">
      <c r="B17" s="19"/>
      <c r="E17" s="24" t="s">
        <v>22</v>
      </c>
      <c r="AK17" s="26" t="s">
        <v>29</v>
      </c>
      <c r="AN17" s="24" t="s">
        <v>19</v>
      </c>
      <c r="AR17" s="19"/>
      <c r="BE17" s="195"/>
      <c r="BS17" s="16" t="s">
        <v>34</v>
      </c>
    </row>
    <row r="18" spans="2:71" ht="6.95" customHeight="1">
      <c r="B18" s="19"/>
      <c r="AR18" s="19"/>
      <c r="BE18" s="195"/>
      <c r="BS18" s="16" t="s">
        <v>35</v>
      </c>
    </row>
    <row r="19" spans="2:71" ht="12" customHeight="1">
      <c r="B19" s="19"/>
      <c r="D19" s="26" t="s">
        <v>36</v>
      </c>
      <c r="AK19" s="26" t="s">
        <v>26</v>
      </c>
      <c r="AN19" s="24" t="s">
        <v>19</v>
      </c>
      <c r="AR19" s="19"/>
      <c r="BE19" s="195"/>
      <c r="BS19" s="16" t="s">
        <v>35</v>
      </c>
    </row>
    <row r="20" spans="2:71" ht="18.399999999999999" customHeight="1">
      <c r="B20" s="19"/>
      <c r="E20" s="24" t="s">
        <v>22</v>
      </c>
      <c r="AK20" s="26" t="s">
        <v>29</v>
      </c>
      <c r="AN20" s="24" t="s">
        <v>19</v>
      </c>
      <c r="AR20" s="19"/>
      <c r="BE20" s="195"/>
      <c r="BS20" s="16" t="s">
        <v>4</v>
      </c>
    </row>
    <row r="21" spans="2:71" ht="6.95" customHeight="1">
      <c r="B21" s="19"/>
      <c r="AR21" s="19"/>
      <c r="BE21" s="195"/>
    </row>
    <row r="22" spans="2:71" ht="12" customHeight="1">
      <c r="B22" s="19"/>
      <c r="D22" s="26" t="s">
        <v>37</v>
      </c>
      <c r="AR22" s="19"/>
      <c r="BE22" s="195"/>
    </row>
    <row r="23" spans="2:71" ht="47.25" customHeight="1">
      <c r="B23" s="19"/>
      <c r="E23" s="202" t="s">
        <v>38</v>
      </c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R23" s="19"/>
      <c r="BE23" s="195"/>
    </row>
    <row r="24" spans="2:71" ht="6.95" customHeight="1">
      <c r="B24" s="19"/>
      <c r="AR24" s="19"/>
      <c r="BE24" s="195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5"/>
    </row>
    <row r="26" spans="2:71" s="1" customFormat="1" ht="25.9" customHeight="1">
      <c r="B26" s="31"/>
      <c r="D26" s="32" t="s">
        <v>39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3">
        <f>ROUND(AG54,0)</f>
        <v>0</v>
      </c>
      <c r="AL26" s="204"/>
      <c r="AM26" s="204"/>
      <c r="AN26" s="204"/>
      <c r="AO26" s="204"/>
      <c r="AR26" s="31"/>
      <c r="BE26" s="195"/>
    </row>
    <row r="27" spans="2:71" s="1" customFormat="1" ht="6.95" customHeight="1">
      <c r="B27" s="31"/>
      <c r="AR27" s="31"/>
      <c r="BE27" s="195"/>
    </row>
    <row r="28" spans="2:71" s="1" customFormat="1" ht="12.75">
      <c r="B28" s="31"/>
      <c r="L28" s="205" t="s">
        <v>40</v>
      </c>
      <c r="M28" s="205"/>
      <c r="N28" s="205"/>
      <c r="O28" s="205"/>
      <c r="P28" s="205"/>
      <c r="W28" s="205" t="s">
        <v>41</v>
      </c>
      <c r="X28" s="205"/>
      <c r="Y28" s="205"/>
      <c r="Z28" s="205"/>
      <c r="AA28" s="205"/>
      <c r="AB28" s="205"/>
      <c r="AC28" s="205"/>
      <c r="AD28" s="205"/>
      <c r="AE28" s="205"/>
      <c r="AK28" s="205" t="s">
        <v>42</v>
      </c>
      <c r="AL28" s="205"/>
      <c r="AM28" s="205"/>
      <c r="AN28" s="205"/>
      <c r="AO28" s="205"/>
      <c r="AR28" s="31"/>
      <c r="BE28" s="195"/>
    </row>
    <row r="29" spans="2:71" s="2" customFormat="1" ht="14.45" customHeight="1">
      <c r="B29" s="35"/>
      <c r="D29" s="26" t="s">
        <v>43</v>
      </c>
      <c r="F29" s="26" t="s">
        <v>44</v>
      </c>
      <c r="L29" s="208">
        <v>0.21</v>
      </c>
      <c r="M29" s="207"/>
      <c r="N29" s="207"/>
      <c r="O29" s="207"/>
      <c r="P29" s="207"/>
      <c r="W29" s="206">
        <f>ROUND(AZ54, 0)</f>
        <v>0</v>
      </c>
      <c r="X29" s="207"/>
      <c r="Y29" s="207"/>
      <c r="Z29" s="207"/>
      <c r="AA29" s="207"/>
      <c r="AB29" s="207"/>
      <c r="AC29" s="207"/>
      <c r="AD29" s="207"/>
      <c r="AE29" s="207"/>
      <c r="AK29" s="206">
        <f>ROUND(AV54, 0)</f>
        <v>0</v>
      </c>
      <c r="AL29" s="207"/>
      <c r="AM29" s="207"/>
      <c r="AN29" s="207"/>
      <c r="AO29" s="207"/>
      <c r="AR29" s="35"/>
      <c r="BE29" s="196"/>
    </row>
    <row r="30" spans="2:71" s="2" customFormat="1" ht="14.45" customHeight="1">
      <c r="B30" s="35"/>
      <c r="F30" s="26" t="s">
        <v>45</v>
      </c>
      <c r="L30" s="208">
        <v>0.12</v>
      </c>
      <c r="M30" s="207"/>
      <c r="N30" s="207"/>
      <c r="O30" s="207"/>
      <c r="P30" s="207"/>
      <c r="W30" s="206">
        <f>ROUND(BA54, 0)</f>
        <v>0</v>
      </c>
      <c r="X30" s="207"/>
      <c r="Y30" s="207"/>
      <c r="Z30" s="207"/>
      <c r="AA30" s="207"/>
      <c r="AB30" s="207"/>
      <c r="AC30" s="207"/>
      <c r="AD30" s="207"/>
      <c r="AE30" s="207"/>
      <c r="AK30" s="206">
        <f>ROUND(AW54, 0)</f>
        <v>0</v>
      </c>
      <c r="AL30" s="207"/>
      <c r="AM30" s="207"/>
      <c r="AN30" s="207"/>
      <c r="AO30" s="207"/>
      <c r="AR30" s="35"/>
      <c r="BE30" s="196"/>
    </row>
    <row r="31" spans="2:71" s="2" customFormat="1" ht="14.45" hidden="1" customHeight="1">
      <c r="B31" s="35"/>
      <c r="F31" s="26" t="s">
        <v>46</v>
      </c>
      <c r="L31" s="208">
        <v>0.21</v>
      </c>
      <c r="M31" s="207"/>
      <c r="N31" s="207"/>
      <c r="O31" s="207"/>
      <c r="P31" s="207"/>
      <c r="W31" s="206">
        <f>ROUND(BB54, 0)</f>
        <v>0</v>
      </c>
      <c r="X31" s="207"/>
      <c r="Y31" s="207"/>
      <c r="Z31" s="207"/>
      <c r="AA31" s="207"/>
      <c r="AB31" s="207"/>
      <c r="AC31" s="207"/>
      <c r="AD31" s="207"/>
      <c r="AE31" s="207"/>
      <c r="AK31" s="206">
        <v>0</v>
      </c>
      <c r="AL31" s="207"/>
      <c r="AM31" s="207"/>
      <c r="AN31" s="207"/>
      <c r="AO31" s="207"/>
      <c r="AR31" s="35"/>
      <c r="BE31" s="196"/>
    </row>
    <row r="32" spans="2:71" s="2" customFormat="1" ht="14.45" hidden="1" customHeight="1">
      <c r="B32" s="35"/>
      <c r="F32" s="26" t="s">
        <v>47</v>
      </c>
      <c r="L32" s="208">
        <v>0.12</v>
      </c>
      <c r="M32" s="207"/>
      <c r="N32" s="207"/>
      <c r="O32" s="207"/>
      <c r="P32" s="207"/>
      <c r="W32" s="206">
        <f>ROUND(BC54, 0)</f>
        <v>0</v>
      </c>
      <c r="X32" s="207"/>
      <c r="Y32" s="207"/>
      <c r="Z32" s="207"/>
      <c r="AA32" s="207"/>
      <c r="AB32" s="207"/>
      <c r="AC32" s="207"/>
      <c r="AD32" s="207"/>
      <c r="AE32" s="207"/>
      <c r="AK32" s="206">
        <v>0</v>
      </c>
      <c r="AL32" s="207"/>
      <c r="AM32" s="207"/>
      <c r="AN32" s="207"/>
      <c r="AO32" s="207"/>
      <c r="AR32" s="35"/>
      <c r="BE32" s="196"/>
    </row>
    <row r="33" spans="2:44" s="2" customFormat="1" ht="14.45" hidden="1" customHeight="1">
      <c r="B33" s="35"/>
      <c r="F33" s="26" t="s">
        <v>48</v>
      </c>
      <c r="L33" s="208">
        <v>0</v>
      </c>
      <c r="M33" s="207"/>
      <c r="N33" s="207"/>
      <c r="O33" s="207"/>
      <c r="P33" s="207"/>
      <c r="W33" s="206">
        <f>ROUND(BD54, 0)</f>
        <v>0</v>
      </c>
      <c r="X33" s="207"/>
      <c r="Y33" s="207"/>
      <c r="Z33" s="207"/>
      <c r="AA33" s="207"/>
      <c r="AB33" s="207"/>
      <c r="AC33" s="207"/>
      <c r="AD33" s="207"/>
      <c r="AE33" s="207"/>
      <c r="AK33" s="206">
        <v>0</v>
      </c>
      <c r="AL33" s="207"/>
      <c r="AM33" s="207"/>
      <c r="AN33" s="207"/>
      <c r="AO33" s="207"/>
      <c r="AR33" s="35"/>
    </row>
    <row r="34" spans="2:44" s="1" customFormat="1" ht="6.95" customHeight="1">
      <c r="B34" s="31"/>
      <c r="AR34" s="31"/>
    </row>
    <row r="35" spans="2:44" s="1" customFormat="1" ht="25.9" customHeight="1">
      <c r="B35" s="31"/>
      <c r="C35" s="36"/>
      <c r="D35" s="37" t="s">
        <v>49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50</v>
      </c>
      <c r="U35" s="38"/>
      <c r="V35" s="38"/>
      <c r="W35" s="38"/>
      <c r="X35" s="212" t="s">
        <v>51</v>
      </c>
      <c r="Y35" s="210"/>
      <c r="Z35" s="210"/>
      <c r="AA35" s="210"/>
      <c r="AB35" s="210"/>
      <c r="AC35" s="38"/>
      <c r="AD35" s="38"/>
      <c r="AE35" s="38"/>
      <c r="AF35" s="38"/>
      <c r="AG35" s="38"/>
      <c r="AH35" s="38"/>
      <c r="AI35" s="38"/>
      <c r="AJ35" s="38"/>
      <c r="AK35" s="209">
        <f>SUM(AK26:AK33)</f>
        <v>0</v>
      </c>
      <c r="AL35" s="210"/>
      <c r="AM35" s="210"/>
      <c r="AN35" s="210"/>
      <c r="AO35" s="211"/>
      <c r="AP35" s="36"/>
      <c r="AQ35" s="36"/>
      <c r="AR35" s="31"/>
    </row>
    <row r="36" spans="2:44" s="1" customFormat="1" ht="6.95" customHeight="1">
      <c r="B36" s="31"/>
      <c r="AR36" s="31"/>
    </row>
    <row r="37" spans="2:44" s="1" customFormat="1" ht="6.95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5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5" customHeight="1">
      <c r="B42" s="31"/>
      <c r="C42" s="20" t="s">
        <v>52</v>
      </c>
      <c r="AR42" s="31"/>
    </row>
    <row r="43" spans="2:44" s="1" customFormat="1" ht="6.95" customHeight="1">
      <c r="B43" s="31"/>
      <c r="AR43" s="31"/>
    </row>
    <row r="44" spans="2:44" s="3" customFormat="1" ht="12" customHeight="1">
      <c r="B44" s="44"/>
      <c r="C44" s="26" t="s">
        <v>13</v>
      </c>
      <c r="L44" s="3" t="str">
        <f>K5</f>
        <v>25_PO</v>
      </c>
      <c r="AR44" s="44"/>
    </row>
    <row r="45" spans="2:44" s="4" customFormat="1" ht="36.950000000000003" customHeight="1">
      <c r="B45" s="45"/>
      <c r="C45" s="46" t="s">
        <v>16</v>
      </c>
      <c r="L45" s="176" t="str">
        <f>K6</f>
        <v>VT Petrůvka km 9,600 - 9,938 - oprava opevnění, ochranná hráz OPŠ 09/2024, č.stavby 8816</v>
      </c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R45" s="45"/>
    </row>
    <row r="46" spans="2:44" s="1" customFormat="1" ht="6.95" customHeight="1">
      <c r="B46" s="31"/>
      <c r="AR46" s="31"/>
    </row>
    <row r="47" spans="2:44" s="1" customFormat="1" ht="12" customHeight="1">
      <c r="B47" s="31"/>
      <c r="C47" s="26" t="s">
        <v>21</v>
      </c>
      <c r="L47" s="47" t="str">
        <f>IF(K8="","",K8)</f>
        <v xml:space="preserve"> </v>
      </c>
      <c r="AI47" s="26" t="s">
        <v>23</v>
      </c>
      <c r="AM47" s="178" t="str">
        <f>IF(AN8= "","",AN8)</f>
        <v>16. 3. 2025</v>
      </c>
      <c r="AN47" s="178"/>
      <c r="AR47" s="31"/>
    </row>
    <row r="48" spans="2:44" s="1" customFormat="1" ht="6.95" customHeight="1">
      <c r="B48" s="31"/>
      <c r="AR48" s="31"/>
    </row>
    <row r="49" spans="1:91" s="1" customFormat="1" ht="15.2" customHeight="1">
      <c r="B49" s="31"/>
      <c r="C49" s="26" t="s">
        <v>25</v>
      </c>
      <c r="L49" s="3" t="str">
        <f>IF(E11= "","",E11)</f>
        <v>Povodí Odry, státní podnik</v>
      </c>
      <c r="AI49" s="26" t="s">
        <v>33</v>
      </c>
      <c r="AM49" s="179" t="str">
        <f>IF(E17="","",E17)</f>
        <v xml:space="preserve"> </v>
      </c>
      <c r="AN49" s="180"/>
      <c r="AO49" s="180"/>
      <c r="AP49" s="180"/>
      <c r="AR49" s="31"/>
      <c r="AS49" s="181" t="s">
        <v>53</v>
      </c>
      <c r="AT49" s="182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1" s="1" customFormat="1" ht="15.2" customHeight="1">
      <c r="B50" s="31"/>
      <c r="C50" s="26" t="s">
        <v>31</v>
      </c>
      <c r="L50" s="3" t="str">
        <f>IF(E14= "Vyplň údaj","",E14)</f>
        <v/>
      </c>
      <c r="AI50" s="26" t="s">
        <v>36</v>
      </c>
      <c r="AM50" s="179" t="str">
        <f>IF(E20="","",E20)</f>
        <v xml:space="preserve"> </v>
      </c>
      <c r="AN50" s="180"/>
      <c r="AO50" s="180"/>
      <c r="AP50" s="180"/>
      <c r="AR50" s="31"/>
      <c r="AS50" s="183"/>
      <c r="AT50" s="184"/>
      <c r="BD50" s="52"/>
    </row>
    <row r="51" spans="1:91" s="1" customFormat="1" ht="10.9" customHeight="1">
      <c r="B51" s="31"/>
      <c r="AR51" s="31"/>
      <c r="AS51" s="183"/>
      <c r="AT51" s="184"/>
      <c r="BD51" s="52"/>
    </row>
    <row r="52" spans="1:91" s="1" customFormat="1" ht="29.25" customHeight="1">
      <c r="B52" s="31"/>
      <c r="C52" s="185" t="s">
        <v>54</v>
      </c>
      <c r="D52" s="186"/>
      <c r="E52" s="186"/>
      <c r="F52" s="186"/>
      <c r="G52" s="186"/>
      <c r="H52" s="53"/>
      <c r="I52" s="188" t="s">
        <v>55</v>
      </c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7" t="s">
        <v>56</v>
      </c>
      <c r="AH52" s="186"/>
      <c r="AI52" s="186"/>
      <c r="AJ52" s="186"/>
      <c r="AK52" s="186"/>
      <c r="AL52" s="186"/>
      <c r="AM52" s="186"/>
      <c r="AN52" s="188" t="s">
        <v>57</v>
      </c>
      <c r="AO52" s="186"/>
      <c r="AP52" s="186"/>
      <c r="AQ52" s="54" t="s">
        <v>58</v>
      </c>
      <c r="AR52" s="31"/>
      <c r="AS52" s="55" t="s">
        <v>59</v>
      </c>
      <c r="AT52" s="56" t="s">
        <v>60</v>
      </c>
      <c r="AU52" s="56" t="s">
        <v>61</v>
      </c>
      <c r="AV52" s="56" t="s">
        <v>62</v>
      </c>
      <c r="AW52" s="56" t="s">
        <v>63</v>
      </c>
      <c r="AX52" s="56" t="s">
        <v>64</v>
      </c>
      <c r="AY52" s="56" t="s">
        <v>65</v>
      </c>
      <c r="AZ52" s="56" t="s">
        <v>66</v>
      </c>
      <c r="BA52" s="56" t="s">
        <v>67</v>
      </c>
      <c r="BB52" s="56" t="s">
        <v>68</v>
      </c>
      <c r="BC52" s="56" t="s">
        <v>69</v>
      </c>
      <c r="BD52" s="57" t="s">
        <v>70</v>
      </c>
    </row>
    <row r="53" spans="1:91" s="1" customFormat="1" ht="10.9" customHeight="1">
      <c r="B53" s="31"/>
      <c r="AR53" s="31"/>
      <c r="AS53" s="5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1" s="5" customFormat="1" ht="32.450000000000003" customHeight="1">
      <c r="B54" s="59"/>
      <c r="C54" s="60" t="s">
        <v>71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192">
        <f>ROUND(SUM(AG55:AG59),0)</f>
        <v>0</v>
      </c>
      <c r="AH54" s="192"/>
      <c r="AI54" s="192"/>
      <c r="AJ54" s="192"/>
      <c r="AK54" s="192"/>
      <c r="AL54" s="192"/>
      <c r="AM54" s="192"/>
      <c r="AN54" s="193">
        <f t="shared" ref="AN54:AN59" si="0">SUM(AG54,AT54)</f>
        <v>0</v>
      </c>
      <c r="AO54" s="193"/>
      <c r="AP54" s="193"/>
      <c r="AQ54" s="63" t="s">
        <v>19</v>
      </c>
      <c r="AR54" s="59"/>
      <c r="AS54" s="64">
        <f>ROUND(SUM(AS55:AS59),0)</f>
        <v>0</v>
      </c>
      <c r="AT54" s="65">
        <f t="shared" ref="AT54:AT59" si="1">ROUND(SUM(AV54:AW54),0)</f>
        <v>0</v>
      </c>
      <c r="AU54" s="66">
        <f>ROUND(SUM(AU55:AU59),5)</f>
        <v>0</v>
      </c>
      <c r="AV54" s="65">
        <f>ROUND(AZ54*L29,0)</f>
        <v>0</v>
      </c>
      <c r="AW54" s="65">
        <f>ROUND(BA54*L30,0)</f>
        <v>0</v>
      </c>
      <c r="AX54" s="65">
        <f>ROUND(BB54*L29,0)</f>
        <v>0</v>
      </c>
      <c r="AY54" s="65">
        <f>ROUND(BC54*L30,0)</f>
        <v>0</v>
      </c>
      <c r="AZ54" s="65">
        <f>ROUND(SUM(AZ55:AZ59),0)</f>
        <v>0</v>
      </c>
      <c r="BA54" s="65">
        <f>ROUND(SUM(BA55:BA59),0)</f>
        <v>0</v>
      </c>
      <c r="BB54" s="65">
        <f>ROUND(SUM(BB55:BB59),0)</f>
        <v>0</v>
      </c>
      <c r="BC54" s="65">
        <f>ROUND(SUM(BC55:BC59),0)</f>
        <v>0</v>
      </c>
      <c r="BD54" s="67">
        <f>ROUND(SUM(BD55:BD59),0)</f>
        <v>0</v>
      </c>
      <c r="BS54" s="68" t="s">
        <v>72</v>
      </c>
      <c r="BT54" s="68" t="s">
        <v>73</v>
      </c>
      <c r="BU54" s="69" t="s">
        <v>74</v>
      </c>
      <c r="BV54" s="68" t="s">
        <v>75</v>
      </c>
      <c r="BW54" s="68" t="s">
        <v>5</v>
      </c>
      <c r="BX54" s="68" t="s">
        <v>76</v>
      </c>
      <c r="CL54" s="68" t="s">
        <v>19</v>
      </c>
    </row>
    <row r="55" spans="1:91" s="6" customFormat="1" ht="16.5" customHeight="1">
      <c r="A55" s="70" t="s">
        <v>77</v>
      </c>
      <c r="B55" s="71"/>
      <c r="C55" s="72"/>
      <c r="D55" s="189" t="s">
        <v>78</v>
      </c>
      <c r="E55" s="189"/>
      <c r="F55" s="189"/>
      <c r="G55" s="189"/>
      <c r="H55" s="189"/>
      <c r="I55" s="73"/>
      <c r="J55" s="189" t="s">
        <v>79</v>
      </c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89"/>
      <c r="AB55" s="189"/>
      <c r="AC55" s="189"/>
      <c r="AD55" s="189"/>
      <c r="AE55" s="189"/>
      <c r="AF55" s="189"/>
      <c r="AG55" s="190">
        <f>'01 - SO 01 břehová nátrž ...'!J30</f>
        <v>0</v>
      </c>
      <c r="AH55" s="191"/>
      <c r="AI55" s="191"/>
      <c r="AJ55" s="191"/>
      <c r="AK55" s="191"/>
      <c r="AL55" s="191"/>
      <c r="AM55" s="191"/>
      <c r="AN55" s="190">
        <f t="shared" si="0"/>
        <v>0</v>
      </c>
      <c r="AO55" s="191"/>
      <c r="AP55" s="191"/>
      <c r="AQ55" s="74" t="s">
        <v>80</v>
      </c>
      <c r="AR55" s="71"/>
      <c r="AS55" s="75">
        <v>0</v>
      </c>
      <c r="AT55" s="76">
        <f t="shared" si="1"/>
        <v>0</v>
      </c>
      <c r="AU55" s="77">
        <f>'01 - SO 01 břehová nátrž ...'!P81</f>
        <v>0</v>
      </c>
      <c r="AV55" s="76">
        <f>'01 - SO 01 břehová nátrž ...'!J33</f>
        <v>0</v>
      </c>
      <c r="AW55" s="76">
        <f>'01 - SO 01 břehová nátrž ...'!J34</f>
        <v>0</v>
      </c>
      <c r="AX55" s="76">
        <f>'01 - SO 01 břehová nátrž ...'!J35</f>
        <v>0</v>
      </c>
      <c r="AY55" s="76">
        <f>'01 - SO 01 břehová nátrž ...'!J36</f>
        <v>0</v>
      </c>
      <c r="AZ55" s="76">
        <f>'01 - SO 01 břehová nátrž ...'!F33</f>
        <v>0</v>
      </c>
      <c r="BA55" s="76">
        <f>'01 - SO 01 břehová nátrž ...'!F34</f>
        <v>0</v>
      </c>
      <c r="BB55" s="76">
        <f>'01 - SO 01 břehová nátrž ...'!F35</f>
        <v>0</v>
      </c>
      <c r="BC55" s="76">
        <f>'01 - SO 01 břehová nátrž ...'!F36</f>
        <v>0</v>
      </c>
      <c r="BD55" s="78">
        <f>'01 - SO 01 břehová nátrž ...'!F37</f>
        <v>0</v>
      </c>
      <c r="BT55" s="79" t="s">
        <v>35</v>
      </c>
      <c r="BV55" s="79" t="s">
        <v>75</v>
      </c>
      <c r="BW55" s="79" t="s">
        <v>81</v>
      </c>
      <c r="BX55" s="79" t="s">
        <v>5</v>
      </c>
      <c r="CL55" s="79" t="s">
        <v>19</v>
      </c>
      <c r="CM55" s="79" t="s">
        <v>82</v>
      </c>
    </row>
    <row r="56" spans="1:91" s="6" customFormat="1" ht="16.5" customHeight="1">
      <c r="A56" s="70" t="s">
        <v>77</v>
      </c>
      <c r="B56" s="71"/>
      <c r="C56" s="72"/>
      <c r="D56" s="189" t="s">
        <v>83</v>
      </c>
      <c r="E56" s="189"/>
      <c r="F56" s="189"/>
      <c r="G56" s="189"/>
      <c r="H56" s="189"/>
      <c r="I56" s="73"/>
      <c r="J56" s="189" t="s">
        <v>84</v>
      </c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189"/>
      <c r="AB56" s="189"/>
      <c r="AC56" s="189"/>
      <c r="AD56" s="189"/>
      <c r="AE56" s="189"/>
      <c r="AF56" s="189"/>
      <c r="AG56" s="190">
        <f>'02 - SO 02 úprava mezihrá...'!J30</f>
        <v>0</v>
      </c>
      <c r="AH56" s="191"/>
      <c r="AI56" s="191"/>
      <c r="AJ56" s="191"/>
      <c r="AK56" s="191"/>
      <c r="AL56" s="191"/>
      <c r="AM56" s="191"/>
      <c r="AN56" s="190">
        <f t="shared" si="0"/>
        <v>0</v>
      </c>
      <c r="AO56" s="191"/>
      <c r="AP56" s="191"/>
      <c r="AQ56" s="74" t="s">
        <v>80</v>
      </c>
      <c r="AR56" s="71"/>
      <c r="AS56" s="75">
        <v>0</v>
      </c>
      <c r="AT56" s="76">
        <f t="shared" si="1"/>
        <v>0</v>
      </c>
      <c r="AU56" s="77">
        <f>'02 - SO 02 úprava mezihrá...'!P81</f>
        <v>0</v>
      </c>
      <c r="AV56" s="76">
        <f>'02 - SO 02 úprava mezihrá...'!J33</f>
        <v>0</v>
      </c>
      <c r="AW56" s="76">
        <f>'02 - SO 02 úprava mezihrá...'!J34</f>
        <v>0</v>
      </c>
      <c r="AX56" s="76">
        <f>'02 - SO 02 úprava mezihrá...'!J35</f>
        <v>0</v>
      </c>
      <c r="AY56" s="76">
        <f>'02 - SO 02 úprava mezihrá...'!J36</f>
        <v>0</v>
      </c>
      <c r="AZ56" s="76">
        <f>'02 - SO 02 úprava mezihrá...'!F33</f>
        <v>0</v>
      </c>
      <c r="BA56" s="76">
        <f>'02 - SO 02 úprava mezihrá...'!F34</f>
        <v>0</v>
      </c>
      <c r="BB56" s="76">
        <f>'02 - SO 02 úprava mezihrá...'!F35</f>
        <v>0</v>
      </c>
      <c r="BC56" s="76">
        <f>'02 - SO 02 úprava mezihrá...'!F36</f>
        <v>0</v>
      </c>
      <c r="BD56" s="78">
        <f>'02 - SO 02 úprava mezihrá...'!F37</f>
        <v>0</v>
      </c>
      <c r="BT56" s="79" t="s">
        <v>35</v>
      </c>
      <c r="BV56" s="79" t="s">
        <v>75</v>
      </c>
      <c r="BW56" s="79" t="s">
        <v>85</v>
      </c>
      <c r="BX56" s="79" t="s">
        <v>5</v>
      </c>
      <c r="CL56" s="79" t="s">
        <v>19</v>
      </c>
      <c r="CM56" s="79" t="s">
        <v>82</v>
      </c>
    </row>
    <row r="57" spans="1:91" s="6" customFormat="1" ht="24.75" customHeight="1">
      <c r="A57" s="70" t="s">
        <v>77</v>
      </c>
      <c r="B57" s="71"/>
      <c r="C57" s="72"/>
      <c r="D57" s="189" t="s">
        <v>86</v>
      </c>
      <c r="E57" s="189"/>
      <c r="F57" s="189"/>
      <c r="G57" s="189"/>
      <c r="H57" s="189"/>
      <c r="I57" s="73"/>
      <c r="J57" s="189" t="s">
        <v>87</v>
      </c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  <c r="AA57" s="189"/>
      <c r="AB57" s="189"/>
      <c r="AC57" s="189"/>
      <c r="AD57" s="189"/>
      <c r="AE57" s="189"/>
      <c r="AF57" s="189"/>
      <c r="AG57" s="190">
        <f>'03 - SO 03 oprava opevněn...'!J30</f>
        <v>0</v>
      </c>
      <c r="AH57" s="191"/>
      <c r="AI57" s="191"/>
      <c r="AJ57" s="191"/>
      <c r="AK57" s="191"/>
      <c r="AL57" s="191"/>
      <c r="AM57" s="191"/>
      <c r="AN57" s="190">
        <f t="shared" si="0"/>
        <v>0</v>
      </c>
      <c r="AO57" s="191"/>
      <c r="AP57" s="191"/>
      <c r="AQ57" s="74" t="s">
        <v>80</v>
      </c>
      <c r="AR57" s="71"/>
      <c r="AS57" s="75">
        <v>0</v>
      </c>
      <c r="AT57" s="76">
        <f t="shared" si="1"/>
        <v>0</v>
      </c>
      <c r="AU57" s="77">
        <f>'03 - SO 03 oprava opevněn...'!P83</f>
        <v>0</v>
      </c>
      <c r="AV57" s="76">
        <f>'03 - SO 03 oprava opevněn...'!J33</f>
        <v>0</v>
      </c>
      <c r="AW57" s="76">
        <f>'03 - SO 03 oprava opevněn...'!J34</f>
        <v>0</v>
      </c>
      <c r="AX57" s="76">
        <f>'03 - SO 03 oprava opevněn...'!J35</f>
        <v>0</v>
      </c>
      <c r="AY57" s="76">
        <f>'03 - SO 03 oprava opevněn...'!J36</f>
        <v>0</v>
      </c>
      <c r="AZ57" s="76">
        <f>'03 - SO 03 oprava opevněn...'!F33</f>
        <v>0</v>
      </c>
      <c r="BA57" s="76">
        <f>'03 - SO 03 oprava opevněn...'!F34</f>
        <v>0</v>
      </c>
      <c r="BB57" s="76">
        <f>'03 - SO 03 oprava opevněn...'!F35</f>
        <v>0</v>
      </c>
      <c r="BC57" s="76">
        <f>'03 - SO 03 oprava opevněn...'!F36</f>
        <v>0</v>
      </c>
      <c r="BD57" s="78">
        <f>'03 - SO 03 oprava opevněn...'!F37</f>
        <v>0</v>
      </c>
      <c r="BT57" s="79" t="s">
        <v>35</v>
      </c>
      <c r="BV57" s="79" t="s">
        <v>75</v>
      </c>
      <c r="BW57" s="79" t="s">
        <v>88</v>
      </c>
      <c r="BX57" s="79" t="s">
        <v>5</v>
      </c>
      <c r="CL57" s="79" t="s">
        <v>19</v>
      </c>
      <c r="CM57" s="79" t="s">
        <v>82</v>
      </c>
    </row>
    <row r="58" spans="1:91" s="6" customFormat="1" ht="16.5" customHeight="1">
      <c r="A58" s="70" t="s">
        <v>77</v>
      </c>
      <c r="B58" s="71"/>
      <c r="C58" s="72"/>
      <c r="D58" s="189" t="s">
        <v>89</v>
      </c>
      <c r="E58" s="189"/>
      <c r="F58" s="189"/>
      <c r="G58" s="189"/>
      <c r="H58" s="189"/>
      <c r="I58" s="73"/>
      <c r="J58" s="189" t="s">
        <v>90</v>
      </c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9"/>
      <c r="AG58" s="190">
        <f>'04 - SO 04 oprava u mostu'!J30</f>
        <v>0</v>
      </c>
      <c r="AH58" s="191"/>
      <c r="AI58" s="191"/>
      <c r="AJ58" s="191"/>
      <c r="AK58" s="191"/>
      <c r="AL58" s="191"/>
      <c r="AM58" s="191"/>
      <c r="AN58" s="190">
        <f t="shared" si="0"/>
        <v>0</v>
      </c>
      <c r="AO58" s="191"/>
      <c r="AP58" s="191"/>
      <c r="AQ58" s="74" t="s">
        <v>80</v>
      </c>
      <c r="AR58" s="71"/>
      <c r="AS58" s="75">
        <v>0</v>
      </c>
      <c r="AT58" s="76">
        <f t="shared" si="1"/>
        <v>0</v>
      </c>
      <c r="AU58" s="77">
        <f>'04 - SO 04 oprava u mostu'!P81</f>
        <v>0</v>
      </c>
      <c r="AV58" s="76">
        <f>'04 - SO 04 oprava u mostu'!J33</f>
        <v>0</v>
      </c>
      <c r="AW58" s="76">
        <f>'04 - SO 04 oprava u mostu'!J34</f>
        <v>0</v>
      </c>
      <c r="AX58" s="76">
        <f>'04 - SO 04 oprava u mostu'!J35</f>
        <v>0</v>
      </c>
      <c r="AY58" s="76">
        <f>'04 - SO 04 oprava u mostu'!J36</f>
        <v>0</v>
      </c>
      <c r="AZ58" s="76">
        <f>'04 - SO 04 oprava u mostu'!F33</f>
        <v>0</v>
      </c>
      <c r="BA58" s="76">
        <f>'04 - SO 04 oprava u mostu'!F34</f>
        <v>0</v>
      </c>
      <c r="BB58" s="76">
        <f>'04 - SO 04 oprava u mostu'!F35</f>
        <v>0</v>
      </c>
      <c r="BC58" s="76">
        <f>'04 - SO 04 oprava u mostu'!F36</f>
        <v>0</v>
      </c>
      <c r="BD58" s="78">
        <f>'04 - SO 04 oprava u mostu'!F37</f>
        <v>0</v>
      </c>
      <c r="BT58" s="79" t="s">
        <v>35</v>
      </c>
      <c r="BV58" s="79" t="s">
        <v>75</v>
      </c>
      <c r="BW58" s="79" t="s">
        <v>91</v>
      </c>
      <c r="BX58" s="79" t="s">
        <v>5</v>
      </c>
      <c r="CL58" s="79" t="s">
        <v>19</v>
      </c>
      <c r="CM58" s="79" t="s">
        <v>82</v>
      </c>
    </row>
    <row r="59" spans="1:91" s="6" customFormat="1" ht="16.5" customHeight="1">
      <c r="A59" s="70" t="s">
        <v>77</v>
      </c>
      <c r="B59" s="71"/>
      <c r="C59" s="72"/>
      <c r="D59" s="189" t="s">
        <v>92</v>
      </c>
      <c r="E59" s="189"/>
      <c r="F59" s="189"/>
      <c r="G59" s="189"/>
      <c r="H59" s="189"/>
      <c r="I59" s="73"/>
      <c r="J59" s="189" t="s">
        <v>93</v>
      </c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90">
        <f>'05 - VON'!J30</f>
        <v>0</v>
      </c>
      <c r="AH59" s="191"/>
      <c r="AI59" s="191"/>
      <c r="AJ59" s="191"/>
      <c r="AK59" s="191"/>
      <c r="AL59" s="191"/>
      <c r="AM59" s="191"/>
      <c r="AN59" s="190">
        <f t="shared" si="0"/>
        <v>0</v>
      </c>
      <c r="AO59" s="191"/>
      <c r="AP59" s="191"/>
      <c r="AQ59" s="74" t="s">
        <v>80</v>
      </c>
      <c r="AR59" s="71"/>
      <c r="AS59" s="80">
        <v>0</v>
      </c>
      <c r="AT59" s="81">
        <f t="shared" si="1"/>
        <v>0</v>
      </c>
      <c r="AU59" s="82">
        <f>'05 - VON'!P83</f>
        <v>0</v>
      </c>
      <c r="AV59" s="81">
        <f>'05 - VON'!J33</f>
        <v>0</v>
      </c>
      <c r="AW59" s="81">
        <f>'05 - VON'!J34</f>
        <v>0</v>
      </c>
      <c r="AX59" s="81">
        <f>'05 - VON'!J35</f>
        <v>0</v>
      </c>
      <c r="AY59" s="81">
        <f>'05 - VON'!J36</f>
        <v>0</v>
      </c>
      <c r="AZ59" s="81">
        <f>'05 - VON'!F33</f>
        <v>0</v>
      </c>
      <c r="BA59" s="81">
        <f>'05 - VON'!F34</f>
        <v>0</v>
      </c>
      <c r="BB59" s="81">
        <f>'05 - VON'!F35</f>
        <v>0</v>
      </c>
      <c r="BC59" s="81">
        <f>'05 - VON'!F36</f>
        <v>0</v>
      </c>
      <c r="BD59" s="83">
        <f>'05 - VON'!F37</f>
        <v>0</v>
      </c>
      <c r="BT59" s="79" t="s">
        <v>35</v>
      </c>
      <c r="BV59" s="79" t="s">
        <v>75</v>
      </c>
      <c r="BW59" s="79" t="s">
        <v>94</v>
      </c>
      <c r="BX59" s="79" t="s">
        <v>5</v>
      </c>
      <c r="CL59" s="79" t="s">
        <v>19</v>
      </c>
      <c r="CM59" s="79" t="s">
        <v>82</v>
      </c>
    </row>
    <row r="60" spans="1:91" s="1" customFormat="1" ht="30" customHeight="1">
      <c r="B60" s="31"/>
      <c r="AR60" s="31"/>
    </row>
    <row r="61" spans="1:91" s="1" customFormat="1" ht="6.95" customHeight="1"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31"/>
    </row>
  </sheetData>
  <sheetProtection algorithmName="SHA-512" hashValue="qBExEsmFtNi5KLX0jhmEa5litS5EMH1ClMvbk1lrpPNvSawVLHJ1uOJ6+2ojoYTnQpFXff0v/MImgq6eNDRzZw==" saltValue="1KGDZywHF/tDo0eWDlUeadl1sP3llihgmavLIApA71ALIVnmtDU2jnZRPzT1wSh7qKU+V/QWcaUxOHiCyJ4/Lg==" spinCount="100000" sheet="1" objects="1" scenarios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01 - SO 01 břehová nátrž ...'!C2" display="/" xr:uid="{00000000-0004-0000-0000-000000000000}"/>
    <hyperlink ref="A56" location="'02 - SO 02 úprava mezihrá...'!C2" display="/" xr:uid="{00000000-0004-0000-0000-000001000000}"/>
    <hyperlink ref="A57" location="'03 - SO 03 oprava opevněn...'!C2" display="/" xr:uid="{00000000-0004-0000-0000-000002000000}"/>
    <hyperlink ref="A58" location="'04 - SO 04 oprava u mostu'!C2" display="/" xr:uid="{00000000-0004-0000-0000-000003000000}"/>
    <hyperlink ref="A59" location="'05 - VON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0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81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5" customHeight="1">
      <c r="B4" s="19"/>
      <c r="D4" s="20" t="s">
        <v>95</v>
      </c>
      <c r="L4" s="19"/>
      <c r="M4" s="84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13" t="str">
        <f>'Rekapitulace stavby'!K6</f>
        <v>VT Petrůvka km 9,600 - 9,938 - oprava opevnění, ochranná hráz OPŠ 09/2024, č.stavby 8816</v>
      </c>
      <c r="F7" s="214"/>
      <c r="G7" s="214"/>
      <c r="H7" s="214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76" t="s">
        <v>97</v>
      </c>
      <c r="F9" s="215"/>
      <c r="G9" s="215"/>
      <c r="H9" s="215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19</v>
      </c>
      <c r="I11" s="26" t="s">
        <v>20</v>
      </c>
      <c r="J11" s="24" t="s">
        <v>19</v>
      </c>
      <c r="L11" s="31"/>
    </row>
    <row r="12" spans="2:46" s="1" customFormat="1" ht="12" customHeight="1">
      <c r="B12" s="31"/>
      <c r="D12" s="26" t="s">
        <v>21</v>
      </c>
      <c r="F12" s="24" t="s">
        <v>22</v>
      </c>
      <c r="I12" s="26" t="s">
        <v>23</v>
      </c>
      <c r="J12" s="48" t="str">
        <f>'Rekapitulace stavby'!AN8</f>
        <v>16. 3. 2025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27</v>
      </c>
      <c r="L14" s="31"/>
    </row>
    <row r="15" spans="2:46" s="1" customFormat="1" ht="18" customHeight="1">
      <c r="B15" s="31"/>
      <c r="E15" s="24" t="s">
        <v>28</v>
      </c>
      <c r="I15" s="26" t="s">
        <v>29</v>
      </c>
      <c r="J15" s="24" t="s">
        <v>30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31</v>
      </c>
      <c r="I17" s="26" t="s">
        <v>26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16" t="str">
        <f>'Rekapitulace stavby'!E14</f>
        <v>Vyplň údaj</v>
      </c>
      <c r="F18" s="197"/>
      <c r="G18" s="197"/>
      <c r="H18" s="197"/>
      <c r="I18" s="26" t="s">
        <v>29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33</v>
      </c>
      <c r="I20" s="26" t="s">
        <v>26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29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36</v>
      </c>
      <c r="I23" s="26" t="s">
        <v>26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29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16.5" customHeight="1">
      <c r="B27" s="85"/>
      <c r="E27" s="202" t="s">
        <v>19</v>
      </c>
      <c r="F27" s="202"/>
      <c r="G27" s="202"/>
      <c r="H27" s="202"/>
      <c r="L27" s="85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6" t="s">
        <v>39</v>
      </c>
      <c r="J30" s="62">
        <f>ROUND(J81, 0)</f>
        <v>0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1" t="s">
        <v>43</v>
      </c>
      <c r="E33" s="26" t="s">
        <v>44</v>
      </c>
      <c r="F33" s="87">
        <f>ROUND((SUM(BE81:BE100)),  0)</f>
        <v>0</v>
      </c>
      <c r="I33" s="88">
        <v>0.21</v>
      </c>
      <c r="J33" s="87">
        <f>ROUND(((SUM(BE81:BE100))*I33),  0)</f>
        <v>0</v>
      </c>
      <c r="L33" s="31"/>
    </row>
    <row r="34" spans="2:12" s="1" customFormat="1" ht="14.45" customHeight="1">
      <c r="B34" s="31"/>
      <c r="E34" s="26" t="s">
        <v>45</v>
      </c>
      <c r="F34" s="87">
        <f>ROUND((SUM(BF81:BF100)),  0)</f>
        <v>0</v>
      </c>
      <c r="I34" s="88">
        <v>0.12</v>
      </c>
      <c r="J34" s="87">
        <f>ROUND(((SUM(BF81:BF100))*I34),  0)</f>
        <v>0</v>
      </c>
      <c r="L34" s="31"/>
    </row>
    <row r="35" spans="2:12" s="1" customFormat="1" ht="14.45" hidden="1" customHeight="1">
      <c r="B35" s="31"/>
      <c r="E35" s="26" t="s">
        <v>46</v>
      </c>
      <c r="F35" s="87">
        <f>ROUND((SUM(BG81:BG100)),  0)</f>
        <v>0</v>
      </c>
      <c r="I35" s="88">
        <v>0.21</v>
      </c>
      <c r="J35" s="87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87">
        <f>ROUND((SUM(BH81:BH100)),  0)</f>
        <v>0</v>
      </c>
      <c r="I36" s="88">
        <v>0.12</v>
      </c>
      <c r="J36" s="87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87">
        <f>ROUND((SUM(BI81:BI100)),  0)</f>
        <v>0</v>
      </c>
      <c r="I37" s="88">
        <v>0</v>
      </c>
      <c r="J37" s="87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9"/>
      <c r="D39" s="90" t="s">
        <v>49</v>
      </c>
      <c r="E39" s="53"/>
      <c r="F39" s="53"/>
      <c r="G39" s="91" t="s">
        <v>50</v>
      </c>
      <c r="H39" s="92" t="s">
        <v>51</v>
      </c>
      <c r="I39" s="53"/>
      <c r="J39" s="93">
        <f>SUM(J30:J37)</f>
        <v>0</v>
      </c>
      <c r="K39" s="94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hidden="1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hidden="1" customHeight="1">
      <c r="B45" s="31"/>
      <c r="C45" s="20" t="s">
        <v>98</v>
      </c>
      <c r="L45" s="31"/>
    </row>
    <row r="46" spans="2:12" s="1" customFormat="1" ht="6.95" hidden="1" customHeight="1">
      <c r="B46" s="31"/>
      <c r="L46" s="31"/>
    </row>
    <row r="47" spans="2:12" s="1" customFormat="1" ht="12" hidden="1" customHeight="1">
      <c r="B47" s="31"/>
      <c r="C47" s="26" t="s">
        <v>16</v>
      </c>
      <c r="L47" s="31"/>
    </row>
    <row r="48" spans="2:12" s="1" customFormat="1" ht="26.25" hidden="1" customHeight="1">
      <c r="B48" s="31"/>
      <c r="E48" s="213" t="str">
        <f>E7</f>
        <v>VT Petrůvka km 9,600 - 9,938 - oprava opevnění, ochranná hráz OPŠ 09/2024, č.stavby 8816</v>
      </c>
      <c r="F48" s="214"/>
      <c r="G48" s="214"/>
      <c r="H48" s="214"/>
      <c r="L48" s="31"/>
    </row>
    <row r="49" spans="2:47" s="1" customFormat="1" ht="12" hidden="1" customHeight="1">
      <c r="B49" s="31"/>
      <c r="C49" s="26" t="s">
        <v>96</v>
      </c>
      <c r="L49" s="31"/>
    </row>
    <row r="50" spans="2:47" s="1" customFormat="1" ht="16.5" hidden="1" customHeight="1">
      <c r="B50" s="31"/>
      <c r="E50" s="176" t="str">
        <f>E9</f>
        <v>01 - SO 01 břehová nátrž d.60m</v>
      </c>
      <c r="F50" s="215"/>
      <c r="G50" s="215"/>
      <c r="H50" s="215"/>
      <c r="L50" s="31"/>
    </row>
    <row r="51" spans="2:47" s="1" customFormat="1" ht="6.95" hidden="1" customHeight="1">
      <c r="B51" s="31"/>
      <c r="L51" s="31"/>
    </row>
    <row r="52" spans="2:47" s="1" customFormat="1" ht="12" hidden="1" customHeight="1">
      <c r="B52" s="31"/>
      <c r="C52" s="26" t="s">
        <v>21</v>
      </c>
      <c r="F52" s="24" t="str">
        <f>F12</f>
        <v xml:space="preserve"> </v>
      </c>
      <c r="I52" s="26" t="s">
        <v>23</v>
      </c>
      <c r="J52" s="48" t="str">
        <f>IF(J12="","",J12)</f>
        <v>16. 3. 2025</v>
      </c>
      <c r="L52" s="31"/>
    </row>
    <row r="53" spans="2:47" s="1" customFormat="1" ht="6.95" hidden="1" customHeight="1">
      <c r="B53" s="31"/>
      <c r="L53" s="31"/>
    </row>
    <row r="54" spans="2:47" s="1" customFormat="1" ht="15.2" hidden="1" customHeight="1">
      <c r="B54" s="31"/>
      <c r="C54" s="26" t="s">
        <v>25</v>
      </c>
      <c r="F54" s="24" t="str">
        <f>E15</f>
        <v>Povodí Odry, státní podnik</v>
      </c>
      <c r="I54" s="26" t="s">
        <v>33</v>
      </c>
      <c r="J54" s="29" t="str">
        <f>E21</f>
        <v xml:space="preserve"> </v>
      </c>
      <c r="L54" s="31"/>
    </row>
    <row r="55" spans="2:47" s="1" customFormat="1" ht="15.2" hidden="1" customHeight="1">
      <c r="B55" s="31"/>
      <c r="C55" s="26" t="s">
        <v>31</v>
      </c>
      <c r="F55" s="24" t="str">
        <f>IF(E18="","",E18)</f>
        <v>Vyplň údaj</v>
      </c>
      <c r="I55" s="26" t="s">
        <v>36</v>
      </c>
      <c r="J55" s="29" t="str">
        <f>E24</f>
        <v xml:space="preserve"> </v>
      </c>
      <c r="L55" s="31"/>
    </row>
    <row r="56" spans="2:47" s="1" customFormat="1" ht="10.35" hidden="1" customHeight="1">
      <c r="B56" s="31"/>
      <c r="L56" s="31"/>
    </row>
    <row r="57" spans="2:47" s="1" customFormat="1" ht="29.25" hidden="1" customHeight="1">
      <c r="B57" s="31"/>
      <c r="C57" s="95" t="s">
        <v>99</v>
      </c>
      <c r="D57" s="89"/>
      <c r="E57" s="89"/>
      <c r="F57" s="89"/>
      <c r="G57" s="89"/>
      <c r="H57" s="89"/>
      <c r="I57" s="89"/>
      <c r="J57" s="96" t="s">
        <v>100</v>
      </c>
      <c r="K57" s="89"/>
      <c r="L57" s="31"/>
    </row>
    <row r="58" spans="2:47" s="1" customFormat="1" ht="10.35" hidden="1" customHeight="1">
      <c r="B58" s="31"/>
      <c r="L58" s="31"/>
    </row>
    <row r="59" spans="2:47" s="1" customFormat="1" ht="22.9" hidden="1" customHeight="1">
      <c r="B59" s="31"/>
      <c r="C59" s="97" t="s">
        <v>71</v>
      </c>
      <c r="J59" s="62">
        <f>J81</f>
        <v>0</v>
      </c>
      <c r="L59" s="31"/>
      <c r="AU59" s="16" t="s">
        <v>101</v>
      </c>
    </row>
    <row r="60" spans="2:47" s="8" customFormat="1" ht="24.95" hidden="1" customHeight="1">
      <c r="B60" s="98"/>
      <c r="D60" s="99" t="s">
        <v>102</v>
      </c>
      <c r="E60" s="100"/>
      <c r="F60" s="100"/>
      <c r="G60" s="100"/>
      <c r="H60" s="100"/>
      <c r="I60" s="100"/>
      <c r="J60" s="101">
        <f>J82</f>
        <v>0</v>
      </c>
      <c r="L60" s="98"/>
    </row>
    <row r="61" spans="2:47" s="9" customFormat="1" ht="19.899999999999999" hidden="1" customHeight="1">
      <c r="B61" s="102"/>
      <c r="D61" s="103" t="s">
        <v>103</v>
      </c>
      <c r="E61" s="104"/>
      <c r="F61" s="104"/>
      <c r="G61" s="104"/>
      <c r="H61" s="104"/>
      <c r="I61" s="104"/>
      <c r="J61" s="105">
        <f>J83</f>
        <v>0</v>
      </c>
      <c r="L61" s="102"/>
    </row>
    <row r="62" spans="2:47" s="1" customFormat="1" ht="21.75" hidden="1" customHeight="1">
      <c r="B62" s="31"/>
      <c r="L62" s="31"/>
    </row>
    <row r="63" spans="2:47" s="1" customFormat="1" ht="6.95" hidden="1" customHeight="1"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31"/>
    </row>
    <row r="64" spans="2:47" ht="11.25" hidden="1"/>
    <row r="65" spans="2:20" ht="11.25" hidden="1"/>
    <row r="66" spans="2:20" ht="11.25" hidden="1"/>
    <row r="67" spans="2:20" s="1" customFormat="1" ht="6.95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1"/>
    </row>
    <row r="68" spans="2:20" s="1" customFormat="1" ht="24.95" customHeight="1">
      <c r="B68" s="31"/>
      <c r="C68" s="20" t="s">
        <v>104</v>
      </c>
      <c r="L68" s="31"/>
    </row>
    <row r="69" spans="2:20" s="1" customFormat="1" ht="6.95" customHeight="1">
      <c r="B69" s="31"/>
      <c r="L69" s="31"/>
    </row>
    <row r="70" spans="2:20" s="1" customFormat="1" ht="12" customHeight="1">
      <c r="B70" s="31"/>
      <c r="C70" s="26" t="s">
        <v>16</v>
      </c>
      <c r="L70" s="31"/>
    </row>
    <row r="71" spans="2:20" s="1" customFormat="1" ht="26.25" customHeight="1">
      <c r="B71" s="31"/>
      <c r="E71" s="213" t="str">
        <f>E7</f>
        <v>VT Petrůvka km 9,600 - 9,938 - oprava opevnění, ochranná hráz OPŠ 09/2024, č.stavby 8816</v>
      </c>
      <c r="F71" s="214"/>
      <c r="G71" s="214"/>
      <c r="H71" s="214"/>
      <c r="L71" s="31"/>
    </row>
    <row r="72" spans="2:20" s="1" customFormat="1" ht="12" customHeight="1">
      <c r="B72" s="31"/>
      <c r="C72" s="26" t="s">
        <v>96</v>
      </c>
      <c r="L72" s="31"/>
    </row>
    <row r="73" spans="2:20" s="1" customFormat="1" ht="16.5" customHeight="1">
      <c r="B73" s="31"/>
      <c r="E73" s="176" t="str">
        <f>E9</f>
        <v>01 - SO 01 břehová nátrž d.60m</v>
      </c>
      <c r="F73" s="215"/>
      <c r="G73" s="215"/>
      <c r="H73" s="215"/>
      <c r="L73" s="31"/>
    </row>
    <row r="74" spans="2:20" s="1" customFormat="1" ht="6.95" customHeight="1">
      <c r="B74" s="31"/>
      <c r="L74" s="31"/>
    </row>
    <row r="75" spans="2:20" s="1" customFormat="1" ht="12" customHeight="1">
      <c r="B75" s="31"/>
      <c r="C75" s="26" t="s">
        <v>21</v>
      </c>
      <c r="F75" s="24" t="str">
        <f>F12</f>
        <v xml:space="preserve"> </v>
      </c>
      <c r="I75" s="26" t="s">
        <v>23</v>
      </c>
      <c r="J75" s="48" t="str">
        <f>IF(J12="","",J12)</f>
        <v>16. 3. 2025</v>
      </c>
      <c r="L75" s="31"/>
    </row>
    <row r="76" spans="2:20" s="1" customFormat="1" ht="6.95" customHeight="1">
      <c r="B76" s="31"/>
      <c r="L76" s="31"/>
    </row>
    <row r="77" spans="2:20" s="1" customFormat="1" ht="15.2" customHeight="1">
      <c r="B77" s="31"/>
      <c r="C77" s="26" t="s">
        <v>25</v>
      </c>
      <c r="F77" s="24" t="str">
        <f>E15</f>
        <v>Povodí Odry, státní podnik</v>
      </c>
      <c r="I77" s="26" t="s">
        <v>33</v>
      </c>
      <c r="J77" s="29" t="str">
        <f>E21</f>
        <v xml:space="preserve"> </v>
      </c>
      <c r="L77" s="31"/>
    </row>
    <row r="78" spans="2:20" s="1" customFormat="1" ht="15.2" customHeight="1">
      <c r="B78" s="31"/>
      <c r="C78" s="26" t="s">
        <v>31</v>
      </c>
      <c r="F78" s="24" t="str">
        <f>IF(E18="","",E18)</f>
        <v>Vyplň údaj</v>
      </c>
      <c r="I78" s="26" t="s">
        <v>36</v>
      </c>
      <c r="J78" s="29" t="str">
        <f>E24</f>
        <v xml:space="preserve"> </v>
      </c>
      <c r="L78" s="31"/>
    </row>
    <row r="79" spans="2:20" s="1" customFormat="1" ht="10.35" customHeight="1">
      <c r="B79" s="31"/>
      <c r="L79" s="31"/>
    </row>
    <row r="80" spans="2:20" s="10" customFormat="1" ht="29.25" customHeight="1">
      <c r="B80" s="106"/>
      <c r="C80" s="107" t="s">
        <v>105</v>
      </c>
      <c r="D80" s="108" t="s">
        <v>58</v>
      </c>
      <c r="E80" s="108" t="s">
        <v>54</v>
      </c>
      <c r="F80" s="108" t="s">
        <v>55</v>
      </c>
      <c r="G80" s="108" t="s">
        <v>106</v>
      </c>
      <c r="H80" s="108" t="s">
        <v>107</v>
      </c>
      <c r="I80" s="108" t="s">
        <v>108</v>
      </c>
      <c r="J80" s="109" t="s">
        <v>100</v>
      </c>
      <c r="K80" s="110" t="s">
        <v>109</v>
      </c>
      <c r="L80" s="106"/>
      <c r="M80" s="55" t="s">
        <v>19</v>
      </c>
      <c r="N80" s="56" t="s">
        <v>43</v>
      </c>
      <c r="O80" s="56" t="s">
        <v>110</v>
      </c>
      <c r="P80" s="56" t="s">
        <v>111</v>
      </c>
      <c r="Q80" s="56" t="s">
        <v>112</v>
      </c>
      <c r="R80" s="56" t="s">
        <v>113</v>
      </c>
      <c r="S80" s="56" t="s">
        <v>114</v>
      </c>
      <c r="T80" s="57" t="s">
        <v>115</v>
      </c>
    </row>
    <row r="81" spans="2:65" s="1" customFormat="1" ht="22.9" customHeight="1">
      <c r="B81" s="31"/>
      <c r="C81" s="60" t="s">
        <v>116</v>
      </c>
      <c r="J81" s="111">
        <f>BK81</f>
        <v>0</v>
      </c>
      <c r="L81" s="31"/>
      <c r="M81" s="58"/>
      <c r="N81" s="49"/>
      <c r="O81" s="49"/>
      <c r="P81" s="112">
        <f>P82</f>
        <v>0</v>
      </c>
      <c r="Q81" s="49"/>
      <c r="R81" s="112">
        <f>R82</f>
        <v>0</v>
      </c>
      <c r="S81" s="49"/>
      <c r="T81" s="113">
        <f>T82</f>
        <v>0</v>
      </c>
      <c r="AT81" s="16" t="s">
        <v>72</v>
      </c>
      <c r="AU81" s="16" t="s">
        <v>101</v>
      </c>
      <c r="BK81" s="114">
        <f>BK82</f>
        <v>0</v>
      </c>
    </row>
    <row r="82" spans="2:65" s="11" customFormat="1" ht="25.9" customHeight="1">
      <c r="B82" s="115"/>
      <c r="D82" s="116" t="s">
        <v>72</v>
      </c>
      <c r="E82" s="117" t="s">
        <v>117</v>
      </c>
      <c r="F82" s="117" t="s">
        <v>118</v>
      </c>
      <c r="I82" s="118"/>
      <c r="J82" s="119">
        <f>BK82</f>
        <v>0</v>
      </c>
      <c r="L82" s="115"/>
      <c r="M82" s="120"/>
      <c r="P82" s="121">
        <f>P83</f>
        <v>0</v>
      </c>
      <c r="R82" s="121">
        <f>R83</f>
        <v>0</v>
      </c>
      <c r="T82" s="122">
        <f>T83</f>
        <v>0</v>
      </c>
      <c r="AR82" s="116" t="s">
        <v>35</v>
      </c>
      <c r="AT82" s="123" t="s">
        <v>72</v>
      </c>
      <c r="AU82" s="123" t="s">
        <v>73</v>
      </c>
      <c r="AY82" s="116" t="s">
        <v>119</v>
      </c>
      <c r="BK82" s="124">
        <f>BK83</f>
        <v>0</v>
      </c>
    </row>
    <row r="83" spans="2:65" s="11" customFormat="1" ht="22.9" customHeight="1">
      <c r="B83" s="115"/>
      <c r="D83" s="116" t="s">
        <v>72</v>
      </c>
      <c r="E83" s="125" t="s">
        <v>35</v>
      </c>
      <c r="F83" s="125" t="s">
        <v>120</v>
      </c>
      <c r="I83" s="118"/>
      <c r="J83" s="126">
        <f>BK83</f>
        <v>0</v>
      </c>
      <c r="L83" s="115"/>
      <c r="M83" s="120"/>
      <c r="P83" s="121">
        <f>SUM(P84:P100)</f>
        <v>0</v>
      </c>
      <c r="R83" s="121">
        <f>SUM(R84:R100)</f>
        <v>0</v>
      </c>
      <c r="T83" s="122">
        <f>SUM(T84:T100)</f>
        <v>0</v>
      </c>
      <c r="AR83" s="116" t="s">
        <v>35</v>
      </c>
      <c r="AT83" s="123" t="s">
        <v>72</v>
      </c>
      <c r="AU83" s="123" t="s">
        <v>35</v>
      </c>
      <c r="AY83" s="116" t="s">
        <v>119</v>
      </c>
      <c r="BK83" s="124">
        <f>SUM(BK84:BK100)</f>
        <v>0</v>
      </c>
    </row>
    <row r="84" spans="2:65" s="1" customFormat="1" ht="24.2" customHeight="1">
      <c r="B84" s="31"/>
      <c r="C84" s="127" t="s">
        <v>35</v>
      </c>
      <c r="D84" s="127" t="s">
        <v>121</v>
      </c>
      <c r="E84" s="128" t="s">
        <v>122</v>
      </c>
      <c r="F84" s="129" t="s">
        <v>123</v>
      </c>
      <c r="G84" s="130" t="s">
        <v>124</v>
      </c>
      <c r="H84" s="131">
        <v>99.6</v>
      </c>
      <c r="I84" s="132"/>
      <c r="J84" s="133">
        <f>ROUND(I84*H84,2)</f>
        <v>0</v>
      </c>
      <c r="K84" s="134"/>
      <c r="L84" s="31"/>
      <c r="M84" s="135" t="s">
        <v>19</v>
      </c>
      <c r="N84" s="136" t="s">
        <v>44</v>
      </c>
      <c r="P84" s="137">
        <f>O84*H84</f>
        <v>0</v>
      </c>
      <c r="Q84" s="137">
        <v>0</v>
      </c>
      <c r="R84" s="137">
        <f>Q84*H84</f>
        <v>0</v>
      </c>
      <c r="S84" s="137">
        <v>0</v>
      </c>
      <c r="T84" s="138">
        <f>S84*H84</f>
        <v>0</v>
      </c>
      <c r="AR84" s="139" t="s">
        <v>125</v>
      </c>
      <c r="AT84" s="139" t="s">
        <v>121</v>
      </c>
      <c r="AU84" s="139" t="s">
        <v>82</v>
      </c>
      <c r="AY84" s="16" t="s">
        <v>119</v>
      </c>
      <c r="BE84" s="140">
        <f>IF(N84="základní",J84,0)</f>
        <v>0</v>
      </c>
      <c r="BF84" s="140">
        <f>IF(N84="snížená",J84,0)</f>
        <v>0</v>
      </c>
      <c r="BG84" s="140">
        <f>IF(N84="zákl. přenesená",J84,0)</f>
        <v>0</v>
      </c>
      <c r="BH84" s="140">
        <f>IF(N84="sníž. přenesená",J84,0)</f>
        <v>0</v>
      </c>
      <c r="BI84" s="140">
        <f>IF(N84="nulová",J84,0)</f>
        <v>0</v>
      </c>
      <c r="BJ84" s="16" t="s">
        <v>35</v>
      </c>
      <c r="BK84" s="140">
        <f>ROUND(I84*H84,2)</f>
        <v>0</v>
      </c>
      <c r="BL84" s="16" t="s">
        <v>125</v>
      </c>
      <c r="BM84" s="139" t="s">
        <v>126</v>
      </c>
    </row>
    <row r="85" spans="2:65" s="1" customFormat="1" ht="11.25">
      <c r="B85" s="31"/>
      <c r="D85" s="141" t="s">
        <v>127</v>
      </c>
      <c r="F85" s="142" t="s">
        <v>128</v>
      </c>
      <c r="I85" s="143"/>
      <c r="L85" s="31"/>
      <c r="M85" s="144"/>
      <c r="T85" s="52"/>
      <c r="AT85" s="16" t="s">
        <v>127</v>
      </c>
      <c r="AU85" s="16" t="s">
        <v>82</v>
      </c>
    </row>
    <row r="86" spans="2:65" s="12" customFormat="1" ht="11.25">
      <c r="B86" s="145"/>
      <c r="D86" s="146" t="s">
        <v>129</v>
      </c>
      <c r="E86" s="147" t="s">
        <v>19</v>
      </c>
      <c r="F86" s="148" t="s">
        <v>130</v>
      </c>
      <c r="H86" s="149">
        <v>99.6</v>
      </c>
      <c r="I86" s="150"/>
      <c r="L86" s="145"/>
      <c r="M86" s="151"/>
      <c r="T86" s="152"/>
      <c r="AT86" s="147" t="s">
        <v>129</v>
      </c>
      <c r="AU86" s="147" t="s">
        <v>82</v>
      </c>
      <c r="AV86" s="12" t="s">
        <v>82</v>
      </c>
      <c r="AW86" s="12" t="s">
        <v>34</v>
      </c>
      <c r="AX86" s="12" t="s">
        <v>35</v>
      </c>
      <c r="AY86" s="147" t="s">
        <v>119</v>
      </c>
    </row>
    <row r="87" spans="2:65" s="1" customFormat="1" ht="62.65" customHeight="1">
      <c r="B87" s="31"/>
      <c r="C87" s="127" t="s">
        <v>82</v>
      </c>
      <c r="D87" s="127" t="s">
        <v>121</v>
      </c>
      <c r="E87" s="128" t="s">
        <v>131</v>
      </c>
      <c r="F87" s="129" t="s">
        <v>132</v>
      </c>
      <c r="G87" s="130" t="s">
        <v>124</v>
      </c>
      <c r="H87" s="131">
        <v>99.6</v>
      </c>
      <c r="I87" s="132"/>
      <c r="J87" s="133">
        <f>ROUND(I87*H87,2)</f>
        <v>0</v>
      </c>
      <c r="K87" s="134"/>
      <c r="L87" s="31"/>
      <c r="M87" s="135" t="s">
        <v>19</v>
      </c>
      <c r="N87" s="136" t="s">
        <v>44</v>
      </c>
      <c r="P87" s="137">
        <f>O87*H87</f>
        <v>0</v>
      </c>
      <c r="Q87" s="137">
        <v>0</v>
      </c>
      <c r="R87" s="137">
        <f>Q87*H87</f>
        <v>0</v>
      </c>
      <c r="S87" s="137">
        <v>0</v>
      </c>
      <c r="T87" s="138">
        <f>S87*H87</f>
        <v>0</v>
      </c>
      <c r="AR87" s="139" t="s">
        <v>125</v>
      </c>
      <c r="AT87" s="139" t="s">
        <v>121</v>
      </c>
      <c r="AU87" s="139" t="s">
        <v>82</v>
      </c>
      <c r="AY87" s="16" t="s">
        <v>119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6" t="s">
        <v>35</v>
      </c>
      <c r="BK87" s="140">
        <f>ROUND(I87*H87,2)</f>
        <v>0</v>
      </c>
      <c r="BL87" s="16" t="s">
        <v>125</v>
      </c>
      <c r="BM87" s="139" t="s">
        <v>133</v>
      </c>
    </row>
    <row r="88" spans="2:65" s="1" customFormat="1" ht="11.25">
      <c r="B88" s="31"/>
      <c r="D88" s="141" t="s">
        <v>127</v>
      </c>
      <c r="F88" s="142" t="s">
        <v>134</v>
      </c>
      <c r="I88" s="143"/>
      <c r="L88" s="31"/>
      <c r="M88" s="144"/>
      <c r="T88" s="52"/>
      <c r="AT88" s="16" t="s">
        <v>127</v>
      </c>
      <c r="AU88" s="16" t="s">
        <v>82</v>
      </c>
    </row>
    <row r="89" spans="2:65" s="12" customFormat="1" ht="11.25">
      <c r="B89" s="145"/>
      <c r="D89" s="146" t="s">
        <v>129</v>
      </c>
      <c r="E89" s="147" t="s">
        <v>19</v>
      </c>
      <c r="F89" s="148" t="s">
        <v>135</v>
      </c>
      <c r="H89" s="149">
        <v>99.6</v>
      </c>
      <c r="I89" s="150"/>
      <c r="L89" s="145"/>
      <c r="M89" s="151"/>
      <c r="T89" s="152"/>
      <c r="AT89" s="147" t="s">
        <v>129</v>
      </c>
      <c r="AU89" s="147" t="s">
        <v>82</v>
      </c>
      <c r="AV89" s="12" t="s">
        <v>82</v>
      </c>
      <c r="AW89" s="12" t="s">
        <v>34</v>
      </c>
      <c r="AX89" s="12" t="s">
        <v>35</v>
      </c>
      <c r="AY89" s="147" t="s">
        <v>119</v>
      </c>
    </row>
    <row r="90" spans="2:65" s="1" customFormat="1" ht="44.25" customHeight="1">
      <c r="B90" s="31"/>
      <c r="C90" s="127" t="s">
        <v>136</v>
      </c>
      <c r="D90" s="127" t="s">
        <v>121</v>
      </c>
      <c r="E90" s="128" t="s">
        <v>137</v>
      </c>
      <c r="F90" s="129" t="s">
        <v>138</v>
      </c>
      <c r="G90" s="130" t="s">
        <v>124</v>
      </c>
      <c r="H90" s="131">
        <v>99.6</v>
      </c>
      <c r="I90" s="132"/>
      <c r="J90" s="133">
        <f>ROUND(I90*H90,2)</f>
        <v>0</v>
      </c>
      <c r="K90" s="134"/>
      <c r="L90" s="31"/>
      <c r="M90" s="135" t="s">
        <v>19</v>
      </c>
      <c r="N90" s="136" t="s">
        <v>44</v>
      </c>
      <c r="P90" s="137">
        <f>O90*H90</f>
        <v>0</v>
      </c>
      <c r="Q90" s="137">
        <v>0</v>
      </c>
      <c r="R90" s="137">
        <f>Q90*H90</f>
        <v>0</v>
      </c>
      <c r="S90" s="137">
        <v>0</v>
      </c>
      <c r="T90" s="138">
        <f>S90*H90</f>
        <v>0</v>
      </c>
      <c r="AR90" s="139" t="s">
        <v>125</v>
      </c>
      <c r="AT90" s="139" t="s">
        <v>121</v>
      </c>
      <c r="AU90" s="139" t="s">
        <v>82</v>
      </c>
      <c r="AY90" s="16" t="s">
        <v>119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6" t="s">
        <v>35</v>
      </c>
      <c r="BK90" s="140">
        <f>ROUND(I90*H90,2)</f>
        <v>0</v>
      </c>
      <c r="BL90" s="16" t="s">
        <v>125</v>
      </c>
      <c r="BM90" s="139" t="s">
        <v>139</v>
      </c>
    </row>
    <row r="91" spans="2:65" s="1" customFormat="1" ht="11.25">
      <c r="B91" s="31"/>
      <c r="D91" s="141" t="s">
        <v>127</v>
      </c>
      <c r="F91" s="142" t="s">
        <v>140</v>
      </c>
      <c r="I91" s="143"/>
      <c r="L91" s="31"/>
      <c r="M91" s="144"/>
      <c r="T91" s="52"/>
      <c r="AT91" s="16" t="s">
        <v>127</v>
      </c>
      <c r="AU91" s="16" t="s">
        <v>82</v>
      </c>
    </row>
    <row r="92" spans="2:65" s="1" customFormat="1" ht="33" customHeight="1">
      <c r="B92" s="31"/>
      <c r="C92" s="127" t="s">
        <v>125</v>
      </c>
      <c r="D92" s="127" t="s">
        <v>121</v>
      </c>
      <c r="E92" s="128" t="s">
        <v>141</v>
      </c>
      <c r="F92" s="129" t="s">
        <v>142</v>
      </c>
      <c r="G92" s="130" t="s">
        <v>143</v>
      </c>
      <c r="H92" s="131">
        <v>480</v>
      </c>
      <c r="I92" s="132"/>
      <c r="J92" s="133">
        <f>ROUND(I92*H92,2)</f>
        <v>0</v>
      </c>
      <c r="K92" s="134"/>
      <c r="L92" s="31"/>
      <c r="M92" s="135" t="s">
        <v>19</v>
      </c>
      <c r="N92" s="136" t="s">
        <v>44</v>
      </c>
      <c r="P92" s="137">
        <f>O92*H92</f>
        <v>0</v>
      </c>
      <c r="Q92" s="137">
        <v>0</v>
      </c>
      <c r="R92" s="137">
        <f>Q92*H92</f>
        <v>0</v>
      </c>
      <c r="S92" s="137">
        <v>0</v>
      </c>
      <c r="T92" s="138">
        <f>S92*H92</f>
        <v>0</v>
      </c>
      <c r="AR92" s="139" t="s">
        <v>125</v>
      </c>
      <c r="AT92" s="139" t="s">
        <v>121</v>
      </c>
      <c r="AU92" s="139" t="s">
        <v>82</v>
      </c>
      <c r="AY92" s="16" t="s">
        <v>119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6" t="s">
        <v>35</v>
      </c>
      <c r="BK92" s="140">
        <f>ROUND(I92*H92,2)</f>
        <v>0</v>
      </c>
      <c r="BL92" s="16" t="s">
        <v>125</v>
      </c>
      <c r="BM92" s="139" t="s">
        <v>144</v>
      </c>
    </row>
    <row r="93" spans="2:65" s="1" customFormat="1" ht="11.25">
      <c r="B93" s="31"/>
      <c r="D93" s="141" t="s">
        <v>127</v>
      </c>
      <c r="F93" s="142" t="s">
        <v>145</v>
      </c>
      <c r="I93" s="143"/>
      <c r="L93" s="31"/>
      <c r="M93" s="144"/>
      <c r="T93" s="52"/>
      <c r="AT93" s="16" t="s">
        <v>127</v>
      </c>
      <c r="AU93" s="16" t="s">
        <v>82</v>
      </c>
    </row>
    <row r="94" spans="2:65" s="12" customFormat="1" ht="11.25">
      <c r="B94" s="145"/>
      <c r="D94" s="146" t="s">
        <v>129</v>
      </c>
      <c r="E94" s="147" t="s">
        <v>19</v>
      </c>
      <c r="F94" s="148" t="s">
        <v>146</v>
      </c>
      <c r="H94" s="149">
        <v>480</v>
      </c>
      <c r="I94" s="150"/>
      <c r="L94" s="145"/>
      <c r="M94" s="151"/>
      <c r="T94" s="152"/>
      <c r="AT94" s="147" t="s">
        <v>129</v>
      </c>
      <c r="AU94" s="147" t="s">
        <v>82</v>
      </c>
      <c r="AV94" s="12" t="s">
        <v>82</v>
      </c>
      <c r="AW94" s="12" t="s">
        <v>34</v>
      </c>
      <c r="AX94" s="12" t="s">
        <v>35</v>
      </c>
      <c r="AY94" s="147" t="s">
        <v>119</v>
      </c>
    </row>
    <row r="95" spans="2:65" s="1" customFormat="1" ht="44.25" customHeight="1">
      <c r="B95" s="31"/>
      <c r="C95" s="127" t="s">
        <v>147</v>
      </c>
      <c r="D95" s="127" t="s">
        <v>121</v>
      </c>
      <c r="E95" s="128" t="s">
        <v>148</v>
      </c>
      <c r="F95" s="129" t="s">
        <v>149</v>
      </c>
      <c r="G95" s="130" t="s">
        <v>124</v>
      </c>
      <c r="H95" s="131">
        <v>99.6</v>
      </c>
      <c r="I95" s="132"/>
      <c r="J95" s="133">
        <f>ROUND(I95*H95,2)</f>
        <v>0</v>
      </c>
      <c r="K95" s="134"/>
      <c r="L95" s="31"/>
      <c r="M95" s="135" t="s">
        <v>19</v>
      </c>
      <c r="N95" s="136" t="s">
        <v>44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125</v>
      </c>
      <c r="AT95" s="139" t="s">
        <v>121</v>
      </c>
      <c r="AU95" s="139" t="s">
        <v>82</v>
      </c>
      <c r="AY95" s="16" t="s">
        <v>119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6" t="s">
        <v>35</v>
      </c>
      <c r="BK95" s="140">
        <f>ROUND(I95*H95,2)</f>
        <v>0</v>
      </c>
      <c r="BL95" s="16" t="s">
        <v>125</v>
      </c>
      <c r="BM95" s="139" t="s">
        <v>150</v>
      </c>
    </row>
    <row r="96" spans="2:65" s="1" customFormat="1" ht="11.25">
      <c r="B96" s="31"/>
      <c r="D96" s="141" t="s">
        <v>127</v>
      </c>
      <c r="F96" s="142" t="s">
        <v>151</v>
      </c>
      <c r="I96" s="143"/>
      <c r="L96" s="31"/>
      <c r="M96" s="144"/>
      <c r="T96" s="52"/>
      <c r="AT96" s="16" t="s">
        <v>127</v>
      </c>
      <c r="AU96" s="16" t="s">
        <v>82</v>
      </c>
    </row>
    <row r="97" spans="2:65" s="12" customFormat="1" ht="11.25">
      <c r="B97" s="145"/>
      <c r="D97" s="146" t="s">
        <v>129</v>
      </c>
      <c r="E97" s="147" t="s">
        <v>19</v>
      </c>
      <c r="F97" s="148" t="s">
        <v>135</v>
      </c>
      <c r="H97" s="149">
        <v>99.6</v>
      </c>
      <c r="I97" s="150"/>
      <c r="L97" s="145"/>
      <c r="M97" s="151"/>
      <c r="T97" s="152"/>
      <c r="AT97" s="147" t="s">
        <v>129</v>
      </c>
      <c r="AU97" s="147" t="s">
        <v>82</v>
      </c>
      <c r="AV97" s="12" t="s">
        <v>82</v>
      </c>
      <c r="AW97" s="12" t="s">
        <v>34</v>
      </c>
      <c r="AX97" s="12" t="s">
        <v>35</v>
      </c>
      <c r="AY97" s="147" t="s">
        <v>119</v>
      </c>
    </row>
    <row r="98" spans="2:65" s="1" customFormat="1" ht="37.9" customHeight="1">
      <c r="B98" s="31"/>
      <c r="C98" s="127" t="s">
        <v>152</v>
      </c>
      <c r="D98" s="127" t="s">
        <v>121</v>
      </c>
      <c r="E98" s="128" t="s">
        <v>153</v>
      </c>
      <c r="F98" s="129" t="s">
        <v>154</v>
      </c>
      <c r="G98" s="130" t="s">
        <v>143</v>
      </c>
      <c r="H98" s="131">
        <v>480</v>
      </c>
      <c r="I98" s="132"/>
      <c r="J98" s="133">
        <f>ROUND(I98*H98,2)</f>
        <v>0</v>
      </c>
      <c r="K98" s="134"/>
      <c r="L98" s="31"/>
      <c r="M98" s="135" t="s">
        <v>19</v>
      </c>
      <c r="N98" s="136" t="s">
        <v>44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125</v>
      </c>
      <c r="AT98" s="139" t="s">
        <v>121</v>
      </c>
      <c r="AU98" s="139" t="s">
        <v>82</v>
      </c>
      <c r="AY98" s="16" t="s">
        <v>119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6" t="s">
        <v>35</v>
      </c>
      <c r="BK98" s="140">
        <f>ROUND(I98*H98,2)</f>
        <v>0</v>
      </c>
      <c r="BL98" s="16" t="s">
        <v>125</v>
      </c>
      <c r="BM98" s="139" t="s">
        <v>155</v>
      </c>
    </row>
    <row r="99" spans="2:65" s="1" customFormat="1" ht="11.25">
      <c r="B99" s="31"/>
      <c r="D99" s="141" t="s">
        <v>127</v>
      </c>
      <c r="F99" s="142" t="s">
        <v>156</v>
      </c>
      <c r="I99" s="143"/>
      <c r="L99" s="31"/>
      <c r="M99" s="144"/>
      <c r="T99" s="52"/>
      <c r="AT99" s="16" t="s">
        <v>127</v>
      </c>
      <c r="AU99" s="16" t="s">
        <v>82</v>
      </c>
    </row>
    <row r="100" spans="2:65" s="12" customFormat="1" ht="11.25">
      <c r="B100" s="145"/>
      <c r="D100" s="146" t="s">
        <v>129</v>
      </c>
      <c r="E100" s="147" t="s">
        <v>19</v>
      </c>
      <c r="F100" s="148" t="s">
        <v>146</v>
      </c>
      <c r="H100" s="149">
        <v>480</v>
      </c>
      <c r="I100" s="150"/>
      <c r="L100" s="145"/>
      <c r="M100" s="153"/>
      <c r="N100" s="154"/>
      <c r="O100" s="154"/>
      <c r="P100" s="154"/>
      <c r="Q100" s="154"/>
      <c r="R100" s="154"/>
      <c r="S100" s="154"/>
      <c r="T100" s="155"/>
      <c r="AT100" s="147" t="s">
        <v>129</v>
      </c>
      <c r="AU100" s="147" t="s">
        <v>82</v>
      </c>
      <c r="AV100" s="12" t="s">
        <v>82</v>
      </c>
      <c r="AW100" s="12" t="s">
        <v>34</v>
      </c>
      <c r="AX100" s="12" t="s">
        <v>35</v>
      </c>
      <c r="AY100" s="147" t="s">
        <v>119</v>
      </c>
    </row>
    <row r="101" spans="2:65" s="1" customFormat="1" ht="6.95" customHeight="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31"/>
    </row>
  </sheetData>
  <sheetProtection algorithmName="SHA-512" hashValue="hxOc6EVaX8hdS2MU6zwUisGmfqoS3If0NmW2ZpZmcb5JUZTLnfKwPavvi194u9+pTrxEQJIVkz7V+c3lc4L1zw==" saltValue="9OIJw8/1DfLBHnztgnz74rjM2Z5yKwsGOEG/7IyPENKhAuDrUI5rDxA/rIxm7/eQz78xFNrN1T8/mnnJ+YZ6wA==" spinCount="100000" sheet="1" objects="1" scenarios="1" formatColumns="0" formatRows="0" autoFilter="0"/>
  <autoFilter ref="C80:K100" xr:uid="{00000000-0009-0000-0000-000001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5" r:id="rId1" xr:uid="{00000000-0004-0000-0100-000000000000}"/>
    <hyperlink ref="F88" r:id="rId2" xr:uid="{00000000-0004-0000-0100-000001000000}"/>
    <hyperlink ref="F91" r:id="rId3" xr:uid="{00000000-0004-0000-0100-000002000000}"/>
    <hyperlink ref="F93" r:id="rId4" xr:uid="{00000000-0004-0000-0100-000003000000}"/>
    <hyperlink ref="F96" r:id="rId5" xr:uid="{00000000-0004-0000-0100-000004000000}"/>
    <hyperlink ref="F99" r:id="rId6" xr:uid="{00000000-0004-0000-01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0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5" customHeight="1">
      <c r="B4" s="19"/>
      <c r="D4" s="20" t="s">
        <v>95</v>
      </c>
      <c r="L4" s="19"/>
      <c r="M4" s="84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13" t="str">
        <f>'Rekapitulace stavby'!K6</f>
        <v>VT Petrůvka km 9,600 - 9,938 - oprava opevnění, ochranná hráz OPŠ 09/2024, č.stavby 8816</v>
      </c>
      <c r="F7" s="214"/>
      <c r="G7" s="214"/>
      <c r="H7" s="214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76" t="s">
        <v>157</v>
      </c>
      <c r="F9" s="215"/>
      <c r="G9" s="215"/>
      <c r="H9" s="215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19</v>
      </c>
      <c r="I11" s="26" t="s">
        <v>20</v>
      </c>
      <c r="J11" s="24" t="s">
        <v>19</v>
      </c>
      <c r="L11" s="31"/>
    </row>
    <row r="12" spans="2:46" s="1" customFormat="1" ht="12" customHeight="1">
      <c r="B12" s="31"/>
      <c r="D12" s="26" t="s">
        <v>21</v>
      </c>
      <c r="F12" s="24" t="s">
        <v>22</v>
      </c>
      <c r="I12" s="26" t="s">
        <v>23</v>
      </c>
      <c r="J12" s="48" t="str">
        <f>'Rekapitulace stavby'!AN8</f>
        <v>16. 3. 2025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27</v>
      </c>
      <c r="L14" s="31"/>
    </row>
    <row r="15" spans="2:46" s="1" customFormat="1" ht="18" customHeight="1">
      <c r="B15" s="31"/>
      <c r="E15" s="24" t="s">
        <v>28</v>
      </c>
      <c r="I15" s="26" t="s">
        <v>29</v>
      </c>
      <c r="J15" s="24" t="s">
        <v>30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31</v>
      </c>
      <c r="I17" s="26" t="s">
        <v>26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16" t="str">
        <f>'Rekapitulace stavby'!E14</f>
        <v>Vyplň údaj</v>
      </c>
      <c r="F18" s="197"/>
      <c r="G18" s="197"/>
      <c r="H18" s="197"/>
      <c r="I18" s="26" t="s">
        <v>29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33</v>
      </c>
      <c r="I20" s="26" t="s">
        <v>26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29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36</v>
      </c>
      <c r="I23" s="26" t="s">
        <v>26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29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16.5" customHeight="1">
      <c r="B27" s="85"/>
      <c r="E27" s="202" t="s">
        <v>19</v>
      </c>
      <c r="F27" s="202"/>
      <c r="G27" s="202"/>
      <c r="H27" s="202"/>
      <c r="L27" s="85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6" t="s">
        <v>39</v>
      </c>
      <c r="J30" s="62">
        <f>ROUND(J81, 0)</f>
        <v>0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1" t="s">
        <v>43</v>
      </c>
      <c r="E33" s="26" t="s">
        <v>44</v>
      </c>
      <c r="F33" s="87">
        <f>ROUND((SUM(BE81:BE99)),  0)</f>
        <v>0</v>
      </c>
      <c r="I33" s="88">
        <v>0.21</v>
      </c>
      <c r="J33" s="87">
        <f>ROUND(((SUM(BE81:BE99))*I33),  0)</f>
        <v>0</v>
      </c>
      <c r="L33" s="31"/>
    </row>
    <row r="34" spans="2:12" s="1" customFormat="1" ht="14.45" customHeight="1">
      <c r="B34" s="31"/>
      <c r="E34" s="26" t="s">
        <v>45</v>
      </c>
      <c r="F34" s="87">
        <f>ROUND((SUM(BF81:BF99)),  0)</f>
        <v>0</v>
      </c>
      <c r="I34" s="88">
        <v>0.12</v>
      </c>
      <c r="J34" s="87">
        <f>ROUND(((SUM(BF81:BF99))*I34),  0)</f>
        <v>0</v>
      </c>
      <c r="L34" s="31"/>
    </row>
    <row r="35" spans="2:12" s="1" customFormat="1" ht="14.45" hidden="1" customHeight="1">
      <c r="B35" s="31"/>
      <c r="E35" s="26" t="s">
        <v>46</v>
      </c>
      <c r="F35" s="87">
        <f>ROUND((SUM(BG81:BG99)),  0)</f>
        <v>0</v>
      </c>
      <c r="I35" s="88">
        <v>0.21</v>
      </c>
      <c r="J35" s="87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87">
        <f>ROUND((SUM(BH81:BH99)),  0)</f>
        <v>0</v>
      </c>
      <c r="I36" s="88">
        <v>0.12</v>
      </c>
      <c r="J36" s="87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87">
        <f>ROUND((SUM(BI81:BI99)),  0)</f>
        <v>0</v>
      </c>
      <c r="I37" s="88">
        <v>0</v>
      </c>
      <c r="J37" s="87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9"/>
      <c r="D39" s="90" t="s">
        <v>49</v>
      </c>
      <c r="E39" s="53"/>
      <c r="F39" s="53"/>
      <c r="G39" s="91" t="s">
        <v>50</v>
      </c>
      <c r="H39" s="92" t="s">
        <v>51</v>
      </c>
      <c r="I39" s="53"/>
      <c r="J39" s="93">
        <f>SUM(J30:J37)</f>
        <v>0</v>
      </c>
      <c r="K39" s="94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hidden="1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hidden="1" customHeight="1">
      <c r="B45" s="31"/>
      <c r="C45" s="20" t="s">
        <v>98</v>
      </c>
      <c r="L45" s="31"/>
    </row>
    <row r="46" spans="2:12" s="1" customFormat="1" ht="6.95" hidden="1" customHeight="1">
      <c r="B46" s="31"/>
      <c r="L46" s="31"/>
    </row>
    <row r="47" spans="2:12" s="1" customFormat="1" ht="12" hidden="1" customHeight="1">
      <c r="B47" s="31"/>
      <c r="C47" s="26" t="s">
        <v>16</v>
      </c>
      <c r="L47" s="31"/>
    </row>
    <row r="48" spans="2:12" s="1" customFormat="1" ht="26.25" hidden="1" customHeight="1">
      <c r="B48" s="31"/>
      <c r="E48" s="213" t="str">
        <f>E7</f>
        <v>VT Petrůvka km 9,600 - 9,938 - oprava opevnění, ochranná hráz OPŠ 09/2024, č.stavby 8816</v>
      </c>
      <c r="F48" s="214"/>
      <c r="G48" s="214"/>
      <c r="H48" s="214"/>
      <c r="L48" s="31"/>
    </row>
    <row r="49" spans="2:47" s="1" customFormat="1" ht="12" hidden="1" customHeight="1">
      <c r="B49" s="31"/>
      <c r="C49" s="26" t="s">
        <v>96</v>
      </c>
      <c r="L49" s="31"/>
    </row>
    <row r="50" spans="2:47" s="1" customFormat="1" ht="16.5" hidden="1" customHeight="1">
      <c r="B50" s="31"/>
      <c r="E50" s="176" t="str">
        <f>E9</f>
        <v>02 - SO 02 úprava mezihrází d.70m</v>
      </c>
      <c r="F50" s="215"/>
      <c r="G50" s="215"/>
      <c r="H50" s="215"/>
      <c r="L50" s="31"/>
    </row>
    <row r="51" spans="2:47" s="1" customFormat="1" ht="6.95" hidden="1" customHeight="1">
      <c r="B51" s="31"/>
      <c r="L51" s="31"/>
    </row>
    <row r="52" spans="2:47" s="1" customFormat="1" ht="12" hidden="1" customHeight="1">
      <c r="B52" s="31"/>
      <c r="C52" s="26" t="s">
        <v>21</v>
      </c>
      <c r="F52" s="24" t="str">
        <f>F12</f>
        <v xml:space="preserve"> </v>
      </c>
      <c r="I52" s="26" t="s">
        <v>23</v>
      </c>
      <c r="J52" s="48" t="str">
        <f>IF(J12="","",J12)</f>
        <v>16. 3. 2025</v>
      </c>
      <c r="L52" s="31"/>
    </row>
    <row r="53" spans="2:47" s="1" customFormat="1" ht="6.95" hidden="1" customHeight="1">
      <c r="B53" s="31"/>
      <c r="L53" s="31"/>
    </row>
    <row r="54" spans="2:47" s="1" customFormat="1" ht="15.2" hidden="1" customHeight="1">
      <c r="B54" s="31"/>
      <c r="C54" s="26" t="s">
        <v>25</v>
      </c>
      <c r="F54" s="24" t="str">
        <f>E15</f>
        <v>Povodí Odry, státní podnik</v>
      </c>
      <c r="I54" s="26" t="s">
        <v>33</v>
      </c>
      <c r="J54" s="29" t="str">
        <f>E21</f>
        <v xml:space="preserve"> </v>
      </c>
      <c r="L54" s="31"/>
    </row>
    <row r="55" spans="2:47" s="1" customFormat="1" ht="15.2" hidden="1" customHeight="1">
      <c r="B55" s="31"/>
      <c r="C55" s="26" t="s">
        <v>31</v>
      </c>
      <c r="F55" s="24" t="str">
        <f>IF(E18="","",E18)</f>
        <v>Vyplň údaj</v>
      </c>
      <c r="I55" s="26" t="s">
        <v>36</v>
      </c>
      <c r="J55" s="29" t="str">
        <f>E24</f>
        <v xml:space="preserve"> </v>
      </c>
      <c r="L55" s="31"/>
    </row>
    <row r="56" spans="2:47" s="1" customFormat="1" ht="10.35" hidden="1" customHeight="1">
      <c r="B56" s="31"/>
      <c r="L56" s="31"/>
    </row>
    <row r="57" spans="2:47" s="1" customFormat="1" ht="29.25" hidden="1" customHeight="1">
      <c r="B57" s="31"/>
      <c r="C57" s="95" t="s">
        <v>99</v>
      </c>
      <c r="D57" s="89"/>
      <c r="E57" s="89"/>
      <c r="F57" s="89"/>
      <c r="G57" s="89"/>
      <c r="H57" s="89"/>
      <c r="I57" s="89"/>
      <c r="J57" s="96" t="s">
        <v>100</v>
      </c>
      <c r="K57" s="89"/>
      <c r="L57" s="31"/>
    </row>
    <row r="58" spans="2:47" s="1" customFormat="1" ht="10.35" hidden="1" customHeight="1">
      <c r="B58" s="31"/>
      <c r="L58" s="31"/>
    </row>
    <row r="59" spans="2:47" s="1" customFormat="1" ht="22.9" hidden="1" customHeight="1">
      <c r="B59" s="31"/>
      <c r="C59" s="97" t="s">
        <v>71</v>
      </c>
      <c r="J59" s="62">
        <f>J81</f>
        <v>0</v>
      </c>
      <c r="L59" s="31"/>
      <c r="AU59" s="16" t="s">
        <v>101</v>
      </c>
    </row>
    <row r="60" spans="2:47" s="8" customFormat="1" ht="24.95" hidden="1" customHeight="1">
      <c r="B60" s="98"/>
      <c r="D60" s="99" t="s">
        <v>102</v>
      </c>
      <c r="E60" s="100"/>
      <c r="F60" s="100"/>
      <c r="G60" s="100"/>
      <c r="H60" s="100"/>
      <c r="I60" s="100"/>
      <c r="J60" s="101">
        <f>J82</f>
        <v>0</v>
      </c>
      <c r="L60" s="98"/>
    </row>
    <row r="61" spans="2:47" s="9" customFormat="1" ht="19.899999999999999" hidden="1" customHeight="1">
      <c r="B61" s="102"/>
      <c r="D61" s="103" t="s">
        <v>103</v>
      </c>
      <c r="E61" s="104"/>
      <c r="F61" s="104"/>
      <c r="G61" s="104"/>
      <c r="H61" s="104"/>
      <c r="I61" s="104"/>
      <c r="J61" s="105">
        <f>J83</f>
        <v>0</v>
      </c>
      <c r="L61" s="102"/>
    </row>
    <row r="62" spans="2:47" s="1" customFormat="1" ht="21.75" hidden="1" customHeight="1">
      <c r="B62" s="31"/>
      <c r="L62" s="31"/>
    </row>
    <row r="63" spans="2:47" s="1" customFormat="1" ht="6.95" hidden="1" customHeight="1"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31"/>
    </row>
    <row r="64" spans="2:47" ht="11.25" hidden="1"/>
    <row r="65" spans="2:20" ht="11.25" hidden="1"/>
    <row r="66" spans="2:20" ht="11.25" hidden="1"/>
    <row r="67" spans="2:20" s="1" customFormat="1" ht="6.95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1"/>
    </row>
    <row r="68" spans="2:20" s="1" customFormat="1" ht="24.95" customHeight="1">
      <c r="B68" s="31"/>
      <c r="C68" s="20" t="s">
        <v>104</v>
      </c>
      <c r="L68" s="31"/>
    </row>
    <row r="69" spans="2:20" s="1" customFormat="1" ht="6.95" customHeight="1">
      <c r="B69" s="31"/>
      <c r="L69" s="31"/>
    </row>
    <row r="70" spans="2:20" s="1" customFormat="1" ht="12" customHeight="1">
      <c r="B70" s="31"/>
      <c r="C70" s="26" t="s">
        <v>16</v>
      </c>
      <c r="L70" s="31"/>
    </row>
    <row r="71" spans="2:20" s="1" customFormat="1" ht="26.25" customHeight="1">
      <c r="B71" s="31"/>
      <c r="E71" s="213" t="str">
        <f>E7</f>
        <v>VT Petrůvka km 9,600 - 9,938 - oprava opevnění, ochranná hráz OPŠ 09/2024, č.stavby 8816</v>
      </c>
      <c r="F71" s="214"/>
      <c r="G71" s="214"/>
      <c r="H71" s="214"/>
      <c r="L71" s="31"/>
    </row>
    <row r="72" spans="2:20" s="1" customFormat="1" ht="12" customHeight="1">
      <c r="B72" s="31"/>
      <c r="C72" s="26" t="s">
        <v>96</v>
      </c>
      <c r="L72" s="31"/>
    </row>
    <row r="73" spans="2:20" s="1" customFormat="1" ht="16.5" customHeight="1">
      <c r="B73" s="31"/>
      <c r="E73" s="176" t="str">
        <f>E9</f>
        <v>02 - SO 02 úprava mezihrází d.70m</v>
      </c>
      <c r="F73" s="215"/>
      <c r="G73" s="215"/>
      <c r="H73" s="215"/>
      <c r="L73" s="31"/>
    </row>
    <row r="74" spans="2:20" s="1" customFormat="1" ht="6.95" customHeight="1">
      <c r="B74" s="31"/>
      <c r="L74" s="31"/>
    </row>
    <row r="75" spans="2:20" s="1" customFormat="1" ht="12" customHeight="1">
      <c r="B75" s="31"/>
      <c r="C75" s="26" t="s">
        <v>21</v>
      </c>
      <c r="F75" s="24" t="str">
        <f>F12</f>
        <v xml:space="preserve"> </v>
      </c>
      <c r="I75" s="26" t="s">
        <v>23</v>
      </c>
      <c r="J75" s="48" t="str">
        <f>IF(J12="","",J12)</f>
        <v>16. 3. 2025</v>
      </c>
      <c r="L75" s="31"/>
    </row>
    <row r="76" spans="2:20" s="1" customFormat="1" ht="6.95" customHeight="1">
      <c r="B76" s="31"/>
      <c r="L76" s="31"/>
    </row>
    <row r="77" spans="2:20" s="1" customFormat="1" ht="15.2" customHeight="1">
      <c r="B77" s="31"/>
      <c r="C77" s="26" t="s">
        <v>25</v>
      </c>
      <c r="F77" s="24" t="str">
        <f>E15</f>
        <v>Povodí Odry, státní podnik</v>
      </c>
      <c r="I77" s="26" t="s">
        <v>33</v>
      </c>
      <c r="J77" s="29" t="str">
        <f>E21</f>
        <v xml:space="preserve"> </v>
      </c>
      <c r="L77" s="31"/>
    </row>
    <row r="78" spans="2:20" s="1" customFormat="1" ht="15.2" customHeight="1">
      <c r="B78" s="31"/>
      <c r="C78" s="26" t="s">
        <v>31</v>
      </c>
      <c r="F78" s="24" t="str">
        <f>IF(E18="","",E18)</f>
        <v>Vyplň údaj</v>
      </c>
      <c r="I78" s="26" t="s">
        <v>36</v>
      </c>
      <c r="J78" s="29" t="str">
        <f>E24</f>
        <v xml:space="preserve"> </v>
      </c>
      <c r="L78" s="31"/>
    </row>
    <row r="79" spans="2:20" s="1" customFormat="1" ht="10.35" customHeight="1">
      <c r="B79" s="31"/>
      <c r="L79" s="31"/>
    </row>
    <row r="80" spans="2:20" s="10" customFormat="1" ht="29.25" customHeight="1">
      <c r="B80" s="106"/>
      <c r="C80" s="107" t="s">
        <v>105</v>
      </c>
      <c r="D80" s="108" t="s">
        <v>58</v>
      </c>
      <c r="E80" s="108" t="s">
        <v>54</v>
      </c>
      <c r="F80" s="108" t="s">
        <v>55</v>
      </c>
      <c r="G80" s="108" t="s">
        <v>106</v>
      </c>
      <c r="H80" s="108" t="s">
        <v>107</v>
      </c>
      <c r="I80" s="108" t="s">
        <v>108</v>
      </c>
      <c r="J80" s="109" t="s">
        <v>100</v>
      </c>
      <c r="K80" s="110" t="s">
        <v>109</v>
      </c>
      <c r="L80" s="106"/>
      <c r="M80" s="55" t="s">
        <v>19</v>
      </c>
      <c r="N80" s="56" t="s">
        <v>43</v>
      </c>
      <c r="O80" s="56" t="s">
        <v>110</v>
      </c>
      <c r="P80" s="56" t="s">
        <v>111</v>
      </c>
      <c r="Q80" s="56" t="s">
        <v>112</v>
      </c>
      <c r="R80" s="56" t="s">
        <v>113</v>
      </c>
      <c r="S80" s="56" t="s">
        <v>114</v>
      </c>
      <c r="T80" s="57" t="s">
        <v>115</v>
      </c>
    </row>
    <row r="81" spans="2:65" s="1" customFormat="1" ht="22.9" customHeight="1">
      <c r="B81" s="31"/>
      <c r="C81" s="60" t="s">
        <v>116</v>
      </c>
      <c r="J81" s="111">
        <f>BK81</f>
        <v>0</v>
      </c>
      <c r="L81" s="31"/>
      <c r="M81" s="58"/>
      <c r="N81" s="49"/>
      <c r="O81" s="49"/>
      <c r="P81" s="112">
        <f>P82</f>
        <v>0</v>
      </c>
      <c r="Q81" s="49"/>
      <c r="R81" s="112">
        <f>R82</f>
        <v>0</v>
      </c>
      <c r="S81" s="49"/>
      <c r="T81" s="113">
        <f>T82</f>
        <v>0</v>
      </c>
      <c r="AT81" s="16" t="s">
        <v>72</v>
      </c>
      <c r="AU81" s="16" t="s">
        <v>101</v>
      </c>
      <c r="BK81" s="114">
        <f>BK82</f>
        <v>0</v>
      </c>
    </row>
    <row r="82" spans="2:65" s="11" customFormat="1" ht="25.9" customHeight="1">
      <c r="B82" s="115"/>
      <c r="D82" s="116" t="s">
        <v>72</v>
      </c>
      <c r="E82" s="117" t="s">
        <v>117</v>
      </c>
      <c r="F82" s="117" t="s">
        <v>118</v>
      </c>
      <c r="I82" s="118"/>
      <c r="J82" s="119">
        <f>BK82</f>
        <v>0</v>
      </c>
      <c r="L82" s="115"/>
      <c r="M82" s="120"/>
      <c r="P82" s="121">
        <f>P83</f>
        <v>0</v>
      </c>
      <c r="R82" s="121">
        <f>R83</f>
        <v>0</v>
      </c>
      <c r="T82" s="122">
        <f>T83</f>
        <v>0</v>
      </c>
      <c r="AR82" s="116" t="s">
        <v>35</v>
      </c>
      <c r="AT82" s="123" t="s">
        <v>72</v>
      </c>
      <c r="AU82" s="123" t="s">
        <v>73</v>
      </c>
      <c r="AY82" s="116" t="s">
        <v>119</v>
      </c>
      <c r="BK82" s="124">
        <f>BK83</f>
        <v>0</v>
      </c>
    </row>
    <row r="83" spans="2:65" s="11" customFormat="1" ht="22.9" customHeight="1">
      <c r="B83" s="115"/>
      <c r="D83" s="116" t="s">
        <v>72</v>
      </c>
      <c r="E83" s="125" t="s">
        <v>35</v>
      </c>
      <c r="F83" s="125" t="s">
        <v>120</v>
      </c>
      <c r="I83" s="118"/>
      <c r="J83" s="126">
        <f>BK83</f>
        <v>0</v>
      </c>
      <c r="L83" s="115"/>
      <c r="M83" s="120"/>
      <c r="P83" s="121">
        <f>SUM(P84:P99)</f>
        <v>0</v>
      </c>
      <c r="R83" s="121">
        <f>SUM(R84:R99)</f>
        <v>0</v>
      </c>
      <c r="T83" s="122">
        <f>SUM(T84:T99)</f>
        <v>0</v>
      </c>
      <c r="AR83" s="116" t="s">
        <v>35</v>
      </c>
      <c r="AT83" s="123" t="s">
        <v>72</v>
      </c>
      <c r="AU83" s="123" t="s">
        <v>35</v>
      </c>
      <c r="AY83" s="116" t="s">
        <v>119</v>
      </c>
      <c r="BK83" s="124">
        <f>SUM(BK84:BK99)</f>
        <v>0</v>
      </c>
    </row>
    <row r="84" spans="2:65" s="1" customFormat="1" ht="33" customHeight="1">
      <c r="B84" s="31"/>
      <c r="C84" s="127" t="s">
        <v>35</v>
      </c>
      <c r="D84" s="127" t="s">
        <v>121</v>
      </c>
      <c r="E84" s="128" t="s">
        <v>158</v>
      </c>
      <c r="F84" s="129" t="s">
        <v>159</v>
      </c>
      <c r="G84" s="130" t="s">
        <v>124</v>
      </c>
      <c r="H84" s="131">
        <v>350</v>
      </c>
      <c r="I84" s="132"/>
      <c r="J84" s="133">
        <f>ROUND(I84*H84,2)</f>
        <v>0</v>
      </c>
      <c r="K84" s="134"/>
      <c r="L84" s="31"/>
      <c r="M84" s="135" t="s">
        <v>19</v>
      </c>
      <c r="N84" s="136" t="s">
        <v>44</v>
      </c>
      <c r="P84" s="137">
        <f>O84*H84</f>
        <v>0</v>
      </c>
      <c r="Q84" s="137">
        <v>0</v>
      </c>
      <c r="R84" s="137">
        <f>Q84*H84</f>
        <v>0</v>
      </c>
      <c r="S84" s="137">
        <v>0</v>
      </c>
      <c r="T84" s="138">
        <f>S84*H84</f>
        <v>0</v>
      </c>
      <c r="AR84" s="139" t="s">
        <v>125</v>
      </c>
      <c r="AT84" s="139" t="s">
        <v>121</v>
      </c>
      <c r="AU84" s="139" t="s">
        <v>82</v>
      </c>
      <c r="AY84" s="16" t="s">
        <v>119</v>
      </c>
      <c r="BE84" s="140">
        <f>IF(N84="základní",J84,0)</f>
        <v>0</v>
      </c>
      <c r="BF84" s="140">
        <f>IF(N84="snížená",J84,0)</f>
        <v>0</v>
      </c>
      <c r="BG84" s="140">
        <f>IF(N84="zákl. přenesená",J84,0)</f>
        <v>0</v>
      </c>
      <c r="BH84" s="140">
        <f>IF(N84="sníž. přenesená",J84,0)</f>
        <v>0</v>
      </c>
      <c r="BI84" s="140">
        <f>IF(N84="nulová",J84,0)</f>
        <v>0</v>
      </c>
      <c r="BJ84" s="16" t="s">
        <v>35</v>
      </c>
      <c r="BK84" s="140">
        <f>ROUND(I84*H84,2)</f>
        <v>0</v>
      </c>
      <c r="BL84" s="16" t="s">
        <v>125</v>
      </c>
      <c r="BM84" s="139" t="s">
        <v>160</v>
      </c>
    </row>
    <row r="85" spans="2:65" s="1" customFormat="1" ht="11.25">
      <c r="B85" s="31"/>
      <c r="D85" s="141" t="s">
        <v>127</v>
      </c>
      <c r="F85" s="142" t="s">
        <v>161</v>
      </c>
      <c r="I85" s="143"/>
      <c r="L85" s="31"/>
      <c r="M85" s="144"/>
      <c r="T85" s="52"/>
      <c r="AT85" s="16" t="s">
        <v>127</v>
      </c>
      <c r="AU85" s="16" t="s">
        <v>82</v>
      </c>
    </row>
    <row r="86" spans="2:65" s="12" customFormat="1" ht="11.25">
      <c r="B86" s="145"/>
      <c r="D86" s="146" t="s">
        <v>129</v>
      </c>
      <c r="E86" s="147" t="s">
        <v>19</v>
      </c>
      <c r="F86" s="148" t="s">
        <v>162</v>
      </c>
      <c r="H86" s="149">
        <v>350</v>
      </c>
      <c r="I86" s="150"/>
      <c r="L86" s="145"/>
      <c r="M86" s="151"/>
      <c r="T86" s="152"/>
      <c r="AT86" s="147" t="s">
        <v>129</v>
      </c>
      <c r="AU86" s="147" t="s">
        <v>82</v>
      </c>
      <c r="AV86" s="12" t="s">
        <v>82</v>
      </c>
      <c r="AW86" s="12" t="s">
        <v>34</v>
      </c>
      <c r="AX86" s="12" t="s">
        <v>35</v>
      </c>
      <c r="AY86" s="147" t="s">
        <v>119</v>
      </c>
    </row>
    <row r="87" spans="2:65" s="1" customFormat="1" ht="62.65" customHeight="1">
      <c r="B87" s="31"/>
      <c r="C87" s="127" t="s">
        <v>82</v>
      </c>
      <c r="D87" s="127" t="s">
        <v>121</v>
      </c>
      <c r="E87" s="128" t="s">
        <v>131</v>
      </c>
      <c r="F87" s="129" t="s">
        <v>132</v>
      </c>
      <c r="G87" s="130" t="s">
        <v>124</v>
      </c>
      <c r="H87" s="131">
        <v>350</v>
      </c>
      <c r="I87" s="132"/>
      <c r="J87" s="133">
        <f>ROUND(I87*H87,2)</f>
        <v>0</v>
      </c>
      <c r="K87" s="134"/>
      <c r="L87" s="31"/>
      <c r="M87" s="135" t="s">
        <v>19</v>
      </c>
      <c r="N87" s="136" t="s">
        <v>44</v>
      </c>
      <c r="P87" s="137">
        <f>O87*H87</f>
        <v>0</v>
      </c>
      <c r="Q87" s="137">
        <v>0</v>
      </c>
      <c r="R87" s="137">
        <f>Q87*H87</f>
        <v>0</v>
      </c>
      <c r="S87" s="137">
        <v>0</v>
      </c>
      <c r="T87" s="138">
        <f>S87*H87</f>
        <v>0</v>
      </c>
      <c r="AR87" s="139" t="s">
        <v>125</v>
      </c>
      <c r="AT87" s="139" t="s">
        <v>121</v>
      </c>
      <c r="AU87" s="139" t="s">
        <v>82</v>
      </c>
      <c r="AY87" s="16" t="s">
        <v>119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6" t="s">
        <v>35</v>
      </c>
      <c r="BK87" s="140">
        <f>ROUND(I87*H87,2)</f>
        <v>0</v>
      </c>
      <c r="BL87" s="16" t="s">
        <v>125</v>
      </c>
      <c r="BM87" s="139" t="s">
        <v>163</v>
      </c>
    </row>
    <row r="88" spans="2:65" s="1" customFormat="1" ht="11.25">
      <c r="B88" s="31"/>
      <c r="D88" s="141" t="s">
        <v>127</v>
      </c>
      <c r="F88" s="142" t="s">
        <v>134</v>
      </c>
      <c r="I88" s="143"/>
      <c r="L88" s="31"/>
      <c r="M88" s="144"/>
      <c r="T88" s="52"/>
      <c r="AT88" s="16" t="s">
        <v>127</v>
      </c>
      <c r="AU88" s="16" t="s">
        <v>82</v>
      </c>
    </row>
    <row r="89" spans="2:65" s="12" customFormat="1" ht="11.25">
      <c r="B89" s="145"/>
      <c r="D89" s="146" t="s">
        <v>129</v>
      </c>
      <c r="E89" s="147" t="s">
        <v>19</v>
      </c>
      <c r="F89" s="148" t="s">
        <v>164</v>
      </c>
      <c r="H89" s="149">
        <v>350</v>
      </c>
      <c r="I89" s="150"/>
      <c r="L89" s="145"/>
      <c r="M89" s="151"/>
      <c r="T89" s="152"/>
      <c r="AT89" s="147" t="s">
        <v>129</v>
      </c>
      <c r="AU89" s="147" t="s">
        <v>82</v>
      </c>
      <c r="AV89" s="12" t="s">
        <v>82</v>
      </c>
      <c r="AW89" s="12" t="s">
        <v>34</v>
      </c>
      <c r="AX89" s="12" t="s">
        <v>35</v>
      </c>
      <c r="AY89" s="147" t="s">
        <v>119</v>
      </c>
    </row>
    <row r="90" spans="2:65" s="1" customFormat="1" ht="44.25" customHeight="1">
      <c r="B90" s="31"/>
      <c r="C90" s="127" t="s">
        <v>136</v>
      </c>
      <c r="D90" s="127" t="s">
        <v>121</v>
      </c>
      <c r="E90" s="128" t="s">
        <v>165</v>
      </c>
      <c r="F90" s="129" t="s">
        <v>166</v>
      </c>
      <c r="G90" s="130" t="s">
        <v>124</v>
      </c>
      <c r="H90" s="131">
        <v>350</v>
      </c>
      <c r="I90" s="132"/>
      <c r="J90" s="133">
        <f>ROUND(I90*H90,2)</f>
        <v>0</v>
      </c>
      <c r="K90" s="134"/>
      <c r="L90" s="31"/>
      <c r="M90" s="135" t="s">
        <v>19</v>
      </c>
      <c r="N90" s="136" t="s">
        <v>44</v>
      </c>
      <c r="P90" s="137">
        <f>O90*H90</f>
        <v>0</v>
      </c>
      <c r="Q90" s="137">
        <v>0</v>
      </c>
      <c r="R90" s="137">
        <f>Q90*H90</f>
        <v>0</v>
      </c>
      <c r="S90" s="137">
        <v>0</v>
      </c>
      <c r="T90" s="138">
        <f>S90*H90</f>
        <v>0</v>
      </c>
      <c r="AR90" s="139" t="s">
        <v>125</v>
      </c>
      <c r="AT90" s="139" t="s">
        <v>121</v>
      </c>
      <c r="AU90" s="139" t="s">
        <v>82</v>
      </c>
      <c r="AY90" s="16" t="s">
        <v>119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6" t="s">
        <v>35</v>
      </c>
      <c r="BK90" s="140">
        <f>ROUND(I90*H90,2)</f>
        <v>0</v>
      </c>
      <c r="BL90" s="16" t="s">
        <v>125</v>
      </c>
      <c r="BM90" s="139" t="s">
        <v>167</v>
      </c>
    </row>
    <row r="91" spans="2:65" s="1" customFormat="1" ht="11.25">
      <c r="B91" s="31"/>
      <c r="D91" s="141" t="s">
        <v>127</v>
      </c>
      <c r="F91" s="142" t="s">
        <v>168</v>
      </c>
      <c r="I91" s="143"/>
      <c r="L91" s="31"/>
      <c r="M91" s="144"/>
      <c r="T91" s="52"/>
      <c r="AT91" s="16" t="s">
        <v>127</v>
      </c>
      <c r="AU91" s="16" t="s">
        <v>82</v>
      </c>
    </row>
    <row r="92" spans="2:65" s="1" customFormat="1" ht="33" customHeight="1">
      <c r="B92" s="31"/>
      <c r="C92" s="127" t="s">
        <v>125</v>
      </c>
      <c r="D92" s="127" t="s">
        <v>121</v>
      </c>
      <c r="E92" s="128" t="s">
        <v>141</v>
      </c>
      <c r="F92" s="129" t="s">
        <v>142</v>
      </c>
      <c r="G92" s="130" t="s">
        <v>143</v>
      </c>
      <c r="H92" s="131">
        <v>560</v>
      </c>
      <c r="I92" s="132"/>
      <c r="J92" s="133">
        <f>ROUND(I92*H92,2)</f>
        <v>0</v>
      </c>
      <c r="K92" s="134"/>
      <c r="L92" s="31"/>
      <c r="M92" s="135" t="s">
        <v>19</v>
      </c>
      <c r="N92" s="136" t="s">
        <v>44</v>
      </c>
      <c r="P92" s="137">
        <f>O92*H92</f>
        <v>0</v>
      </c>
      <c r="Q92" s="137">
        <v>0</v>
      </c>
      <c r="R92" s="137">
        <f>Q92*H92</f>
        <v>0</v>
      </c>
      <c r="S92" s="137">
        <v>0</v>
      </c>
      <c r="T92" s="138">
        <f>S92*H92</f>
        <v>0</v>
      </c>
      <c r="AR92" s="139" t="s">
        <v>125</v>
      </c>
      <c r="AT92" s="139" t="s">
        <v>121</v>
      </c>
      <c r="AU92" s="139" t="s">
        <v>82</v>
      </c>
      <c r="AY92" s="16" t="s">
        <v>119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6" t="s">
        <v>35</v>
      </c>
      <c r="BK92" s="140">
        <f>ROUND(I92*H92,2)</f>
        <v>0</v>
      </c>
      <c r="BL92" s="16" t="s">
        <v>125</v>
      </c>
      <c r="BM92" s="139" t="s">
        <v>169</v>
      </c>
    </row>
    <row r="93" spans="2:65" s="1" customFormat="1" ht="11.25">
      <c r="B93" s="31"/>
      <c r="D93" s="141" t="s">
        <v>127</v>
      </c>
      <c r="F93" s="142" t="s">
        <v>145</v>
      </c>
      <c r="I93" s="143"/>
      <c r="L93" s="31"/>
      <c r="M93" s="144"/>
      <c r="T93" s="52"/>
      <c r="AT93" s="16" t="s">
        <v>127</v>
      </c>
      <c r="AU93" s="16" t="s">
        <v>82</v>
      </c>
    </row>
    <row r="94" spans="2:65" s="12" customFormat="1" ht="11.25">
      <c r="B94" s="145"/>
      <c r="D94" s="146" t="s">
        <v>129</v>
      </c>
      <c r="E94" s="147" t="s">
        <v>19</v>
      </c>
      <c r="F94" s="148" t="s">
        <v>170</v>
      </c>
      <c r="H94" s="149">
        <v>560</v>
      </c>
      <c r="I94" s="150"/>
      <c r="L94" s="145"/>
      <c r="M94" s="151"/>
      <c r="T94" s="152"/>
      <c r="AT94" s="147" t="s">
        <v>129</v>
      </c>
      <c r="AU94" s="147" t="s">
        <v>82</v>
      </c>
      <c r="AV94" s="12" t="s">
        <v>82</v>
      </c>
      <c r="AW94" s="12" t="s">
        <v>34</v>
      </c>
      <c r="AX94" s="12" t="s">
        <v>35</v>
      </c>
      <c r="AY94" s="147" t="s">
        <v>119</v>
      </c>
    </row>
    <row r="95" spans="2:65" s="1" customFormat="1" ht="44.25" customHeight="1">
      <c r="B95" s="31"/>
      <c r="C95" s="127" t="s">
        <v>147</v>
      </c>
      <c r="D95" s="127" t="s">
        <v>121</v>
      </c>
      <c r="E95" s="128" t="s">
        <v>148</v>
      </c>
      <c r="F95" s="129" t="s">
        <v>149</v>
      </c>
      <c r="G95" s="130" t="s">
        <v>124</v>
      </c>
      <c r="H95" s="131">
        <v>350</v>
      </c>
      <c r="I95" s="132"/>
      <c r="J95" s="133">
        <f>ROUND(I95*H95,2)</f>
        <v>0</v>
      </c>
      <c r="K95" s="134"/>
      <c r="L95" s="31"/>
      <c r="M95" s="135" t="s">
        <v>19</v>
      </c>
      <c r="N95" s="136" t="s">
        <v>44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125</v>
      </c>
      <c r="AT95" s="139" t="s">
        <v>121</v>
      </c>
      <c r="AU95" s="139" t="s">
        <v>82</v>
      </c>
      <c r="AY95" s="16" t="s">
        <v>119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6" t="s">
        <v>35</v>
      </c>
      <c r="BK95" s="140">
        <f>ROUND(I95*H95,2)</f>
        <v>0</v>
      </c>
      <c r="BL95" s="16" t="s">
        <v>125</v>
      </c>
      <c r="BM95" s="139" t="s">
        <v>150</v>
      </c>
    </row>
    <row r="96" spans="2:65" s="1" customFormat="1" ht="11.25">
      <c r="B96" s="31"/>
      <c r="D96" s="141" t="s">
        <v>127</v>
      </c>
      <c r="F96" s="142" t="s">
        <v>151</v>
      </c>
      <c r="I96" s="143"/>
      <c r="L96" s="31"/>
      <c r="M96" s="144"/>
      <c r="T96" s="52"/>
      <c r="AT96" s="16" t="s">
        <v>127</v>
      </c>
      <c r="AU96" s="16" t="s">
        <v>82</v>
      </c>
    </row>
    <row r="97" spans="2:65" s="1" customFormat="1" ht="37.9" customHeight="1">
      <c r="B97" s="31"/>
      <c r="C97" s="127" t="s">
        <v>152</v>
      </c>
      <c r="D97" s="127" t="s">
        <v>121</v>
      </c>
      <c r="E97" s="128" t="s">
        <v>153</v>
      </c>
      <c r="F97" s="129" t="s">
        <v>154</v>
      </c>
      <c r="G97" s="130" t="s">
        <v>143</v>
      </c>
      <c r="H97" s="131">
        <v>560</v>
      </c>
      <c r="I97" s="132"/>
      <c r="J97" s="133">
        <f>ROUND(I97*H97,2)</f>
        <v>0</v>
      </c>
      <c r="K97" s="134"/>
      <c r="L97" s="31"/>
      <c r="M97" s="135" t="s">
        <v>19</v>
      </c>
      <c r="N97" s="136" t="s">
        <v>44</v>
      </c>
      <c r="P97" s="137">
        <f>O97*H97</f>
        <v>0</v>
      </c>
      <c r="Q97" s="137">
        <v>0</v>
      </c>
      <c r="R97" s="137">
        <f>Q97*H97</f>
        <v>0</v>
      </c>
      <c r="S97" s="137">
        <v>0</v>
      </c>
      <c r="T97" s="138">
        <f>S97*H97</f>
        <v>0</v>
      </c>
      <c r="AR97" s="139" t="s">
        <v>125</v>
      </c>
      <c r="AT97" s="139" t="s">
        <v>121</v>
      </c>
      <c r="AU97" s="139" t="s">
        <v>82</v>
      </c>
      <c r="AY97" s="16" t="s">
        <v>119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6" t="s">
        <v>35</v>
      </c>
      <c r="BK97" s="140">
        <f>ROUND(I97*H97,2)</f>
        <v>0</v>
      </c>
      <c r="BL97" s="16" t="s">
        <v>125</v>
      </c>
      <c r="BM97" s="139" t="s">
        <v>155</v>
      </c>
    </row>
    <row r="98" spans="2:65" s="1" customFormat="1" ht="11.25">
      <c r="B98" s="31"/>
      <c r="D98" s="141" t="s">
        <v>127</v>
      </c>
      <c r="F98" s="142" t="s">
        <v>156</v>
      </c>
      <c r="I98" s="143"/>
      <c r="L98" s="31"/>
      <c r="M98" s="144"/>
      <c r="T98" s="52"/>
      <c r="AT98" s="16" t="s">
        <v>127</v>
      </c>
      <c r="AU98" s="16" t="s">
        <v>82</v>
      </c>
    </row>
    <row r="99" spans="2:65" s="12" customFormat="1" ht="11.25">
      <c r="B99" s="145"/>
      <c r="D99" s="146" t="s">
        <v>129</v>
      </c>
      <c r="E99" s="147" t="s">
        <v>19</v>
      </c>
      <c r="F99" s="148" t="s">
        <v>170</v>
      </c>
      <c r="H99" s="149">
        <v>560</v>
      </c>
      <c r="I99" s="150"/>
      <c r="L99" s="145"/>
      <c r="M99" s="153"/>
      <c r="N99" s="154"/>
      <c r="O99" s="154"/>
      <c r="P99" s="154"/>
      <c r="Q99" s="154"/>
      <c r="R99" s="154"/>
      <c r="S99" s="154"/>
      <c r="T99" s="155"/>
      <c r="AT99" s="147" t="s">
        <v>129</v>
      </c>
      <c r="AU99" s="147" t="s">
        <v>82</v>
      </c>
      <c r="AV99" s="12" t="s">
        <v>82</v>
      </c>
      <c r="AW99" s="12" t="s">
        <v>34</v>
      </c>
      <c r="AX99" s="12" t="s">
        <v>35</v>
      </c>
      <c r="AY99" s="147" t="s">
        <v>119</v>
      </c>
    </row>
    <row r="100" spans="2:65" s="1" customFormat="1" ht="6.95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31"/>
    </row>
  </sheetData>
  <sheetProtection algorithmName="SHA-512" hashValue="BPZCWbis/M7yKO829+RcJQuP+YrCkQ3p/VS+x1o3P98vsPc3YmmdGyiOG4p9iQtlqpFmbMndDqGuzzWqdIss3A==" saltValue="NznE62Uwx9fR3iM+aaCZSxYjfD60AwyVzGfzJd5mGiWq3nqgqtcp1B4qzFhzV2Jy4d7pL6kiWEvtQMofF2jmxQ==" spinCount="100000" sheet="1" objects="1" scenarios="1" formatColumns="0" formatRows="0" autoFilter="0"/>
  <autoFilter ref="C80:K99" xr:uid="{00000000-0009-0000-0000-000002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5" r:id="rId1" xr:uid="{00000000-0004-0000-0200-000000000000}"/>
    <hyperlink ref="F88" r:id="rId2" xr:uid="{00000000-0004-0000-0200-000001000000}"/>
    <hyperlink ref="F91" r:id="rId3" xr:uid="{00000000-0004-0000-0200-000002000000}"/>
    <hyperlink ref="F93" r:id="rId4" xr:uid="{00000000-0004-0000-0200-000003000000}"/>
    <hyperlink ref="F96" r:id="rId5" xr:uid="{00000000-0004-0000-0200-000004000000}"/>
    <hyperlink ref="F98" r:id="rId6" xr:uid="{00000000-0004-0000-02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88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5" customHeight="1">
      <c r="B4" s="19"/>
      <c r="D4" s="20" t="s">
        <v>95</v>
      </c>
      <c r="L4" s="19"/>
      <c r="M4" s="84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13" t="str">
        <f>'Rekapitulace stavby'!K6</f>
        <v>VT Petrůvka km 9,600 - 9,938 - oprava opevnění, ochranná hráz OPŠ 09/2024, č.stavby 8816</v>
      </c>
      <c r="F7" s="214"/>
      <c r="G7" s="214"/>
      <c r="H7" s="214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76" t="s">
        <v>171</v>
      </c>
      <c r="F9" s="215"/>
      <c r="G9" s="215"/>
      <c r="H9" s="215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19</v>
      </c>
      <c r="I11" s="26" t="s">
        <v>20</v>
      </c>
      <c r="J11" s="24" t="s">
        <v>19</v>
      </c>
      <c r="L11" s="31"/>
    </row>
    <row r="12" spans="2:46" s="1" customFormat="1" ht="12" customHeight="1">
      <c r="B12" s="31"/>
      <c r="D12" s="26" t="s">
        <v>21</v>
      </c>
      <c r="F12" s="24" t="s">
        <v>22</v>
      </c>
      <c r="I12" s="26" t="s">
        <v>23</v>
      </c>
      <c r="J12" s="48" t="str">
        <f>'Rekapitulace stavby'!AN8</f>
        <v>16. 3. 2025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27</v>
      </c>
      <c r="L14" s="31"/>
    </row>
    <row r="15" spans="2:46" s="1" customFormat="1" ht="18" customHeight="1">
      <c r="B15" s="31"/>
      <c r="E15" s="24" t="s">
        <v>28</v>
      </c>
      <c r="I15" s="26" t="s">
        <v>29</v>
      </c>
      <c r="J15" s="24" t="s">
        <v>30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31</v>
      </c>
      <c r="I17" s="26" t="s">
        <v>26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16" t="str">
        <f>'Rekapitulace stavby'!E14</f>
        <v>Vyplň údaj</v>
      </c>
      <c r="F18" s="197"/>
      <c r="G18" s="197"/>
      <c r="H18" s="197"/>
      <c r="I18" s="26" t="s">
        <v>29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33</v>
      </c>
      <c r="I20" s="26" t="s">
        <v>26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29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36</v>
      </c>
      <c r="I23" s="26" t="s">
        <v>26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29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16.5" customHeight="1">
      <c r="B27" s="85"/>
      <c r="E27" s="202" t="s">
        <v>19</v>
      </c>
      <c r="F27" s="202"/>
      <c r="G27" s="202"/>
      <c r="H27" s="202"/>
      <c r="L27" s="85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6" t="s">
        <v>39</v>
      </c>
      <c r="J30" s="62">
        <f>ROUND(J83, 0)</f>
        <v>0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1" t="s">
        <v>43</v>
      </c>
      <c r="E33" s="26" t="s">
        <v>44</v>
      </c>
      <c r="F33" s="87">
        <f>ROUND((SUM(BE83:BE128)),  0)</f>
        <v>0</v>
      </c>
      <c r="I33" s="88">
        <v>0.21</v>
      </c>
      <c r="J33" s="87">
        <f>ROUND(((SUM(BE83:BE128))*I33),  0)</f>
        <v>0</v>
      </c>
      <c r="L33" s="31"/>
    </row>
    <row r="34" spans="2:12" s="1" customFormat="1" ht="14.45" customHeight="1">
      <c r="B34" s="31"/>
      <c r="E34" s="26" t="s">
        <v>45</v>
      </c>
      <c r="F34" s="87">
        <f>ROUND((SUM(BF83:BF128)),  0)</f>
        <v>0</v>
      </c>
      <c r="I34" s="88">
        <v>0.12</v>
      </c>
      <c r="J34" s="87">
        <f>ROUND(((SUM(BF83:BF128))*I34),  0)</f>
        <v>0</v>
      </c>
      <c r="L34" s="31"/>
    </row>
    <row r="35" spans="2:12" s="1" customFormat="1" ht="14.45" hidden="1" customHeight="1">
      <c r="B35" s="31"/>
      <c r="E35" s="26" t="s">
        <v>46</v>
      </c>
      <c r="F35" s="87">
        <f>ROUND((SUM(BG83:BG128)),  0)</f>
        <v>0</v>
      </c>
      <c r="I35" s="88">
        <v>0.21</v>
      </c>
      <c r="J35" s="87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87">
        <f>ROUND((SUM(BH83:BH128)),  0)</f>
        <v>0</v>
      </c>
      <c r="I36" s="88">
        <v>0.12</v>
      </c>
      <c r="J36" s="87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87">
        <f>ROUND((SUM(BI83:BI128)),  0)</f>
        <v>0</v>
      </c>
      <c r="I37" s="88">
        <v>0</v>
      </c>
      <c r="J37" s="87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9"/>
      <c r="D39" s="90" t="s">
        <v>49</v>
      </c>
      <c r="E39" s="53"/>
      <c r="F39" s="53"/>
      <c r="G39" s="91" t="s">
        <v>50</v>
      </c>
      <c r="H39" s="92" t="s">
        <v>51</v>
      </c>
      <c r="I39" s="53"/>
      <c r="J39" s="93">
        <f>SUM(J30:J37)</f>
        <v>0</v>
      </c>
      <c r="K39" s="94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hidden="1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hidden="1" customHeight="1">
      <c r="B45" s="31"/>
      <c r="C45" s="20" t="s">
        <v>98</v>
      </c>
      <c r="L45" s="31"/>
    </row>
    <row r="46" spans="2:12" s="1" customFormat="1" ht="6.95" hidden="1" customHeight="1">
      <c r="B46" s="31"/>
      <c r="L46" s="31"/>
    </row>
    <row r="47" spans="2:12" s="1" customFormat="1" ht="12" hidden="1" customHeight="1">
      <c r="B47" s="31"/>
      <c r="C47" s="26" t="s">
        <v>16</v>
      </c>
      <c r="L47" s="31"/>
    </row>
    <row r="48" spans="2:12" s="1" customFormat="1" ht="26.25" hidden="1" customHeight="1">
      <c r="B48" s="31"/>
      <c r="E48" s="213" t="str">
        <f>E7</f>
        <v>VT Petrůvka km 9,600 - 9,938 - oprava opevnění, ochranná hráz OPŠ 09/2024, č.stavby 8816</v>
      </c>
      <c r="F48" s="214"/>
      <c r="G48" s="214"/>
      <c r="H48" s="214"/>
      <c r="L48" s="31"/>
    </row>
    <row r="49" spans="2:47" s="1" customFormat="1" ht="12" hidden="1" customHeight="1">
      <c r="B49" s="31"/>
      <c r="C49" s="26" t="s">
        <v>96</v>
      </c>
      <c r="L49" s="31"/>
    </row>
    <row r="50" spans="2:47" s="1" customFormat="1" ht="16.5" hidden="1" customHeight="1">
      <c r="B50" s="31"/>
      <c r="E50" s="176" t="str">
        <f>E9</f>
        <v>03 - SO 03 oprava opevnění d.65m - PB a d.45m - LB</v>
      </c>
      <c r="F50" s="215"/>
      <c r="G50" s="215"/>
      <c r="H50" s="215"/>
      <c r="L50" s="31"/>
    </row>
    <row r="51" spans="2:47" s="1" customFormat="1" ht="6.95" hidden="1" customHeight="1">
      <c r="B51" s="31"/>
      <c r="L51" s="31"/>
    </row>
    <row r="52" spans="2:47" s="1" customFormat="1" ht="12" hidden="1" customHeight="1">
      <c r="B52" s="31"/>
      <c r="C52" s="26" t="s">
        <v>21</v>
      </c>
      <c r="F52" s="24" t="str">
        <f>F12</f>
        <v xml:space="preserve"> </v>
      </c>
      <c r="I52" s="26" t="s">
        <v>23</v>
      </c>
      <c r="J52" s="48" t="str">
        <f>IF(J12="","",J12)</f>
        <v>16. 3. 2025</v>
      </c>
      <c r="L52" s="31"/>
    </row>
    <row r="53" spans="2:47" s="1" customFormat="1" ht="6.95" hidden="1" customHeight="1">
      <c r="B53" s="31"/>
      <c r="L53" s="31"/>
    </row>
    <row r="54" spans="2:47" s="1" customFormat="1" ht="15.2" hidden="1" customHeight="1">
      <c r="B54" s="31"/>
      <c r="C54" s="26" t="s">
        <v>25</v>
      </c>
      <c r="F54" s="24" t="str">
        <f>E15</f>
        <v>Povodí Odry, státní podnik</v>
      </c>
      <c r="I54" s="26" t="s">
        <v>33</v>
      </c>
      <c r="J54" s="29" t="str">
        <f>E21</f>
        <v xml:space="preserve"> </v>
      </c>
      <c r="L54" s="31"/>
    </row>
    <row r="55" spans="2:47" s="1" customFormat="1" ht="15.2" hidden="1" customHeight="1">
      <c r="B55" s="31"/>
      <c r="C55" s="26" t="s">
        <v>31</v>
      </c>
      <c r="F55" s="24" t="str">
        <f>IF(E18="","",E18)</f>
        <v>Vyplň údaj</v>
      </c>
      <c r="I55" s="26" t="s">
        <v>36</v>
      </c>
      <c r="J55" s="29" t="str">
        <f>E24</f>
        <v xml:space="preserve"> </v>
      </c>
      <c r="L55" s="31"/>
    </row>
    <row r="56" spans="2:47" s="1" customFormat="1" ht="10.35" hidden="1" customHeight="1">
      <c r="B56" s="31"/>
      <c r="L56" s="31"/>
    </row>
    <row r="57" spans="2:47" s="1" customFormat="1" ht="29.25" hidden="1" customHeight="1">
      <c r="B57" s="31"/>
      <c r="C57" s="95" t="s">
        <v>99</v>
      </c>
      <c r="D57" s="89"/>
      <c r="E57" s="89"/>
      <c r="F57" s="89"/>
      <c r="G57" s="89"/>
      <c r="H57" s="89"/>
      <c r="I57" s="89"/>
      <c r="J57" s="96" t="s">
        <v>100</v>
      </c>
      <c r="K57" s="89"/>
      <c r="L57" s="31"/>
    </row>
    <row r="58" spans="2:47" s="1" customFormat="1" ht="10.35" hidden="1" customHeight="1">
      <c r="B58" s="31"/>
      <c r="L58" s="31"/>
    </row>
    <row r="59" spans="2:47" s="1" customFormat="1" ht="22.9" hidden="1" customHeight="1">
      <c r="B59" s="31"/>
      <c r="C59" s="97" t="s">
        <v>71</v>
      </c>
      <c r="J59" s="62">
        <f>J83</f>
        <v>0</v>
      </c>
      <c r="L59" s="31"/>
      <c r="AU59" s="16" t="s">
        <v>101</v>
      </c>
    </row>
    <row r="60" spans="2:47" s="8" customFormat="1" ht="24.95" hidden="1" customHeight="1">
      <c r="B60" s="98"/>
      <c r="D60" s="99" t="s">
        <v>102</v>
      </c>
      <c r="E60" s="100"/>
      <c r="F60" s="100"/>
      <c r="G60" s="100"/>
      <c r="H60" s="100"/>
      <c r="I60" s="100"/>
      <c r="J60" s="101">
        <f>J84</f>
        <v>0</v>
      </c>
      <c r="L60" s="98"/>
    </row>
    <row r="61" spans="2:47" s="9" customFormat="1" ht="19.899999999999999" hidden="1" customHeight="1">
      <c r="B61" s="102"/>
      <c r="D61" s="103" t="s">
        <v>103</v>
      </c>
      <c r="E61" s="104"/>
      <c r="F61" s="104"/>
      <c r="G61" s="104"/>
      <c r="H61" s="104"/>
      <c r="I61" s="104"/>
      <c r="J61" s="105">
        <f>J85</f>
        <v>0</v>
      </c>
      <c r="L61" s="102"/>
    </row>
    <row r="62" spans="2:47" s="9" customFormat="1" ht="19.899999999999999" hidden="1" customHeight="1">
      <c r="B62" s="102"/>
      <c r="D62" s="103" t="s">
        <v>172</v>
      </c>
      <c r="E62" s="104"/>
      <c r="F62" s="104"/>
      <c r="G62" s="104"/>
      <c r="H62" s="104"/>
      <c r="I62" s="104"/>
      <c r="J62" s="105">
        <f>J119</f>
        <v>0</v>
      </c>
      <c r="L62" s="102"/>
    </row>
    <row r="63" spans="2:47" s="9" customFormat="1" ht="19.899999999999999" hidden="1" customHeight="1">
      <c r="B63" s="102"/>
      <c r="D63" s="103" t="s">
        <v>173</v>
      </c>
      <c r="E63" s="104"/>
      <c r="F63" s="104"/>
      <c r="G63" s="104"/>
      <c r="H63" s="104"/>
      <c r="I63" s="104"/>
      <c r="J63" s="105">
        <f>J127</f>
        <v>0</v>
      </c>
      <c r="L63" s="102"/>
    </row>
    <row r="64" spans="2:47" s="1" customFormat="1" ht="21.75" hidden="1" customHeight="1">
      <c r="B64" s="31"/>
      <c r="L64" s="31"/>
    </row>
    <row r="65" spans="2:12" s="1" customFormat="1" ht="6.95" hidden="1" customHeight="1"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31"/>
    </row>
    <row r="66" spans="2:12" ht="11.25" hidden="1"/>
    <row r="67" spans="2:12" ht="11.25" hidden="1"/>
    <row r="68" spans="2:12" ht="11.25" hidden="1"/>
    <row r="69" spans="2:12" s="1" customFormat="1" ht="6.95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1"/>
    </row>
    <row r="70" spans="2:12" s="1" customFormat="1" ht="24.95" customHeight="1">
      <c r="B70" s="31"/>
      <c r="C70" s="20" t="s">
        <v>104</v>
      </c>
      <c r="L70" s="31"/>
    </row>
    <row r="71" spans="2:12" s="1" customFormat="1" ht="6.95" customHeight="1">
      <c r="B71" s="31"/>
      <c r="L71" s="31"/>
    </row>
    <row r="72" spans="2:12" s="1" customFormat="1" ht="12" customHeight="1">
      <c r="B72" s="31"/>
      <c r="C72" s="26" t="s">
        <v>16</v>
      </c>
      <c r="L72" s="31"/>
    </row>
    <row r="73" spans="2:12" s="1" customFormat="1" ht="26.25" customHeight="1">
      <c r="B73" s="31"/>
      <c r="E73" s="213" t="str">
        <f>E7</f>
        <v>VT Petrůvka km 9,600 - 9,938 - oprava opevnění, ochranná hráz OPŠ 09/2024, č.stavby 8816</v>
      </c>
      <c r="F73" s="214"/>
      <c r="G73" s="214"/>
      <c r="H73" s="214"/>
      <c r="L73" s="31"/>
    </row>
    <row r="74" spans="2:12" s="1" customFormat="1" ht="12" customHeight="1">
      <c r="B74" s="31"/>
      <c r="C74" s="26" t="s">
        <v>96</v>
      </c>
      <c r="L74" s="31"/>
    </row>
    <row r="75" spans="2:12" s="1" customFormat="1" ht="16.5" customHeight="1">
      <c r="B75" s="31"/>
      <c r="E75" s="176" t="str">
        <f>E9</f>
        <v>03 - SO 03 oprava opevnění d.65m - PB a d.45m - LB</v>
      </c>
      <c r="F75" s="215"/>
      <c r="G75" s="215"/>
      <c r="H75" s="215"/>
      <c r="L75" s="31"/>
    </row>
    <row r="76" spans="2:12" s="1" customFormat="1" ht="6.95" customHeight="1">
      <c r="B76" s="31"/>
      <c r="L76" s="31"/>
    </row>
    <row r="77" spans="2:12" s="1" customFormat="1" ht="12" customHeight="1">
      <c r="B77" s="31"/>
      <c r="C77" s="26" t="s">
        <v>21</v>
      </c>
      <c r="F77" s="24" t="str">
        <f>F12</f>
        <v xml:space="preserve"> </v>
      </c>
      <c r="I77" s="26" t="s">
        <v>23</v>
      </c>
      <c r="J77" s="48" t="str">
        <f>IF(J12="","",J12)</f>
        <v>16. 3. 2025</v>
      </c>
      <c r="L77" s="31"/>
    </row>
    <row r="78" spans="2:12" s="1" customFormat="1" ht="6.95" customHeight="1">
      <c r="B78" s="31"/>
      <c r="L78" s="31"/>
    </row>
    <row r="79" spans="2:12" s="1" customFormat="1" ht="15.2" customHeight="1">
      <c r="B79" s="31"/>
      <c r="C79" s="26" t="s">
        <v>25</v>
      </c>
      <c r="F79" s="24" t="str">
        <f>E15</f>
        <v>Povodí Odry, státní podnik</v>
      </c>
      <c r="I79" s="26" t="s">
        <v>33</v>
      </c>
      <c r="J79" s="29" t="str">
        <f>E21</f>
        <v xml:space="preserve"> </v>
      </c>
      <c r="L79" s="31"/>
    </row>
    <row r="80" spans="2:12" s="1" customFormat="1" ht="15.2" customHeight="1">
      <c r="B80" s="31"/>
      <c r="C80" s="26" t="s">
        <v>31</v>
      </c>
      <c r="F80" s="24" t="str">
        <f>IF(E18="","",E18)</f>
        <v>Vyplň údaj</v>
      </c>
      <c r="I80" s="26" t="s">
        <v>36</v>
      </c>
      <c r="J80" s="29" t="str">
        <f>E24</f>
        <v xml:space="preserve"> </v>
      </c>
      <c r="L80" s="31"/>
    </row>
    <row r="81" spans="2:65" s="1" customFormat="1" ht="10.35" customHeight="1">
      <c r="B81" s="31"/>
      <c r="L81" s="31"/>
    </row>
    <row r="82" spans="2:65" s="10" customFormat="1" ht="29.25" customHeight="1">
      <c r="B82" s="106"/>
      <c r="C82" s="107" t="s">
        <v>105</v>
      </c>
      <c r="D82" s="108" t="s">
        <v>58</v>
      </c>
      <c r="E82" s="108" t="s">
        <v>54</v>
      </c>
      <c r="F82" s="108" t="s">
        <v>55</v>
      </c>
      <c r="G82" s="108" t="s">
        <v>106</v>
      </c>
      <c r="H82" s="108" t="s">
        <v>107</v>
      </c>
      <c r="I82" s="108" t="s">
        <v>108</v>
      </c>
      <c r="J82" s="109" t="s">
        <v>100</v>
      </c>
      <c r="K82" s="110" t="s">
        <v>109</v>
      </c>
      <c r="L82" s="106"/>
      <c r="M82" s="55" t="s">
        <v>19</v>
      </c>
      <c r="N82" s="56" t="s">
        <v>43</v>
      </c>
      <c r="O82" s="56" t="s">
        <v>110</v>
      </c>
      <c r="P82" s="56" t="s">
        <v>111</v>
      </c>
      <c r="Q82" s="56" t="s">
        <v>112</v>
      </c>
      <c r="R82" s="56" t="s">
        <v>113</v>
      </c>
      <c r="S82" s="56" t="s">
        <v>114</v>
      </c>
      <c r="T82" s="57" t="s">
        <v>115</v>
      </c>
    </row>
    <row r="83" spans="2:65" s="1" customFormat="1" ht="22.9" customHeight="1">
      <c r="B83" s="31"/>
      <c r="C83" s="60" t="s">
        <v>116</v>
      </c>
      <c r="J83" s="111">
        <f>BK83</f>
        <v>0</v>
      </c>
      <c r="L83" s="31"/>
      <c r="M83" s="58"/>
      <c r="N83" s="49"/>
      <c r="O83" s="49"/>
      <c r="P83" s="112">
        <f>P84</f>
        <v>0</v>
      </c>
      <c r="Q83" s="49"/>
      <c r="R83" s="112">
        <f>R84</f>
        <v>401.62319999999994</v>
      </c>
      <c r="S83" s="49"/>
      <c r="T83" s="113">
        <f>T84</f>
        <v>0</v>
      </c>
      <c r="AT83" s="16" t="s">
        <v>72</v>
      </c>
      <c r="AU83" s="16" t="s">
        <v>101</v>
      </c>
      <c r="BK83" s="114">
        <f>BK84</f>
        <v>0</v>
      </c>
    </row>
    <row r="84" spans="2:65" s="11" customFormat="1" ht="25.9" customHeight="1">
      <c r="B84" s="115"/>
      <c r="D84" s="116" t="s">
        <v>72</v>
      </c>
      <c r="E84" s="117" t="s">
        <v>117</v>
      </c>
      <c r="F84" s="117" t="s">
        <v>118</v>
      </c>
      <c r="I84" s="118"/>
      <c r="J84" s="119">
        <f>BK84</f>
        <v>0</v>
      </c>
      <c r="L84" s="115"/>
      <c r="M84" s="120"/>
      <c r="P84" s="121">
        <f>P85+P119+P127</f>
        <v>0</v>
      </c>
      <c r="R84" s="121">
        <f>R85+R119+R127</f>
        <v>401.62319999999994</v>
      </c>
      <c r="T84" s="122">
        <f>T85+T119+T127</f>
        <v>0</v>
      </c>
      <c r="AR84" s="116" t="s">
        <v>35</v>
      </c>
      <c r="AT84" s="123" t="s">
        <v>72</v>
      </c>
      <c r="AU84" s="123" t="s">
        <v>73</v>
      </c>
      <c r="AY84" s="116" t="s">
        <v>119</v>
      </c>
      <c r="BK84" s="124">
        <f>BK85+BK119+BK127</f>
        <v>0</v>
      </c>
    </row>
    <row r="85" spans="2:65" s="11" customFormat="1" ht="22.9" customHeight="1">
      <c r="B85" s="115"/>
      <c r="D85" s="116" t="s">
        <v>72</v>
      </c>
      <c r="E85" s="125" t="s">
        <v>35</v>
      </c>
      <c r="F85" s="125" t="s">
        <v>120</v>
      </c>
      <c r="I85" s="118"/>
      <c r="J85" s="126">
        <f>BK85</f>
        <v>0</v>
      </c>
      <c r="L85" s="115"/>
      <c r="M85" s="120"/>
      <c r="P85" s="121">
        <f>SUM(P86:P118)</f>
        <v>0</v>
      </c>
      <c r="R85" s="121">
        <f>SUM(R86:R118)</f>
        <v>0</v>
      </c>
      <c r="T85" s="122">
        <f>SUM(T86:T118)</f>
        <v>0</v>
      </c>
      <c r="AR85" s="116" t="s">
        <v>35</v>
      </c>
      <c r="AT85" s="123" t="s">
        <v>72</v>
      </c>
      <c r="AU85" s="123" t="s">
        <v>35</v>
      </c>
      <c r="AY85" s="116" t="s">
        <v>119</v>
      </c>
      <c r="BK85" s="124">
        <f>SUM(BK86:BK118)</f>
        <v>0</v>
      </c>
    </row>
    <row r="86" spans="2:65" s="1" customFormat="1" ht="44.25" customHeight="1">
      <c r="B86" s="31"/>
      <c r="C86" s="127" t="s">
        <v>35</v>
      </c>
      <c r="D86" s="127" t="s">
        <v>121</v>
      </c>
      <c r="E86" s="128" t="s">
        <v>174</v>
      </c>
      <c r="F86" s="129" t="s">
        <v>175</v>
      </c>
      <c r="G86" s="130" t="s">
        <v>143</v>
      </c>
      <c r="H86" s="131">
        <v>50</v>
      </c>
      <c r="I86" s="132"/>
      <c r="J86" s="133">
        <f>ROUND(I86*H86,2)</f>
        <v>0</v>
      </c>
      <c r="K86" s="134"/>
      <c r="L86" s="31"/>
      <c r="M86" s="135" t="s">
        <v>19</v>
      </c>
      <c r="N86" s="136" t="s">
        <v>44</v>
      </c>
      <c r="P86" s="137">
        <f>O86*H86</f>
        <v>0</v>
      </c>
      <c r="Q86" s="137">
        <v>0</v>
      </c>
      <c r="R86" s="137">
        <f>Q86*H86</f>
        <v>0</v>
      </c>
      <c r="S86" s="137">
        <v>0</v>
      </c>
      <c r="T86" s="138">
        <f>S86*H86</f>
        <v>0</v>
      </c>
      <c r="AR86" s="139" t="s">
        <v>125</v>
      </c>
      <c r="AT86" s="139" t="s">
        <v>121</v>
      </c>
      <c r="AU86" s="139" t="s">
        <v>82</v>
      </c>
      <c r="AY86" s="16" t="s">
        <v>119</v>
      </c>
      <c r="BE86" s="140">
        <f>IF(N86="základní",J86,0)</f>
        <v>0</v>
      </c>
      <c r="BF86" s="140">
        <f>IF(N86="snížená",J86,0)</f>
        <v>0</v>
      </c>
      <c r="BG86" s="140">
        <f>IF(N86="zákl. přenesená",J86,0)</f>
        <v>0</v>
      </c>
      <c r="BH86" s="140">
        <f>IF(N86="sníž. přenesená",J86,0)</f>
        <v>0</v>
      </c>
      <c r="BI86" s="140">
        <f>IF(N86="nulová",J86,0)</f>
        <v>0</v>
      </c>
      <c r="BJ86" s="16" t="s">
        <v>35</v>
      </c>
      <c r="BK86" s="140">
        <f>ROUND(I86*H86,2)</f>
        <v>0</v>
      </c>
      <c r="BL86" s="16" t="s">
        <v>125</v>
      </c>
      <c r="BM86" s="139" t="s">
        <v>176</v>
      </c>
    </row>
    <row r="87" spans="2:65" s="1" customFormat="1" ht="11.25">
      <c r="B87" s="31"/>
      <c r="D87" s="141" t="s">
        <v>127</v>
      </c>
      <c r="F87" s="142" t="s">
        <v>177</v>
      </c>
      <c r="I87" s="143"/>
      <c r="L87" s="31"/>
      <c r="M87" s="144"/>
      <c r="T87" s="52"/>
      <c r="AT87" s="16" t="s">
        <v>127</v>
      </c>
      <c r="AU87" s="16" t="s">
        <v>82</v>
      </c>
    </row>
    <row r="88" spans="2:65" s="1" customFormat="1" ht="33" customHeight="1">
      <c r="B88" s="31"/>
      <c r="C88" s="127" t="s">
        <v>82</v>
      </c>
      <c r="D88" s="127" t="s">
        <v>121</v>
      </c>
      <c r="E88" s="128" t="s">
        <v>178</v>
      </c>
      <c r="F88" s="129" t="s">
        <v>179</v>
      </c>
      <c r="G88" s="130" t="s">
        <v>180</v>
      </c>
      <c r="H88" s="131">
        <v>1</v>
      </c>
      <c r="I88" s="132"/>
      <c r="J88" s="133">
        <f>ROUND(I88*H88,2)</f>
        <v>0</v>
      </c>
      <c r="K88" s="134"/>
      <c r="L88" s="31"/>
      <c r="M88" s="135" t="s">
        <v>19</v>
      </c>
      <c r="N88" s="136" t="s">
        <v>44</v>
      </c>
      <c r="P88" s="137">
        <f>O88*H88</f>
        <v>0</v>
      </c>
      <c r="Q88" s="137">
        <v>0</v>
      </c>
      <c r="R88" s="137">
        <f>Q88*H88</f>
        <v>0</v>
      </c>
      <c r="S88" s="137">
        <v>0</v>
      </c>
      <c r="T88" s="138">
        <f>S88*H88</f>
        <v>0</v>
      </c>
      <c r="AR88" s="139" t="s">
        <v>125</v>
      </c>
      <c r="AT88" s="139" t="s">
        <v>121</v>
      </c>
      <c r="AU88" s="139" t="s">
        <v>82</v>
      </c>
      <c r="AY88" s="16" t="s">
        <v>119</v>
      </c>
      <c r="BE88" s="140">
        <f>IF(N88="základní",J88,0)</f>
        <v>0</v>
      </c>
      <c r="BF88" s="140">
        <f>IF(N88="snížená",J88,0)</f>
        <v>0</v>
      </c>
      <c r="BG88" s="140">
        <f>IF(N88="zákl. přenesená",J88,0)</f>
        <v>0</v>
      </c>
      <c r="BH88" s="140">
        <f>IF(N88="sníž. přenesená",J88,0)</f>
        <v>0</v>
      </c>
      <c r="BI88" s="140">
        <f>IF(N88="nulová",J88,0)</f>
        <v>0</v>
      </c>
      <c r="BJ88" s="16" t="s">
        <v>35</v>
      </c>
      <c r="BK88" s="140">
        <f>ROUND(I88*H88,2)</f>
        <v>0</v>
      </c>
      <c r="BL88" s="16" t="s">
        <v>125</v>
      </c>
      <c r="BM88" s="139" t="s">
        <v>181</v>
      </c>
    </row>
    <row r="89" spans="2:65" s="1" customFormat="1" ht="11.25">
      <c r="B89" s="31"/>
      <c r="D89" s="141" t="s">
        <v>127</v>
      </c>
      <c r="F89" s="142" t="s">
        <v>182</v>
      </c>
      <c r="I89" s="143"/>
      <c r="L89" s="31"/>
      <c r="M89" s="144"/>
      <c r="T89" s="52"/>
      <c r="AT89" s="16" t="s">
        <v>127</v>
      </c>
      <c r="AU89" s="16" t="s">
        <v>82</v>
      </c>
    </row>
    <row r="90" spans="2:65" s="1" customFormat="1" ht="24.2" customHeight="1">
      <c r="B90" s="31"/>
      <c r="C90" s="127" t="s">
        <v>136</v>
      </c>
      <c r="D90" s="127" t="s">
        <v>121</v>
      </c>
      <c r="E90" s="128" t="s">
        <v>183</v>
      </c>
      <c r="F90" s="129" t="s">
        <v>184</v>
      </c>
      <c r="G90" s="130" t="s">
        <v>180</v>
      </c>
      <c r="H90" s="131">
        <v>3</v>
      </c>
      <c r="I90" s="132"/>
      <c r="J90" s="133">
        <f>ROUND(I90*H90,2)</f>
        <v>0</v>
      </c>
      <c r="K90" s="134"/>
      <c r="L90" s="31"/>
      <c r="M90" s="135" t="s">
        <v>19</v>
      </c>
      <c r="N90" s="136" t="s">
        <v>44</v>
      </c>
      <c r="P90" s="137">
        <f>O90*H90</f>
        <v>0</v>
      </c>
      <c r="Q90" s="137">
        <v>0</v>
      </c>
      <c r="R90" s="137">
        <f>Q90*H90</f>
        <v>0</v>
      </c>
      <c r="S90" s="137">
        <v>0</v>
      </c>
      <c r="T90" s="138">
        <f>S90*H90</f>
        <v>0</v>
      </c>
      <c r="AR90" s="139" t="s">
        <v>125</v>
      </c>
      <c r="AT90" s="139" t="s">
        <v>121</v>
      </c>
      <c r="AU90" s="139" t="s">
        <v>82</v>
      </c>
      <c r="AY90" s="16" t="s">
        <v>119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6" t="s">
        <v>35</v>
      </c>
      <c r="BK90" s="140">
        <f>ROUND(I90*H90,2)</f>
        <v>0</v>
      </c>
      <c r="BL90" s="16" t="s">
        <v>125</v>
      </c>
      <c r="BM90" s="139" t="s">
        <v>185</v>
      </c>
    </row>
    <row r="91" spans="2:65" s="1" customFormat="1" ht="11.25">
      <c r="B91" s="31"/>
      <c r="D91" s="141" t="s">
        <v>127</v>
      </c>
      <c r="F91" s="142" t="s">
        <v>186</v>
      </c>
      <c r="I91" s="143"/>
      <c r="L91" s="31"/>
      <c r="M91" s="144"/>
      <c r="T91" s="52"/>
      <c r="AT91" s="16" t="s">
        <v>127</v>
      </c>
      <c r="AU91" s="16" t="s">
        <v>82</v>
      </c>
    </row>
    <row r="92" spans="2:65" s="1" customFormat="1" ht="33" customHeight="1">
      <c r="B92" s="31"/>
      <c r="C92" s="127" t="s">
        <v>125</v>
      </c>
      <c r="D92" s="127" t="s">
        <v>121</v>
      </c>
      <c r="E92" s="128" t="s">
        <v>158</v>
      </c>
      <c r="F92" s="129" t="s">
        <v>159</v>
      </c>
      <c r="G92" s="130" t="s">
        <v>124</v>
      </c>
      <c r="H92" s="131">
        <v>650</v>
      </c>
      <c r="I92" s="132"/>
      <c r="J92" s="133">
        <f>ROUND(I92*H92,2)</f>
        <v>0</v>
      </c>
      <c r="K92" s="134"/>
      <c r="L92" s="31"/>
      <c r="M92" s="135" t="s">
        <v>19</v>
      </c>
      <c r="N92" s="136" t="s">
        <v>44</v>
      </c>
      <c r="P92" s="137">
        <f>O92*H92</f>
        <v>0</v>
      </c>
      <c r="Q92" s="137">
        <v>0</v>
      </c>
      <c r="R92" s="137">
        <f>Q92*H92</f>
        <v>0</v>
      </c>
      <c r="S92" s="137">
        <v>0</v>
      </c>
      <c r="T92" s="138">
        <f>S92*H92</f>
        <v>0</v>
      </c>
      <c r="AR92" s="139" t="s">
        <v>125</v>
      </c>
      <c r="AT92" s="139" t="s">
        <v>121</v>
      </c>
      <c r="AU92" s="139" t="s">
        <v>82</v>
      </c>
      <c r="AY92" s="16" t="s">
        <v>119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6" t="s">
        <v>35</v>
      </c>
      <c r="BK92" s="140">
        <f>ROUND(I92*H92,2)</f>
        <v>0</v>
      </c>
      <c r="BL92" s="16" t="s">
        <v>125</v>
      </c>
      <c r="BM92" s="139" t="s">
        <v>160</v>
      </c>
    </row>
    <row r="93" spans="2:65" s="1" customFormat="1" ht="11.25">
      <c r="B93" s="31"/>
      <c r="D93" s="141" t="s">
        <v>127</v>
      </c>
      <c r="F93" s="142" t="s">
        <v>161</v>
      </c>
      <c r="I93" s="143"/>
      <c r="L93" s="31"/>
      <c r="M93" s="144"/>
      <c r="T93" s="52"/>
      <c r="AT93" s="16" t="s">
        <v>127</v>
      </c>
      <c r="AU93" s="16" t="s">
        <v>82</v>
      </c>
    </row>
    <row r="94" spans="2:65" s="12" customFormat="1" ht="11.25">
      <c r="B94" s="145"/>
      <c r="D94" s="146" t="s">
        <v>129</v>
      </c>
      <c r="E94" s="147" t="s">
        <v>19</v>
      </c>
      <c r="F94" s="148" t="s">
        <v>187</v>
      </c>
      <c r="H94" s="149">
        <v>650</v>
      </c>
      <c r="I94" s="150"/>
      <c r="L94" s="145"/>
      <c r="M94" s="151"/>
      <c r="T94" s="152"/>
      <c r="AT94" s="147" t="s">
        <v>129</v>
      </c>
      <c r="AU94" s="147" t="s">
        <v>82</v>
      </c>
      <c r="AV94" s="12" t="s">
        <v>82</v>
      </c>
      <c r="AW94" s="12" t="s">
        <v>34</v>
      </c>
      <c r="AX94" s="12" t="s">
        <v>35</v>
      </c>
      <c r="AY94" s="147" t="s">
        <v>119</v>
      </c>
    </row>
    <row r="95" spans="2:65" s="1" customFormat="1" ht="66.75" customHeight="1">
      <c r="B95" s="31"/>
      <c r="C95" s="127" t="s">
        <v>147</v>
      </c>
      <c r="D95" s="127" t="s">
        <v>121</v>
      </c>
      <c r="E95" s="128" t="s">
        <v>188</v>
      </c>
      <c r="F95" s="129" t="s">
        <v>189</v>
      </c>
      <c r="G95" s="130" t="s">
        <v>124</v>
      </c>
      <c r="H95" s="131">
        <v>165</v>
      </c>
      <c r="I95" s="132"/>
      <c r="J95" s="133">
        <f>ROUND(I95*H95,2)</f>
        <v>0</v>
      </c>
      <c r="K95" s="134"/>
      <c r="L95" s="31"/>
      <c r="M95" s="135" t="s">
        <v>19</v>
      </c>
      <c r="N95" s="136" t="s">
        <v>44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125</v>
      </c>
      <c r="AT95" s="139" t="s">
        <v>121</v>
      </c>
      <c r="AU95" s="139" t="s">
        <v>82</v>
      </c>
      <c r="AY95" s="16" t="s">
        <v>119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6" t="s">
        <v>35</v>
      </c>
      <c r="BK95" s="140">
        <f>ROUND(I95*H95,2)</f>
        <v>0</v>
      </c>
      <c r="BL95" s="16" t="s">
        <v>125</v>
      </c>
      <c r="BM95" s="139" t="s">
        <v>190</v>
      </c>
    </row>
    <row r="96" spans="2:65" s="1" customFormat="1" ht="11.25">
      <c r="B96" s="31"/>
      <c r="D96" s="141" t="s">
        <v>127</v>
      </c>
      <c r="F96" s="142" t="s">
        <v>191</v>
      </c>
      <c r="I96" s="143"/>
      <c r="L96" s="31"/>
      <c r="M96" s="144"/>
      <c r="T96" s="52"/>
      <c r="AT96" s="16" t="s">
        <v>127</v>
      </c>
      <c r="AU96" s="16" t="s">
        <v>82</v>
      </c>
    </row>
    <row r="97" spans="2:65" s="12" customFormat="1" ht="11.25">
      <c r="B97" s="145"/>
      <c r="D97" s="146" t="s">
        <v>129</v>
      </c>
      <c r="E97" s="147" t="s">
        <v>19</v>
      </c>
      <c r="F97" s="148" t="s">
        <v>192</v>
      </c>
      <c r="H97" s="149">
        <v>97.5</v>
      </c>
      <c r="I97" s="150"/>
      <c r="L97" s="145"/>
      <c r="M97" s="151"/>
      <c r="T97" s="152"/>
      <c r="AT97" s="147" t="s">
        <v>129</v>
      </c>
      <c r="AU97" s="147" t="s">
        <v>82</v>
      </c>
      <c r="AV97" s="12" t="s">
        <v>82</v>
      </c>
      <c r="AW97" s="12" t="s">
        <v>34</v>
      </c>
      <c r="AX97" s="12" t="s">
        <v>73</v>
      </c>
      <c r="AY97" s="147" t="s">
        <v>119</v>
      </c>
    </row>
    <row r="98" spans="2:65" s="12" customFormat="1" ht="11.25">
      <c r="B98" s="145"/>
      <c r="D98" s="146" t="s">
        <v>129</v>
      </c>
      <c r="E98" s="147" t="s">
        <v>19</v>
      </c>
      <c r="F98" s="148" t="s">
        <v>193</v>
      </c>
      <c r="H98" s="149">
        <v>67.5</v>
      </c>
      <c r="I98" s="150"/>
      <c r="L98" s="145"/>
      <c r="M98" s="151"/>
      <c r="T98" s="152"/>
      <c r="AT98" s="147" t="s">
        <v>129</v>
      </c>
      <c r="AU98" s="147" t="s">
        <v>82</v>
      </c>
      <c r="AV98" s="12" t="s">
        <v>82</v>
      </c>
      <c r="AW98" s="12" t="s">
        <v>34</v>
      </c>
      <c r="AX98" s="12" t="s">
        <v>73</v>
      </c>
      <c r="AY98" s="147" t="s">
        <v>119</v>
      </c>
    </row>
    <row r="99" spans="2:65" s="13" customFormat="1" ht="11.25">
      <c r="B99" s="156"/>
      <c r="D99" s="146" t="s">
        <v>129</v>
      </c>
      <c r="E99" s="157" t="s">
        <v>19</v>
      </c>
      <c r="F99" s="158" t="s">
        <v>194</v>
      </c>
      <c r="H99" s="159">
        <v>165</v>
      </c>
      <c r="I99" s="160"/>
      <c r="L99" s="156"/>
      <c r="M99" s="161"/>
      <c r="T99" s="162"/>
      <c r="AT99" s="157" t="s">
        <v>129</v>
      </c>
      <c r="AU99" s="157" t="s">
        <v>82</v>
      </c>
      <c r="AV99" s="13" t="s">
        <v>125</v>
      </c>
      <c r="AW99" s="13" t="s">
        <v>34</v>
      </c>
      <c r="AX99" s="13" t="s">
        <v>35</v>
      </c>
      <c r="AY99" s="157" t="s">
        <v>119</v>
      </c>
    </row>
    <row r="100" spans="2:65" s="1" customFormat="1" ht="62.65" customHeight="1">
      <c r="B100" s="31"/>
      <c r="C100" s="127" t="s">
        <v>152</v>
      </c>
      <c r="D100" s="127" t="s">
        <v>121</v>
      </c>
      <c r="E100" s="128" t="s">
        <v>131</v>
      </c>
      <c r="F100" s="129" t="s">
        <v>132</v>
      </c>
      <c r="G100" s="130" t="s">
        <v>124</v>
      </c>
      <c r="H100" s="131">
        <v>815</v>
      </c>
      <c r="I100" s="132"/>
      <c r="J100" s="133">
        <f>ROUND(I100*H100,2)</f>
        <v>0</v>
      </c>
      <c r="K100" s="134"/>
      <c r="L100" s="31"/>
      <c r="M100" s="135" t="s">
        <v>19</v>
      </c>
      <c r="N100" s="136" t="s">
        <v>44</v>
      </c>
      <c r="P100" s="137">
        <f>O100*H100</f>
        <v>0</v>
      </c>
      <c r="Q100" s="137">
        <v>0</v>
      </c>
      <c r="R100" s="137">
        <f>Q100*H100</f>
        <v>0</v>
      </c>
      <c r="S100" s="137">
        <v>0</v>
      </c>
      <c r="T100" s="138">
        <f>S100*H100</f>
        <v>0</v>
      </c>
      <c r="AR100" s="139" t="s">
        <v>125</v>
      </c>
      <c r="AT100" s="139" t="s">
        <v>121</v>
      </c>
      <c r="AU100" s="139" t="s">
        <v>82</v>
      </c>
      <c r="AY100" s="16" t="s">
        <v>119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6" t="s">
        <v>35</v>
      </c>
      <c r="BK100" s="140">
        <f>ROUND(I100*H100,2)</f>
        <v>0</v>
      </c>
      <c r="BL100" s="16" t="s">
        <v>125</v>
      </c>
      <c r="BM100" s="139" t="s">
        <v>195</v>
      </c>
    </row>
    <row r="101" spans="2:65" s="1" customFormat="1" ht="11.25">
      <c r="B101" s="31"/>
      <c r="D101" s="141" t="s">
        <v>127</v>
      </c>
      <c r="F101" s="142" t="s">
        <v>134</v>
      </c>
      <c r="I101" s="143"/>
      <c r="L101" s="31"/>
      <c r="M101" s="144"/>
      <c r="T101" s="52"/>
      <c r="AT101" s="16" t="s">
        <v>127</v>
      </c>
      <c r="AU101" s="16" t="s">
        <v>82</v>
      </c>
    </row>
    <row r="102" spans="2:65" s="12" customFormat="1" ht="11.25">
      <c r="B102" s="145"/>
      <c r="D102" s="146" t="s">
        <v>129</v>
      </c>
      <c r="E102" s="147" t="s">
        <v>19</v>
      </c>
      <c r="F102" s="148" t="s">
        <v>196</v>
      </c>
      <c r="H102" s="149">
        <v>815</v>
      </c>
      <c r="I102" s="150"/>
      <c r="L102" s="145"/>
      <c r="M102" s="151"/>
      <c r="T102" s="152"/>
      <c r="AT102" s="147" t="s">
        <v>129</v>
      </c>
      <c r="AU102" s="147" t="s">
        <v>82</v>
      </c>
      <c r="AV102" s="12" t="s">
        <v>82</v>
      </c>
      <c r="AW102" s="12" t="s">
        <v>34</v>
      </c>
      <c r="AX102" s="12" t="s">
        <v>35</v>
      </c>
      <c r="AY102" s="147" t="s">
        <v>119</v>
      </c>
    </row>
    <row r="103" spans="2:65" s="1" customFormat="1" ht="44.25" customHeight="1">
      <c r="B103" s="31"/>
      <c r="C103" s="127" t="s">
        <v>197</v>
      </c>
      <c r="D103" s="127" t="s">
        <v>121</v>
      </c>
      <c r="E103" s="128" t="s">
        <v>165</v>
      </c>
      <c r="F103" s="129" t="s">
        <v>166</v>
      </c>
      <c r="G103" s="130" t="s">
        <v>124</v>
      </c>
      <c r="H103" s="131">
        <v>815</v>
      </c>
      <c r="I103" s="132"/>
      <c r="J103" s="133">
        <f>ROUND(I103*H103,2)</f>
        <v>0</v>
      </c>
      <c r="K103" s="134"/>
      <c r="L103" s="31"/>
      <c r="M103" s="135" t="s">
        <v>19</v>
      </c>
      <c r="N103" s="136" t="s">
        <v>44</v>
      </c>
      <c r="P103" s="137">
        <f>O103*H103</f>
        <v>0</v>
      </c>
      <c r="Q103" s="137">
        <v>0</v>
      </c>
      <c r="R103" s="137">
        <f>Q103*H103</f>
        <v>0</v>
      </c>
      <c r="S103" s="137">
        <v>0</v>
      </c>
      <c r="T103" s="138">
        <f>S103*H103</f>
        <v>0</v>
      </c>
      <c r="AR103" s="139" t="s">
        <v>125</v>
      </c>
      <c r="AT103" s="139" t="s">
        <v>121</v>
      </c>
      <c r="AU103" s="139" t="s">
        <v>82</v>
      </c>
      <c r="AY103" s="16" t="s">
        <v>119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6" t="s">
        <v>35</v>
      </c>
      <c r="BK103" s="140">
        <f>ROUND(I103*H103,2)</f>
        <v>0</v>
      </c>
      <c r="BL103" s="16" t="s">
        <v>125</v>
      </c>
      <c r="BM103" s="139" t="s">
        <v>198</v>
      </c>
    </row>
    <row r="104" spans="2:65" s="1" customFormat="1" ht="11.25">
      <c r="B104" s="31"/>
      <c r="D104" s="141" t="s">
        <v>127</v>
      </c>
      <c r="F104" s="142" t="s">
        <v>168</v>
      </c>
      <c r="I104" s="143"/>
      <c r="L104" s="31"/>
      <c r="M104" s="144"/>
      <c r="T104" s="52"/>
      <c r="AT104" s="16" t="s">
        <v>127</v>
      </c>
      <c r="AU104" s="16" t="s">
        <v>82</v>
      </c>
    </row>
    <row r="105" spans="2:65" s="1" customFormat="1" ht="33" customHeight="1">
      <c r="B105" s="31"/>
      <c r="C105" s="127" t="s">
        <v>199</v>
      </c>
      <c r="D105" s="127" t="s">
        <v>121</v>
      </c>
      <c r="E105" s="128" t="s">
        <v>141</v>
      </c>
      <c r="F105" s="129" t="s">
        <v>142</v>
      </c>
      <c r="G105" s="130" t="s">
        <v>143</v>
      </c>
      <c r="H105" s="131">
        <v>1040</v>
      </c>
      <c r="I105" s="132"/>
      <c r="J105" s="133">
        <f>ROUND(I105*H105,2)</f>
        <v>0</v>
      </c>
      <c r="K105" s="134"/>
      <c r="L105" s="31"/>
      <c r="M105" s="135" t="s">
        <v>19</v>
      </c>
      <c r="N105" s="136" t="s">
        <v>44</v>
      </c>
      <c r="P105" s="137">
        <f>O105*H105</f>
        <v>0</v>
      </c>
      <c r="Q105" s="137">
        <v>0</v>
      </c>
      <c r="R105" s="137">
        <f>Q105*H105</f>
        <v>0</v>
      </c>
      <c r="S105" s="137">
        <v>0</v>
      </c>
      <c r="T105" s="138">
        <f>S105*H105</f>
        <v>0</v>
      </c>
      <c r="AR105" s="139" t="s">
        <v>125</v>
      </c>
      <c r="AT105" s="139" t="s">
        <v>121</v>
      </c>
      <c r="AU105" s="139" t="s">
        <v>82</v>
      </c>
      <c r="AY105" s="16" t="s">
        <v>119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6" t="s">
        <v>35</v>
      </c>
      <c r="BK105" s="140">
        <f>ROUND(I105*H105,2)</f>
        <v>0</v>
      </c>
      <c r="BL105" s="16" t="s">
        <v>125</v>
      </c>
      <c r="BM105" s="139" t="s">
        <v>200</v>
      </c>
    </row>
    <row r="106" spans="2:65" s="1" customFormat="1" ht="11.25">
      <c r="B106" s="31"/>
      <c r="D106" s="141" t="s">
        <v>127</v>
      </c>
      <c r="F106" s="142" t="s">
        <v>145</v>
      </c>
      <c r="I106" s="143"/>
      <c r="L106" s="31"/>
      <c r="M106" s="144"/>
      <c r="T106" s="52"/>
      <c r="AT106" s="16" t="s">
        <v>127</v>
      </c>
      <c r="AU106" s="16" t="s">
        <v>82</v>
      </c>
    </row>
    <row r="107" spans="2:65" s="12" customFormat="1" ht="11.25">
      <c r="B107" s="145"/>
      <c r="D107" s="146" t="s">
        <v>129</v>
      </c>
      <c r="E107" s="147" t="s">
        <v>19</v>
      </c>
      <c r="F107" s="148" t="s">
        <v>201</v>
      </c>
      <c r="H107" s="149">
        <v>520</v>
      </c>
      <c r="I107" s="150"/>
      <c r="L107" s="145"/>
      <c r="M107" s="151"/>
      <c r="T107" s="152"/>
      <c r="AT107" s="147" t="s">
        <v>129</v>
      </c>
      <c r="AU107" s="147" t="s">
        <v>82</v>
      </c>
      <c r="AV107" s="12" t="s">
        <v>82</v>
      </c>
      <c r="AW107" s="12" t="s">
        <v>34</v>
      </c>
      <c r="AX107" s="12" t="s">
        <v>73</v>
      </c>
      <c r="AY107" s="147" t="s">
        <v>119</v>
      </c>
    </row>
    <row r="108" spans="2:65" s="12" customFormat="1" ht="11.25">
      <c r="B108" s="145"/>
      <c r="D108" s="146" t="s">
        <v>129</v>
      </c>
      <c r="E108" s="147" t="s">
        <v>19</v>
      </c>
      <c r="F108" s="148" t="s">
        <v>202</v>
      </c>
      <c r="H108" s="149">
        <v>520</v>
      </c>
      <c r="I108" s="150"/>
      <c r="L108" s="145"/>
      <c r="M108" s="151"/>
      <c r="T108" s="152"/>
      <c r="AT108" s="147" t="s">
        <v>129</v>
      </c>
      <c r="AU108" s="147" t="s">
        <v>82</v>
      </c>
      <c r="AV108" s="12" t="s">
        <v>82</v>
      </c>
      <c r="AW108" s="12" t="s">
        <v>34</v>
      </c>
      <c r="AX108" s="12" t="s">
        <v>73</v>
      </c>
      <c r="AY108" s="147" t="s">
        <v>119</v>
      </c>
    </row>
    <row r="109" spans="2:65" s="13" customFormat="1" ht="11.25">
      <c r="B109" s="156"/>
      <c r="D109" s="146" t="s">
        <v>129</v>
      </c>
      <c r="E109" s="157" t="s">
        <v>19</v>
      </c>
      <c r="F109" s="158" t="s">
        <v>194</v>
      </c>
      <c r="H109" s="159">
        <v>1040</v>
      </c>
      <c r="I109" s="160"/>
      <c r="L109" s="156"/>
      <c r="M109" s="161"/>
      <c r="T109" s="162"/>
      <c r="AT109" s="157" t="s">
        <v>129</v>
      </c>
      <c r="AU109" s="157" t="s">
        <v>82</v>
      </c>
      <c r="AV109" s="13" t="s">
        <v>125</v>
      </c>
      <c r="AW109" s="13" t="s">
        <v>34</v>
      </c>
      <c r="AX109" s="13" t="s">
        <v>35</v>
      </c>
      <c r="AY109" s="157" t="s">
        <v>119</v>
      </c>
    </row>
    <row r="110" spans="2:65" s="1" customFormat="1" ht="44.25" customHeight="1">
      <c r="B110" s="31"/>
      <c r="C110" s="127" t="s">
        <v>203</v>
      </c>
      <c r="D110" s="127" t="s">
        <v>121</v>
      </c>
      <c r="E110" s="128" t="s">
        <v>148</v>
      </c>
      <c r="F110" s="129" t="s">
        <v>149</v>
      </c>
      <c r="G110" s="130" t="s">
        <v>124</v>
      </c>
      <c r="H110" s="131">
        <v>815</v>
      </c>
      <c r="I110" s="132"/>
      <c r="J110" s="133">
        <f>ROUND(I110*H110,2)</f>
        <v>0</v>
      </c>
      <c r="K110" s="134"/>
      <c r="L110" s="31"/>
      <c r="M110" s="135" t="s">
        <v>19</v>
      </c>
      <c r="N110" s="136" t="s">
        <v>44</v>
      </c>
      <c r="P110" s="137">
        <f>O110*H110</f>
        <v>0</v>
      </c>
      <c r="Q110" s="137">
        <v>0</v>
      </c>
      <c r="R110" s="137">
        <f>Q110*H110</f>
        <v>0</v>
      </c>
      <c r="S110" s="137">
        <v>0</v>
      </c>
      <c r="T110" s="138">
        <f>S110*H110</f>
        <v>0</v>
      </c>
      <c r="AR110" s="139" t="s">
        <v>125</v>
      </c>
      <c r="AT110" s="139" t="s">
        <v>121</v>
      </c>
      <c r="AU110" s="139" t="s">
        <v>82</v>
      </c>
      <c r="AY110" s="16" t="s">
        <v>119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6" t="s">
        <v>35</v>
      </c>
      <c r="BK110" s="140">
        <f>ROUND(I110*H110,2)</f>
        <v>0</v>
      </c>
      <c r="BL110" s="16" t="s">
        <v>125</v>
      </c>
      <c r="BM110" s="139" t="s">
        <v>150</v>
      </c>
    </row>
    <row r="111" spans="2:65" s="1" customFormat="1" ht="11.25">
      <c r="B111" s="31"/>
      <c r="D111" s="141" t="s">
        <v>127</v>
      </c>
      <c r="F111" s="142" t="s">
        <v>151</v>
      </c>
      <c r="I111" s="143"/>
      <c r="L111" s="31"/>
      <c r="M111" s="144"/>
      <c r="T111" s="52"/>
      <c r="AT111" s="16" t="s">
        <v>127</v>
      </c>
      <c r="AU111" s="16" t="s">
        <v>82</v>
      </c>
    </row>
    <row r="112" spans="2:65" s="12" customFormat="1" ht="11.25">
      <c r="B112" s="145"/>
      <c r="D112" s="146" t="s">
        <v>129</v>
      </c>
      <c r="E112" s="147" t="s">
        <v>19</v>
      </c>
      <c r="F112" s="148" t="s">
        <v>196</v>
      </c>
      <c r="H112" s="149">
        <v>815</v>
      </c>
      <c r="I112" s="150"/>
      <c r="L112" s="145"/>
      <c r="M112" s="151"/>
      <c r="T112" s="152"/>
      <c r="AT112" s="147" t="s">
        <v>129</v>
      </c>
      <c r="AU112" s="147" t="s">
        <v>82</v>
      </c>
      <c r="AV112" s="12" t="s">
        <v>82</v>
      </c>
      <c r="AW112" s="12" t="s">
        <v>34</v>
      </c>
      <c r="AX112" s="12" t="s">
        <v>35</v>
      </c>
      <c r="AY112" s="147" t="s">
        <v>119</v>
      </c>
    </row>
    <row r="113" spans="2:65" s="1" customFormat="1" ht="37.9" customHeight="1">
      <c r="B113" s="31"/>
      <c r="C113" s="127" t="s">
        <v>204</v>
      </c>
      <c r="D113" s="127" t="s">
        <v>121</v>
      </c>
      <c r="E113" s="128" t="s">
        <v>153</v>
      </c>
      <c r="F113" s="129" t="s">
        <v>154</v>
      </c>
      <c r="G113" s="130" t="s">
        <v>143</v>
      </c>
      <c r="H113" s="131">
        <v>1040</v>
      </c>
      <c r="I113" s="132"/>
      <c r="J113" s="133">
        <f>ROUND(I113*H113,2)</f>
        <v>0</v>
      </c>
      <c r="K113" s="134"/>
      <c r="L113" s="31"/>
      <c r="M113" s="135" t="s">
        <v>19</v>
      </c>
      <c r="N113" s="136" t="s">
        <v>44</v>
      </c>
      <c r="P113" s="137">
        <f>O113*H113</f>
        <v>0</v>
      </c>
      <c r="Q113" s="137">
        <v>0</v>
      </c>
      <c r="R113" s="137">
        <f>Q113*H113</f>
        <v>0</v>
      </c>
      <c r="S113" s="137">
        <v>0</v>
      </c>
      <c r="T113" s="138">
        <f>S113*H113</f>
        <v>0</v>
      </c>
      <c r="AR113" s="139" t="s">
        <v>125</v>
      </c>
      <c r="AT113" s="139" t="s">
        <v>121</v>
      </c>
      <c r="AU113" s="139" t="s">
        <v>82</v>
      </c>
      <c r="AY113" s="16" t="s">
        <v>119</v>
      </c>
      <c r="BE113" s="140">
        <f>IF(N113="základní",J113,0)</f>
        <v>0</v>
      </c>
      <c r="BF113" s="140">
        <f>IF(N113="snížená",J113,0)</f>
        <v>0</v>
      </c>
      <c r="BG113" s="140">
        <f>IF(N113="zákl. přenesená",J113,0)</f>
        <v>0</v>
      </c>
      <c r="BH113" s="140">
        <f>IF(N113="sníž. přenesená",J113,0)</f>
        <v>0</v>
      </c>
      <c r="BI113" s="140">
        <f>IF(N113="nulová",J113,0)</f>
        <v>0</v>
      </c>
      <c r="BJ113" s="16" t="s">
        <v>35</v>
      </c>
      <c r="BK113" s="140">
        <f>ROUND(I113*H113,2)</f>
        <v>0</v>
      </c>
      <c r="BL113" s="16" t="s">
        <v>125</v>
      </c>
      <c r="BM113" s="139" t="s">
        <v>155</v>
      </c>
    </row>
    <row r="114" spans="2:65" s="1" customFormat="1" ht="11.25">
      <c r="B114" s="31"/>
      <c r="D114" s="141" t="s">
        <v>127</v>
      </c>
      <c r="F114" s="142" t="s">
        <v>156</v>
      </c>
      <c r="I114" s="143"/>
      <c r="L114" s="31"/>
      <c r="M114" s="144"/>
      <c r="T114" s="52"/>
      <c r="AT114" s="16" t="s">
        <v>127</v>
      </c>
      <c r="AU114" s="16" t="s">
        <v>82</v>
      </c>
    </row>
    <row r="115" spans="2:65" s="12" customFormat="1" ht="11.25">
      <c r="B115" s="145"/>
      <c r="D115" s="146" t="s">
        <v>129</v>
      </c>
      <c r="E115" s="147" t="s">
        <v>19</v>
      </c>
      <c r="F115" s="148" t="s">
        <v>201</v>
      </c>
      <c r="H115" s="149">
        <v>520</v>
      </c>
      <c r="I115" s="150"/>
      <c r="L115" s="145"/>
      <c r="M115" s="151"/>
      <c r="T115" s="152"/>
      <c r="AT115" s="147" t="s">
        <v>129</v>
      </c>
      <c r="AU115" s="147" t="s">
        <v>82</v>
      </c>
      <c r="AV115" s="12" t="s">
        <v>82</v>
      </c>
      <c r="AW115" s="12" t="s">
        <v>34</v>
      </c>
      <c r="AX115" s="12" t="s">
        <v>73</v>
      </c>
      <c r="AY115" s="147" t="s">
        <v>119</v>
      </c>
    </row>
    <row r="116" spans="2:65" s="12" customFormat="1" ht="11.25">
      <c r="B116" s="145"/>
      <c r="D116" s="146" t="s">
        <v>129</v>
      </c>
      <c r="E116" s="147" t="s">
        <v>19</v>
      </c>
      <c r="F116" s="148" t="s">
        <v>202</v>
      </c>
      <c r="H116" s="149">
        <v>520</v>
      </c>
      <c r="I116" s="150"/>
      <c r="L116" s="145"/>
      <c r="M116" s="151"/>
      <c r="T116" s="152"/>
      <c r="AT116" s="147" t="s">
        <v>129</v>
      </c>
      <c r="AU116" s="147" t="s">
        <v>82</v>
      </c>
      <c r="AV116" s="12" t="s">
        <v>82</v>
      </c>
      <c r="AW116" s="12" t="s">
        <v>34</v>
      </c>
      <c r="AX116" s="12" t="s">
        <v>73</v>
      </c>
      <c r="AY116" s="147" t="s">
        <v>119</v>
      </c>
    </row>
    <row r="117" spans="2:65" s="13" customFormat="1" ht="11.25">
      <c r="B117" s="156"/>
      <c r="D117" s="146" t="s">
        <v>129</v>
      </c>
      <c r="E117" s="157" t="s">
        <v>19</v>
      </c>
      <c r="F117" s="158" t="s">
        <v>194</v>
      </c>
      <c r="H117" s="159">
        <v>1040</v>
      </c>
      <c r="I117" s="160"/>
      <c r="L117" s="156"/>
      <c r="M117" s="161"/>
      <c r="T117" s="162"/>
      <c r="AT117" s="157" t="s">
        <v>129</v>
      </c>
      <c r="AU117" s="157" t="s">
        <v>82</v>
      </c>
      <c r="AV117" s="13" t="s">
        <v>125</v>
      </c>
      <c r="AW117" s="13" t="s">
        <v>34</v>
      </c>
      <c r="AX117" s="13" t="s">
        <v>35</v>
      </c>
      <c r="AY117" s="157" t="s">
        <v>119</v>
      </c>
    </row>
    <row r="118" spans="2:65" s="1" customFormat="1" ht="16.5" customHeight="1">
      <c r="B118" s="31"/>
      <c r="C118" s="127" t="s">
        <v>205</v>
      </c>
      <c r="D118" s="127" t="s">
        <v>121</v>
      </c>
      <c r="E118" s="128" t="s">
        <v>206</v>
      </c>
      <c r="F118" s="129" t="s">
        <v>207</v>
      </c>
      <c r="G118" s="130" t="s">
        <v>208</v>
      </c>
      <c r="H118" s="131">
        <v>1</v>
      </c>
      <c r="I118" s="132"/>
      <c r="J118" s="133">
        <f>ROUND(I118*H118,2)</f>
        <v>0</v>
      </c>
      <c r="K118" s="134"/>
      <c r="L118" s="31"/>
      <c r="M118" s="135" t="s">
        <v>19</v>
      </c>
      <c r="N118" s="136" t="s">
        <v>44</v>
      </c>
      <c r="P118" s="137">
        <f>O118*H118</f>
        <v>0</v>
      </c>
      <c r="Q118" s="137">
        <v>0</v>
      </c>
      <c r="R118" s="137">
        <f>Q118*H118</f>
        <v>0</v>
      </c>
      <c r="S118" s="137">
        <v>0</v>
      </c>
      <c r="T118" s="138">
        <f>S118*H118</f>
        <v>0</v>
      </c>
      <c r="AR118" s="139" t="s">
        <v>125</v>
      </c>
      <c r="AT118" s="139" t="s">
        <v>121</v>
      </c>
      <c r="AU118" s="139" t="s">
        <v>82</v>
      </c>
      <c r="AY118" s="16" t="s">
        <v>119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6" t="s">
        <v>35</v>
      </c>
      <c r="BK118" s="140">
        <f>ROUND(I118*H118,2)</f>
        <v>0</v>
      </c>
      <c r="BL118" s="16" t="s">
        <v>125</v>
      </c>
      <c r="BM118" s="139" t="s">
        <v>209</v>
      </c>
    </row>
    <row r="119" spans="2:65" s="11" customFormat="1" ht="22.9" customHeight="1">
      <c r="B119" s="115"/>
      <c r="D119" s="116" t="s">
        <v>72</v>
      </c>
      <c r="E119" s="125" t="s">
        <v>125</v>
      </c>
      <c r="F119" s="125" t="s">
        <v>210</v>
      </c>
      <c r="I119" s="118"/>
      <c r="J119" s="126">
        <f>BK119</f>
        <v>0</v>
      </c>
      <c r="L119" s="115"/>
      <c r="M119" s="120"/>
      <c r="P119" s="121">
        <f>SUM(P120:P126)</f>
        <v>0</v>
      </c>
      <c r="R119" s="121">
        <f>SUM(R120:R126)</f>
        <v>401.62319999999994</v>
      </c>
      <c r="T119" s="122">
        <f>SUM(T120:T126)</f>
        <v>0</v>
      </c>
      <c r="AR119" s="116" t="s">
        <v>35</v>
      </c>
      <c r="AT119" s="123" t="s">
        <v>72</v>
      </c>
      <c r="AU119" s="123" t="s">
        <v>35</v>
      </c>
      <c r="AY119" s="116" t="s">
        <v>119</v>
      </c>
      <c r="BK119" s="124">
        <f>SUM(BK120:BK126)</f>
        <v>0</v>
      </c>
    </row>
    <row r="120" spans="2:65" s="1" customFormat="1" ht="37.9" customHeight="1">
      <c r="B120" s="31"/>
      <c r="C120" s="127" t="s">
        <v>8</v>
      </c>
      <c r="D120" s="127" t="s">
        <v>121</v>
      </c>
      <c r="E120" s="128" t="s">
        <v>211</v>
      </c>
      <c r="F120" s="129" t="s">
        <v>212</v>
      </c>
      <c r="G120" s="130" t="s">
        <v>124</v>
      </c>
      <c r="H120" s="131">
        <v>165</v>
      </c>
      <c r="I120" s="132"/>
      <c r="J120" s="133">
        <f>ROUND(I120*H120,2)</f>
        <v>0</v>
      </c>
      <c r="K120" s="134"/>
      <c r="L120" s="31"/>
      <c r="M120" s="135" t="s">
        <v>19</v>
      </c>
      <c r="N120" s="136" t="s">
        <v>44</v>
      </c>
      <c r="P120" s="137">
        <f>O120*H120</f>
        <v>0</v>
      </c>
      <c r="Q120" s="137">
        <v>2.4340799999999998</v>
      </c>
      <c r="R120" s="137">
        <f>Q120*H120</f>
        <v>401.62319999999994</v>
      </c>
      <c r="S120" s="137">
        <v>0</v>
      </c>
      <c r="T120" s="138">
        <f>S120*H120</f>
        <v>0</v>
      </c>
      <c r="AR120" s="139" t="s">
        <v>125</v>
      </c>
      <c r="AT120" s="139" t="s">
        <v>121</v>
      </c>
      <c r="AU120" s="139" t="s">
        <v>82</v>
      </c>
      <c r="AY120" s="16" t="s">
        <v>119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6" t="s">
        <v>35</v>
      </c>
      <c r="BK120" s="140">
        <f>ROUND(I120*H120,2)</f>
        <v>0</v>
      </c>
      <c r="BL120" s="16" t="s">
        <v>125</v>
      </c>
      <c r="BM120" s="139" t="s">
        <v>213</v>
      </c>
    </row>
    <row r="121" spans="2:65" s="1" customFormat="1" ht="11.25">
      <c r="B121" s="31"/>
      <c r="D121" s="141" t="s">
        <v>127</v>
      </c>
      <c r="F121" s="142" t="s">
        <v>214</v>
      </c>
      <c r="I121" s="143"/>
      <c r="L121" s="31"/>
      <c r="M121" s="144"/>
      <c r="T121" s="52"/>
      <c r="AT121" s="16" t="s">
        <v>127</v>
      </c>
      <c r="AU121" s="16" t="s">
        <v>82</v>
      </c>
    </row>
    <row r="122" spans="2:65" s="12" customFormat="1" ht="11.25">
      <c r="B122" s="145"/>
      <c r="D122" s="146" t="s">
        <v>129</v>
      </c>
      <c r="E122" s="147" t="s">
        <v>19</v>
      </c>
      <c r="F122" s="148" t="s">
        <v>215</v>
      </c>
      <c r="H122" s="149">
        <v>97.5</v>
      </c>
      <c r="I122" s="150"/>
      <c r="L122" s="145"/>
      <c r="M122" s="151"/>
      <c r="T122" s="152"/>
      <c r="AT122" s="147" t="s">
        <v>129</v>
      </c>
      <c r="AU122" s="147" t="s">
        <v>82</v>
      </c>
      <c r="AV122" s="12" t="s">
        <v>82</v>
      </c>
      <c r="AW122" s="12" t="s">
        <v>34</v>
      </c>
      <c r="AX122" s="12" t="s">
        <v>73</v>
      </c>
      <c r="AY122" s="147" t="s">
        <v>119</v>
      </c>
    </row>
    <row r="123" spans="2:65" s="12" customFormat="1" ht="11.25">
      <c r="B123" s="145"/>
      <c r="D123" s="146" t="s">
        <v>129</v>
      </c>
      <c r="E123" s="147" t="s">
        <v>19</v>
      </c>
      <c r="F123" s="148" t="s">
        <v>216</v>
      </c>
      <c r="H123" s="149">
        <v>67.5</v>
      </c>
      <c r="I123" s="150"/>
      <c r="L123" s="145"/>
      <c r="M123" s="151"/>
      <c r="T123" s="152"/>
      <c r="AT123" s="147" t="s">
        <v>129</v>
      </c>
      <c r="AU123" s="147" t="s">
        <v>82</v>
      </c>
      <c r="AV123" s="12" t="s">
        <v>82</v>
      </c>
      <c r="AW123" s="12" t="s">
        <v>34</v>
      </c>
      <c r="AX123" s="12" t="s">
        <v>73</v>
      </c>
      <c r="AY123" s="147" t="s">
        <v>119</v>
      </c>
    </row>
    <row r="124" spans="2:65" s="13" customFormat="1" ht="11.25">
      <c r="B124" s="156"/>
      <c r="D124" s="146" t="s">
        <v>129</v>
      </c>
      <c r="E124" s="157" t="s">
        <v>19</v>
      </c>
      <c r="F124" s="158" t="s">
        <v>194</v>
      </c>
      <c r="H124" s="159">
        <v>165</v>
      </c>
      <c r="I124" s="160"/>
      <c r="L124" s="156"/>
      <c r="M124" s="161"/>
      <c r="T124" s="162"/>
      <c r="AT124" s="157" t="s">
        <v>129</v>
      </c>
      <c r="AU124" s="157" t="s">
        <v>82</v>
      </c>
      <c r="AV124" s="13" t="s">
        <v>125</v>
      </c>
      <c r="AW124" s="13" t="s">
        <v>34</v>
      </c>
      <c r="AX124" s="13" t="s">
        <v>35</v>
      </c>
      <c r="AY124" s="157" t="s">
        <v>119</v>
      </c>
    </row>
    <row r="125" spans="2:65" s="1" customFormat="1" ht="49.15" customHeight="1">
      <c r="B125" s="31"/>
      <c r="C125" s="127" t="s">
        <v>217</v>
      </c>
      <c r="D125" s="127" t="s">
        <v>121</v>
      </c>
      <c r="E125" s="128" t="s">
        <v>218</v>
      </c>
      <c r="F125" s="129" t="s">
        <v>219</v>
      </c>
      <c r="G125" s="130" t="s">
        <v>143</v>
      </c>
      <c r="H125" s="131">
        <v>110</v>
      </c>
      <c r="I125" s="132"/>
      <c r="J125" s="133">
        <f>ROUND(I125*H125,2)</f>
        <v>0</v>
      </c>
      <c r="K125" s="134"/>
      <c r="L125" s="31"/>
      <c r="M125" s="135" t="s">
        <v>19</v>
      </c>
      <c r="N125" s="136" t="s">
        <v>44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125</v>
      </c>
      <c r="AT125" s="139" t="s">
        <v>121</v>
      </c>
      <c r="AU125" s="139" t="s">
        <v>82</v>
      </c>
      <c r="AY125" s="16" t="s">
        <v>119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6" t="s">
        <v>35</v>
      </c>
      <c r="BK125" s="140">
        <f>ROUND(I125*H125,2)</f>
        <v>0</v>
      </c>
      <c r="BL125" s="16" t="s">
        <v>125</v>
      </c>
      <c r="BM125" s="139" t="s">
        <v>220</v>
      </c>
    </row>
    <row r="126" spans="2:65" s="1" customFormat="1" ht="11.25">
      <c r="B126" s="31"/>
      <c r="D126" s="141" t="s">
        <v>127</v>
      </c>
      <c r="F126" s="142" t="s">
        <v>221</v>
      </c>
      <c r="I126" s="143"/>
      <c r="L126" s="31"/>
      <c r="M126" s="144"/>
      <c r="T126" s="52"/>
      <c r="AT126" s="16" t="s">
        <v>127</v>
      </c>
      <c r="AU126" s="16" t="s">
        <v>82</v>
      </c>
    </row>
    <row r="127" spans="2:65" s="11" customFormat="1" ht="22.9" customHeight="1">
      <c r="B127" s="115"/>
      <c r="D127" s="116" t="s">
        <v>72</v>
      </c>
      <c r="E127" s="125" t="s">
        <v>222</v>
      </c>
      <c r="F127" s="125" t="s">
        <v>223</v>
      </c>
      <c r="I127" s="118"/>
      <c r="J127" s="126">
        <f>BK127</f>
        <v>0</v>
      </c>
      <c r="L127" s="115"/>
      <c r="M127" s="120"/>
      <c r="P127" s="121">
        <f>P128</f>
        <v>0</v>
      </c>
      <c r="R127" s="121">
        <f>R128</f>
        <v>0</v>
      </c>
      <c r="T127" s="122">
        <f>T128</f>
        <v>0</v>
      </c>
      <c r="AR127" s="116" t="s">
        <v>35</v>
      </c>
      <c r="AT127" s="123" t="s">
        <v>72</v>
      </c>
      <c r="AU127" s="123" t="s">
        <v>35</v>
      </c>
      <c r="AY127" s="116" t="s">
        <v>119</v>
      </c>
      <c r="BK127" s="124">
        <f>BK128</f>
        <v>0</v>
      </c>
    </row>
    <row r="128" spans="2:65" s="1" customFormat="1" ht="33" customHeight="1">
      <c r="B128" s="31"/>
      <c r="C128" s="127" t="s">
        <v>224</v>
      </c>
      <c r="D128" s="127" t="s">
        <v>121</v>
      </c>
      <c r="E128" s="128" t="s">
        <v>225</v>
      </c>
      <c r="F128" s="129" t="s">
        <v>226</v>
      </c>
      <c r="G128" s="130" t="s">
        <v>227</v>
      </c>
      <c r="H128" s="131">
        <v>401.62299999999999</v>
      </c>
      <c r="I128" s="132"/>
      <c r="J128" s="133">
        <f>ROUND(I128*H128,2)</f>
        <v>0</v>
      </c>
      <c r="K128" s="134"/>
      <c r="L128" s="31"/>
      <c r="M128" s="163" t="s">
        <v>19</v>
      </c>
      <c r="N128" s="164" t="s">
        <v>44</v>
      </c>
      <c r="O128" s="165"/>
      <c r="P128" s="166">
        <f>O128*H128</f>
        <v>0</v>
      </c>
      <c r="Q128" s="166">
        <v>0</v>
      </c>
      <c r="R128" s="166">
        <f>Q128*H128</f>
        <v>0</v>
      </c>
      <c r="S128" s="166">
        <v>0</v>
      </c>
      <c r="T128" s="167">
        <f>S128*H128</f>
        <v>0</v>
      </c>
      <c r="AR128" s="139" t="s">
        <v>125</v>
      </c>
      <c r="AT128" s="139" t="s">
        <v>121</v>
      </c>
      <c r="AU128" s="139" t="s">
        <v>82</v>
      </c>
      <c r="AY128" s="16" t="s">
        <v>119</v>
      </c>
      <c r="BE128" s="140">
        <f>IF(N128="základní",J128,0)</f>
        <v>0</v>
      </c>
      <c r="BF128" s="140">
        <f>IF(N128="snížená",J128,0)</f>
        <v>0</v>
      </c>
      <c r="BG128" s="140">
        <f>IF(N128="zákl. přenesená",J128,0)</f>
        <v>0</v>
      </c>
      <c r="BH128" s="140">
        <f>IF(N128="sníž. přenesená",J128,0)</f>
        <v>0</v>
      </c>
      <c r="BI128" s="140">
        <f>IF(N128="nulová",J128,0)</f>
        <v>0</v>
      </c>
      <c r="BJ128" s="16" t="s">
        <v>35</v>
      </c>
      <c r="BK128" s="140">
        <f>ROUND(I128*H128,2)</f>
        <v>0</v>
      </c>
      <c r="BL128" s="16" t="s">
        <v>125</v>
      </c>
      <c r="BM128" s="139" t="s">
        <v>228</v>
      </c>
    </row>
    <row r="129" spans="2:12" s="1" customFormat="1" ht="6.95" customHeight="1"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31"/>
    </row>
  </sheetData>
  <sheetProtection algorithmName="SHA-512" hashValue="WscdIaa4obcDDB99TlIYyn+FvU8+Y7RYy8kfTZWCrAlDUnke+4Q11CafryWzVTKdqMMjwKCmGPS54u0SHiu6mg==" saltValue="E4RKr7GQr4g9BhC6qUs6mF6v/wlVySlZtUS8KP+P0m0JRzG+ND4bGrmxcPeZg60vkudKwS9XZkC1xbMJu81vCw==" spinCount="100000" sheet="1" objects="1" scenarios="1" formatColumns="0" formatRows="0" autoFilter="0"/>
  <autoFilter ref="C82:K128" xr:uid="{00000000-0009-0000-0000-000003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300-000000000000}"/>
    <hyperlink ref="F89" r:id="rId2" xr:uid="{00000000-0004-0000-0300-000001000000}"/>
    <hyperlink ref="F91" r:id="rId3" xr:uid="{00000000-0004-0000-0300-000002000000}"/>
    <hyperlink ref="F93" r:id="rId4" xr:uid="{00000000-0004-0000-0300-000003000000}"/>
    <hyperlink ref="F96" r:id="rId5" xr:uid="{00000000-0004-0000-0300-000004000000}"/>
    <hyperlink ref="F101" r:id="rId6" xr:uid="{00000000-0004-0000-0300-000005000000}"/>
    <hyperlink ref="F104" r:id="rId7" xr:uid="{00000000-0004-0000-0300-000006000000}"/>
    <hyperlink ref="F106" r:id="rId8" xr:uid="{00000000-0004-0000-0300-000007000000}"/>
    <hyperlink ref="F111" r:id="rId9" xr:uid="{00000000-0004-0000-0300-000008000000}"/>
    <hyperlink ref="F114" r:id="rId10" xr:uid="{00000000-0004-0000-0300-000009000000}"/>
    <hyperlink ref="F121" r:id="rId11" xr:uid="{00000000-0004-0000-0300-00000A000000}"/>
    <hyperlink ref="F126" r:id="rId12" xr:uid="{00000000-0004-0000-0300-00000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9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91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5" customHeight="1">
      <c r="B4" s="19"/>
      <c r="D4" s="20" t="s">
        <v>95</v>
      </c>
      <c r="L4" s="19"/>
      <c r="M4" s="84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13" t="str">
        <f>'Rekapitulace stavby'!K6</f>
        <v>VT Petrůvka km 9,600 - 9,938 - oprava opevnění, ochranná hráz OPŠ 09/2024, č.stavby 8816</v>
      </c>
      <c r="F7" s="214"/>
      <c r="G7" s="214"/>
      <c r="H7" s="214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76" t="s">
        <v>229</v>
      </c>
      <c r="F9" s="215"/>
      <c r="G9" s="215"/>
      <c r="H9" s="215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19</v>
      </c>
      <c r="I11" s="26" t="s">
        <v>20</v>
      </c>
      <c r="J11" s="24" t="s">
        <v>19</v>
      </c>
      <c r="L11" s="31"/>
    </row>
    <row r="12" spans="2:46" s="1" customFormat="1" ht="12" customHeight="1">
      <c r="B12" s="31"/>
      <c r="D12" s="26" t="s">
        <v>21</v>
      </c>
      <c r="F12" s="24" t="s">
        <v>22</v>
      </c>
      <c r="I12" s="26" t="s">
        <v>23</v>
      </c>
      <c r="J12" s="48" t="str">
        <f>'Rekapitulace stavby'!AN8</f>
        <v>16. 3. 2025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27</v>
      </c>
      <c r="L14" s="31"/>
    </row>
    <row r="15" spans="2:46" s="1" customFormat="1" ht="18" customHeight="1">
      <c r="B15" s="31"/>
      <c r="E15" s="24" t="s">
        <v>28</v>
      </c>
      <c r="I15" s="26" t="s">
        <v>29</v>
      </c>
      <c r="J15" s="24" t="s">
        <v>30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31</v>
      </c>
      <c r="I17" s="26" t="s">
        <v>26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16" t="str">
        <f>'Rekapitulace stavby'!E14</f>
        <v>Vyplň údaj</v>
      </c>
      <c r="F18" s="197"/>
      <c r="G18" s="197"/>
      <c r="H18" s="197"/>
      <c r="I18" s="26" t="s">
        <v>29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33</v>
      </c>
      <c r="I20" s="26" t="s">
        <v>26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29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36</v>
      </c>
      <c r="I23" s="26" t="s">
        <v>26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29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16.5" customHeight="1">
      <c r="B27" s="85"/>
      <c r="E27" s="202" t="s">
        <v>19</v>
      </c>
      <c r="F27" s="202"/>
      <c r="G27" s="202"/>
      <c r="H27" s="202"/>
      <c r="L27" s="85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6" t="s">
        <v>39</v>
      </c>
      <c r="J30" s="62">
        <f>ROUND(J81, 0)</f>
        <v>0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1" t="s">
        <v>43</v>
      </c>
      <c r="E33" s="26" t="s">
        <v>44</v>
      </c>
      <c r="F33" s="87">
        <f>ROUND((SUM(BE81:BE98)),  0)</f>
        <v>0</v>
      </c>
      <c r="I33" s="88">
        <v>0.21</v>
      </c>
      <c r="J33" s="87">
        <f>ROUND(((SUM(BE81:BE98))*I33),  0)</f>
        <v>0</v>
      </c>
      <c r="L33" s="31"/>
    </row>
    <row r="34" spans="2:12" s="1" customFormat="1" ht="14.45" customHeight="1">
      <c r="B34" s="31"/>
      <c r="E34" s="26" t="s">
        <v>45</v>
      </c>
      <c r="F34" s="87">
        <f>ROUND((SUM(BF81:BF98)),  0)</f>
        <v>0</v>
      </c>
      <c r="I34" s="88">
        <v>0.12</v>
      </c>
      <c r="J34" s="87">
        <f>ROUND(((SUM(BF81:BF98))*I34),  0)</f>
        <v>0</v>
      </c>
      <c r="L34" s="31"/>
    </row>
    <row r="35" spans="2:12" s="1" customFormat="1" ht="14.45" hidden="1" customHeight="1">
      <c r="B35" s="31"/>
      <c r="E35" s="26" t="s">
        <v>46</v>
      </c>
      <c r="F35" s="87">
        <f>ROUND((SUM(BG81:BG98)),  0)</f>
        <v>0</v>
      </c>
      <c r="I35" s="88">
        <v>0.21</v>
      </c>
      <c r="J35" s="87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87">
        <f>ROUND((SUM(BH81:BH98)),  0)</f>
        <v>0</v>
      </c>
      <c r="I36" s="88">
        <v>0.12</v>
      </c>
      <c r="J36" s="87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87">
        <f>ROUND((SUM(BI81:BI98)),  0)</f>
        <v>0</v>
      </c>
      <c r="I37" s="88">
        <v>0</v>
      </c>
      <c r="J37" s="87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9"/>
      <c r="D39" s="90" t="s">
        <v>49</v>
      </c>
      <c r="E39" s="53"/>
      <c r="F39" s="53"/>
      <c r="G39" s="91" t="s">
        <v>50</v>
      </c>
      <c r="H39" s="92" t="s">
        <v>51</v>
      </c>
      <c r="I39" s="53"/>
      <c r="J39" s="93">
        <f>SUM(J30:J37)</f>
        <v>0</v>
      </c>
      <c r="K39" s="94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hidden="1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hidden="1" customHeight="1">
      <c r="B45" s="31"/>
      <c r="C45" s="20" t="s">
        <v>98</v>
      </c>
      <c r="L45" s="31"/>
    </row>
    <row r="46" spans="2:12" s="1" customFormat="1" ht="6.95" hidden="1" customHeight="1">
      <c r="B46" s="31"/>
      <c r="L46" s="31"/>
    </row>
    <row r="47" spans="2:12" s="1" customFormat="1" ht="12" hidden="1" customHeight="1">
      <c r="B47" s="31"/>
      <c r="C47" s="26" t="s">
        <v>16</v>
      </c>
      <c r="L47" s="31"/>
    </row>
    <row r="48" spans="2:12" s="1" customFormat="1" ht="26.25" hidden="1" customHeight="1">
      <c r="B48" s="31"/>
      <c r="E48" s="213" t="str">
        <f>E7</f>
        <v>VT Petrůvka km 9,600 - 9,938 - oprava opevnění, ochranná hráz OPŠ 09/2024, č.stavby 8816</v>
      </c>
      <c r="F48" s="214"/>
      <c r="G48" s="214"/>
      <c r="H48" s="214"/>
      <c r="L48" s="31"/>
    </row>
    <row r="49" spans="2:47" s="1" customFormat="1" ht="12" hidden="1" customHeight="1">
      <c r="B49" s="31"/>
      <c r="C49" s="26" t="s">
        <v>96</v>
      </c>
      <c r="L49" s="31"/>
    </row>
    <row r="50" spans="2:47" s="1" customFormat="1" ht="16.5" hidden="1" customHeight="1">
      <c r="B50" s="31"/>
      <c r="E50" s="176" t="str">
        <f>E9</f>
        <v>04 - SO 04 oprava u mostu</v>
      </c>
      <c r="F50" s="215"/>
      <c r="G50" s="215"/>
      <c r="H50" s="215"/>
      <c r="L50" s="31"/>
    </row>
    <row r="51" spans="2:47" s="1" customFormat="1" ht="6.95" hidden="1" customHeight="1">
      <c r="B51" s="31"/>
      <c r="L51" s="31"/>
    </row>
    <row r="52" spans="2:47" s="1" customFormat="1" ht="12" hidden="1" customHeight="1">
      <c r="B52" s="31"/>
      <c r="C52" s="26" t="s">
        <v>21</v>
      </c>
      <c r="F52" s="24" t="str">
        <f>F12</f>
        <v xml:space="preserve"> </v>
      </c>
      <c r="I52" s="26" t="s">
        <v>23</v>
      </c>
      <c r="J52" s="48" t="str">
        <f>IF(J12="","",J12)</f>
        <v>16. 3. 2025</v>
      </c>
      <c r="L52" s="31"/>
    </row>
    <row r="53" spans="2:47" s="1" customFormat="1" ht="6.95" hidden="1" customHeight="1">
      <c r="B53" s="31"/>
      <c r="L53" s="31"/>
    </row>
    <row r="54" spans="2:47" s="1" customFormat="1" ht="15.2" hidden="1" customHeight="1">
      <c r="B54" s="31"/>
      <c r="C54" s="26" t="s">
        <v>25</v>
      </c>
      <c r="F54" s="24" t="str">
        <f>E15</f>
        <v>Povodí Odry, státní podnik</v>
      </c>
      <c r="I54" s="26" t="s">
        <v>33</v>
      </c>
      <c r="J54" s="29" t="str">
        <f>E21</f>
        <v xml:space="preserve"> </v>
      </c>
      <c r="L54" s="31"/>
    </row>
    <row r="55" spans="2:47" s="1" customFormat="1" ht="15.2" hidden="1" customHeight="1">
      <c r="B55" s="31"/>
      <c r="C55" s="26" t="s">
        <v>31</v>
      </c>
      <c r="F55" s="24" t="str">
        <f>IF(E18="","",E18)</f>
        <v>Vyplň údaj</v>
      </c>
      <c r="I55" s="26" t="s">
        <v>36</v>
      </c>
      <c r="J55" s="29" t="str">
        <f>E24</f>
        <v xml:space="preserve"> </v>
      </c>
      <c r="L55" s="31"/>
    </row>
    <row r="56" spans="2:47" s="1" customFormat="1" ht="10.35" hidden="1" customHeight="1">
      <c r="B56" s="31"/>
      <c r="L56" s="31"/>
    </row>
    <row r="57" spans="2:47" s="1" customFormat="1" ht="29.25" hidden="1" customHeight="1">
      <c r="B57" s="31"/>
      <c r="C57" s="95" t="s">
        <v>99</v>
      </c>
      <c r="D57" s="89"/>
      <c r="E57" s="89"/>
      <c r="F57" s="89"/>
      <c r="G57" s="89"/>
      <c r="H57" s="89"/>
      <c r="I57" s="89"/>
      <c r="J57" s="96" t="s">
        <v>100</v>
      </c>
      <c r="K57" s="89"/>
      <c r="L57" s="31"/>
    </row>
    <row r="58" spans="2:47" s="1" customFormat="1" ht="10.35" hidden="1" customHeight="1">
      <c r="B58" s="31"/>
      <c r="L58" s="31"/>
    </row>
    <row r="59" spans="2:47" s="1" customFormat="1" ht="22.9" hidden="1" customHeight="1">
      <c r="B59" s="31"/>
      <c r="C59" s="97" t="s">
        <v>71</v>
      </c>
      <c r="J59" s="62">
        <f>J81</f>
        <v>0</v>
      </c>
      <c r="L59" s="31"/>
      <c r="AU59" s="16" t="s">
        <v>101</v>
      </c>
    </row>
    <row r="60" spans="2:47" s="8" customFormat="1" ht="24.95" hidden="1" customHeight="1">
      <c r="B60" s="98"/>
      <c r="D60" s="99" t="s">
        <v>102</v>
      </c>
      <c r="E60" s="100"/>
      <c r="F60" s="100"/>
      <c r="G60" s="100"/>
      <c r="H60" s="100"/>
      <c r="I60" s="100"/>
      <c r="J60" s="101">
        <f>J82</f>
        <v>0</v>
      </c>
      <c r="L60" s="98"/>
    </row>
    <row r="61" spans="2:47" s="9" customFormat="1" ht="19.899999999999999" hidden="1" customHeight="1">
      <c r="B61" s="102"/>
      <c r="D61" s="103" t="s">
        <v>103</v>
      </c>
      <c r="E61" s="104"/>
      <c r="F61" s="104"/>
      <c r="G61" s="104"/>
      <c r="H61" s="104"/>
      <c r="I61" s="104"/>
      <c r="J61" s="105">
        <f>J83</f>
        <v>0</v>
      </c>
      <c r="L61" s="102"/>
    </row>
    <row r="62" spans="2:47" s="1" customFormat="1" ht="21.75" hidden="1" customHeight="1">
      <c r="B62" s="31"/>
      <c r="L62" s="31"/>
    </row>
    <row r="63" spans="2:47" s="1" customFormat="1" ht="6.95" hidden="1" customHeight="1"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31"/>
    </row>
    <row r="64" spans="2:47" ht="11.25" hidden="1"/>
    <row r="65" spans="2:20" ht="11.25" hidden="1"/>
    <row r="66" spans="2:20" ht="11.25" hidden="1"/>
    <row r="67" spans="2:20" s="1" customFormat="1" ht="6.95" customHeight="1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31"/>
    </row>
    <row r="68" spans="2:20" s="1" customFormat="1" ht="24.95" customHeight="1">
      <c r="B68" s="31"/>
      <c r="C68" s="20" t="s">
        <v>104</v>
      </c>
      <c r="L68" s="31"/>
    </row>
    <row r="69" spans="2:20" s="1" customFormat="1" ht="6.95" customHeight="1">
      <c r="B69" s="31"/>
      <c r="L69" s="31"/>
    </row>
    <row r="70" spans="2:20" s="1" customFormat="1" ht="12" customHeight="1">
      <c r="B70" s="31"/>
      <c r="C70" s="26" t="s">
        <v>16</v>
      </c>
      <c r="L70" s="31"/>
    </row>
    <row r="71" spans="2:20" s="1" customFormat="1" ht="26.25" customHeight="1">
      <c r="B71" s="31"/>
      <c r="E71" s="213" t="str">
        <f>E7</f>
        <v>VT Petrůvka km 9,600 - 9,938 - oprava opevnění, ochranná hráz OPŠ 09/2024, č.stavby 8816</v>
      </c>
      <c r="F71" s="214"/>
      <c r="G71" s="214"/>
      <c r="H71" s="214"/>
      <c r="L71" s="31"/>
    </row>
    <row r="72" spans="2:20" s="1" customFormat="1" ht="12" customHeight="1">
      <c r="B72" s="31"/>
      <c r="C72" s="26" t="s">
        <v>96</v>
      </c>
      <c r="L72" s="31"/>
    </row>
    <row r="73" spans="2:20" s="1" customFormat="1" ht="16.5" customHeight="1">
      <c r="B73" s="31"/>
      <c r="E73" s="176" t="str">
        <f>E9</f>
        <v>04 - SO 04 oprava u mostu</v>
      </c>
      <c r="F73" s="215"/>
      <c r="G73" s="215"/>
      <c r="H73" s="215"/>
      <c r="L73" s="31"/>
    </row>
    <row r="74" spans="2:20" s="1" customFormat="1" ht="6.95" customHeight="1">
      <c r="B74" s="31"/>
      <c r="L74" s="31"/>
    </row>
    <row r="75" spans="2:20" s="1" customFormat="1" ht="12" customHeight="1">
      <c r="B75" s="31"/>
      <c r="C75" s="26" t="s">
        <v>21</v>
      </c>
      <c r="F75" s="24" t="str">
        <f>F12</f>
        <v xml:space="preserve"> </v>
      </c>
      <c r="I75" s="26" t="s">
        <v>23</v>
      </c>
      <c r="J75" s="48" t="str">
        <f>IF(J12="","",J12)</f>
        <v>16. 3. 2025</v>
      </c>
      <c r="L75" s="31"/>
    </row>
    <row r="76" spans="2:20" s="1" customFormat="1" ht="6.95" customHeight="1">
      <c r="B76" s="31"/>
      <c r="L76" s="31"/>
    </row>
    <row r="77" spans="2:20" s="1" customFormat="1" ht="15.2" customHeight="1">
      <c r="B77" s="31"/>
      <c r="C77" s="26" t="s">
        <v>25</v>
      </c>
      <c r="F77" s="24" t="str">
        <f>E15</f>
        <v>Povodí Odry, státní podnik</v>
      </c>
      <c r="I77" s="26" t="s">
        <v>33</v>
      </c>
      <c r="J77" s="29" t="str">
        <f>E21</f>
        <v xml:space="preserve"> </v>
      </c>
      <c r="L77" s="31"/>
    </row>
    <row r="78" spans="2:20" s="1" customFormat="1" ht="15.2" customHeight="1">
      <c r="B78" s="31"/>
      <c r="C78" s="26" t="s">
        <v>31</v>
      </c>
      <c r="F78" s="24" t="str">
        <f>IF(E18="","",E18)</f>
        <v>Vyplň údaj</v>
      </c>
      <c r="I78" s="26" t="s">
        <v>36</v>
      </c>
      <c r="J78" s="29" t="str">
        <f>E24</f>
        <v xml:space="preserve"> </v>
      </c>
      <c r="L78" s="31"/>
    </row>
    <row r="79" spans="2:20" s="1" customFormat="1" ht="10.35" customHeight="1">
      <c r="B79" s="31"/>
      <c r="L79" s="31"/>
    </row>
    <row r="80" spans="2:20" s="10" customFormat="1" ht="29.25" customHeight="1">
      <c r="B80" s="106"/>
      <c r="C80" s="107" t="s">
        <v>105</v>
      </c>
      <c r="D80" s="108" t="s">
        <v>58</v>
      </c>
      <c r="E80" s="108" t="s">
        <v>54</v>
      </c>
      <c r="F80" s="108" t="s">
        <v>55</v>
      </c>
      <c r="G80" s="108" t="s">
        <v>106</v>
      </c>
      <c r="H80" s="108" t="s">
        <v>107</v>
      </c>
      <c r="I80" s="108" t="s">
        <v>108</v>
      </c>
      <c r="J80" s="109" t="s">
        <v>100</v>
      </c>
      <c r="K80" s="110" t="s">
        <v>109</v>
      </c>
      <c r="L80" s="106"/>
      <c r="M80" s="55" t="s">
        <v>19</v>
      </c>
      <c r="N80" s="56" t="s">
        <v>43</v>
      </c>
      <c r="O80" s="56" t="s">
        <v>110</v>
      </c>
      <c r="P80" s="56" t="s">
        <v>111</v>
      </c>
      <c r="Q80" s="56" t="s">
        <v>112</v>
      </c>
      <c r="R80" s="56" t="s">
        <v>113</v>
      </c>
      <c r="S80" s="56" t="s">
        <v>114</v>
      </c>
      <c r="T80" s="57" t="s">
        <v>115</v>
      </c>
    </row>
    <row r="81" spans="2:65" s="1" customFormat="1" ht="22.9" customHeight="1">
      <c r="B81" s="31"/>
      <c r="C81" s="60" t="s">
        <v>116</v>
      </c>
      <c r="J81" s="111">
        <f>BK81</f>
        <v>0</v>
      </c>
      <c r="L81" s="31"/>
      <c r="M81" s="58"/>
      <c r="N81" s="49"/>
      <c r="O81" s="49"/>
      <c r="P81" s="112">
        <f>P82</f>
        <v>0</v>
      </c>
      <c r="Q81" s="49"/>
      <c r="R81" s="112">
        <f>R82</f>
        <v>0</v>
      </c>
      <c r="S81" s="49"/>
      <c r="T81" s="113">
        <f>T82</f>
        <v>0</v>
      </c>
      <c r="AT81" s="16" t="s">
        <v>72</v>
      </c>
      <c r="AU81" s="16" t="s">
        <v>101</v>
      </c>
      <c r="BK81" s="114">
        <f>BK82</f>
        <v>0</v>
      </c>
    </row>
    <row r="82" spans="2:65" s="11" customFormat="1" ht="25.9" customHeight="1">
      <c r="B82" s="115"/>
      <c r="D82" s="116" t="s">
        <v>72</v>
      </c>
      <c r="E82" s="117" t="s">
        <v>117</v>
      </c>
      <c r="F82" s="117" t="s">
        <v>118</v>
      </c>
      <c r="I82" s="118"/>
      <c r="J82" s="119">
        <f>BK82</f>
        <v>0</v>
      </c>
      <c r="L82" s="115"/>
      <c r="M82" s="120"/>
      <c r="P82" s="121">
        <f>P83</f>
        <v>0</v>
      </c>
      <c r="R82" s="121">
        <f>R83</f>
        <v>0</v>
      </c>
      <c r="T82" s="122">
        <f>T83</f>
        <v>0</v>
      </c>
      <c r="AR82" s="116" t="s">
        <v>35</v>
      </c>
      <c r="AT82" s="123" t="s">
        <v>72</v>
      </c>
      <c r="AU82" s="123" t="s">
        <v>73</v>
      </c>
      <c r="AY82" s="116" t="s">
        <v>119</v>
      </c>
      <c r="BK82" s="124">
        <f>BK83</f>
        <v>0</v>
      </c>
    </row>
    <row r="83" spans="2:65" s="11" customFormat="1" ht="22.9" customHeight="1">
      <c r="B83" s="115"/>
      <c r="D83" s="116" t="s">
        <v>72</v>
      </c>
      <c r="E83" s="125" t="s">
        <v>35</v>
      </c>
      <c r="F83" s="125" t="s">
        <v>120</v>
      </c>
      <c r="I83" s="118"/>
      <c r="J83" s="126">
        <f>BK83</f>
        <v>0</v>
      </c>
      <c r="L83" s="115"/>
      <c r="M83" s="120"/>
      <c r="P83" s="121">
        <f>SUM(P84:P98)</f>
        <v>0</v>
      </c>
      <c r="R83" s="121">
        <f>SUM(R84:R98)</f>
        <v>0</v>
      </c>
      <c r="T83" s="122">
        <f>SUM(T84:T98)</f>
        <v>0</v>
      </c>
      <c r="AR83" s="116" t="s">
        <v>35</v>
      </c>
      <c r="AT83" s="123" t="s">
        <v>72</v>
      </c>
      <c r="AU83" s="123" t="s">
        <v>35</v>
      </c>
      <c r="AY83" s="116" t="s">
        <v>119</v>
      </c>
      <c r="BK83" s="124">
        <f>SUM(BK84:BK98)</f>
        <v>0</v>
      </c>
    </row>
    <row r="84" spans="2:65" s="1" customFormat="1" ht="33" customHeight="1">
      <c r="B84" s="31"/>
      <c r="C84" s="127" t="s">
        <v>35</v>
      </c>
      <c r="D84" s="127" t="s">
        <v>121</v>
      </c>
      <c r="E84" s="128" t="s">
        <v>230</v>
      </c>
      <c r="F84" s="129" t="s">
        <v>231</v>
      </c>
      <c r="G84" s="130" t="s">
        <v>124</v>
      </c>
      <c r="H84" s="131">
        <v>10</v>
      </c>
      <c r="I84" s="132"/>
      <c r="J84" s="133">
        <f>ROUND(I84*H84,2)</f>
        <v>0</v>
      </c>
      <c r="K84" s="134"/>
      <c r="L84" s="31"/>
      <c r="M84" s="135" t="s">
        <v>19</v>
      </c>
      <c r="N84" s="136" t="s">
        <v>44</v>
      </c>
      <c r="P84" s="137">
        <f>O84*H84</f>
        <v>0</v>
      </c>
      <c r="Q84" s="137">
        <v>0</v>
      </c>
      <c r="R84" s="137">
        <f>Q84*H84</f>
        <v>0</v>
      </c>
      <c r="S84" s="137">
        <v>0</v>
      </c>
      <c r="T84" s="138">
        <f>S84*H84</f>
        <v>0</v>
      </c>
      <c r="AR84" s="139" t="s">
        <v>125</v>
      </c>
      <c r="AT84" s="139" t="s">
        <v>121</v>
      </c>
      <c r="AU84" s="139" t="s">
        <v>82</v>
      </c>
      <c r="AY84" s="16" t="s">
        <v>119</v>
      </c>
      <c r="BE84" s="140">
        <f>IF(N84="základní",J84,0)</f>
        <v>0</v>
      </c>
      <c r="BF84" s="140">
        <f>IF(N84="snížená",J84,0)</f>
        <v>0</v>
      </c>
      <c r="BG84" s="140">
        <f>IF(N84="zákl. přenesená",J84,0)</f>
        <v>0</v>
      </c>
      <c r="BH84" s="140">
        <f>IF(N84="sníž. přenesená",J84,0)</f>
        <v>0</v>
      </c>
      <c r="BI84" s="140">
        <f>IF(N84="nulová",J84,0)</f>
        <v>0</v>
      </c>
      <c r="BJ84" s="16" t="s">
        <v>35</v>
      </c>
      <c r="BK84" s="140">
        <f>ROUND(I84*H84,2)</f>
        <v>0</v>
      </c>
      <c r="BL84" s="16" t="s">
        <v>125</v>
      </c>
      <c r="BM84" s="139" t="s">
        <v>232</v>
      </c>
    </row>
    <row r="85" spans="2:65" s="1" customFormat="1" ht="11.25">
      <c r="B85" s="31"/>
      <c r="D85" s="141" t="s">
        <v>127</v>
      </c>
      <c r="F85" s="142" t="s">
        <v>233</v>
      </c>
      <c r="I85" s="143"/>
      <c r="L85" s="31"/>
      <c r="M85" s="144"/>
      <c r="T85" s="52"/>
      <c r="AT85" s="16" t="s">
        <v>127</v>
      </c>
      <c r="AU85" s="16" t="s">
        <v>82</v>
      </c>
    </row>
    <row r="86" spans="2:65" s="12" customFormat="1" ht="11.25">
      <c r="B86" s="145"/>
      <c r="D86" s="146" t="s">
        <v>129</v>
      </c>
      <c r="E86" s="147" t="s">
        <v>19</v>
      </c>
      <c r="F86" s="148" t="s">
        <v>234</v>
      </c>
      <c r="H86" s="149">
        <v>10</v>
      </c>
      <c r="I86" s="150"/>
      <c r="L86" s="145"/>
      <c r="M86" s="151"/>
      <c r="T86" s="152"/>
      <c r="AT86" s="147" t="s">
        <v>129</v>
      </c>
      <c r="AU86" s="147" t="s">
        <v>82</v>
      </c>
      <c r="AV86" s="12" t="s">
        <v>82</v>
      </c>
      <c r="AW86" s="12" t="s">
        <v>34</v>
      </c>
      <c r="AX86" s="12" t="s">
        <v>35</v>
      </c>
      <c r="AY86" s="147" t="s">
        <v>119</v>
      </c>
    </row>
    <row r="87" spans="2:65" s="1" customFormat="1" ht="37.9" customHeight="1">
      <c r="B87" s="31"/>
      <c r="C87" s="127" t="s">
        <v>82</v>
      </c>
      <c r="D87" s="127" t="s">
        <v>121</v>
      </c>
      <c r="E87" s="128" t="s">
        <v>235</v>
      </c>
      <c r="F87" s="129" t="s">
        <v>236</v>
      </c>
      <c r="G87" s="130" t="s">
        <v>124</v>
      </c>
      <c r="H87" s="131">
        <v>10</v>
      </c>
      <c r="I87" s="132"/>
      <c r="J87" s="133">
        <f>ROUND(I87*H87,2)</f>
        <v>0</v>
      </c>
      <c r="K87" s="134"/>
      <c r="L87" s="31"/>
      <c r="M87" s="135" t="s">
        <v>19</v>
      </c>
      <c r="N87" s="136" t="s">
        <v>44</v>
      </c>
      <c r="P87" s="137">
        <f>O87*H87</f>
        <v>0</v>
      </c>
      <c r="Q87" s="137">
        <v>0</v>
      </c>
      <c r="R87" s="137">
        <f>Q87*H87</f>
        <v>0</v>
      </c>
      <c r="S87" s="137">
        <v>0</v>
      </c>
      <c r="T87" s="138">
        <f>S87*H87</f>
        <v>0</v>
      </c>
      <c r="AR87" s="139" t="s">
        <v>125</v>
      </c>
      <c r="AT87" s="139" t="s">
        <v>121</v>
      </c>
      <c r="AU87" s="139" t="s">
        <v>82</v>
      </c>
      <c r="AY87" s="16" t="s">
        <v>119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6" t="s">
        <v>35</v>
      </c>
      <c r="BK87" s="140">
        <f>ROUND(I87*H87,2)</f>
        <v>0</v>
      </c>
      <c r="BL87" s="16" t="s">
        <v>125</v>
      </c>
      <c r="BM87" s="139" t="s">
        <v>237</v>
      </c>
    </row>
    <row r="88" spans="2:65" s="1" customFormat="1" ht="11.25">
      <c r="B88" s="31"/>
      <c r="D88" s="141" t="s">
        <v>127</v>
      </c>
      <c r="F88" s="142" t="s">
        <v>238</v>
      </c>
      <c r="I88" s="143"/>
      <c r="L88" s="31"/>
      <c r="M88" s="144"/>
      <c r="T88" s="52"/>
      <c r="AT88" s="16" t="s">
        <v>127</v>
      </c>
      <c r="AU88" s="16" t="s">
        <v>82</v>
      </c>
    </row>
    <row r="89" spans="2:65" s="1" customFormat="1" ht="55.5" customHeight="1">
      <c r="B89" s="31"/>
      <c r="C89" s="127" t="s">
        <v>136</v>
      </c>
      <c r="D89" s="127" t="s">
        <v>121</v>
      </c>
      <c r="E89" s="128" t="s">
        <v>239</v>
      </c>
      <c r="F89" s="129" t="s">
        <v>240</v>
      </c>
      <c r="G89" s="130" t="s">
        <v>124</v>
      </c>
      <c r="H89" s="131">
        <v>10</v>
      </c>
      <c r="I89" s="132"/>
      <c r="J89" s="133">
        <f>ROUND(I89*H89,2)</f>
        <v>0</v>
      </c>
      <c r="K89" s="134"/>
      <c r="L89" s="31"/>
      <c r="M89" s="135" t="s">
        <v>19</v>
      </c>
      <c r="N89" s="136" t="s">
        <v>44</v>
      </c>
      <c r="P89" s="137">
        <f>O89*H89</f>
        <v>0</v>
      </c>
      <c r="Q89" s="137">
        <v>0</v>
      </c>
      <c r="R89" s="137">
        <f>Q89*H89</f>
        <v>0</v>
      </c>
      <c r="S89" s="137">
        <v>0</v>
      </c>
      <c r="T89" s="138">
        <f>S89*H89</f>
        <v>0</v>
      </c>
      <c r="AR89" s="139" t="s">
        <v>125</v>
      </c>
      <c r="AT89" s="139" t="s">
        <v>121</v>
      </c>
      <c r="AU89" s="139" t="s">
        <v>82</v>
      </c>
      <c r="AY89" s="16" t="s">
        <v>119</v>
      </c>
      <c r="BE89" s="140">
        <f>IF(N89="základní",J89,0)</f>
        <v>0</v>
      </c>
      <c r="BF89" s="140">
        <f>IF(N89="snížená",J89,0)</f>
        <v>0</v>
      </c>
      <c r="BG89" s="140">
        <f>IF(N89="zákl. přenesená",J89,0)</f>
        <v>0</v>
      </c>
      <c r="BH89" s="140">
        <f>IF(N89="sníž. přenesená",J89,0)</f>
        <v>0</v>
      </c>
      <c r="BI89" s="140">
        <f>IF(N89="nulová",J89,0)</f>
        <v>0</v>
      </c>
      <c r="BJ89" s="16" t="s">
        <v>35</v>
      </c>
      <c r="BK89" s="140">
        <f>ROUND(I89*H89,2)</f>
        <v>0</v>
      </c>
      <c r="BL89" s="16" t="s">
        <v>125</v>
      </c>
      <c r="BM89" s="139" t="s">
        <v>241</v>
      </c>
    </row>
    <row r="90" spans="2:65" s="1" customFormat="1" ht="11.25">
      <c r="B90" s="31"/>
      <c r="D90" s="141" t="s">
        <v>127</v>
      </c>
      <c r="F90" s="142" t="s">
        <v>242</v>
      </c>
      <c r="I90" s="143"/>
      <c r="L90" s="31"/>
      <c r="M90" s="144"/>
      <c r="T90" s="52"/>
      <c r="AT90" s="16" t="s">
        <v>127</v>
      </c>
      <c r="AU90" s="16" t="s">
        <v>82</v>
      </c>
    </row>
    <row r="91" spans="2:65" s="1" customFormat="1" ht="62.65" customHeight="1">
      <c r="B91" s="31"/>
      <c r="C91" s="127" t="s">
        <v>125</v>
      </c>
      <c r="D91" s="127" t="s">
        <v>121</v>
      </c>
      <c r="E91" s="128" t="s">
        <v>243</v>
      </c>
      <c r="F91" s="129" t="s">
        <v>244</v>
      </c>
      <c r="G91" s="130" t="s">
        <v>124</v>
      </c>
      <c r="H91" s="131">
        <v>40</v>
      </c>
      <c r="I91" s="132"/>
      <c r="J91" s="133">
        <f>ROUND(I91*H91,2)</f>
        <v>0</v>
      </c>
      <c r="K91" s="134"/>
      <c r="L91" s="31"/>
      <c r="M91" s="135" t="s">
        <v>19</v>
      </c>
      <c r="N91" s="136" t="s">
        <v>44</v>
      </c>
      <c r="P91" s="137">
        <f>O91*H91</f>
        <v>0</v>
      </c>
      <c r="Q91" s="137">
        <v>0</v>
      </c>
      <c r="R91" s="137">
        <f>Q91*H91</f>
        <v>0</v>
      </c>
      <c r="S91" s="137">
        <v>0</v>
      </c>
      <c r="T91" s="138">
        <f>S91*H91</f>
        <v>0</v>
      </c>
      <c r="AR91" s="139" t="s">
        <v>125</v>
      </c>
      <c r="AT91" s="139" t="s">
        <v>121</v>
      </c>
      <c r="AU91" s="139" t="s">
        <v>82</v>
      </c>
      <c r="AY91" s="16" t="s">
        <v>119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6" t="s">
        <v>35</v>
      </c>
      <c r="BK91" s="140">
        <f>ROUND(I91*H91,2)</f>
        <v>0</v>
      </c>
      <c r="BL91" s="16" t="s">
        <v>125</v>
      </c>
      <c r="BM91" s="139" t="s">
        <v>245</v>
      </c>
    </row>
    <row r="92" spans="2:65" s="1" customFormat="1" ht="11.25">
      <c r="B92" s="31"/>
      <c r="D92" s="141" t="s">
        <v>127</v>
      </c>
      <c r="F92" s="142" t="s">
        <v>246</v>
      </c>
      <c r="I92" s="143"/>
      <c r="L92" s="31"/>
      <c r="M92" s="144"/>
      <c r="T92" s="52"/>
      <c r="AT92" s="16" t="s">
        <v>127</v>
      </c>
      <c r="AU92" s="16" t="s">
        <v>82</v>
      </c>
    </row>
    <row r="93" spans="2:65" s="1" customFormat="1" ht="44.25" customHeight="1">
      <c r="B93" s="31"/>
      <c r="C93" s="127" t="s">
        <v>147</v>
      </c>
      <c r="D93" s="127" t="s">
        <v>121</v>
      </c>
      <c r="E93" s="128" t="s">
        <v>247</v>
      </c>
      <c r="F93" s="129" t="s">
        <v>248</v>
      </c>
      <c r="G93" s="130" t="s">
        <v>124</v>
      </c>
      <c r="H93" s="131">
        <v>10</v>
      </c>
      <c r="I93" s="132"/>
      <c r="J93" s="133">
        <f>ROUND(I93*H93,2)</f>
        <v>0</v>
      </c>
      <c r="K93" s="134"/>
      <c r="L93" s="31"/>
      <c r="M93" s="135" t="s">
        <v>19</v>
      </c>
      <c r="N93" s="136" t="s">
        <v>44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125</v>
      </c>
      <c r="AT93" s="139" t="s">
        <v>121</v>
      </c>
      <c r="AU93" s="139" t="s">
        <v>82</v>
      </c>
      <c r="AY93" s="16" t="s">
        <v>119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6" t="s">
        <v>35</v>
      </c>
      <c r="BK93" s="140">
        <f>ROUND(I93*H93,2)</f>
        <v>0</v>
      </c>
      <c r="BL93" s="16" t="s">
        <v>125</v>
      </c>
      <c r="BM93" s="139" t="s">
        <v>249</v>
      </c>
    </row>
    <row r="94" spans="2:65" s="1" customFormat="1" ht="11.25">
      <c r="B94" s="31"/>
      <c r="D94" s="141" t="s">
        <v>127</v>
      </c>
      <c r="F94" s="142" t="s">
        <v>250</v>
      </c>
      <c r="I94" s="143"/>
      <c r="L94" s="31"/>
      <c r="M94" s="144"/>
      <c r="T94" s="52"/>
      <c r="AT94" s="16" t="s">
        <v>127</v>
      </c>
      <c r="AU94" s="16" t="s">
        <v>82</v>
      </c>
    </row>
    <row r="95" spans="2:65" s="12" customFormat="1" ht="11.25">
      <c r="B95" s="145"/>
      <c r="D95" s="146" t="s">
        <v>129</v>
      </c>
      <c r="E95" s="147" t="s">
        <v>19</v>
      </c>
      <c r="F95" s="148" t="s">
        <v>251</v>
      </c>
      <c r="H95" s="149">
        <v>10</v>
      </c>
      <c r="I95" s="150"/>
      <c r="L95" s="145"/>
      <c r="M95" s="151"/>
      <c r="T95" s="152"/>
      <c r="AT95" s="147" t="s">
        <v>129</v>
      </c>
      <c r="AU95" s="147" t="s">
        <v>82</v>
      </c>
      <c r="AV95" s="12" t="s">
        <v>82</v>
      </c>
      <c r="AW95" s="12" t="s">
        <v>34</v>
      </c>
      <c r="AX95" s="12" t="s">
        <v>35</v>
      </c>
      <c r="AY95" s="147" t="s">
        <v>119</v>
      </c>
    </row>
    <row r="96" spans="2:65" s="1" customFormat="1" ht="37.9" customHeight="1">
      <c r="B96" s="31"/>
      <c r="C96" s="127" t="s">
        <v>152</v>
      </c>
      <c r="D96" s="127" t="s">
        <v>121</v>
      </c>
      <c r="E96" s="128" t="s">
        <v>252</v>
      </c>
      <c r="F96" s="129" t="s">
        <v>253</v>
      </c>
      <c r="G96" s="130" t="s">
        <v>143</v>
      </c>
      <c r="H96" s="131">
        <v>14</v>
      </c>
      <c r="I96" s="132"/>
      <c r="J96" s="133">
        <f>ROUND(I96*H96,2)</f>
        <v>0</v>
      </c>
      <c r="K96" s="134"/>
      <c r="L96" s="31"/>
      <c r="M96" s="135" t="s">
        <v>19</v>
      </c>
      <c r="N96" s="136" t="s">
        <v>44</v>
      </c>
      <c r="P96" s="137">
        <f>O96*H96</f>
        <v>0</v>
      </c>
      <c r="Q96" s="137">
        <v>0</v>
      </c>
      <c r="R96" s="137">
        <f>Q96*H96</f>
        <v>0</v>
      </c>
      <c r="S96" s="137">
        <v>0</v>
      </c>
      <c r="T96" s="138">
        <f>S96*H96</f>
        <v>0</v>
      </c>
      <c r="AR96" s="139" t="s">
        <v>125</v>
      </c>
      <c r="AT96" s="139" t="s">
        <v>121</v>
      </c>
      <c r="AU96" s="139" t="s">
        <v>82</v>
      </c>
      <c r="AY96" s="16" t="s">
        <v>119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6" t="s">
        <v>35</v>
      </c>
      <c r="BK96" s="140">
        <f>ROUND(I96*H96,2)</f>
        <v>0</v>
      </c>
      <c r="BL96" s="16" t="s">
        <v>125</v>
      </c>
      <c r="BM96" s="139" t="s">
        <v>254</v>
      </c>
    </row>
    <row r="97" spans="2:51" s="1" customFormat="1" ht="11.25">
      <c r="B97" s="31"/>
      <c r="D97" s="141" t="s">
        <v>127</v>
      </c>
      <c r="F97" s="142" t="s">
        <v>255</v>
      </c>
      <c r="I97" s="143"/>
      <c r="L97" s="31"/>
      <c r="M97" s="144"/>
      <c r="T97" s="52"/>
      <c r="AT97" s="16" t="s">
        <v>127</v>
      </c>
      <c r="AU97" s="16" t="s">
        <v>82</v>
      </c>
    </row>
    <row r="98" spans="2:51" s="12" customFormat="1" ht="11.25">
      <c r="B98" s="145"/>
      <c r="D98" s="146" t="s">
        <v>129</v>
      </c>
      <c r="E98" s="147" t="s">
        <v>19</v>
      </c>
      <c r="F98" s="148" t="s">
        <v>256</v>
      </c>
      <c r="H98" s="149">
        <v>14</v>
      </c>
      <c r="I98" s="150"/>
      <c r="L98" s="145"/>
      <c r="M98" s="153"/>
      <c r="N98" s="154"/>
      <c r="O98" s="154"/>
      <c r="P98" s="154"/>
      <c r="Q98" s="154"/>
      <c r="R98" s="154"/>
      <c r="S98" s="154"/>
      <c r="T98" s="155"/>
      <c r="AT98" s="147" t="s">
        <v>129</v>
      </c>
      <c r="AU98" s="147" t="s">
        <v>82</v>
      </c>
      <c r="AV98" s="12" t="s">
        <v>82</v>
      </c>
      <c r="AW98" s="12" t="s">
        <v>34</v>
      </c>
      <c r="AX98" s="12" t="s">
        <v>35</v>
      </c>
      <c r="AY98" s="147" t="s">
        <v>119</v>
      </c>
    </row>
    <row r="99" spans="2:51" s="1" customFormat="1" ht="6.95" customHeight="1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31"/>
    </row>
  </sheetData>
  <sheetProtection algorithmName="SHA-512" hashValue="Yg1IW9632E0DFVGXEsMEyYmERPePJ3J7yeDWlW7gQjC/ozO+ohcrRCHi94Dd7eMgIyLn4guKbotq2avVtGhV9w==" saltValue="Soa2X1tx4OHFSp/HptpYlUo8mI9tm2Ur3mJr8E7TrMYbglf+BoGt+lWB32QCmjw207R2TemV5eEBISz/74fM8Q==" spinCount="100000" sheet="1" objects="1" scenarios="1" formatColumns="0" formatRows="0" autoFilter="0"/>
  <autoFilter ref="C80:K98" xr:uid="{00000000-0009-0000-0000-000004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5" r:id="rId1" xr:uid="{00000000-0004-0000-0400-000000000000}"/>
    <hyperlink ref="F88" r:id="rId2" xr:uid="{00000000-0004-0000-0400-000001000000}"/>
    <hyperlink ref="F90" r:id="rId3" xr:uid="{00000000-0004-0000-0400-000002000000}"/>
    <hyperlink ref="F92" r:id="rId4" xr:uid="{00000000-0004-0000-0400-000003000000}"/>
    <hyperlink ref="F94" r:id="rId5" xr:uid="{00000000-0004-0000-0400-000004000000}"/>
    <hyperlink ref="F97" r:id="rId6" xr:uid="{00000000-0004-0000-04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0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94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5" customHeight="1">
      <c r="B4" s="19"/>
      <c r="D4" s="20" t="s">
        <v>95</v>
      </c>
      <c r="L4" s="19"/>
      <c r="M4" s="84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13" t="str">
        <f>'Rekapitulace stavby'!K6</f>
        <v>VT Petrůvka km 9,600 - 9,938 - oprava opevnění, ochranná hráz OPŠ 09/2024, č.stavby 8816</v>
      </c>
      <c r="F7" s="214"/>
      <c r="G7" s="214"/>
      <c r="H7" s="214"/>
      <c r="L7" s="19"/>
    </row>
    <row r="8" spans="2:46" s="1" customFormat="1" ht="12" customHeight="1">
      <c r="B8" s="31"/>
      <c r="D8" s="26" t="s">
        <v>96</v>
      </c>
      <c r="L8" s="31"/>
    </row>
    <row r="9" spans="2:46" s="1" customFormat="1" ht="16.5" customHeight="1">
      <c r="B9" s="31"/>
      <c r="E9" s="176" t="s">
        <v>257</v>
      </c>
      <c r="F9" s="215"/>
      <c r="G9" s="215"/>
      <c r="H9" s="215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19</v>
      </c>
      <c r="I11" s="26" t="s">
        <v>20</v>
      </c>
      <c r="J11" s="24" t="s">
        <v>19</v>
      </c>
      <c r="L11" s="31"/>
    </row>
    <row r="12" spans="2:46" s="1" customFormat="1" ht="12" customHeight="1">
      <c r="B12" s="31"/>
      <c r="D12" s="26" t="s">
        <v>21</v>
      </c>
      <c r="F12" s="24" t="s">
        <v>22</v>
      </c>
      <c r="I12" s="26" t="s">
        <v>23</v>
      </c>
      <c r="J12" s="48" t="str">
        <f>'Rekapitulace stavby'!AN8</f>
        <v>16. 3. 2025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25</v>
      </c>
      <c r="I14" s="26" t="s">
        <v>26</v>
      </c>
      <c r="J14" s="24" t="s">
        <v>27</v>
      </c>
      <c r="L14" s="31"/>
    </row>
    <row r="15" spans="2:46" s="1" customFormat="1" ht="18" customHeight="1">
      <c r="B15" s="31"/>
      <c r="E15" s="24" t="s">
        <v>28</v>
      </c>
      <c r="I15" s="26" t="s">
        <v>29</v>
      </c>
      <c r="J15" s="24" t="s">
        <v>30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31</v>
      </c>
      <c r="I17" s="26" t="s">
        <v>26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16" t="str">
        <f>'Rekapitulace stavby'!E14</f>
        <v>Vyplň údaj</v>
      </c>
      <c r="F18" s="197"/>
      <c r="G18" s="197"/>
      <c r="H18" s="197"/>
      <c r="I18" s="26" t="s">
        <v>29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33</v>
      </c>
      <c r="I20" s="26" t="s">
        <v>26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29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36</v>
      </c>
      <c r="I23" s="26" t="s">
        <v>26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29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37</v>
      </c>
      <c r="L26" s="31"/>
    </row>
    <row r="27" spans="2:12" s="7" customFormat="1" ht="16.5" customHeight="1">
      <c r="B27" s="85"/>
      <c r="E27" s="202" t="s">
        <v>19</v>
      </c>
      <c r="F27" s="202"/>
      <c r="G27" s="202"/>
      <c r="H27" s="202"/>
      <c r="L27" s="85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6" t="s">
        <v>39</v>
      </c>
      <c r="J30" s="62">
        <f>ROUND(J83, 0)</f>
        <v>0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1" t="s">
        <v>43</v>
      </c>
      <c r="E33" s="26" t="s">
        <v>44</v>
      </c>
      <c r="F33" s="87">
        <f>ROUND((SUM(BE83:BE99)),  0)</f>
        <v>0</v>
      </c>
      <c r="I33" s="88">
        <v>0.21</v>
      </c>
      <c r="J33" s="87">
        <f>ROUND(((SUM(BE83:BE99))*I33),  0)</f>
        <v>0</v>
      </c>
      <c r="L33" s="31"/>
    </row>
    <row r="34" spans="2:12" s="1" customFormat="1" ht="14.45" customHeight="1">
      <c r="B34" s="31"/>
      <c r="E34" s="26" t="s">
        <v>45</v>
      </c>
      <c r="F34" s="87">
        <f>ROUND((SUM(BF83:BF99)),  0)</f>
        <v>0</v>
      </c>
      <c r="I34" s="88">
        <v>0.12</v>
      </c>
      <c r="J34" s="87">
        <f>ROUND(((SUM(BF83:BF99))*I34),  0)</f>
        <v>0</v>
      </c>
      <c r="L34" s="31"/>
    </row>
    <row r="35" spans="2:12" s="1" customFormat="1" ht="14.45" hidden="1" customHeight="1">
      <c r="B35" s="31"/>
      <c r="E35" s="26" t="s">
        <v>46</v>
      </c>
      <c r="F35" s="87">
        <f>ROUND((SUM(BG83:BG99)),  0)</f>
        <v>0</v>
      </c>
      <c r="I35" s="88">
        <v>0.21</v>
      </c>
      <c r="J35" s="87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87">
        <f>ROUND((SUM(BH83:BH99)),  0)</f>
        <v>0</v>
      </c>
      <c r="I36" s="88">
        <v>0.12</v>
      </c>
      <c r="J36" s="87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87">
        <f>ROUND((SUM(BI83:BI99)),  0)</f>
        <v>0</v>
      </c>
      <c r="I37" s="88">
        <v>0</v>
      </c>
      <c r="J37" s="87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9"/>
      <c r="D39" s="90" t="s">
        <v>49</v>
      </c>
      <c r="E39" s="53"/>
      <c r="F39" s="53"/>
      <c r="G39" s="91" t="s">
        <v>50</v>
      </c>
      <c r="H39" s="92" t="s">
        <v>51</v>
      </c>
      <c r="I39" s="53"/>
      <c r="J39" s="93">
        <f>SUM(J30:J37)</f>
        <v>0</v>
      </c>
      <c r="K39" s="94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hidden="1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hidden="1" customHeight="1">
      <c r="B45" s="31"/>
      <c r="C45" s="20" t="s">
        <v>98</v>
      </c>
      <c r="L45" s="31"/>
    </row>
    <row r="46" spans="2:12" s="1" customFormat="1" ht="6.95" hidden="1" customHeight="1">
      <c r="B46" s="31"/>
      <c r="L46" s="31"/>
    </row>
    <row r="47" spans="2:12" s="1" customFormat="1" ht="12" hidden="1" customHeight="1">
      <c r="B47" s="31"/>
      <c r="C47" s="26" t="s">
        <v>16</v>
      </c>
      <c r="L47" s="31"/>
    </row>
    <row r="48" spans="2:12" s="1" customFormat="1" ht="26.25" hidden="1" customHeight="1">
      <c r="B48" s="31"/>
      <c r="E48" s="213" t="str">
        <f>E7</f>
        <v>VT Petrůvka km 9,600 - 9,938 - oprava opevnění, ochranná hráz OPŠ 09/2024, č.stavby 8816</v>
      </c>
      <c r="F48" s="214"/>
      <c r="G48" s="214"/>
      <c r="H48" s="214"/>
      <c r="L48" s="31"/>
    </row>
    <row r="49" spans="2:47" s="1" customFormat="1" ht="12" hidden="1" customHeight="1">
      <c r="B49" s="31"/>
      <c r="C49" s="26" t="s">
        <v>96</v>
      </c>
      <c r="L49" s="31"/>
    </row>
    <row r="50" spans="2:47" s="1" customFormat="1" ht="16.5" hidden="1" customHeight="1">
      <c r="B50" s="31"/>
      <c r="E50" s="176" t="str">
        <f>E9</f>
        <v>05 - VON</v>
      </c>
      <c r="F50" s="215"/>
      <c r="G50" s="215"/>
      <c r="H50" s="215"/>
      <c r="L50" s="31"/>
    </row>
    <row r="51" spans="2:47" s="1" customFormat="1" ht="6.95" hidden="1" customHeight="1">
      <c r="B51" s="31"/>
      <c r="L51" s="31"/>
    </row>
    <row r="52" spans="2:47" s="1" customFormat="1" ht="12" hidden="1" customHeight="1">
      <c r="B52" s="31"/>
      <c r="C52" s="26" t="s">
        <v>21</v>
      </c>
      <c r="F52" s="24" t="str">
        <f>F12</f>
        <v xml:space="preserve"> </v>
      </c>
      <c r="I52" s="26" t="s">
        <v>23</v>
      </c>
      <c r="J52" s="48" t="str">
        <f>IF(J12="","",J12)</f>
        <v>16. 3. 2025</v>
      </c>
      <c r="L52" s="31"/>
    </row>
    <row r="53" spans="2:47" s="1" customFormat="1" ht="6.95" hidden="1" customHeight="1">
      <c r="B53" s="31"/>
      <c r="L53" s="31"/>
    </row>
    <row r="54" spans="2:47" s="1" customFormat="1" ht="15.2" hidden="1" customHeight="1">
      <c r="B54" s="31"/>
      <c r="C54" s="26" t="s">
        <v>25</v>
      </c>
      <c r="F54" s="24" t="str">
        <f>E15</f>
        <v>Povodí Odry, státní podnik</v>
      </c>
      <c r="I54" s="26" t="s">
        <v>33</v>
      </c>
      <c r="J54" s="29" t="str">
        <f>E21</f>
        <v xml:space="preserve"> </v>
      </c>
      <c r="L54" s="31"/>
    </row>
    <row r="55" spans="2:47" s="1" customFormat="1" ht="15.2" hidden="1" customHeight="1">
      <c r="B55" s="31"/>
      <c r="C55" s="26" t="s">
        <v>31</v>
      </c>
      <c r="F55" s="24" t="str">
        <f>IF(E18="","",E18)</f>
        <v>Vyplň údaj</v>
      </c>
      <c r="I55" s="26" t="s">
        <v>36</v>
      </c>
      <c r="J55" s="29" t="str">
        <f>E24</f>
        <v xml:space="preserve"> </v>
      </c>
      <c r="L55" s="31"/>
    </row>
    <row r="56" spans="2:47" s="1" customFormat="1" ht="10.35" hidden="1" customHeight="1">
      <c r="B56" s="31"/>
      <c r="L56" s="31"/>
    </row>
    <row r="57" spans="2:47" s="1" customFormat="1" ht="29.25" hidden="1" customHeight="1">
      <c r="B57" s="31"/>
      <c r="C57" s="95" t="s">
        <v>99</v>
      </c>
      <c r="D57" s="89"/>
      <c r="E57" s="89"/>
      <c r="F57" s="89"/>
      <c r="G57" s="89"/>
      <c r="H57" s="89"/>
      <c r="I57" s="89"/>
      <c r="J57" s="96" t="s">
        <v>100</v>
      </c>
      <c r="K57" s="89"/>
      <c r="L57" s="31"/>
    </row>
    <row r="58" spans="2:47" s="1" customFormat="1" ht="10.35" hidden="1" customHeight="1">
      <c r="B58" s="31"/>
      <c r="L58" s="31"/>
    </row>
    <row r="59" spans="2:47" s="1" customFormat="1" ht="22.9" hidden="1" customHeight="1">
      <c r="B59" s="31"/>
      <c r="C59" s="97" t="s">
        <v>71</v>
      </c>
      <c r="J59" s="62">
        <f>J83</f>
        <v>0</v>
      </c>
      <c r="L59" s="31"/>
      <c r="AU59" s="16" t="s">
        <v>101</v>
      </c>
    </row>
    <row r="60" spans="2:47" s="8" customFormat="1" ht="24.95" hidden="1" customHeight="1">
      <c r="B60" s="98"/>
      <c r="D60" s="99" t="s">
        <v>258</v>
      </c>
      <c r="E60" s="100"/>
      <c r="F60" s="100"/>
      <c r="G60" s="100"/>
      <c r="H60" s="100"/>
      <c r="I60" s="100"/>
      <c r="J60" s="101">
        <f>J84</f>
        <v>0</v>
      </c>
      <c r="L60" s="98"/>
    </row>
    <row r="61" spans="2:47" s="9" customFormat="1" ht="19.899999999999999" hidden="1" customHeight="1">
      <c r="B61" s="102"/>
      <c r="D61" s="103" t="s">
        <v>259</v>
      </c>
      <c r="E61" s="104"/>
      <c r="F61" s="104"/>
      <c r="G61" s="104"/>
      <c r="H61" s="104"/>
      <c r="I61" s="104"/>
      <c r="J61" s="105">
        <f>J85</f>
        <v>0</v>
      </c>
      <c r="L61" s="102"/>
    </row>
    <row r="62" spans="2:47" s="9" customFormat="1" ht="19.899999999999999" hidden="1" customHeight="1">
      <c r="B62" s="102"/>
      <c r="D62" s="103" t="s">
        <v>260</v>
      </c>
      <c r="E62" s="104"/>
      <c r="F62" s="104"/>
      <c r="G62" s="104"/>
      <c r="H62" s="104"/>
      <c r="I62" s="104"/>
      <c r="J62" s="105">
        <f>J88</f>
        <v>0</v>
      </c>
      <c r="L62" s="102"/>
    </row>
    <row r="63" spans="2:47" s="9" customFormat="1" ht="19.899999999999999" hidden="1" customHeight="1">
      <c r="B63" s="102"/>
      <c r="D63" s="103" t="s">
        <v>261</v>
      </c>
      <c r="E63" s="104"/>
      <c r="F63" s="104"/>
      <c r="G63" s="104"/>
      <c r="H63" s="104"/>
      <c r="I63" s="104"/>
      <c r="J63" s="105">
        <f>J97</f>
        <v>0</v>
      </c>
      <c r="L63" s="102"/>
    </row>
    <row r="64" spans="2:47" s="1" customFormat="1" ht="21.75" hidden="1" customHeight="1">
      <c r="B64" s="31"/>
      <c r="L64" s="31"/>
    </row>
    <row r="65" spans="2:12" s="1" customFormat="1" ht="6.95" hidden="1" customHeight="1"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31"/>
    </row>
    <row r="66" spans="2:12" ht="11.25" hidden="1"/>
    <row r="67" spans="2:12" ht="11.25" hidden="1"/>
    <row r="68" spans="2:12" ht="11.25" hidden="1"/>
    <row r="69" spans="2:12" s="1" customFormat="1" ht="6.95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1"/>
    </row>
    <row r="70" spans="2:12" s="1" customFormat="1" ht="24.95" customHeight="1">
      <c r="B70" s="31"/>
      <c r="C70" s="20" t="s">
        <v>104</v>
      </c>
      <c r="L70" s="31"/>
    </row>
    <row r="71" spans="2:12" s="1" customFormat="1" ht="6.95" customHeight="1">
      <c r="B71" s="31"/>
      <c r="L71" s="31"/>
    </row>
    <row r="72" spans="2:12" s="1" customFormat="1" ht="12" customHeight="1">
      <c r="B72" s="31"/>
      <c r="C72" s="26" t="s">
        <v>16</v>
      </c>
      <c r="L72" s="31"/>
    </row>
    <row r="73" spans="2:12" s="1" customFormat="1" ht="26.25" customHeight="1">
      <c r="B73" s="31"/>
      <c r="E73" s="213" t="str">
        <f>E7</f>
        <v>VT Petrůvka km 9,600 - 9,938 - oprava opevnění, ochranná hráz OPŠ 09/2024, č.stavby 8816</v>
      </c>
      <c r="F73" s="214"/>
      <c r="G73" s="214"/>
      <c r="H73" s="214"/>
      <c r="L73" s="31"/>
    </row>
    <row r="74" spans="2:12" s="1" customFormat="1" ht="12" customHeight="1">
      <c r="B74" s="31"/>
      <c r="C74" s="26" t="s">
        <v>96</v>
      </c>
      <c r="L74" s="31"/>
    </row>
    <row r="75" spans="2:12" s="1" customFormat="1" ht="16.5" customHeight="1">
      <c r="B75" s="31"/>
      <c r="E75" s="176" t="str">
        <f>E9</f>
        <v>05 - VON</v>
      </c>
      <c r="F75" s="215"/>
      <c r="G75" s="215"/>
      <c r="H75" s="215"/>
      <c r="L75" s="31"/>
    </row>
    <row r="76" spans="2:12" s="1" customFormat="1" ht="6.95" customHeight="1">
      <c r="B76" s="31"/>
      <c r="L76" s="31"/>
    </row>
    <row r="77" spans="2:12" s="1" customFormat="1" ht="12" customHeight="1">
      <c r="B77" s="31"/>
      <c r="C77" s="26" t="s">
        <v>21</v>
      </c>
      <c r="F77" s="24" t="str">
        <f>F12</f>
        <v xml:space="preserve"> </v>
      </c>
      <c r="I77" s="26" t="s">
        <v>23</v>
      </c>
      <c r="J77" s="48" t="str">
        <f>IF(J12="","",J12)</f>
        <v>16. 3. 2025</v>
      </c>
      <c r="L77" s="31"/>
    </row>
    <row r="78" spans="2:12" s="1" customFormat="1" ht="6.95" customHeight="1">
      <c r="B78" s="31"/>
      <c r="L78" s="31"/>
    </row>
    <row r="79" spans="2:12" s="1" customFormat="1" ht="15.2" customHeight="1">
      <c r="B79" s="31"/>
      <c r="C79" s="26" t="s">
        <v>25</v>
      </c>
      <c r="F79" s="24" t="str">
        <f>E15</f>
        <v>Povodí Odry, státní podnik</v>
      </c>
      <c r="I79" s="26" t="s">
        <v>33</v>
      </c>
      <c r="J79" s="29" t="str">
        <f>E21</f>
        <v xml:space="preserve"> </v>
      </c>
      <c r="L79" s="31"/>
    </row>
    <row r="80" spans="2:12" s="1" customFormat="1" ht="15.2" customHeight="1">
      <c r="B80" s="31"/>
      <c r="C80" s="26" t="s">
        <v>31</v>
      </c>
      <c r="F80" s="24" t="str">
        <f>IF(E18="","",E18)</f>
        <v>Vyplň údaj</v>
      </c>
      <c r="I80" s="26" t="s">
        <v>36</v>
      </c>
      <c r="J80" s="29" t="str">
        <f>E24</f>
        <v xml:space="preserve"> </v>
      </c>
      <c r="L80" s="31"/>
    </row>
    <row r="81" spans="2:65" s="1" customFormat="1" ht="10.35" customHeight="1">
      <c r="B81" s="31"/>
      <c r="L81" s="31"/>
    </row>
    <row r="82" spans="2:65" s="10" customFormat="1" ht="29.25" customHeight="1">
      <c r="B82" s="106"/>
      <c r="C82" s="107" t="s">
        <v>105</v>
      </c>
      <c r="D82" s="108" t="s">
        <v>58</v>
      </c>
      <c r="E82" s="108" t="s">
        <v>54</v>
      </c>
      <c r="F82" s="108" t="s">
        <v>55</v>
      </c>
      <c r="G82" s="108" t="s">
        <v>106</v>
      </c>
      <c r="H82" s="108" t="s">
        <v>107</v>
      </c>
      <c r="I82" s="108" t="s">
        <v>108</v>
      </c>
      <c r="J82" s="109" t="s">
        <v>100</v>
      </c>
      <c r="K82" s="110" t="s">
        <v>109</v>
      </c>
      <c r="L82" s="106"/>
      <c r="M82" s="55" t="s">
        <v>19</v>
      </c>
      <c r="N82" s="56" t="s">
        <v>43</v>
      </c>
      <c r="O82" s="56" t="s">
        <v>110</v>
      </c>
      <c r="P82" s="56" t="s">
        <v>111</v>
      </c>
      <c r="Q82" s="56" t="s">
        <v>112</v>
      </c>
      <c r="R82" s="56" t="s">
        <v>113</v>
      </c>
      <c r="S82" s="56" t="s">
        <v>114</v>
      </c>
      <c r="T82" s="57" t="s">
        <v>115</v>
      </c>
    </row>
    <row r="83" spans="2:65" s="1" customFormat="1" ht="22.9" customHeight="1">
      <c r="B83" s="31"/>
      <c r="C83" s="60" t="s">
        <v>116</v>
      </c>
      <c r="J83" s="111">
        <f>BK83</f>
        <v>0</v>
      </c>
      <c r="L83" s="31"/>
      <c r="M83" s="58"/>
      <c r="N83" s="49"/>
      <c r="O83" s="49"/>
      <c r="P83" s="112">
        <f>P84</f>
        <v>0</v>
      </c>
      <c r="Q83" s="49"/>
      <c r="R83" s="112">
        <f>R84</f>
        <v>0</v>
      </c>
      <c r="S83" s="49"/>
      <c r="T83" s="113">
        <f>T84</f>
        <v>0</v>
      </c>
      <c r="AT83" s="16" t="s">
        <v>72</v>
      </c>
      <c r="AU83" s="16" t="s">
        <v>101</v>
      </c>
      <c r="BK83" s="114">
        <f>BK84</f>
        <v>0</v>
      </c>
    </row>
    <row r="84" spans="2:65" s="11" customFormat="1" ht="25.9" customHeight="1">
      <c r="B84" s="115"/>
      <c r="D84" s="116" t="s">
        <v>72</v>
      </c>
      <c r="E84" s="117" t="s">
        <v>262</v>
      </c>
      <c r="F84" s="117" t="s">
        <v>263</v>
      </c>
      <c r="I84" s="118"/>
      <c r="J84" s="119">
        <f>BK84</f>
        <v>0</v>
      </c>
      <c r="L84" s="115"/>
      <c r="M84" s="120"/>
      <c r="P84" s="121">
        <f>P85+P88+P97</f>
        <v>0</v>
      </c>
      <c r="R84" s="121">
        <f>R85+R88+R97</f>
        <v>0</v>
      </c>
      <c r="T84" s="122">
        <f>T85+T88+T97</f>
        <v>0</v>
      </c>
      <c r="AR84" s="116" t="s">
        <v>147</v>
      </c>
      <c r="AT84" s="123" t="s">
        <v>72</v>
      </c>
      <c r="AU84" s="123" t="s">
        <v>73</v>
      </c>
      <c r="AY84" s="116" t="s">
        <v>119</v>
      </c>
      <c r="BK84" s="124">
        <f>BK85+BK88+BK97</f>
        <v>0</v>
      </c>
    </row>
    <row r="85" spans="2:65" s="11" customFormat="1" ht="22.9" customHeight="1">
      <c r="B85" s="115"/>
      <c r="D85" s="116" t="s">
        <v>72</v>
      </c>
      <c r="E85" s="125" t="s">
        <v>264</v>
      </c>
      <c r="F85" s="125" t="s">
        <v>265</v>
      </c>
      <c r="I85" s="118"/>
      <c r="J85" s="126">
        <f>BK85</f>
        <v>0</v>
      </c>
      <c r="L85" s="115"/>
      <c r="M85" s="120"/>
      <c r="P85" s="121">
        <f>SUM(P86:P87)</f>
        <v>0</v>
      </c>
      <c r="R85" s="121">
        <f>SUM(R86:R87)</f>
        <v>0</v>
      </c>
      <c r="T85" s="122">
        <f>SUM(T86:T87)</f>
        <v>0</v>
      </c>
      <c r="AR85" s="116" t="s">
        <v>147</v>
      </c>
      <c r="AT85" s="123" t="s">
        <v>72</v>
      </c>
      <c r="AU85" s="123" t="s">
        <v>35</v>
      </c>
      <c r="AY85" s="116" t="s">
        <v>119</v>
      </c>
      <c r="BK85" s="124">
        <f>SUM(BK86:BK87)</f>
        <v>0</v>
      </c>
    </row>
    <row r="86" spans="2:65" s="1" customFormat="1" ht="16.5" customHeight="1">
      <c r="B86" s="31"/>
      <c r="C86" s="127" t="s">
        <v>35</v>
      </c>
      <c r="D86" s="127" t="s">
        <v>121</v>
      </c>
      <c r="E86" s="128" t="s">
        <v>266</v>
      </c>
      <c r="F86" s="129" t="s">
        <v>267</v>
      </c>
      <c r="G86" s="130" t="s">
        <v>268</v>
      </c>
      <c r="H86" s="131">
        <v>2</v>
      </c>
      <c r="I86" s="132"/>
      <c r="J86" s="133">
        <f>ROUND(I86*H86,2)</f>
        <v>0</v>
      </c>
      <c r="K86" s="134"/>
      <c r="L86" s="31"/>
      <c r="M86" s="135" t="s">
        <v>19</v>
      </c>
      <c r="N86" s="136" t="s">
        <v>44</v>
      </c>
      <c r="P86" s="137">
        <f>O86*H86</f>
        <v>0</v>
      </c>
      <c r="Q86" s="137">
        <v>0</v>
      </c>
      <c r="R86" s="137">
        <f>Q86*H86</f>
        <v>0</v>
      </c>
      <c r="S86" s="137">
        <v>0</v>
      </c>
      <c r="T86" s="138">
        <f>S86*H86</f>
        <v>0</v>
      </c>
      <c r="AR86" s="139" t="s">
        <v>269</v>
      </c>
      <c r="AT86" s="139" t="s">
        <v>121</v>
      </c>
      <c r="AU86" s="139" t="s">
        <v>82</v>
      </c>
      <c r="AY86" s="16" t="s">
        <v>119</v>
      </c>
      <c r="BE86" s="140">
        <f>IF(N86="základní",J86,0)</f>
        <v>0</v>
      </c>
      <c r="BF86" s="140">
        <f>IF(N86="snížená",J86,0)</f>
        <v>0</v>
      </c>
      <c r="BG86" s="140">
        <f>IF(N86="zákl. přenesená",J86,0)</f>
        <v>0</v>
      </c>
      <c r="BH86" s="140">
        <f>IF(N86="sníž. přenesená",J86,0)</f>
        <v>0</v>
      </c>
      <c r="BI86" s="140">
        <f>IF(N86="nulová",J86,0)</f>
        <v>0</v>
      </c>
      <c r="BJ86" s="16" t="s">
        <v>35</v>
      </c>
      <c r="BK86" s="140">
        <f>ROUND(I86*H86,2)</f>
        <v>0</v>
      </c>
      <c r="BL86" s="16" t="s">
        <v>269</v>
      </c>
      <c r="BM86" s="139" t="s">
        <v>270</v>
      </c>
    </row>
    <row r="87" spans="2:65" s="1" customFormat="1" ht="11.25">
      <c r="B87" s="31"/>
      <c r="D87" s="141" t="s">
        <v>127</v>
      </c>
      <c r="F87" s="142" t="s">
        <v>271</v>
      </c>
      <c r="I87" s="143"/>
      <c r="L87" s="31"/>
      <c r="M87" s="144"/>
      <c r="T87" s="52"/>
      <c r="AT87" s="16" t="s">
        <v>127</v>
      </c>
      <c r="AU87" s="16" t="s">
        <v>82</v>
      </c>
    </row>
    <row r="88" spans="2:65" s="11" customFormat="1" ht="22.9" customHeight="1">
      <c r="B88" s="115"/>
      <c r="D88" s="116" t="s">
        <v>72</v>
      </c>
      <c r="E88" s="125" t="s">
        <v>272</v>
      </c>
      <c r="F88" s="125" t="s">
        <v>273</v>
      </c>
      <c r="I88" s="118"/>
      <c r="J88" s="126">
        <f>BK88</f>
        <v>0</v>
      </c>
      <c r="L88" s="115"/>
      <c r="M88" s="120"/>
      <c r="P88" s="121">
        <f>SUM(P89:P96)</f>
        <v>0</v>
      </c>
      <c r="R88" s="121">
        <f>SUM(R89:R96)</f>
        <v>0</v>
      </c>
      <c r="T88" s="122">
        <f>SUM(T89:T96)</f>
        <v>0</v>
      </c>
      <c r="AR88" s="116" t="s">
        <v>147</v>
      </c>
      <c r="AT88" s="123" t="s">
        <v>72</v>
      </c>
      <c r="AU88" s="123" t="s">
        <v>35</v>
      </c>
      <c r="AY88" s="116" t="s">
        <v>119</v>
      </c>
      <c r="BK88" s="124">
        <f>SUM(BK89:BK96)</f>
        <v>0</v>
      </c>
    </row>
    <row r="89" spans="2:65" s="1" customFormat="1" ht="16.5" customHeight="1">
      <c r="B89" s="31"/>
      <c r="C89" s="127" t="s">
        <v>82</v>
      </c>
      <c r="D89" s="127" t="s">
        <v>121</v>
      </c>
      <c r="E89" s="128" t="s">
        <v>274</v>
      </c>
      <c r="F89" s="129" t="s">
        <v>273</v>
      </c>
      <c r="G89" s="130" t="s">
        <v>268</v>
      </c>
      <c r="H89" s="131">
        <v>1</v>
      </c>
      <c r="I89" s="132"/>
      <c r="J89" s="133">
        <f>ROUND(I89*H89,2)</f>
        <v>0</v>
      </c>
      <c r="K89" s="134"/>
      <c r="L89" s="31"/>
      <c r="M89" s="135" t="s">
        <v>19</v>
      </c>
      <c r="N89" s="136" t="s">
        <v>44</v>
      </c>
      <c r="P89" s="137">
        <f>O89*H89</f>
        <v>0</v>
      </c>
      <c r="Q89" s="137">
        <v>0</v>
      </c>
      <c r="R89" s="137">
        <f>Q89*H89</f>
        <v>0</v>
      </c>
      <c r="S89" s="137">
        <v>0</v>
      </c>
      <c r="T89" s="138">
        <f>S89*H89</f>
        <v>0</v>
      </c>
      <c r="AR89" s="139" t="s">
        <v>269</v>
      </c>
      <c r="AT89" s="139" t="s">
        <v>121</v>
      </c>
      <c r="AU89" s="139" t="s">
        <v>82</v>
      </c>
      <c r="AY89" s="16" t="s">
        <v>119</v>
      </c>
      <c r="BE89" s="140">
        <f>IF(N89="základní",J89,0)</f>
        <v>0</v>
      </c>
      <c r="BF89" s="140">
        <f>IF(N89="snížená",J89,0)</f>
        <v>0</v>
      </c>
      <c r="BG89" s="140">
        <f>IF(N89="zákl. přenesená",J89,0)</f>
        <v>0</v>
      </c>
      <c r="BH89" s="140">
        <f>IF(N89="sníž. přenesená",J89,0)</f>
        <v>0</v>
      </c>
      <c r="BI89" s="140">
        <f>IF(N89="nulová",J89,0)</f>
        <v>0</v>
      </c>
      <c r="BJ89" s="16" t="s">
        <v>35</v>
      </c>
      <c r="BK89" s="140">
        <f>ROUND(I89*H89,2)</f>
        <v>0</v>
      </c>
      <c r="BL89" s="16" t="s">
        <v>269</v>
      </c>
      <c r="BM89" s="139" t="s">
        <v>275</v>
      </c>
    </row>
    <row r="90" spans="2:65" s="1" customFormat="1" ht="11.25">
      <c r="B90" s="31"/>
      <c r="D90" s="141" t="s">
        <v>127</v>
      </c>
      <c r="F90" s="142" t="s">
        <v>276</v>
      </c>
      <c r="I90" s="143"/>
      <c r="L90" s="31"/>
      <c r="M90" s="144"/>
      <c r="T90" s="52"/>
      <c r="AT90" s="16" t="s">
        <v>127</v>
      </c>
      <c r="AU90" s="16" t="s">
        <v>82</v>
      </c>
    </row>
    <row r="91" spans="2:65" s="14" customFormat="1" ht="11.25">
      <c r="B91" s="168"/>
      <c r="D91" s="146" t="s">
        <v>129</v>
      </c>
      <c r="E91" s="169" t="s">
        <v>19</v>
      </c>
      <c r="F91" s="170" t="s">
        <v>277</v>
      </c>
      <c r="H91" s="169" t="s">
        <v>19</v>
      </c>
      <c r="I91" s="171"/>
      <c r="L91" s="168"/>
      <c r="M91" s="172"/>
      <c r="T91" s="173"/>
      <c r="AT91" s="169" t="s">
        <v>129</v>
      </c>
      <c r="AU91" s="169" t="s">
        <v>82</v>
      </c>
      <c r="AV91" s="14" t="s">
        <v>35</v>
      </c>
      <c r="AW91" s="14" t="s">
        <v>34</v>
      </c>
      <c r="AX91" s="14" t="s">
        <v>73</v>
      </c>
      <c r="AY91" s="169" t="s">
        <v>119</v>
      </c>
    </row>
    <row r="92" spans="2:65" s="14" customFormat="1" ht="11.25">
      <c r="B92" s="168"/>
      <c r="D92" s="146" t="s">
        <v>129</v>
      </c>
      <c r="E92" s="169" t="s">
        <v>19</v>
      </c>
      <c r="F92" s="170" t="s">
        <v>278</v>
      </c>
      <c r="H92" s="169" t="s">
        <v>19</v>
      </c>
      <c r="I92" s="171"/>
      <c r="L92" s="168"/>
      <c r="M92" s="172"/>
      <c r="T92" s="173"/>
      <c r="AT92" s="169" t="s">
        <v>129</v>
      </c>
      <c r="AU92" s="169" t="s">
        <v>82</v>
      </c>
      <c r="AV92" s="14" t="s">
        <v>35</v>
      </c>
      <c r="AW92" s="14" t="s">
        <v>34</v>
      </c>
      <c r="AX92" s="14" t="s">
        <v>73</v>
      </c>
      <c r="AY92" s="169" t="s">
        <v>119</v>
      </c>
    </row>
    <row r="93" spans="2:65" s="12" customFormat="1" ht="11.25">
      <c r="B93" s="145"/>
      <c r="D93" s="146" t="s">
        <v>129</v>
      </c>
      <c r="E93" s="147" t="s">
        <v>19</v>
      </c>
      <c r="F93" s="148" t="s">
        <v>35</v>
      </c>
      <c r="H93" s="149">
        <v>1</v>
      </c>
      <c r="I93" s="150"/>
      <c r="L93" s="145"/>
      <c r="M93" s="151"/>
      <c r="T93" s="152"/>
      <c r="AT93" s="147" t="s">
        <v>129</v>
      </c>
      <c r="AU93" s="147" t="s">
        <v>82</v>
      </c>
      <c r="AV93" s="12" t="s">
        <v>82</v>
      </c>
      <c r="AW93" s="12" t="s">
        <v>34</v>
      </c>
      <c r="AX93" s="12" t="s">
        <v>35</v>
      </c>
      <c r="AY93" s="147" t="s">
        <v>119</v>
      </c>
    </row>
    <row r="94" spans="2:65" s="1" customFormat="1" ht="16.5" customHeight="1">
      <c r="B94" s="31"/>
      <c r="C94" s="127" t="s">
        <v>136</v>
      </c>
      <c r="D94" s="127" t="s">
        <v>121</v>
      </c>
      <c r="E94" s="128" t="s">
        <v>279</v>
      </c>
      <c r="F94" s="129" t="s">
        <v>280</v>
      </c>
      <c r="G94" s="130" t="s">
        <v>268</v>
      </c>
      <c r="H94" s="131">
        <v>2</v>
      </c>
      <c r="I94" s="132"/>
      <c r="J94" s="133">
        <f>ROUND(I94*H94,2)</f>
        <v>0</v>
      </c>
      <c r="K94" s="134"/>
      <c r="L94" s="31"/>
      <c r="M94" s="135" t="s">
        <v>19</v>
      </c>
      <c r="N94" s="136" t="s">
        <v>44</v>
      </c>
      <c r="P94" s="137">
        <f>O94*H94</f>
        <v>0</v>
      </c>
      <c r="Q94" s="137">
        <v>0</v>
      </c>
      <c r="R94" s="137">
        <f>Q94*H94</f>
        <v>0</v>
      </c>
      <c r="S94" s="137">
        <v>0</v>
      </c>
      <c r="T94" s="138">
        <f>S94*H94</f>
        <v>0</v>
      </c>
      <c r="AR94" s="139" t="s">
        <v>269</v>
      </c>
      <c r="AT94" s="139" t="s">
        <v>121</v>
      </c>
      <c r="AU94" s="139" t="s">
        <v>82</v>
      </c>
      <c r="AY94" s="16" t="s">
        <v>119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6" t="s">
        <v>35</v>
      </c>
      <c r="BK94" s="140">
        <f>ROUND(I94*H94,2)</f>
        <v>0</v>
      </c>
      <c r="BL94" s="16" t="s">
        <v>269</v>
      </c>
      <c r="BM94" s="139" t="s">
        <v>281</v>
      </c>
    </row>
    <row r="95" spans="2:65" s="1" customFormat="1" ht="11.25">
      <c r="B95" s="31"/>
      <c r="D95" s="141" t="s">
        <v>127</v>
      </c>
      <c r="F95" s="142" t="s">
        <v>282</v>
      </c>
      <c r="I95" s="143"/>
      <c r="L95" s="31"/>
      <c r="M95" s="144"/>
      <c r="T95" s="52"/>
      <c r="AT95" s="16" t="s">
        <v>127</v>
      </c>
      <c r="AU95" s="16" t="s">
        <v>82</v>
      </c>
    </row>
    <row r="96" spans="2:65" s="12" customFormat="1" ht="22.5">
      <c r="B96" s="145"/>
      <c r="D96" s="146" t="s">
        <v>129</v>
      </c>
      <c r="E96" s="147" t="s">
        <v>19</v>
      </c>
      <c r="F96" s="148" t="s">
        <v>283</v>
      </c>
      <c r="H96" s="149">
        <v>2</v>
      </c>
      <c r="I96" s="150"/>
      <c r="L96" s="145"/>
      <c r="M96" s="151"/>
      <c r="T96" s="152"/>
      <c r="AT96" s="147" t="s">
        <v>129</v>
      </c>
      <c r="AU96" s="147" t="s">
        <v>82</v>
      </c>
      <c r="AV96" s="12" t="s">
        <v>82</v>
      </c>
      <c r="AW96" s="12" t="s">
        <v>34</v>
      </c>
      <c r="AX96" s="12" t="s">
        <v>35</v>
      </c>
      <c r="AY96" s="147" t="s">
        <v>119</v>
      </c>
    </row>
    <row r="97" spans="2:65" s="11" customFormat="1" ht="22.9" customHeight="1">
      <c r="B97" s="115"/>
      <c r="D97" s="116" t="s">
        <v>72</v>
      </c>
      <c r="E97" s="125" t="s">
        <v>284</v>
      </c>
      <c r="F97" s="125" t="s">
        <v>285</v>
      </c>
      <c r="I97" s="118"/>
      <c r="J97" s="126">
        <f>BK97</f>
        <v>0</v>
      </c>
      <c r="L97" s="115"/>
      <c r="M97" s="120"/>
      <c r="P97" s="121">
        <f>SUM(P98:P99)</f>
        <v>0</v>
      </c>
      <c r="R97" s="121">
        <f>SUM(R98:R99)</f>
        <v>0</v>
      </c>
      <c r="T97" s="122">
        <f>SUM(T98:T99)</f>
        <v>0</v>
      </c>
      <c r="AR97" s="116" t="s">
        <v>147</v>
      </c>
      <c r="AT97" s="123" t="s">
        <v>72</v>
      </c>
      <c r="AU97" s="123" t="s">
        <v>35</v>
      </c>
      <c r="AY97" s="116" t="s">
        <v>119</v>
      </c>
      <c r="BK97" s="124">
        <f>SUM(BK98:BK99)</f>
        <v>0</v>
      </c>
    </row>
    <row r="98" spans="2:65" s="1" customFormat="1" ht="16.5" customHeight="1">
      <c r="B98" s="31"/>
      <c r="C98" s="127" t="s">
        <v>125</v>
      </c>
      <c r="D98" s="127" t="s">
        <v>121</v>
      </c>
      <c r="E98" s="128" t="s">
        <v>286</v>
      </c>
      <c r="F98" s="129" t="s">
        <v>287</v>
      </c>
      <c r="G98" s="130" t="s">
        <v>268</v>
      </c>
      <c r="H98" s="131">
        <v>1</v>
      </c>
      <c r="I98" s="132"/>
      <c r="J98" s="133">
        <f>ROUND(I98*H98,2)</f>
        <v>0</v>
      </c>
      <c r="K98" s="134"/>
      <c r="L98" s="31"/>
      <c r="M98" s="135" t="s">
        <v>19</v>
      </c>
      <c r="N98" s="136" t="s">
        <v>44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269</v>
      </c>
      <c r="AT98" s="139" t="s">
        <v>121</v>
      </c>
      <c r="AU98" s="139" t="s">
        <v>82</v>
      </c>
      <c r="AY98" s="16" t="s">
        <v>119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6" t="s">
        <v>35</v>
      </c>
      <c r="BK98" s="140">
        <f>ROUND(I98*H98,2)</f>
        <v>0</v>
      </c>
      <c r="BL98" s="16" t="s">
        <v>269</v>
      </c>
      <c r="BM98" s="139" t="s">
        <v>288</v>
      </c>
    </row>
    <row r="99" spans="2:65" s="1" customFormat="1" ht="11.25">
      <c r="B99" s="31"/>
      <c r="D99" s="141" t="s">
        <v>127</v>
      </c>
      <c r="F99" s="142" t="s">
        <v>289</v>
      </c>
      <c r="I99" s="143"/>
      <c r="L99" s="31"/>
      <c r="M99" s="174"/>
      <c r="N99" s="165"/>
      <c r="O99" s="165"/>
      <c r="P99" s="165"/>
      <c r="Q99" s="165"/>
      <c r="R99" s="165"/>
      <c r="S99" s="165"/>
      <c r="T99" s="175"/>
      <c r="AT99" s="16" t="s">
        <v>127</v>
      </c>
      <c r="AU99" s="16" t="s">
        <v>82</v>
      </c>
    </row>
    <row r="100" spans="2:65" s="1" customFormat="1" ht="6.95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31"/>
    </row>
  </sheetData>
  <sheetProtection algorithmName="SHA-512" hashValue="+UKh95CZRMISISayAvzGqZ/JVq/LtGJcuuVfq7WrpXWqbdaEZa0FjKlxzaqfDnDmbFGENRS5p46TLTeuHdkQyA==" saltValue="/8jw91IZP7yefXaMohF3V8USKcc+oBiCsSjyUlM/4AQBJGI3FekV+AmpFhUc2mym9JiGC1fRKNcXUts/1TbHxQ==" spinCount="100000" sheet="1" objects="1" scenarios="1" formatColumns="0" formatRows="0" autoFilter="0"/>
  <autoFilter ref="C82:K99" xr:uid="{00000000-0009-0000-0000-000005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500-000000000000}"/>
    <hyperlink ref="F90" r:id="rId2" xr:uid="{00000000-0004-0000-0500-000001000000}"/>
    <hyperlink ref="F95" r:id="rId3" xr:uid="{00000000-0004-0000-0500-000002000000}"/>
    <hyperlink ref="F99" r:id="rId4" xr:uid="{00000000-0004-0000-05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01 - SO 01 břehová nátrž ...</vt:lpstr>
      <vt:lpstr>02 - SO 02 úprava mezihrá...</vt:lpstr>
      <vt:lpstr>03 - SO 03 oprava opevněn...</vt:lpstr>
      <vt:lpstr>04 - SO 04 oprava u mostu</vt:lpstr>
      <vt:lpstr>05 - VON</vt:lpstr>
      <vt:lpstr>'01 - SO 01 břehová nátrž ...'!Názvy_tisku</vt:lpstr>
      <vt:lpstr>'02 - SO 02 úprava mezihrá...'!Názvy_tisku</vt:lpstr>
      <vt:lpstr>'03 - SO 03 oprava opevněn...'!Názvy_tisku</vt:lpstr>
      <vt:lpstr>'04 - SO 04 oprava u mostu'!Názvy_tisku</vt:lpstr>
      <vt:lpstr>'05 - VON'!Názvy_tisku</vt:lpstr>
      <vt:lpstr>'Rekapitulace stavby'!Názvy_tisku</vt:lpstr>
      <vt:lpstr>'01 - SO 01 břehová nátrž ...'!Oblast_tisku</vt:lpstr>
      <vt:lpstr>'02 - SO 02 úprava mezihrá...'!Oblast_tisku</vt:lpstr>
      <vt:lpstr>'03 - SO 03 oprava opevněn...'!Oblast_tisku</vt:lpstr>
      <vt:lpstr>'04 - SO 04 oprava u mostu'!Oblast_tisku</vt:lpstr>
      <vt:lpstr>'05 - VON'!Oblast_tisku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MARTINA-PC\martina</dc:creator>
  <cp:lastModifiedBy>Martina Cabáková</cp:lastModifiedBy>
  <dcterms:created xsi:type="dcterms:W3CDTF">2025-07-16T06:49:12Z</dcterms:created>
  <dcterms:modified xsi:type="dcterms:W3CDTF">2025-07-16T06:51:46Z</dcterms:modified>
</cp:coreProperties>
</file>