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ata\DokumentyVZzavody\Z3\2025\ZS - Labe, Hněvice - Úpor, údržba a obnova břehového porostu, ř. km 821,60 - 841,00\Zadání\"/>
    </mc:Choice>
  </mc:AlternateContent>
  <bookViews>
    <workbookView xWindow="0" yWindow="0" windowWidth="13530" windowHeight="12045"/>
  </bookViews>
  <sheets>
    <sheet name="výkaz výměr" sheetId="23" r:id="rId1"/>
    <sheet name="I. časová etapa" sheetId="24" r:id="rId2"/>
    <sheet name="II. časová etapa" sheetId="25" r:id="rId3"/>
    <sheet name="III. časová etapa" sheetId="36" r:id="rId4"/>
    <sheet name="vyhrazená změna " sheetId="3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7" l="1"/>
  <c r="C8" i="37" l="1"/>
  <c r="C7" i="37"/>
  <c r="C6" i="37"/>
  <c r="C5" i="37"/>
  <c r="F32" i="36" l="1"/>
  <c r="F33" i="36"/>
  <c r="F34" i="36"/>
  <c r="F35" i="36"/>
  <c r="F31" i="36"/>
  <c r="F22" i="36"/>
  <c r="F23" i="36"/>
  <c r="F24" i="36"/>
  <c r="F25" i="36"/>
  <c r="F21" i="36"/>
  <c r="F17" i="36"/>
  <c r="F18" i="36"/>
  <c r="F19" i="36"/>
  <c r="F20" i="36"/>
  <c r="F16" i="36"/>
  <c r="F41" i="36"/>
  <c r="F42" i="36"/>
  <c r="F43" i="36"/>
  <c r="F44" i="36"/>
  <c r="F40" i="36"/>
  <c r="F30" i="36"/>
  <c r="F11" i="36"/>
  <c r="F10" i="36"/>
  <c r="F9" i="36"/>
  <c r="F8" i="36"/>
  <c r="F7" i="36"/>
  <c r="F6" i="36"/>
  <c r="F57" i="25"/>
  <c r="F58" i="25"/>
  <c r="F59" i="25"/>
  <c r="F60" i="25"/>
  <c r="F56" i="25"/>
  <c r="F46" i="25"/>
  <c r="F47" i="25"/>
  <c r="F48" i="25"/>
  <c r="F49" i="25"/>
  <c r="F50" i="25"/>
  <c r="F51" i="25"/>
  <c r="F45" i="25"/>
  <c r="F31" i="25"/>
  <c r="F32" i="25"/>
  <c r="F33" i="25"/>
  <c r="F34" i="25"/>
  <c r="F35" i="25"/>
  <c r="F36" i="25"/>
  <c r="F37" i="25"/>
  <c r="F38" i="25"/>
  <c r="F39" i="25"/>
  <c r="F40" i="25"/>
  <c r="F30" i="25"/>
  <c r="F25" i="25"/>
  <c r="F24" i="25"/>
  <c r="F23" i="25"/>
  <c r="F22" i="25"/>
  <c r="F21" i="25"/>
  <c r="F20" i="25"/>
  <c r="F19" i="25"/>
  <c r="F18" i="25"/>
  <c r="F15" i="25"/>
  <c r="F16" i="25"/>
  <c r="F17" i="25"/>
  <c r="F14" i="25"/>
  <c r="F12" i="25"/>
  <c r="F13" i="25"/>
  <c r="F11" i="25"/>
  <c r="F8" i="25"/>
  <c r="F9" i="25"/>
  <c r="F10" i="25"/>
  <c r="F7" i="25"/>
  <c r="F6" i="25"/>
  <c r="F5" i="25"/>
  <c r="F15" i="24"/>
  <c r="F14" i="24"/>
  <c r="F13" i="24"/>
  <c r="F12" i="24"/>
  <c r="F17" i="24"/>
  <c r="F16" i="24"/>
  <c r="F11" i="24"/>
  <c r="F10" i="24"/>
  <c r="F9" i="24"/>
  <c r="F8" i="24"/>
  <c r="F7" i="24"/>
  <c r="F6" i="24"/>
  <c r="F5" i="24"/>
  <c r="F23" i="24"/>
  <c r="F24" i="24"/>
  <c r="F25" i="24"/>
  <c r="F26" i="24"/>
  <c r="F27" i="24"/>
  <c r="F28" i="24"/>
  <c r="F29" i="24"/>
  <c r="F30" i="24"/>
  <c r="F31" i="24"/>
  <c r="F32" i="24"/>
  <c r="F22" i="24"/>
  <c r="F38" i="24"/>
  <c r="F39" i="24"/>
  <c r="F40" i="24"/>
  <c r="F41" i="24"/>
  <c r="F42" i="24"/>
  <c r="F43" i="24"/>
  <c r="F37" i="24"/>
  <c r="F49" i="24"/>
  <c r="F50" i="24"/>
  <c r="F51" i="24"/>
  <c r="F52" i="24"/>
  <c r="F48" i="24"/>
  <c r="F5" i="37" l="1"/>
  <c r="G5" i="37" s="1"/>
  <c r="G76" i="23"/>
  <c r="F6" i="37" l="1"/>
  <c r="F8" i="37"/>
  <c r="G79" i="23" l="1"/>
  <c r="G78" i="23"/>
  <c r="G77" i="23"/>
  <c r="G80" i="23" l="1"/>
  <c r="G8" i="37"/>
  <c r="G7" i="37"/>
  <c r="G6" i="37"/>
  <c r="G9" i="37" l="1"/>
  <c r="G11" i="37" s="1"/>
  <c r="C47" i="25"/>
  <c r="C31" i="36"/>
  <c r="C32" i="36"/>
  <c r="C21" i="36"/>
  <c r="G32" i="36" s="1"/>
  <c r="C44" i="36"/>
  <c r="G44" i="36" s="1"/>
  <c r="C43" i="36"/>
  <c r="G43" i="36" s="1"/>
  <c r="C42" i="36"/>
  <c r="G42" i="36" s="1"/>
  <c r="C41" i="36"/>
  <c r="G41" i="36" s="1"/>
  <c r="C40" i="36"/>
  <c r="G40" i="36" s="1"/>
  <c r="C35" i="36"/>
  <c r="G35" i="36" s="1"/>
  <c r="C34" i="36"/>
  <c r="G34" i="36" s="1"/>
  <c r="C33" i="36"/>
  <c r="G33" i="36" s="1"/>
  <c r="C30" i="36"/>
  <c r="G30" i="36" s="1"/>
  <c r="C25" i="36"/>
  <c r="G25" i="36" s="1"/>
  <c r="C24" i="36"/>
  <c r="G24" i="36" s="1"/>
  <c r="C23" i="36"/>
  <c r="G23" i="36" s="1"/>
  <c r="C22" i="36"/>
  <c r="G22" i="36" s="1"/>
  <c r="C20" i="36"/>
  <c r="G20" i="36" s="1"/>
  <c r="C19" i="36"/>
  <c r="G19" i="36" s="1"/>
  <c r="C18" i="36"/>
  <c r="G18" i="36" s="1"/>
  <c r="G17" i="36"/>
  <c r="G16" i="36"/>
  <c r="C11" i="36"/>
  <c r="G11" i="36" s="1"/>
  <c r="C10" i="36"/>
  <c r="G10" i="36" s="1"/>
  <c r="G9" i="36"/>
  <c r="C8" i="36"/>
  <c r="G8" i="36" s="1"/>
  <c r="G7" i="36"/>
  <c r="G6" i="36"/>
  <c r="G21" i="36" l="1"/>
  <c r="G26" i="36" s="1"/>
  <c r="G31" i="36"/>
  <c r="G36" i="36" s="1"/>
  <c r="G45" i="36"/>
  <c r="G12" i="36"/>
  <c r="G18" i="25"/>
  <c r="G22" i="23"/>
  <c r="G47" i="36" l="1"/>
  <c r="G8" i="25" l="1"/>
  <c r="G6" i="25"/>
  <c r="C60" i="25"/>
  <c r="G60" i="25" s="1"/>
  <c r="C59" i="25"/>
  <c r="G59" i="25" s="1"/>
  <c r="C58" i="25"/>
  <c r="G58" i="25" s="1"/>
  <c r="C57" i="25"/>
  <c r="G57" i="25" s="1"/>
  <c r="C56" i="25"/>
  <c r="G56" i="25" s="1"/>
  <c r="C51" i="25"/>
  <c r="G51" i="25" s="1"/>
  <c r="C50" i="25"/>
  <c r="G50" i="25" s="1"/>
  <c r="C49" i="25"/>
  <c r="G49" i="25" s="1"/>
  <c r="C48" i="25"/>
  <c r="G48" i="25" s="1"/>
  <c r="G47" i="25"/>
  <c r="C46" i="25"/>
  <c r="G46" i="25" s="1"/>
  <c r="C45" i="25"/>
  <c r="G45" i="25" s="1"/>
  <c r="C40" i="25"/>
  <c r="G40" i="25" s="1"/>
  <c r="C39" i="25"/>
  <c r="G39" i="25" s="1"/>
  <c r="C38" i="25"/>
  <c r="G38" i="25" s="1"/>
  <c r="C37" i="25"/>
  <c r="G37" i="25" s="1"/>
  <c r="G36" i="25"/>
  <c r="G35" i="25"/>
  <c r="C34" i="25"/>
  <c r="G34" i="25" s="1"/>
  <c r="C33" i="25"/>
  <c r="G33" i="25" s="1"/>
  <c r="C32" i="25"/>
  <c r="G32" i="25" s="1"/>
  <c r="G31" i="25"/>
  <c r="G30" i="25"/>
  <c r="G25" i="25"/>
  <c r="C24" i="25"/>
  <c r="G24" i="25" s="1"/>
  <c r="C23" i="25"/>
  <c r="G23" i="25" s="1"/>
  <c r="C22" i="25"/>
  <c r="G22" i="25" s="1"/>
  <c r="G21" i="25"/>
  <c r="G20" i="25"/>
  <c r="G19" i="25"/>
  <c r="C17" i="25"/>
  <c r="G17" i="25" s="1"/>
  <c r="C16" i="25"/>
  <c r="G16" i="25" s="1"/>
  <c r="G15" i="25"/>
  <c r="C14" i="25"/>
  <c r="G14" i="25" s="1"/>
  <c r="C13" i="25"/>
  <c r="G13" i="25" s="1"/>
  <c r="G12" i="25"/>
  <c r="G11" i="25"/>
  <c r="C10" i="25"/>
  <c r="G10" i="25" s="1"/>
  <c r="G9" i="25"/>
  <c r="G7" i="25"/>
  <c r="G5" i="25"/>
  <c r="G52" i="25" l="1"/>
  <c r="G41" i="25"/>
  <c r="G61" i="25"/>
  <c r="G26" i="25"/>
  <c r="C52" i="24"/>
  <c r="G52" i="24" s="1"/>
  <c r="C51" i="24"/>
  <c r="G51" i="24" s="1"/>
  <c r="C50" i="24"/>
  <c r="G50" i="24" s="1"/>
  <c r="C49" i="24"/>
  <c r="G49" i="24" s="1"/>
  <c r="C48" i="24"/>
  <c r="G48" i="24" s="1"/>
  <c r="C43" i="24"/>
  <c r="G43" i="24" s="1"/>
  <c r="C42" i="24"/>
  <c r="G42" i="24" s="1"/>
  <c r="C41" i="24"/>
  <c r="G41" i="24" s="1"/>
  <c r="C40" i="24"/>
  <c r="G40" i="24" s="1"/>
  <c r="C39" i="24"/>
  <c r="G39" i="24" s="1"/>
  <c r="C38" i="24"/>
  <c r="G38" i="24" s="1"/>
  <c r="C37" i="24"/>
  <c r="G37" i="24" s="1"/>
  <c r="C32" i="24"/>
  <c r="G32" i="24" s="1"/>
  <c r="C31" i="24"/>
  <c r="G31" i="24" s="1"/>
  <c r="C30" i="24"/>
  <c r="G30" i="24" s="1"/>
  <c r="C29" i="24"/>
  <c r="G29" i="24" s="1"/>
  <c r="G28" i="24"/>
  <c r="G27" i="24"/>
  <c r="C26" i="24"/>
  <c r="G26" i="24" s="1"/>
  <c r="C25" i="24"/>
  <c r="G25" i="24" s="1"/>
  <c r="C24" i="24"/>
  <c r="G24" i="24" s="1"/>
  <c r="G23" i="24"/>
  <c r="G22" i="24"/>
  <c r="G17" i="24"/>
  <c r="G16" i="24"/>
  <c r="G15" i="24"/>
  <c r="C14" i="24"/>
  <c r="G14" i="24" s="1"/>
  <c r="G13" i="24"/>
  <c r="G12" i="24"/>
  <c r="G11" i="24"/>
  <c r="G10" i="24"/>
  <c r="G9" i="24"/>
  <c r="G8" i="24"/>
  <c r="G7" i="24"/>
  <c r="C6" i="24"/>
  <c r="G5" i="24"/>
  <c r="C57" i="23"/>
  <c r="G57" i="23" s="1"/>
  <c r="C58" i="23"/>
  <c r="C59" i="23"/>
  <c r="G46" i="23"/>
  <c r="C44" i="23"/>
  <c r="G44" i="24" l="1"/>
  <c r="G53" i="24"/>
  <c r="G63" i="25"/>
  <c r="G6" i="24"/>
  <c r="G18" i="24" s="1"/>
  <c r="G33" i="24"/>
  <c r="G55" i="24" l="1"/>
  <c r="G35" i="23" l="1"/>
  <c r="G36" i="23"/>
  <c r="G28" i="23"/>
  <c r="G15" i="23"/>
  <c r="G13" i="23"/>
  <c r="G12" i="23"/>
  <c r="G8" i="23"/>
  <c r="G6" i="23"/>
  <c r="C16" i="23"/>
  <c r="G16" i="23" s="1"/>
  <c r="C60" i="23" l="1"/>
  <c r="G27" i="23" l="1"/>
  <c r="C10" i="23"/>
  <c r="G10" i="23" s="1"/>
  <c r="C11" i="23"/>
  <c r="G11" i="23" s="1"/>
  <c r="C5" i="23"/>
  <c r="G14" i="23"/>
  <c r="C18" i="23"/>
  <c r="G18" i="23" s="1"/>
  <c r="C30" i="23"/>
  <c r="G30" i="23" s="1"/>
  <c r="C9" i="23"/>
  <c r="C29" i="23"/>
  <c r="G29" i="23" s="1"/>
  <c r="C34" i="23"/>
  <c r="G34" i="23" s="1"/>
  <c r="C21" i="23"/>
  <c r="G21" i="23" s="1"/>
  <c r="C32" i="23"/>
  <c r="G32" i="23" s="1"/>
  <c r="C31" i="23"/>
  <c r="G31" i="23" s="1"/>
  <c r="C25" i="23"/>
  <c r="G25" i="23" s="1"/>
  <c r="G9" i="23"/>
  <c r="G24" i="23"/>
  <c r="G19" i="23"/>
  <c r="C26" i="23"/>
  <c r="G26" i="23" s="1"/>
  <c r="C7" i="23"/>
  <c r="G7" i="23" s="1"/>
  <c r="G17" i="23"/>
  <c r="G33" i="23"/>
  <c r="C20" i="23"/>
  <c r="G20" i="23" s="1"/>
  <c r="C23" i="23"/>
  <c r="G23" i="23" s="1"/>
  <c r="C71" i="23"/>
  <c r="C70" i="23"/>
  <c r="C69" i="23"/>
  <c r="C68" i="23"/>
  <c r="C67" i="23"/>
  <c r="C62" i="23"/>
  <c r="C61" i="23"/>
  <c r="G58" i="23"/>
  <c r="C56" i="23"/>
  <c r="G56" i="23" s="1"/>
  <c r="C51" i="23"/>
  <c r="C50" i="23"/>
  <c r="C49" i="23"/>
  <c r="C48" i="23"/>
  <c r="C45" i="23"/>
  <c r="C43" i="23"/>
  <c r="G50" i="23" l="1"/>
  <c r="G49" i="23"/>
  <c r="G48" i="23"/>
  <c r="G47" i="23"/>
  <c r="G62" i="23" l="1"/>
  <c r="G61" i="23"/>
  <c r="G59" i="23"/>
  <c r="G60" i="23"/>
  <c r="G63" i="23" l="1"/>
  <c r="G42" i="23"/>
  <c r="G51" i="23" l="1"/>
  <c r="G43" i="23"/>
  <c r="G44" i="23"/>
  <c r="G45" i="23"/>
  <c r="G71" i="23" l="1"/>
  <c r="G70" i="23"/>
  <c r="G69" i="23"/>
  <c r="G68" i="23"/>
  <c r="G67" i="23"/>
  <c r="G41" i="23"/>
  <c r="G5" i="23"/>
  <c r="G37" i="23" s="1"/>
  <c r="G72" i="23" l="1"/>
  <c r="G52" i="23"/>
  <c r="G83" i="23" s="1"/>
</calcChain>
</file>

<file path=xl/sharedStrings.xml><?xml version="1.0" encoding="utf-8"?>
<sst xmlns="http://schemas.openxmlformats.org/spreadsheetml/2006/main" count="549" uniqueCount="143">
  <si>
    <t>ks</t>
  </si>
  <si>
    <t xml:space="preserve">ks </t>
  </si>
  <si>
    <t xml:space="preserve">počet </t>
  </si>
  <si>
    <t>celkem (Kč bez DPH)</t>
  </si>
  <si>
    <t>Číslo položky</t>
  </si>
  <si>
    <t>Název položek</t>
  </si>
  <si>
    <t>mj</t>
  </si>
  <si>
    <t>četnost za rok</t>
  </si>
  <si>
    <t>cena za mj</t>
  </si>
  <si>
    <t>VÝSADBA STROMŮ A KEŘŮ</t>
  </si>
  <si>
    <t>SADEBNÍ MATERIÁL</t>
  </si>
  <si>
    <t>000</t>
  </si>
  <si>
    <t>001</t>
  </si>
  <si>
    <t>Materiál</t>
  </si>
  <si>
    <t>NÁSLEDNÁ PÉČE V DÉLCE 5 LET</t>
  </si>
  <si>
    <t xml:space="preserve">počet roků realizace úkonu </t>
  </si>
  <si>
    <r>
      <rPr>
        <b/>
        <sz val="11"/>
        <color theme="1"/>
        <rFont val="Calibri"/>
        <family val="2"/>
        <charset val="238"/>
        <scheme val="minor"/>
      </rPr>
      <t>Výsadba středních dřevin</t>
    </r>
    <r>
      <rPr>
        <sz val="11"/>
        <color theme="1"/>
        <rFont val="Calibri"/>
        <family val="2"/>
        <charset val="238"/>
        <scheme val="minor"/>
      </rPr>
      <t xml:space="preserve"> prostokořenných nebo v kontejnerech do předem vyhloubené jamky se zálivkou, při velikosti kontejneru  do 30 x 30 x 30 cm či průměru do 30 cm</t>
    </r>
  </si>
  <si>
    <r>
      <rPr>
        <b/>
        <sz val="11"/>
        <color theme="1"/>
        <rFont val="Calibri"/>
        <family val="2"/>
        <charset val="238"/>
        <scheme val="minor"/>
      </rPr>
      <t>Zálivka stromu - včetně vody</t>
    </r>
    <r>
      <rPr>
        <sz val="11"/>
        <color theme="1"/>
        <rFont val="Calibri"/>
        <family val="2"/>
        <charset val="238"/>
        <scheme val="minor"/>
      </rPr>
      <t xml:space="preserve"> (50 l / strom)</t>
    </r>
  </si>
  <si>
    <r>
      <rPr>
        <b/>
        <sz val="11"/>
        <color theme="1"/>
        <rFont val="Calibri"/>
        <family val="2"/>
        <charset val="238"/>
        <scheme val="minor"/>
      </rPr>
      <t>Zálivka stromu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standardní</t>
    </r>
    <r>
      <rPr>
        <sz val="11"/>
        <color theme="1"/>
        <rFont val="Calibri"/>
        <family val="2"/>
        <charset val="238"/>
        <scheme val="minor"/>
      </rPr>
      <t xml:space="preserve"> (50 l/ strom).  Zálivka musí proniknout do hloubky kořenového prostoru a nesmí probíhat pod tlakem vody. Vydatná zálivka musí být také provedena před zimou. </t>
    </r>
  </si>
  <si>
    <r>
      <rPr>
        <b/>
        <sz val="11"/>
        <color theme="1"/>
        <rFont val="Calibri"/>
        <family val="2"/>
        <charset val="238"/>
        <scheme val="minor"/>
      </rPr>
      <t>Vyžínání stromu v plošce</t>
    </r>
    <r>
      <rPr>
        <sz val="11"/>
        <color theme="1"/>
        <rFont val="Calibri"/>
        <family val="2"/>
        <charset val="238"/>
        <scheme val="minor"/>
      </rPr>
      <t xml:space="preserve"> o průměru 1,5 m. Vyžínání bude prováděno v době narostlé travní hmoty (cca květen/červen a v červenci až říjnu). Nesmí dojít k poškození kořenového krčku! </t>
    </r>
  </si>
  <si>
    <t>celkem 
Kč bez DPH</t>
  </si>
  <si>
    <t>cena za mj
Kč</t>
  </si>
  <si>
    <r>
      <rPr>
        <b/>
        <sz val="11"/>
        <color theme="1"/>
        <rFont val="Calibri"/>
        <family val="2"/>
        <charset val="238"/>
        <scheme val="minor"/>
      </rPr>
      <t xml:space="preserve">Hloubení středních jamek bez výměny půdy </t>
    </r>
    <r>
      <rPr>
        <sz val="11"/>
        <color theme="1"/>
        <rFont val="Calibri"/>
        <family val="2"/>
        <charset val="238"/>
        <scheme val="minor"/>
      </rPr>
      <t>- včetně odplevelení, o velikosti výsadbových jam do 45 x 45 x 45 cm či průměru do 45 cm</t>
    </r>
  </si>
  <si>
    <r>
      <rPr>
        <b/>
        <sz val="11"/>
        <color theme="1"/>
        <rFont val="Calibri"/>
        <family val="2"/>
        <charset val="238"/>
        <scheme val="minor"/>
      </rPr>
      <t xml:space="preserve">Odplevelení  zamulčované závlahové mísy stromů. </t>
    </r>
    <r>
      <rPr>
        <sz val="11"/>
        <color theme="1"/>
        <rFont val="Calibri"/>
        <family val="2"/>
        <charset val="238"/>
        <scheme val="minor"/>
      </rPr>
      <t xml:space="preserve"> Odplevelní  je prováděno v rozsahu závlahové mísy. Při odplevelování je odstraňována i podzemní část buřeně.  Nesmí dojít k poškození kořenového krčku!</t>
    </r>
  </si>
  <si>
    <t>m</t>
  </si>
  <si>
    <t xml:space="preserve">Úvazek ke kůlům o min. délce 50 cm </t>
  </si>
  <si>
    <t xml:space="preserve">Mulč/štěpka o vrstvě min. 10 cm </t>
  </si>
  <si>
    <t>m3</t>
  </si>
  <si>
    <r>
      <rPr>
        <b/>
        <sz val="11"/>
        <color theme="1"/>
        <rFont val="Calibri"/>
        <family val="2"/>
        <charset val="238"/>
        <scheme val="minor"/>
      </rPr>
      <t>Hydrogel pro stromy</t>
    </r>
    <r>
      <rPr>
        <sz val="11"/>
        <color theme="1"/>
        <rFont val="Calibri"/>
        <family val="2"/>
        <charset val="238"/>
        <scheme val="minor"/>
      </rPr>
      <t xml:space="preserve"> (0,3 kg / strom) </t>
    </r>
  </si>
  <si>
    <r>
      <rPr>
        <b/>
        <sz val="11"/>
        <color theme="1"/>
        <rFont val="Calibri"/>
        <family val="2"/>
        <charset val="238"/>
        <scheme val="minor"/>
      </rPr>
      <t>Výchovný řez stromu</t>
    </r>
    <r>
      <rPr>
        <sz val="11"/>
        <color theme="1"/>
        <rFont val="Calibri"/>
        <family val="2"/>
        <charset val="238"/>
        <scheme val="minor"/>
      </rPr>
      <t xml:space="preserve"> - při výsadbě zejména listnatých stromů se zemním balem. Bude proveden dle arboristického standardu. </t>
    </r>
  </si>
  <si>
    <r>
      <rPr>
        <b/>
        <sz val="11"/>
        <color theme="1"/>
        <rFont val="Calibri"/>
        <family val="2"/>
        <charset val="238"/>
        <scheme val="minor"/>
      </rPr>
      <t>Hnojení stromů při výsadbě pomalu rozpustným hnojivem</t>
    </r>
    <r>
      <rPr>
        <sz val="11"/>
        <color theme="1"/>
        <rFont val="Calibri"/>
        <family val="2"/>
        <charset val="238"/>
        <scheme val="minor"/>
      </rPr>
      <t xml:space="preserve"> (5 ks tablet / strom)</t>
    </r>
  </si>
  <si>
    <r>
      <rPr>
        <b/>
        <sz val="11"/>
        <color theme="1"/>
        <rFont val="Calibri"/>
        <family val="2"/>
        <charset val="238"/>
        <scheme val="minor"/>
      </rPr>
      <t xml:space="preserve">Zapravení hydrogelu ke stromům do výsadbové zeminy  - </t>
    </r>
    <r>
      <rPr>
        <sz val="11"/>
        <color theme="1"/>
        <rFont val="Calibri"/>
        <family val="2"/>
        <charset val="238"/>
        <scheme val="minor"/>
      </rPr>
      <t>ve vysychavých a sluncem namáhaných stanovištích (v exponovaných stanovištích v intravilánu) při množství 0,3 kg / strom</t>
    </r>
  </si>
  <si>
    <t xml:space="preserve">kg </t>
  </si>
  <si>
    <r>
      <rPr>
        <b/>
        <sz val="11"/>
        <color theme="1"/>
        <rFont val="Calibri"/>
        <family val="2"/>
        <charset val="238"/>
        <scheme val="minor"/>
      </rPr>
      <t xml:space="preserve">Odstranění kůlů včetně příček, úvazků a ochran zároveň s jejich likvidací. </t>
    </r>
    <r>
      <rPr>
        <sz val="11"/>
        <color theme="1"/>
        <rFont val="Calibri"/>
        <family val="2"/>
        <charset val="238"/>
        <scheme val="minor"/>
      </rPr>
      <t>Se provádí ve 3. roce (odstranění nejpozději v 5. roce).</t>
    </r>
  </si>
  <si>
    <t xml:space="preserve">dub letní (Quercus robur) o obvodu kmene 6 - 8 cm </t>
  </si>
  <si>
    <r>
      <t>lípa srdčitá (</t>
    </r>
    <r>
      <rPr>
        <i/>
        <sz val="11"/>
        <color theme="1"/>
        <rFont val="Calibri"/>
        <family val="2"/>
        <charset val="238"/>
        <scheme val="minor"/>
      </rPr>
      <t>Tilia cordata</t>
    </r>
    <r>
      <rPr>
        <sz val="11"/>
        <color theme="1"/>
        <rFont val="Calibri"/>
        <family val="2"/>
        <charset val="238"/>
        <scheme val="minor"/>
      </rPr>
      <t xml:space="preserve">) o obvodu kmene 8 - 10 cm </t>
    </r>
  </si>
  <si>
    <r>
      <t>vrba bílá (</t>
    </r>
    <r>
      <rPr>
        <i/>
        <sz val="11"/>
        <color theme="1"/>
        <rFont val="Calibri"/>
        <family val="2"/>
        <charset val="238"/>
        <scheme val="minor"/>
      </rPr>
      <t>Salix alba</t>
    </r>
    <r>
      <rPr>
        <sz val="11"/>
        <color theme="1"/>
        <rFont val="Calibri"/>
        <family val="2"/>
        <charset val="238"/>
        <scheme val="minor"/>
      </rPr>
      <t>) o obvodu kmínku 8 - 10 cm</t>
    </r>
  </si>
  <si>
    <t xml:space="preserve">topol černý (Populus nigra) o obvodu kmene 6 - 8 cm  </t>
  </si>
  <si>
    <r>
      <rPr>
        <sz val="11"/>
        <color theme="1"/>
        <rFont val="Calibri"/>
        <family val="2"/>
        <charset val="238"/>
        <scheme val="minor"/>
      </rPr>
      <t>třešeň ptačí</t>
    </r>
    <r>
      <rPr>
        <i/>
        <sz val="11"/>
        <color theme="1"/>
        <rFont val="Calibri"/>
        <family val="2"/>
        <charset val="238"/>
        <scheme val="minor"/>
      </rPr>
      <t xml:space="preserve"> (Prunus avium) </t>
    </r>
    <r>
      <rPr>
        <sz val="11"/>
        <color theme="1"/>
        <rFont val="Calibri"/>
        <family val="2"/>
        <charset val="238"/>
        <scheme val="minor"/>
      </rPr>
      <t xml:space="preserve">o obvodu kmene 6 - 8 cm </t>
    </r>
  </si>
  <si>
    <r>
      <t>olše lepkavá (</t>
    </r>
    <r>
      <rPr>
        <i/>
        <sz val="11"/>
        <color theme="1"/>
        <rFont val="Calibri"/>
        <family val="2"/>
        <charset val="238"/>
        <scheme val="minor"/>
      </rPr>
      <t>Alnus glutinosa</t>
    </r>
    <r>
      <rPr>
        <sz val="11"/>
        <color theme="1"/>
        <rFont val="Calibri"/>
        <family val="2"/>
        <charset val="238"/>
        <scheme val="minor"/>
      </rPr>
      <t xml:space="preserve">) o obvodu kmene 6 - 8 cm  </t>
    </r>
  </si>
  <si>
    <r>
      <rPr>
        <sz val="11"/>
        <color theme="1"/>
        <rFont val="Calibri"/>
        <family val="2"/>
        <charset val="238"/>
        <scheme val="minor"/>
      </rPr>
      <t>střemcha obecná</t>
    </r>
    <r>
      <rPr>
        <i/>
        <sz val="11"/>
        <color theme="1"/>
        <rFont val="Calibri"/>
        <family val="2"/>
        <charset val="238"/>
        <scheme val="minor"/>
      </rPr>
      <t xml:space="preserve"> (Prunus padus) </t>
    </r>
    <r>
      <rPr>
        <sz val="11"/>
        <color theme="1"/>
        <rFont val="Calibri"/>
        <family val="2"/>
        <charset val="238"/>
        <scheme val="minor"/>
      </rPr>
      <t xml:space="preserve">o obvodu kmene 6 - 8 cm </t>
    </r>
  </si>
  <si>
    <r>
      <rPr>
        <b/>
        <sz val="11"/>
        <color theme="1"/>
        <rFont val="Calibri"/>
        <family val="2"/>
        <charset val="238"/>
        <scheme val="minor"/>
      </rPr>
      <t>Ukotvení středních stromů dvě kůly a úvazy</t>
    </r>
    <r>
      <rPr>
        <sz val="11"/>
        <color theme="1"/>
        <rFont val="Calibri"/>
        <family val="2"/>
        <charset val="238"/>
        <scheme val="minor"/>
      </rPr>
      <t xml:space="preserve"> (při průměru či šířce kůlů min. 8 cm a délce 2 m)</t>
    </r>
  </si>
  <si>
    <r>
      <rPr>
        <b/>
        <sz val="11"/>
        <color theme="1"/>
        <rFont val="Calibri"/>
        <family val="2"/>
        <charset val="238"/>
        <scheme val="minor"/>
      </rPr>
      <t>Vytvoření závlahových misek u středních stromů</t>
    </r>
    <r>
      <rPr>
        <sz val="11"/>
        <color theme="1"/>
        <rFont val="Calibri"/>
        <family val="2"/>
        <charset val="238"/>
        <scheme val="minor"/>
      </rPr>
      <t xml:space="preserve"> o průměru mísy  45 cm </t>
    </r>
  </si>
  <si>
    <r>
      <rPr>
        <b/>
        <sz val="11"/>
        <color theme="1"/>
        <rFont val="Calibri"/>
        <family val="2"/>
        <charset val="238"/>
        <scheme val="minor"/>
      </rPr>
      <t xml:space="preserve">Mulčování závlahových misek u středních dřevin </t>
    </r>
    <r>
      <rPr>
        <sz val="11"/>
        <color theme="1"/>
        <rFont val="Calibri"/>
        <family val="2"/>
        <charset val="238"/>
        <scheme val="minor"/>
      </rPr>
      <t xml:space="preserve">o průměru 45 cm  (o tloušťce borky či štěpky 10 cm) </t>
    </r>
  </si>
  <si>
    <t xml:space="preserve">Kůly o délce min. 2 m a průměru min. 8 cm </t>
  </si>
  <si>
    <r>
      <rPr>
        <b/>
        <sz val="11"/>
        <color theme="1"/>
        <rFont val="Calibri"/>
        <family val="2"/>
        <charset val="238"/>
        <scheme val="minor"/>
      </rPr>
      <t>Výchovný řez stromu</t>
    </r>
    <r>
      <rPr>
        <sz val="11"/>
        <color theme="1"/>
        <rFont val="Calibri"/>
        <family val="2"/>
        <charset val="238"/>
        <scheme val="minor"/>
      </rPr>
      <t xml:space="preserve"> - bude proveden dle arboristického standardu ve 3 a 5 roce. </t>
    </r>
  </si>
  <si>
    <r>
      <t xml:space="preserve">Pomalu rozpustné tabletové hnojivo </t>
    </r>
    <r>
      <rPr>
        <sz val="11"/>
        <color theme="1"/>
        <rFont val="Calibri"/>
        <family val="2"/>
        <charset val="238"/>
        <scheme val="minor"/>
      </rPr>
      <t>(5 ks / strom)</t>
    </r>
  </si>
  <si>
    <t xml:space="preserve">topol černý (Populus nigra) o obvodu kmene 8 -10 cm  </t>
  </si>
  <si>
    <r>
      <t>dub letní (</t>
    </r>
    <r>
      <rPr>
        <i/>
        <sz val="11"/>
        <color theme="1"/>
        <rFont val="Calibri"/>
        <family val="2"/>
        <charset val="238"/>
        <scheme val="minor"/>
      </rPr>
      <t>Quercus robur</t>
    </r>
    <r>
      <rPr>
        <sz val="11"/>
        <color theme="1"/>
        <rFont val="Calibri"/>
        <family val="2"/>
        <charset val="238"/>
        <scheme val="minor"/>
      </rPr>
      <t xml:space="preserve">) o obvodu kmene 8 -  10 cm </t>
    </r>
  </si>
  <si>
    <r>
      <t>dub letní (</t>
    </r>
    <r>
      <rPr>
        <i/>
        <sz val="11"/>
        <color theme="1"/>
        <rFont val="Calibri"/>
        <family val="2"/>
        <charset val="238"/>
        <scheme val="minor"/>
      </rPr>
      <t>Quercus robur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</si>
  <si>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rPr>
        <sz val="11"/>
        <color theme="1"/>
        <rFont val="Calibri"/>
        <family val="2"/>
        <charset val="238"/>
        <scheme val="minor"/>
      </rPr>
      <t>třešeň ptačí</t>
    </r>
    <r>
      <rPr>
        <i/>
        <sz val="11"/>
        <color theme="1"/>
        <rFont val="Calibri"/>
        <family val="2"/>
        <charset val="238"/>
        <scheme val="minor"/>
      </rPr>
      <t xml:space="preserve"> (Prunus avium) </t>
    </r>
    <r>
      <rPr>
        <sz val="11"/>
        <color theme="1"/>
        <rFont val="Calibri"/>
        <family val="2"/>
        <charset val="238"/>
        <scheme val="minor"/>
      </rPr>
      <t xml:space="preserve">o obvodu kmene 6 - 8 cm </t>
    </r>
  </si>
  <si>
    <r>
      <rPr>
        <sz val="11"/>
        <color theme="1"/>
        <rFont val="Calibri"/>
        <family val="2"/>
        <charset val="238"/>
        <scheme val="minor"/>
      </rPr>
      <t>střemcha obecná</t>
    </r>
    <r>
      <rPr>
        <i/>
        <sz val="11"/>
        <color theme="1"/>
        <rFont val="Calibri"/>
        <family val="2"/>
        <charset val="238"/>
        <scheme val="minor"/>
      </rPr>
      <t xml:space="preserve"> (Prunus padus) </t>
    </r>
    <r>
      <rPr>
        <sz val="11"/>
        <color theme="1"/>
        <rFont val="Calibri"/>
        <family val="2"/>
        <charset val="238"/>
        <scheme val="minor"/>
      </rPr>
      <t xml:space="preserve">o obvodu kmene 6 - 8 cm </t>
    </r>
  </si>
  <si>
    <r>
      <rPr>
        <sz val="11"/>
        <color theme="1"/>
        <rFont val="Calibri"/>
        <family val="2"/>
        <charset val="238"/>
        <scheme val="minor"/>
      </rPr>
      <t>střemcha obecná</t>
    </r>
    <r>
      <rPr>
        <i/>
        <sz val="11"/>
        <color theme="1"/>
        <rFont val="Calibri"/>
        <family val="2"/>
        <charset val="238"/>
        <scheme val="minor"/>
      </rPr>
      <t xml:space="preserve"> (Prunus padus) </t>
    </r>
    <r>
      <rPr>
        <sz val="11"/>
        <color theme="1"/>
        <rFont val="Calibri"/>
        <family val="2"/>
        <charset val="238"/>
        <scheme val="minor"/>
      </rPr>
      <t xml:space="preserve">o obvodu kmene 8 - 10 cm </t>
    </r>
  </si>
  <si>
    <r>
      <rPr>
        <sz val="11"/>
        <color theme="1"/>
        <rFont val="Calibri"/>
        <family val="2"/>
        <charset val="238"/>
        <scheme val="minor"/>
      </rPr>
      <t>střemcha obecná</t>
    </r>
    <r>
      <rPr>
        <i/>
        <sz val="11"/>
        <color theme="1"/>
        <rFont val="Calibri"/>
        <family val="2"/>
        <charset val="238"/>
        <scheme val="minor"/>
      </rPr>
      <t xml:space="preserve"> (Prunus padus) </t>
    </r>
    <r>
      <rPr>
        <sz val="11"/>
        <color theme="1"/>
        <rFont val="Calibri"/>
        <family val="2"/>
        <charset val="238"/>
        <scheme val="minor"/>
      </rPr>
      <t xml:space="preserve">o obvodu kmene 10 - 12 cm </t>
    </r>
  </si>
  <si>
    <r>
      <t>olše lepkavá (</t>
    </r>
    <r>
      <rPr>
        <i/>
        <sz val="11"/>
        <color theme="1"/>
        <rFont val="Calibri"/>
        <family val="2"/>
        <charset val="238"/>
        <scheme val="minor"/>
      </rPr>
      <t>Alnus glutinosa</t>
    </r>
    <r>
      <rPr>
        <sz val="11"/>
        <color theme="1"/>
        <rFont val="Calibri"/>
        <family val="2"/>
        <charset val="238"/>
        <scheme val="minor"/>
      </rPr>
      <t xml:space="preserve">) o obvodu kmene 6 - 8 cm  </t>
    </r>
  </si>
  <si>
    <r>
      <t>olše lepkavá (</t>
    </r>
    <r>
      <rPr>
        <i/>
        <sz val="11"/>
        <color theme="1"/>
        <rFont val="Calibri"/>
        <family val="2"/>
        <charset val="238"/>
        <scheme val="minor"/>
      </rPr>
      <t>Alnus glutinosa</t>
    </r>
    <r>
      <rPr>
        <sz val="11"/>
        <color theme="1"/>
        <rFont val="Calibri"/>
        <family val="2"/>
        <charset val="238"/>
        <scheme val="minor"/>
      </rPr>
      <t xml:space="preserve">) o obvodu kmene 8 - 10 cm  </t>
    </r>
  </si>
  <si>
    <r>
      <t>olše lepkavá (</t>
    </r>
    <r>
      <rPr>
        <i/>
        <sz val="11"/>
        <color theme="1"/>
        <rFont val="Calibri"/>
        <family val="2"/>
        <charset val="238"/>
        <scheme val="minor"/>
      </rPr>
      <t>Alnus glutinosa</t>
    </r>
    <r>
      <rPr>
        <sz val="11"/>
        <color theme="1"/>
        <rFont val="Calibri"/>
        <family val="2"/>
        <charset val="238"/>
        <scheme val="minor"/>
      </rPr>
      <t xml:space="preserve">) o obvodu kmene 10 - 12 cm  </t>
    </r>
  </si>
  <si>
    <r>
      <t>vrba bílá (</t>
    </r>
    <r>
      <rPr>
        <i/>
        <sz val="11"/>
        <color theme="1"/>
        <rFont val="Calibri"/>
        <family val="2"/>
        <charset val="238"/>
        <scheme val="minor"/>
      </rPr>
      <t>Salix alba</t>
    </r>
    <r>
      <rPr>
        <sz val="11"/>
        <color theme="1"/>
        <rFont val="Calibri"/>
        <family val="2"/>
        <charset val="238"/>
        <scheme val="minor"/>
      </rPr>
      <t>) o obvodu kmínku 8 - 10 cm</t>
    </r>
  </si>
  <si>
    <r>
      <t>javor babyka (</t>
    </r>
    <r>
      <rPr>
        <i/>
        <sz val="11"/>
        <color theme="1"/>
        <rFont val="Calibri"/>
        <family val="2"/>
        <charset val="238"/>
        <scheme val="minor"/>
      </rPr>
      <t>Acer campestre</t>
    </r>
    <r>
      <rPr>
        <sz val="11"/>
        <color theme="1"/>
        <rFont val="Calibri"/>
        <family val="2"/>
        <charset val="238"/>
        <scheme val="minor"/>
      </rPr>
      <t xml:space="preserve">) o obvodu kmene 8 - 10 cm </t>
    </r>
  </si>
  <si>
    <r>
      <t>javor babyka (</t>
    </r>
    <r>
      <rPr>
        <i/>
        <sz val="11"/>
        <color theme="1"/>
        <rFont val="Calibri"/>
        <family val="2"/>
        <charset val="238"/>
        <scheme val="minor"/>
      </rPr>
      <t>Acer campestre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</si>
  <si>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javor mleč (</t>
    </r>
    <r>
      <rPr>
        <i/>
        <sz val="11"/>
        <color theme="1"/>
        <rFont val="Calibri"/>
        <family val="2"/>
        <charset val="238"/>
        <scheme val="minor"/>
      </rPr>
      <t>Acer platanoides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</si>
  <si>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lípa srdčitá (</t>
    </r>
    <r>
      <rPr>
        <i/>
        <sz val="11"/>
        <color theme="1"/>
        <rFont val="Calibri"/>
        <family val="2"/>
        <charset val="238"/>
        <scheme val="minor"/>
      </rPr>
      <t>Tilia cordata</t>
    </r>
    <r>
      <rPr>
        <sz val="11"/>
        <color theme="1"/>
        <rFont val="Calibri"/>
        <family val="2"/>
        <charset val="238"/>
        <scheme val="minor"/>
      </rPr>
      <t xml:space="preserve">) o obvodu kmene 8 - 10 cm </t>
    </r>
  </si>
  <si>
    <r>
      <t>lípa srdčitá (</t>
    </r>
    <r>
      <rPr>
        <i/>
        <sz val="11"/>
        <color theme="1"/>
        <rFont val="Calibri"/>
        <family val="2"/>
        <charset val="238"/>
        <scheme val="minor"/>
      </rPr>
      <t>Tilia cordata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</si>
  <si>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lípa velkolistá (</t>
    </r>
    <r>
      <rPr>
        <i/>
        <sz val="11"/>
        <color theme="1"/>
        <rFont val="Calibri"/>
        <family val="2"/>
        <charset val="238"/>
        <scheme val="minor"/>
      </rPr>
      <t>Tilia platyphyllos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</si>
  <si>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topol bílý (</t>
    </r>
    <r>
      <rPr>
        <i/>
        <sz val="11"/>
        <color theme="1"/>
        <rFont val="Calibri"/>
        <family val="2"/>
        <charset val="238"/>
        <scheme val="minor"/>
      </rPr>
      <t>Populus alba</t>
    </r>
    <r>
      <rPr>
        <sz val="11"/>
        <color theme="1"/>
        <rFont val="Calibri"/>
        <family val="2"/>
        <charset val="238"/>
        <scheme val="minor"/>
      </rPr>
      <t xml:space="preserve">) o obvodu kmene 8 - 10 cm </t>
    </r>
  </si>
  <si>
    <r>
      <t>jilm habrolistý (</t>
    </r>
    <r>
      <rPr>
        <i/>
        <sz val="11"/>
        <color theme="1"/>
        <rFont val="Calibri"/>
        <family val="2"/>
        <charset val="238"/>
        <scheme val="minor"/>
      </rPr>
      <t>Ulmus minor</t>
    </r>
    <r>
      <rPr>
        <sz val="11"/>
        <color theme="1"/>
        <rFont val="Calibri"/>
        <family val="2"/>
        <charset val="238"/>
        <scheme val="minor"/>
      </rPr>
      <t xml:space="preserve">) o obvodu kmene 8 - 10 cm </t>
    </r>
  </si>
  <si>
    <r>
      <t>jilm habrolistý (</t>
    </r>
    <r>
      <rPr>
        <i/>
        <sz val="11"/>
        <color theme="1"/>
        <rFont val="Calibri"/>
        <family val="2"/>
        <charset val="238"/>
        <scheme val="minor"/>
      </rPr>
      <t>Ulmus minor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</si>
  <si>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jilm vaz (</t>
    </r>
    <r>
      <rPr>
        <i/>
        <sz val="11"/>
        <color theme="1"/>
        <rFont val="Calibri"/>
        <family val="2"/>
        <charset val="238"/>
        <scheme val="minor"/>
      </rPr>
      <t>Ulmus laevis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</si>
  <si>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habr obecný (</t>
    </r>
    <r>
      <rPr>
        <i/>
        <sz val="11"/>
        <color theme="1"/>
        <rFont val="Calibri"/>
        <family val="2"/>
        <charset val="238"/>
        <scheme val="minor"/>
      </rPr>
      <t>Carpinus betulus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</si>
  <si>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vrba křehká (</t>
    </r>
    <r>
      <rPr>
        <i/>
        <sz val="11"/>
        <color theme="1"/>
        <rFont val="Calibri"/>
        <family val="2"/>
        <charset val="238"/>
        <scheme val="minor"/>
      </rPr>
      <t>Salix fragilis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</si>
  <si>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jasan ztepilý (</t>
    </r>
    <r>
      <rPr>
        <i/>
        <sz val="11"/>
        <color theme="1"/>
        <rFont val="Calibri"/>
        <family val="2"/>
        <charset val="238"/>
        <scheme val="minor"/>
      </rPr>
      <t>Fraxcinus excelsior</t>
    </r>
    <r>
      <rPr>
        <sz val="11"/>
        <color theme="1"/>
        <rFont val="Calibri"/>
        <family val="2"/>
        <charset val="238"/>
        <scheme val="minor"/>
      </rPr>
      <t xml:space="preserve">) o obvodu kmene 6 - 8 cm </t>
    </r>
  </si>
  <si>
    <r>
      <t>jasan ztepilý (</t>
    </r>
    <r>
      <rPr>
        <i/>
        <sz val="11"/>
        <color theme="1"/>
        <rFont val="Calibri"/>
        <family val="2"/>
        <charset val="238"/>
        <scheme val="minor"/>
      </rPr>
      <t>Fraxcinus excelsior</t>
    </r>
    <r>
      <rPr>
        <sz val="11"/>
        <color theme="1"/>
        <rFont val="Calibri"/>
        <family val="2"/>
        <charset val="238"/>
        <scheme val="minor"/>
      </rPr>
      <t xml:space="preserve">) o obvodu kmene 8 - 10 cm </t>
    </r>
  </si>
  <si>
    <r>
      <t>olše zelená (</t>
    </r>
    <r>
      <rPr>
        <i/>
        <sz val="11"/>
        <rFont val="Calibri"/>
        <family val="2"/>
        <charset val="238"/>
        <scheme val="minor"/>
      </rPr>
      <t>Alnus incana</t>
    </r>
    <r>
      <rPr>
        <sz val="11"/>
        <rFont val="Calibri"/>
        <family val="2"/>
        <charset val="238"/>
        <scheme val="minor"/>
      </rPr>
      <t xml:space="preserve">) o obvodu kmene 10 - 12 cm </t>
    </r>
  </si>
  <si>
    <r>
      <rPr>
        <b/>
        <sz val="11"/>
        <color theme="1"/>
        <rFont val="Calibri"/>
        <family val="2"/>
        <charset val="238"/>
        <scheme val="minor"/>
      </rPr>
      <t>Ukotvení menších stromů jedním kůlem</t>
    </r>
    <r>
      <rPr>
        <sz val="11"/>
        <color theme="1"/>
        <rFont val="Calibri"/>
        <family val="2"/>
        <charset val="238"/>
        <scheme val="minor"/>
      </rPr>
      <t xml:space="preserve"> (při průměru či šířce  kůlů min. 6 cm a délce kůlů 1,5 m)</t>
    </r>
  </si>
  <si>
    <t xml:space="preserve">Kůly o délce min. 1,5  m a průměru min. 6 cm </t>
  </si>
  <si>
    <t>002</t>
  </si>
  <si>
    <t>004</t>
  </si>
  <si>
    <t>003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</si>
  <si>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</si>
  <si>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</si>
  <si>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</si>
  <si>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</si>
  <si>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</si>
  <si>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</si>
  <si>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</si>
  <si>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</si>
  <si>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</si>
  <si>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</si>
  <si>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</si>
  <si>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</si>
  <si>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</si>
  <si>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</si>
  <si>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</si>
  <si>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</si>
  <si>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</si>
  <si>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</si>
  <si>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</si>
  <si>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</si>
  <si>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</si>
  <si>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</si>
  <si>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</si>
  <si>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</si>
  <si>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</si>
  <si>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031</t>
  </si>
  <si>
    <t>032</t>
  </si>
  <si>
    <r>
      <t>javor mleč (</t>
    </r>
    <r>
      <rPr>
        <i/>
        <sz val="11"/>
        <color theme="1"/>
        <rFont val="Calibri"/>
        <family val="2"/>
        <charset val="238"/>
        <scheme val="minor"/>
      </rPr>
      <t>Acer platanoides</t>
    </r>
    <r>
      <rPr>
        <sz val="11"/>
        <color theme="1"/>
        <rFont val="Calibri"/>
        <family val="2"/>
        <charset val="238"/>
        <scheme val="minor"/>
      </rPr>
      <t xml:space="preserve">) o obvodu kmene 8 -10 cm </t>
    </r>
  </si>
  <si>
    <t>030</t>
  </si>
  <si>
    <r>
      <t>javor mleč (</t>
    </r>
    <r>
      <rPr>
        <i/>
        <sz val="11"/>
        <color theme="1"/>
        <rFont val="Calibri"/>
        <family val="2"/>
        <charset val="238"/>
        <scheme val="minor"/>
      </rPr>
      <t>Acer platanoides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</si>
  <si>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dub letní (</t>
    </r>
    <r>
      <rPr>
        <i/>
        <sz val="11"/>
        <color theme="1"/>
        <rFont val="Calibri"/>
        <family val="2"/>
        <charset val="238"/>
        <scheme val="minor"/>
      </rPr>
      <t>Quercus robur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</si>
  <si>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lípa srdčitá (</t>
    </r>
    <r>
      <rPr>
        <i/>
        <sz val="11"/>
        <color theme="1"/>
        <rFont val="Calibri"/>
        <family val="2"/>
        <charset val="238"/>
        <scheme val="minor"/>
      </rPr>
      <t>Tilia cordata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</si>
  <si>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jilm habrolistý (</t>
    </r>
    <r>
      <rPr>
        <i/>
        <sz val="11"/>
        <color theme="1"/>
        <rFont val="Calibri"/>
        <family val="2"/>
        <charset val="238"/>
        <scheme val="minor"/>
      </rPr>
      <t>Ulmus minor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</si>
  <si>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jilm vaz (</t>
    </r>
    <r>
      <rPr>
        <i/>
        <sz val="11"/>
        <color theme="1"/>
        <rFont val="Calibri"/>
        <family val="2"/>
        <charset val="238"/>
        <scheme val="minor"/>
      </rPr>
      <t>Ulmus laevis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</si>
  <si>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rPr>
        <sz val="11"/>
        <color theme="1"/>
        <rFont val="Calibri"/>
        <family val="2"/>
        <charset val="238"/>
        <scheme val="minor"/>
      </rPr>
      <t>střemcha obecná</t>
    </r>
    <r>
      <rPr>
        <i/>
        <sz val="11"/>
        <color theme="1"/>
        <rFont val="Calibri"/>
        <family val="2"/>
        <charset val="238"/>
        <scheme val="minor"/>
      </rPr>
      <t xml:space="preserve"> (Prunus padus) </t>
    </r>
    <r>
      <rPr>
        <sz val="11"/>
        <color theme="1"/>
        <rFont val="Calibri"/>
        <family val="2"/>
        <charset val="238"/>
        <scheme val="minor"/>
      </rPr>
      <t xml:space="preserve">o obvodu kmene 10 - 12 cm </t>
    </r>
  </si>
  <si>
    <t>Chránička ke stromům o délce min. 1,6</t>
  </si>
  <si>
    <r>
      <rPr>
        <b/>
        <sz val="11"/>
        <color theme="1"/>
        <rFont val="Calibri"/>
        <family val="2"/>
        <charset val="238"/>
        <scheme val="minor"/>
      </rPr>
      <t xml:space="preserve">Instalace chráničky ke stromu </t>
    </r>
    <r>
      <rPr>
        <sz val="11"/>
        <color theme="1"/>
        <rFont val="Calibri"/>
        <family val="2"/>
        <charset val="238"/>
        <scheme val="minor"/>
      </rPr>
      <t xml:space="preserve">o výšce min. 1,6 m </t>
    </r>
  </si>
  <si>
    <r>
      <rPr>
        <b/>
        <sz val="11"/>
        <color theme="1"/>
        <rFont val="Calibri"/>
        <family val="2"/>
        <charset val="238"/>
        <scheme val="minor"/>
      </rPr>
      <t xml:space="preserve">Instalace chráničky ke stromu </t>
    </r>
    <r>
      <rPr>
        <sz val="11"/>
        <color theme="1"/>
        <rFont val="Calibri"/>
        <family val="2"/>
        <charset val="238"/>
        <scheme val="minor"/>
      </rPr>
      <t>o výšce min. 1,6 m</t>
    </r>
  </si>
  <si>
    <t>Chránička ke stromům o délce min. 1,6 m</t>
  </si>
  <si>
    <r>
      <rPr>
        <b/>
        <sz val="11"/>
        <color theme="1"/>
        <rFont val="Calibri"/>
        <family val="2"/>
        <charset val="238"/>
        <scheme val="minor"/>
      </rPr>
      <t xml:space="preserve">Instalace chráničky ke stromu </t>
    </r>
    <r>
      <rPr>
        <sz val="11"/>
        <color theme="1"/>
        <rFont val="Calibri"/>
        <family val="2"/>
        <charset val="238"/>
        <scheme val="minor"/>
      </rPr>
      <t xml:space="preserve">o výšce min. 1,6 m </t>
    </r>
  </si>
  <si>
    <r>
      <t>olše lepkavá (</t>
    </r>
    <r>
      <rPr>
        <i/>
        <sz val="11"/>
        <rFont val="Calibri"/>
        <family val="2"/>
        <charset val="238"/>
        <scheme val="minor"/>
      </rPr>
      <t>Alnus glutinosa</t>
    </r>
    <r>
      <rPr>
        <sz val="11"/>
        <rFont val="Calibri"/>
        <family val="2"/>
        <charset val="238"/>
        <scheme val="minor"/>
      </rPr>
      <t xml:space="preserve">) o výšce 150 - 180 cm </t>
    </r>
  </si>
  <si>
    <r>
      <t>habr obecný (</t>
    </r>
    <r>
      <rPr>
        <i/>
        <sz val="11"/>
        <rFont val="Calibri"/>
        <family val="2"/>
        <charset val="238"/>
        <scheme val="minor"/>
      </rPr>
      <t>Carpinus betulus</t>
    </r>
    <r>
      <rPr>
        <sz val="11"/>
        <rFont val="Calibri"/>
        <family val="2"/>
        <charset val="238"/>
        <scheme val="minor"/>
      </rPr>
      <t xml:space="preserve">) o výšce 150 - 180 cm </t>
    </r>
  </si>
  <si>
    <r>
      <t>vrba křehká (</t>
    </r>
    <r>
      <rPr>
        <i/>
        <sz val="11"/>
        <color theme="1"/>
        <rFont val="Calibri"/>
        <family val="2"/>
        <charset val="238"/>
        <scheme val="minor"/>
      </rPr>
      <t>Salix fragilis</t>
    </r>
    <r>
      <rPr>
        <sz val="11"/>
        <color theme="1"/>
        <rFont val="Calibri"/>
        <family val="2"/>
        <charset val="238"/>
        <scheme val="minor"/>
      </rPr>
      <t xml:space="preserve">) o obvodu kmene 6 - 8 cm </t>
    </r>
  </si>
  <si>
    <r>
      <t>olše lepkavá (</t>
    </r>
    <r>
      <rPr>
        <i/>
        <sz val="11"/>
        <color theme="1"/>
        <rFont val="Calibri"/>
        <family val="2"/>
        <charset val="238"/>
        <scheme val="minor"/>
      </rPr>
      <t>Alnus glutinosa</t>
    </r>
    <r>
      <rPr>
        <sz val="11"/>
        <color theme="1"/>
        <rFont val="Calibri"/>
        <family val="2"/>
        <charset val="238"/>
        <scheme val="minor"/>
      </rPr>
      <t xml:space="preserve">) o výšce 150 - 180 cm </t>
    </r>
  </si>
  <si>
    <r>
      <t>vrba bílá (</t>
    </r>
    <r>
      <rPr>
        <i/>
        <sz val="11"/>
        <color theme="1"/>
        <rFont val="Calibri"/>
        <family val="2"/>
        <charset val="238"/>
        <scheme val="minor"/>
      </rPr>
      <t>Salix alba</t>
    </r>
    <r>
      <rPr>
        <sz val="11"/>
        <color theme="1"/>
        <rFont val="Calibri"/>
        <family val="2"/>
        <charset val="238"/>
        <scheme val="minor"/>
      </rPr>
      <t>) o obvodu kmínku 8 - 10 cm</t>
    </r>
  </si>
  <si>
    <r>
      <t>lípa srdčitá (</t>
    </r>
    <r>
      <rPr>
        <i/>
        <sz val="11"/>
        <color theme="1"/>
        <rFont val="Calibri"/>
        <family val="2"/>
        <charset val="238"/>
        <scheme val="minor"/>
      </rPr>
      <t>Tilia cordata</t>
    </r>
    <r>
      <rPr>
        <sz val="11"/>
        <color theme="1"/>
        <rFont val="Calibri"/>
        <family val="2"/>
        <charset val="238"/>
        <scheme val="minor"/>
      </rPr>
      <t xml:space="preserve">) o obvodu kmene 8 - 10 cm </t>
    </r>
  </si>
  <si>
    <r>
      <t>lípa velkolistá (</t>
    </r>
    <r>
      <rPr>
        <i/>
        <sz val="11"/>
        <color theme="1"/>
        <rFont val="Calibri"/>
        <family val="2"/>
        <charset val="238"/>
        <scheme val="minor"/>
      </rPr>
      <t>Tilia platyphyllos</t>
    </r>
    <r>
      <rPr>
        <sz val="11"/>
        <color theme="1"/>
        <rFont val="Calibri"/>
        <family val="2"/>
        <charset val="238"/>
        <scheme val="minor"/>
      </rPr>
      <t xml:space="preserve">) o obvodu kmene 10 - 12 cm </t>
    </r>
  </si>
  <si>
    <r>
      <t>topol bílý (</t>
    </r>
    <r>
      <rPr>
        <i/>
        <sz val="11"/>
        <color theme="1"/>
        <rFont val="Calibri"/>
        <family val="2"/>
        <charset val="238"/>
        <scheme val="minor"/>
      </rPr>
      <t>Populus alba</t>
    </r>
    <r>
      <rPr>
        <sz val="11"/>
        <color theme="1"/>
        <rFont val="Calibri"/>
        <family val="2"/>
        <charset val="238"/>
        <scheme val="minor"/>
      </rPr>
      <t xml:space="preserve">) o obvodu kmene 8 - 10 cm </t>
    </r>
  </si>
  <si>
    <r>
      <t>habr obecný (</t>
    </r>
    <r>
      <rPr>
        <i/>
        <sz val="11"/>
        <color theme="1"/>
        <rFont val="Calibri"/>
        <family val="2"/>
        <charset val="238"/>
        <scheme val="minor"/>
      </rPr>
      <t>Carpinus betulus</t>
    </r>
    <r>
      <rPr>
        <sz val="11"/>
        <color theme="1"/>
        <rFont val="Calibri"/>
        <family val="2"/>
        <charset val="238"/>
        <scheme val="minor"/>
      </rPr>
      <t xml:space="preserve">) o výšce 150 - 180 cm </t>
    </r>
  </si>
  <si>
    <r>
      <t>jasan ztepilý (</t>
    </r>
    <r>
      <rPr>
        <i/>
        <sz val="11"/>
        <color theme="1"/>
        <rFont val="Calibri"/>
        <family val="2"/>
        <charset val="238"/>
        <scheme val="minor"/>
      </rPr>
      <t>Fraxcinus excelsior</t>
    </r>
    <r>
      <rPr>
        <sz val="11"/>
        <color theme="1"/>
        <rFont val="Calibri"/>
        <family val="2"/>
        <charset val="238"/>
        <scheme val="minor"/>
      </rPr>
      <t xml:space="preserve">) o obvodu kmene 8 - 10 cm </t>
    </r>
  </si>
  <si>
    <t xml:space="preserve">Vyhrazená změna </t>
  </si>
  <si>
    <t>Celkem (Kč bez DPH)</t>
  </si>
  <si>
    <t>Výkaz výměr - I. časová etapa</t>
  </si>
  <si>
    <t>Výkaz výměr - II. časová etapa</t>
  </si>
  <si>
    <t>Výkaz výměr - III. časová etapa</t>
  </si>
  <si>
    <t>Výkaz výměr - Vyhrazená změna</t>
  </si>
  <si>
    <t>Vyhrazená změna</t>
  </si>
  <si>
    <t>cena za mj*</t>
  </si>
  <si>
    <t>*</t>
  </si>
  <si>
    <r>
      <t xml:space="preserve">Výsadba středních  dřevin </t>
    </r>
    <r>
      <rPr>
        <sz val="11"/>
        <color theme="1"/>
        <rFont val="Calibri"/>
        <family val="2"/>
        <charset val="238"/>
        <scheme val="minor"/>
      </rPr>
      <t xml:space="preserve">(úhyn sazenic způsobený objektní příčinou). </t>
    </r>
  </si>
  <si>
    <r>
      <t xml:space="preserve">Výsadba středních  dřevin  </t>
    </r>
    <r>
      <rPr>
        <sz val="11"/>
        <color theme="1"/>
        <rFont val="Calibri"/>
        <family val="2"/>
        <charset val="238"/>
        <scheme val="minor"/>
      </rPr>
      <t xml:space="preserve">(úhyn sazenic způsobený objektní příčinou). </t>
    </r>
  </si>
  <si>
    <t>401*</t>
  </si>
  <si>
    <t xml:space="preserve">Výkaz výměr: Labe, Hněvice – Úpor, údržba a obnova břehového porostu, ř. km 821,60 – 841,00  </t>
  </si>
  <si>
    <t>Poznámka: U položky 401 se jedná o kumulovanou cenu složenou z průměrné ceny dřeviny a kompletních nákladů na výsadbu (položky č. 101 -111)</t>
  </si>
  <si>
    <t>zhotovitel doplní žlutě obarvená políčka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</si>
</sst>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7" borderId="2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49" fontId="1" fillId="7" borderId="22" xfId="0" applyNumberFormat="1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0" fillId="0" borderId="0" xfId="0" applyFont="1"/>
    <xf numFmtId="49" fontId="0" fillId="7" borderId="12" xfId="0" applyNumberFormat="1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left" vertical="center" wrapText="1"/>
    </xf>
    <xf numFmtId="49" fontId="0" fillId="7" borderId="24" xfId="0" applyNumberFormat="1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7" borderId="29" xfId="0" applyFont="1" applyFill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0" fillId="5" borderId="33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left" vertical="center" wrapText="1"/>
    </xf>
    <xf numFmtId="0" fontId="0" fillId="5" borderId="31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right" vertical="center"/>
    </xf>
    <xf numFmtId="164" fontId="4" fillId="0" borderId="1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4" borderId="28" xfId="0" applyFont="1" applyFill="1" applyBorder="1" applyAlignment="1">
      <alignment horizontal="left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 wrapText="1"/>
    </xf>
    <xf numFmtId="0" fontId="0" fillId="5" borderId="36" xfId="0" applyFont="1" applyFill="1" applyBorder="1" applyAlignment="1">
      <alignment horizontal="left" vertical="center" wrapText="1"/>
    </xf>
    <xf numFmtId="0" fontId="0" fillId="5" borderId="34" xfId="0" applyFon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 wrapText="1"/>
    </xf>
    <xf numFmtId="164" fontId="0" fillId="5" borderId="38" xfId="0" applyNumberFormat="1" applyFont="1" applyFill="1" applyBorder="1" applyAlignment="1">
      <alignment horizontal="right" vertical="center"/>
    </xf>
    <xf numFmtId="164" fontId="0" fillId="5" borderId="23" xfId="0" applyNumberFormat="1" applyFont="1" applyFill="1" applyBorder="1" applyAlignment="1">
      <alignment horizontal="right" vertical="center"/>
    </xf>
    <xf numFmtId="0" fontId="0" fillId="4" borderId="24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2" fontId="0" fillId="0" borderId="44" xfId="0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164" fontId="0" fillId="3" borderId="23" xfId="0" applyNumberFormat="1" applyFont="1" applyFill="1" applyBorder="1" applyAlignment="1">
      <alignment horizontal="center" vertical="center" wrapText="1"/>
    </xf>
    <xf numFmtId="3" fontId="0" fillId="0" borderId="11" xfId="0" applyNumberFormat="1" applyFont="1" applyBorder="1" applyAlignment="1">
      <alignment horizontal="center" vertical="center"/>
    </xf>
    <xf numFmtId="164" fontId="0" fillId="4" borderId="11" xfId="0" applyNumberFormat="1" applyFont="1" applyFill="1" applyBorder="1" applyAlignment="1">
      <alignment horizontal="center" vertical="center" wrapText="1"/>
    </xf>
    <xf numFmtId="164" fontId="0" fillId="4" borderId="23" xfId="0" applyNumberFormat="1" applyFont="1" applyFill="1" applyBorder="1" applyAlignment="1">
      <alignment horizontal="center" vertical="center" wrapText="1"/>
    </xf>
    <xf numFmtId="164" fontId="0" fillId="7" borderId="23" xfId="0" applyNumberFormat="1" applyFont="1" applyFill="1" applyBorder="1" applyAlignment="1">
      <alignment horizontal="center" vertical="center" wrapText="1"/>
    </xf>
    <xf numFmtId="164" fontId="1" fillId="6" borderId="22" xfId="0" applyNumberFormat="1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9" fontId="0" fillId="7" borderId="35" xfId="0" applyNumberFormat="1" applyFont="1" applyFill="1" applyBorder="1" applyAlignment="1">
      <alignment horizontal="center" vertical="center" wrapText="1"/>
    </xf>
    <xf numFmtId="0" fontId="0" fillId="7" borderId="36" xfId="0" applyFont="1" applyFill="1" applyBorder="1" applyAlignment="1">
      <alignment vertical="center"/>
    </xf>
    <xf numFmtId="0" fontId="0" fillId="7" borderId="34" xfId="0" applyFont="1" applyFill="1" applyBorder="1" applyAlignment="1">
      <alignment horizontal="center" vertical="center"/>
    </xf>
    <xf numFmtId="0" fontId="0" fillId="7" borderId="34" xfId="0" applyFont="1" applyFill="1" applyBorder="1" applyAlignment="1">
      <alignment horizontal="center" vertical="center" wrapText="1"/>
    </xf>
    <xf numFmtId="0" fontId="0" fillId="7" borderId="3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0" fillId="0" borderId="35" xfId="0" applyFont="1" applyBorder="1" applyAlignment="1">
      <alignment horizontal="center" vertical="center"/>
    </xf>
    <xf numFmtId="164" fontId="0" fillId="3" borderId="38" xfId="0" applyNumberFormat="1" applyFont="1" applyFill="1" applyBorder="1" applyAlignment="1">
      <alignment horizontal="center" vertical="center" wrapText="1"/>
    </xf>
    <xf numFmtId="0" fontId="0" fillId="7" borderId="46" xfId="0" applyFont="1" applyFill="1" applyBorder="1" applyAlignment="1">
      <alignment vertical="center"/>
    </xf>
    <xf numFmtId="0" fontId="0" fillId="7" borderId="3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164" fontId="0" fillId="3" borderId="24" xfId="0" applyNumberFormat="1" applyFont="1" applyFill="1" applyBorder="1" applyAlignment="1">
      <alignment horizontal="center" vertical="center" wrapText="1"/>
    </xf>
    <xf numFmtId="49" fontId="0" fillId="7" borderId="26" xfId="0" applyNumberFormat="1" applyFont="1" applyFill="1" applyBorder="1" applyAlignment="1">
      <alignment horizontal="center" vertical="center" wrapText="1"/>
    </xf>
    <xf numFmtId="0" fontId="0" fillId="7" borderId="47" xfId="0" applyFont="1" applyFill="1" applyBorder="1" applyAlignment="1">
      <alignment vertical="center"/>
    </xf>
    <xf numFmtId="0" fontId="0" fillId="7" borderId="31" xfId="0" applyFont="1" applyFill="1" applyBorder="1" applyAlignment="1">
      <alignment horizontal="center" vertical="center"/>
    </xf>
    <xf numFmtId="0" fontId="0" fillId="7" borderId="31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164" fontId="0" fillId="7" borderId="48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vertical="center"/>
    </xf>
    <xf numFmtId="164" fontId="0" fillId="5" borderId="38" xfId="0" applyNumberFormat="1" applyFont="1" applyFill="1" applyBorder="1" applyAlignment="1">
      <alignment horizontal="center" vertical="center"/>
    </xf>
    <xf numFmtId="164" fontId="0" fillId="5" borderId="23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3" fontId="0" fillId="7" borderId="24" xfId="0" applyNumberFormat="1" applyFont="1" applyFill="1" applyBorder="1" applyAlignment="1">
      <alignment horizontal="center" vertical="center" wrapText="1"/>
    </xf>
    <xf numFmtId="3" fontId="0" fillId="7" borderId="35" xfId="0" applyNumberFormat="1" applyFont="1" applyFill="1" applyBorder="1" applyAlignment="1">
      <alignment horizontal="center" vertical="center" wrapText="1"/>
    </xf>
    <xf numFmtId="3" fontId="0" fillId="7" borderId="12" xfId="0" applyNumberFormat="1" applyFont="1" applyFill="1" applyBorder="1" applyAlignment="1">
      <alignment horizontal="center" vertical="center"/>
    </xf>
    <xf numFmtId="3" fontId="0" fillId="7" borderId="26" xfId="0" applyNumberFormat="1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3" fontId="0" fillId="3" borderId="24" xfId="0" applyNumberFormat="1" applyFont="1" applyFill="1" applyBorder="1" applyAlignment="1">
      <alignment horizontal="center" vertical="center"/>
    </xf>
    <xf numFmtId="3" fontId="0" fillId="3" borderId="12" xfId="0" applyNumberFormat="1" applyFont="1" applyFill="1" applyBorder="1" applyAlignment="1">
      <alignment horizontal="center" vertical="center"/>
    </xf>
    <xf numFmtId="0" fontId="0" fillId="5" borderId="3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3" fillId="7" borderId="35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164" fontId="3" fillId="7" borderId="2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7" borderId="46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 wrapText="1"/>
    </xf>
    <xf numFmtId="0" fontId="1" fillId="8" borderId="51" xfId="0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164" fontId="3" fillId="8" borderId="22" xfId="0" applyNumberFormat="1" applyFont="1" applyFill="1" applyBorder="1" applyAlignment="1">
      <alignment horizontal="center" vertical="center"/>
    </xf>
    <xf numFmtId="0" fontId="0" fillId="8" borderId="46" xfId="0" applyFont="1" applyFill="1" applyBorder="1" applyAlignment="1">
      <alignment horizontal="left" vertical="center" wrapText="1"/>
    </xf>
    <xf numFmtId="0" fontId="0" fillId="8" borderId="47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0" fillId="8" borderId="45" xfId="0" applyFont="1" applyFill="1" applyBorder="1" applyAlignment="1">
      <alignment horizontal="center" vertical="center"/>
    </xf>
    <xf numFmtId="0" fontId="0" fillId="8" borderId="52" xfId="0" applyFont="1" applyFill="1" applyBorder="1" applyAlignment="1">
      <alignment horizontal="center" vertical="center"/>
    </xf>
    <xf numFmtId="164" fontId="3" fillId="8" borderId="12" xfId="0" applyNumberFormat="1" applyFont="1" applyFill="1" applyBorder="1" applyAlignment="1">
      <alignment horizontal="center" vertical="center"/>
    </xf>
    <xf numFmtId="164" fontId="3" fillId="8" borderId="26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4" fontId="3" fillId="5" borderId="0" xfId="0" applyNumberFormat="1" applyFont="1" applyFill="1" applyBorder="1" applyAlignment="1">
      <alignment horizontal="center" vertical="center"/>
    </xf>
    <xf numFmtId="164" fontId="3" fillId="8" borderId="23" xfId="0" applyNumberFormat="1" applyFont="1" applyFill="1" applyBorder="1" applyAlignment="1">
      <alignment horizontal="center" vertical="center"/>
    </xf>
    <xf numFmtId="164" fontId="3" fillId="8" borderId="48" xfId="0" applyNumberFormat="1" applyFont="1" applyFill="1" applyBorder="1" applyAlignment="1">
      <alignment horizontal="center" vertical="center"/>
    </xf>
    <xf numFmtId="0" fontId="0" fillId="8" borderId="16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0" fillId="8" borderId="35" xfId="0" applyFont="1" applyFill="1" applyBorder="1" applyAlignment="1">
      <alignment horizontal="center" vertical="center" wrapText="1"/>
    </xf>
    <xf numFmtId="0" fontId="0" fillId="8" borderId="54" xfId="0" applyFont="1" applyFill="1" applyBorder="1" applyAlignment="1">
      <alignment horizontal="left" vertical="center" wrapText="1"/>
    </xf>
    <xf numFmtId="0" fontId="0" fillId="8" borderId="34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left" vertical="center"/>
    </xf>
    <xf numFmtId="0" fontId="1" fillId="8" borderId="55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164" fontId="3" fillId="8" borderId="38" xfId="0" applyNumberFormat="1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/>
    </xf>
    <xf numFmtId="3" fontId="0" fillId="3" borderId="26" xfId="0" applyNumberFormat="1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0" fillId="8" borderId="56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3" fontId="0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12" xfId="0" applyNumberFormat="1" applyFont="1" applyFill="1" applyBorder="1" applyAlignment="1" applyProtection="1">
      <alignment horizontal="center" vertical="center"/>
      <protection locked="0"/>
    </xf>
    <xf numFmtId="3" fontId="3" fillId="2" borderId="12" xfId="0" applyNumberFormat="1" applyFont="1" applyFill="1" applyBorder="1" applyAlignment="1" applyProtection="1">
      <alignment horizontal="center" vertical="center"/>
      <protection locked="0"/>
    </xf>
    <xf numFmtId="3" fontId="0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3" fontId="0" fillId="2" borderId="24" xfId="0" applyNumberFormat="1" applyFont="1" applyFill="1" applyBorder="1" applyAlignment="1" applyProtection="1">
      <alignment horizontal="center" vertical="center"/>
      <protection locked="0"/>
    </xf>
    <xf numFmtId="3" fontId="0" fillId="2" borderId="35" xfId="0" applyNumberFormat="1" applyFont="1" applyFill="1" applyBorder="1" applyAlignment="1" applyProtection="1">
      <alignment horizontal="center" vertical="center"/>
      <protection locked="0"/>
    </xf>
    <xf numFmtId="0" fontId="0" fillId="2" borderId="35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27" xfId="0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1" fontId="0" fillId="2" borderId="35" xfId="0" applyNumberFormat="1" applyFont="1" applyFill="1" applyBorder="1" applyAlignment="1" applyProtection="1">
      <alignment horizontal="center" vertical="center"/>
      <protection locked="0"/>
    </xf>
    <xf numFmtId="1" fontId="0" fillId="8" borderId="24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2" fillId="0" borderId="0" xfId="0" applyFont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8" borderId="9" xfId="0" applyFont="1" applyFill="1" applyBorder="1" applyAlignment="1">
      <alignment horizontal="left" vertical="center"/>
    </xf>
    <xf numFmtId="0" fontId="0" fillId="8" borderId="9" xfId="0" applyFont="1" applyFill="1" applyBorder="1" applyAlignment="1">
      <alignment horizontal="left" vertical="center"/>
    </xf>
    <xf numFmtId="0" fontId="0" fillId="8" borderId="10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zoomScale="70" zoomScaleNormal="70" workbookViewId="0">
      <selection sqref="A1:G1"/>
    </sheetView>
  </sheetViews>
  <sheetFormatPr defaultRowHeight="15" x14ac:dyDescent="0.25"/>
  <cols>
    <col min="1" max="1" width="8.5703125" style="30" customWidth="1"/>
    <col min="2" max="2" width="177.28515625" style="30" customWidth="1"/>
    <col min="3" max="3" width="9.140625" style="30"/>
    <col min="4" max="4" width="10.7109375" style="30" customWidth="1"/>
    <col min="5" max="5" width="9.140625" style="30" customWidth="1"/>
    <col min="6" max="6" width="10.140625" style="30" bestFit="1" customWidth="1"/>
    <col min="7" max="7" width="14.28515625" style="30" customWidth="1"/>
    <col min="8" max="8" width="11.28515625" style="30" customWidth="1"/>
    <col min="9" max="16384" width="9.140625" style="30"/>
  </cols>
  <sheetData>
    <row r="1" spans="1:7" ht="30" customHeight="1" thickBot="1" x14ac:dyDescent="0.3">
      <c r="A1" s="219" t="s">
        <v>140</v>
      </c>
      <c r="B1" s="220"/>
      <c r="C1" s="220"/>
      <c r="D1" s="220"/>
      <c r="E1" s="220"/>
      <c r="F1" s="220"/>
      <c r="G1" s="220"/>
    </row>
    <row r="2" spans="1:7" ht="17.100000000000001" customHeight="1" thickBot="1" x14ac:dyDescent="0.3">
      <c r="A2" s="221"/>
      <c r="B2" s="222"/>
      <c r="C2" s="222"/>
      <c r="D2" s="222"/>
      <c r="E2" s="222"/>
      <c r="F2" s="222"/>
      <c r="G2" s="222"/>
    </row>
    <row r="3" spans="1:7" ht="45" customHeight="1" x14ac:dyDescent="0.25">
      <c r="A3" s="1" t="s">
        <v>4</v>
      </c>
      <c r="B3" s="2" t="s">
        <v>5</v>
      </c>
      <c r="C3" s="3" t="s">
        <v>2</v>
      </c>
      <c r="D3" s="3" t="s">
        <v>6</v>
      </c>
      <c r="E3" s="4" t="s">
        <v>7</v>
      </c>
      <c r="F3" s="1" t="s">
        <v>21</v>
      </c>
      <c r="G3" s="5" t="s">
        <v>20</v>
      </c>
    </row>
    <row r="4" spans="1:7" s="39" customFormat="1" ht="18" customHeight="1" thickBot="1" x14ac:dyDescent="0.3">
      <c r="A4" s="6" t="s">
        <v>11</v>
      </c>
      <c r="B4" s="7" t="s">
        <v>10</v>
      </c>
      <c r="C4" s="8"/>
      <c r="D4" s="9"/>
      <c r="E4" s="8"/>
      <c r="F4" s="8"/>
      <c r="G4" s="10"/>
    </row>
    <row r="5" spans="1:7" s="39" customFormat="1" ht="18" customHeight="1" x14ac:dyDescent="0.25">
      <c r="A5" s="53" t="s">
        <v>12</v>
      </c>
      <c r="B5" s="109" t="s">
        <v>37</v>
      </c>
      <c r="C5" s="54">
        <f>15+5+11+3</f>
        <v>34</v>
      </c>
      <c r="D5" s="55" t="s">
        <v>0</v>
      </c>
      <c r="E5" s="56">
        <v>1</v>
      </c>
      <c r="F5" s="193"/>
      <c r="G5" s="96">
        <f>F5*E5*C5</f>
        <v>0</v>
      </c>
    </row>
    <row r="6" spans="1:7" s="66" customFormat="1" ht="18" customHeight="1" x14ac:dyDescent="0.25">
      <c r="A6" s="100" t="s">
        <v>75</v>
      </c>
      <c r="B6" s="101" t="s">
        <v>47</v>
      </c>
      <c r="C6" s="102">
        <v>25</v>
      </c>
      <c r="D6" s="103" t="s">
        <v>0</v>
      </c>
      <c r="E6" s="104">
        <v>1</v>
      </c>
      <c r="F6" s="194"/>
      <c r="G6" s="96">
        <f>F6*E6*C6</f>
        <v>0</v>
      </c>
    </row>
    <row r="7" spans="1:7" s="66" customFormat="1" ht="18" customHeight="1" x14ac:dyDescent="0.25">
      <c r="A7" s="100" t="s">
        <v>77</v>
      </c>
      <c r="B7" s="101" t="s">
        <v>34</v>
      </c>
      <c r="C7" s="102">
        <f>10</f>
        <v>10</v>
      </c>
      <c r="D7" s="103" t="s">
        <v>0</v>
      </c>
      <c r="E7" s="104">
        <v>1</v>
      </c>
      <c r="F7" s="194"/>
      <c r="G7" s="96">
        <f t="shared" ref="G7:G18" si="0">F7*E7*C7</f>
        <v>0</v>
      </c>
    </row>
    <row r="8" spans="1:7" s="66" customFormat="1" ht="18" customHeight="1" x14ac:dyDescent="0.25">
      <c r="A8" s="100" t="s">
        <v>76</v>
      </c>
      <c r="B8" s="40" t="s">
        <v>48</v>
      </c>
      <c r="C8" s="41">
        <v>16</v>
      </c>
      <c r="D8" s="103" t="s">
        <v>0</v>
      </c>
      <c r="E8" s="104">
        <v>1</v>
      </c>
      <c r="F8" s="194"/>
      <c r="G8" s="96">
        <f t="shared" si="0"/>
        <v>0</v>
      </c>
    </row>
    <row r="9" spans="1:7" s="66" customFormat="1" ht="18" customHeight="1" x14ac:dyDescent="0.25">
      <c r="A9" s="100" t="s">
        <v>78</v>
      </c>
      <c r="B9" s="40" t="s">
        <v>49</v>
      </c>
      <c r="C9" s="41">
        <f>5+5+5</f>
        <v>15</v>
      </c>
      <c r="D9" s="32" t="s">
        <v>1</v>
      </c>
      <c r="E9" s="57">
        <v>1</v>
      </c>
      <c r="F9" s="195"/>
      <c r="G9" s="96">
        <f>F9*E9*C9</f>
        <v>0</v>
      </c>
    </row>
    <row r="10" spans="1:7" s="66" customFormat="1" ht="18" customHeight="1" x14ac:dyDescent="0.25">
      <c r="A10" s="100" t="s">
        <v>79</v>
      </c>
      <c r="B10" s="105" t="s">
        <v>50</v>
      </c>
      <c r="C10" s="41">
        <f>5+2+5+4</f>
        <v>16</v>
      </c>
      <c r="D10" s="32" t="s">
        <v>0</v>
      </c>
      <c r="E10" s="57">
        <v>1</v>
      </c>
      <c r="F10" s="194"/>
      <c r="G10" s="96">
        <f t="shared" si="0"/>
        <v>0</v>
      </c>
    </row>
    <row r="11" spans="1:7" s="66" customFormat="1" ht="18" customHeight="1" x14ac:dyDescent="0.25">
      <c r="A11" s="100" t="s">
        <v>80</v>
      </c>
      <c r="B11" s="105" t="s">
        <v>51</v>
      </c>
      <c r="C11" s="41">
        <f>2</f>
        <v>2</v>
      </c>
      <c r="D11" s="32" t="s">
        <v>0</v>
      </c>
      <c r="E11" s="57">
        <v>1</v>
      </c>
      <c r="F11" s="194"/>
      <c r="G11" s="96">
        <f t="shared" si="0"/>
        <v>0</v>
      </c>
    </row>
    <row r="12" spans="1:7" s="66" customFormat="1" ht="18" customHeight="1" x14ac:dyDescent="0.25">
      <c r="A12" s="100" t="s">
        <v>81</v>
      </c>
      <c r="B12" s="105" t="s">
        <v>52</v>
      </c>
      <c r="C12" s="41">
        <v>2</v>
      </c>
      <c r="D12" s="32" t="s">
        <v>0</v>
      </c>
      <c r="E12" s="57">
        <v>1</v>
      </c>
      <c r="F12" s="194"/>
      <c r="G12" s="96">
        <f t="shared" si="0"/>
        <v>0</v>
      </c>
    </row>
    <row r="13" spans="1:7" s="66" customFormat="1" ht="18" customHeight="1" x14ac:dyDescent="0.25">
      <c r="A13" s="100" t="s">
        <v>82</v>
      </c>
      <c r="B13" s="105" t="s">
        <v>53</v>
      </c>
      <c r="C13" s="41">
        <v>6</v>
      </c>
      <c r="D13" s="32" t="s">
        <v>0</v>
      </c>
      <c r="E13" s="57">
        <v>1</v>
      </c>
      <c r="F13" s="194"/>
      <c r="G13" s="96">
        <f t="shared" si="0"/>
        <v>0</v>
      </c>
    </row>
    <row r="14" spans="1:7" s="66" customFormat="1" ht="18" customHeight="1" x14ac:dyDescent="0.25">
      <c r="A14" s="100" t="s">
        <v>83</v>
      </c>
      <c r="B14" s="40" t="s">
        <v>54</v>
      </c>
      <c r="C14" s="41">
        <v>12</v>
      </c>
      <c r="D14" s="32" t="s">
        <v>0</v>
      </c>
      <c r="E14" s="57">
        <v>1</v>
      </c>
      <c r="F14" s="194"/>
      <c r="G14" s="96">
        <f t="shared" si="0"/>
        <v>0</v>
      </c>
    </row>
    <row r="15" spans="1:7" s="66" customFormat="1" ht="18" customHeight="1" x14ac:dyDescent="0.25">
      <c r="A15" s="100" t="s">
        <v>84</v>
      </c>
      <c r="B15" s="40" t="s">
        <v>55</v>
      </c>
      <c r="C15" s="41">
        <v>2</v>
      </c>
      <c r="D15" s="32" t="s">
        <v>0</v>
      </c>
      <c r="E15" s="104">
        <v>1</v>
      </c>
      <c r="F15" s="194"/>
      <c r="G15" s="96">
        <f t="shared" si="0"/>
        <v>0</v>
      </c>
    </row>
    <row r="16" spans="1:7" s="66" customFormat="1" ht="18" customHeight="1" x14ac:dyDescent="0.25">
      <c r="A16" s="100" t="s">
        <v>85</v>
      </c>
      <c r="B16" s="40" t="s">
        <v>56</v>
      </c>
      <c r="C16" s="41">
        <f>5</f>
        <v>5</v>
      </c>
      <c r="D16" s="32" t="s">
        <v>1</v>
      </c>
      <c r="E16" s="57">
        <v>1</v>
      </c>
      <c r="F16" s="195"/>
      <c r="G16" s="96">
        <f t="shared" ref="G16" si="1">F16*E16*C16</f>
        <v>0</v>
      </c>
    </row>
    <row r="17" spans="1:7" s="145" customFormat="1" ht="18" customHeight="1" x14ac:dyDescent="0.25">
      <c r="A17" s="140" t="s">
        <v>86</v>
      </c>
      <c r="B17" s="113" t="s">
        <v>118</v>
      </c>
      <c r="C17" s="141">
        <v>4</v>
      </c>
      <c r="D17" s="142" t="s">
        <v>1</v>
      </c>
      <c r="E17" s="143">
        <v>1</v>
      </c>
      <c r="F17" s="196"/>
      <c r="G17" s="144">
        <f>F17*E17*C17</f>
        <v>0</v>
      </c>
    </row>
    <row r="18" spans="1:7" s="139" customFormat="1" ht="18" customHeight="1" x14ac:dyDescent="0.25">
      <c r="A18" s="100" t="s">
        <v>87</v>
      </c>
      <c r="B18" s="101" t="s">
        <v>120</v>
      </c>
      <c r="C18" s="41">
        <f>9</f>
        <v>9</v>
      </c>
      <c r="D18" s="103" t="s">
        <v>0</v>
      </c>
      <c r="E18" s="104">
        <v>1</v>
      </c>
      <c r="F18" s="194"/>
      <c r="G18" s="96">
        <f t="shared" si="0"/>
        <v>0</v>
      </c>
    </row>
    <row r="19" spans="1:7" s="66" customFormat="1" ht="18" customHeight="1" x14ac:dyDescent="0.25">
      <c r="A19" s="100" t="s">
        <v>88</v>
      </c>
      <c r="B19" s="101" t="s">
        <v>57</v>
      </c>
      <c r="C19" s="41">
        <v>30</v>
      </c>
      <c r="D19" s="103" t="s">
        <v>0</v>
      </c>
      <c r="E19" s="104">
        <v>1</v>
      </c>
      <c r="F19" s="194"/>
      <c r="G19" s="96">
        <f>F19*E19*C19</f>
        <v>0</v>
      </c>
    </row>
    <row r="20" spans="1:7" s="39" customFormat="1" ht="18" customHeight="1" x14ac:dyDescent="0.25">
      <c r="A20" s="100" t="s">
        <v>89</v>
      </c>
      <c r="B20" s="40" t="s">
        <v>58</v>
      </c>
      <c r="C20" s="41">
        <f>2</f>
        <v>2</v>
      </c>
      <c r="D20" s="32" t="s">
        <v>1</v>
      </c>
      <c r="E20" s="57">
        <v>1</v>
      </c>
      <c r="F20" s="195"/>
      <c r="G20" s="96">
        <f t="shared" ref="G20:G36" si="2">F20*E20*C20</f>
        <v>0</v>
      </c>
    </row>
    <row r="21" spans="1:7" s="66" customFormat="1" ht="18" customHeight="1" x14ac:dyDescent="0.25">
      <c r="A21" s="100" t="s">
        <v>90</v>
      </c>
      <c r="B21" s="40" t="s">
        <v>59</v>
      </c>
      <c r="C21" s="41">
        <f>5</f>
        <v>5</v>
      </c>
      <c r="D21" s="32" t="s">
        <v>1</v>
      </c>
      <c r="E21" s="57">
        <v>1</v>
      </c>
      <c r="F21" s="195"/>
      <c r="G21" s="96">
        <f>F21*E21*C21</f>
        <v>0</v>
      </c>
    </row>
    <row r="22" spans="1:7" s="66" customFormat="1" ht="18" customHeight="1" x14ac:dyDescent="0.25">
      <c r="A22" s="100" t="s">
        <v>91</v>
      </c>
      <c r="B22" s="101" t="s">
        <v>105</v>
      </c>
      <c r="C22" s="41">
        <v>20</v>
      </c>
      <c r="D22" s="32" t="s">
        <v>0</v>
      </c>
      <c r="E22" s="57">
        <v>1</v>
      </c>
      <c r="F22" s="195"/>
      <c r="G22" s="96">
        <f>F22*E22*C22</f>
        <v>0</v>
      </c>
    </row>
    <row r="23" spans="1:7" s="66" customFormat="1" ht="18" customHeight="1" x14ac:dyDescent="0.25">
      <c r="A23" s="100" t="s">
        <v>92</v>
      </c>
      <c r="B23" s="101" t="s">
        <v>60</v>
      </c>
      <c r="C23" s="41">
        <f>15</f>
        <v>15</v>
      </c>
      <c r="D23" s="32" t="s">
        <v>1</v>
      </c>
      <c r="E23" s="57">
        <v>1</v>
      </c>
      <c r="F23" s="195"/>
      <c r="G23" s="96">
        <f>F23*E23*C23</f>
        <v>0</v>
      </c>
    </row>
    <row r="24" spans="1:7" s="39" customFormat="1" ht="18" customHeight="1" x14ac:dyDescent="0.25">
      <c r="A24" s="100" t="s">
        <v>93</v>
      </c>
      <c r="B24" s="40" t="s">
        <v>61</v>
      </c>
      <c r="C24" s="41">
        <v>37</v>
      </c>
      <c r="D24" s="32" t="s">
        <v>0</v>
      </c>
      <c r="E24" s="57">
        <v>1</v>
      </c>
      <c r="F24" s="195"/>
      <c r="G24" s="96">
        <f t="shared" si="2"/>
        <v>0</v>
      </c>
    </row>
    <row r="25" spans="1:7" s="66" customFormat="1" ht="18" customHeight="1" x14ac:dyDescent="0.25">
      <c r="A25" s="100" t="s">
        <v>94</v>
      </c>
      <c r="B25" s="40" t="s">
        <v>62</v>
      </c>
      <c r="C25" s="41">
        <f>2+5+5</f>
        <v>12</v>
      </c>
      <c r="D25" s="32" t="s">
        <v>1</v>
      </c>
      <c r="E25" s="57">
        <v>1</v>
      </c>
      <c r="F25" s="195"/>
      <c r="G25" s="96">
        <f>F25*E25*C25</f>
        <v>0</v>
      </c>
    </row>
    <row r="26" spans="1:7" s="39" customFormat="1" ht="18" customHeight="1" x14ac:dyDescent="0.25">
      <c r="A26" s="100" t="s">
        <v>95</v>
      </c>
      <c r="B26" s="40" t="s">
        <v>63</v>
      </c>
      <c r="C26" s="41">
        <f>5</f>
        <v>5</v>
      </c>
      <c r="D26" s="32" t="s">
        <v>1</v>
      </c>
      <c r="E26" s="57">
        <v>1</v>
      </c>
      <c r="F26" s="195"/>
      <c r="G26" s="96">
        <f t="shared" si="2"/>
        <v>0</v>
      </c>
    </row>
    <row r="27" spans="1:7" s="66" customFormat="1" ht="18" customHeight="1" x14ac:dyDescent="0.25">
      <c r="A27" s="100" t="s">
        <v>96</v>
      </c>
      <c r="B27" s="101" t="s">
        <v>64</v>
      </c>
      <c r="C27" s="41">
        <v>3</v>
      </c>
      <c r="D27" s="32" t="s">
        <v>1</v>
      </c>
      <c r="E27" s="57">
        <v>1</v>
      </c>
      <c r="F27" s="195"/>
      <c r="G27" s="96">
        <f t="shared" si="2"/>
        <v>0</v>
      </c>
    </row>
    <row r="28" spans="1:7" s="66" customFormat="1" ht="18" customHeight="1" x14ac:dyDescent="0.25">
      <c r="A28" s="100" t="s">
        <v>97</v>
      </c>
      <c r="B28" s="40" t="s">
        <v>65</v>
      </c>
      <c r="C28" s="41">
        <v>20</v>
      </c>
      <c r="D28" s="32" t="s">
        <v>0</v>
      </c>
      <c r="E28" s="57">
        <v>1</v>
      </c>
      <c r="F28" s="195"/>
      <c r="G28" s="96">
        <f t="shared" si="2"/>
        <v>0</v>
      </c>
    </row>
    <row r="29" spans="1:7" s="66" customFormat="1" ht="18" customHeight="1" x14ac:dyDescent="0.25">
      <c r="A29" s="100" t="s">
        <v>98</v>
      </c>
      <c r="B29" s="40" t="s">
        <v>66</v>
      </c>
      <c r="C29" s="41">
        <f>5+5</f>
        <v>10</v>
      </c>
      <c r="D29" s="32" t="s">
        <v>1</v>
      </c>
      <c r="E29" s="57">
        <v>1</v>
      </c>
      <c r="F29" s="195"/>
      <c r="G29" s="96">
        <f t="shared" si="2"/>
        <v>0</v>
      </c>
    </row>
    <row r="30" spans="1:7" s="66" customFormat="1" ht="18" customHeight="1" x14ac:dyDescent="0.25">
      <c r="A30" s="100" t="s">
        <v>99</v>
      </c>
      <c r="B30" s="40" t="s">
        <v>67</v>
      </c>
      <c r="C30" s="41">
        <f>5+5</f>
        <v>10</v>
      </c>
      <c r="D30" s="32" t="s">
        <v>1</v>
      </c>
      <c r="E30" s="57">
        <v>1</v>
      </c>
      <c r="F30" s="195"/>
      <c r="G30" s="96">
        <f t="shared" si="2"/>
        <v>0</v>
      </c>
    </row>
    <row r="31" spans="1:7" s="66" customFormat="1" ht="18" customHeight="1" x14ac:dyDescent="0.25">
      <c r="A31" s="100" t="s">
        <v>100</v>
      </c>
      <c r="B31" s="40" t="s">
        <v>69</v>
      </c>
      <c r="C31" s="41">
        <f>5</f>
        <v>5</v>
      </c>
      <c r="D31" s="32" t="s">
        <v>1</v>
      </c>
      <c r="E31" s="57">
        <v>1</v>
      </c>
      <c r="F31" s="195"/>
      <c r="G31" s="96">
        <f>F31*E31*C31</f>
        <v>0</v>
      </c>
    </row>
    <row r="32" spans="1:7" s="66" customFormat="1" ht="18" customHeight="1" x14ac:dyDescent="0.25">
      <c r="A32" s="100" t="s">
        <v>101</v>
      </c>
      <c r="B32" s="40" t="s">
        <v>68</v>
      </c>
      <c r="C32" s="41">
        <f>5</f>
        <v>5</v>
      </c>
      <c r="D32" s="32" t="s">
        <v>1</v>
      </c>
      <c r="E32" s="57">
        <v>1</v>
      </c>
      <c r="F32" s="195"/>
      <c r="G32" s="96">
        <f t="shared" si="2"/>
        <v>0</v>
      </c>
    </row>
    <row r="33" spans="1:12" s="145" customFormat="1" ht="18" customHeight="1" x14ac:dyDescent="0.25">
      <c r="A33" s="140" t="s">
        <v>102</v>
      </c>
      <c r="B33" s="146" t="s">
        <v>119</v>
      </c>
      <c r="C33" s="141">
        <v>3</v>
      </c>
      <c r="D33" s="142" t="s">
        <v>0</v>
      </c>
      <c r="E33" s="143">
        <v>1</v>
      </c>
      <c r="F33" s="196"/>
      <c r="G33" s="144">
        <f>F33*E33*C33</f>
        <v>0</v>
      </c>
    </row>
    <row r="34" spans="1:12" s="66" customFormat="1" ht="18" customHeight="1" x14ac:dyDescent="0.25">
      <c r="A34" s="100" t="s">
        <v>106</v>
      </c>
      <c r="B34" s="113" t="s">
        <v>72</v>
      </c>
      <c r="C34" s="41">
        <f>5</f>
        <v>5</v>
      </c>
      <c r="D34" s="32" t="s">
        <v>1</v>
      </c>
      <c r="E34" s="57">
        <v>1</v>
      </c>
      <c r="F34" s="195"/>
      <c r="G34" s="96">
        <f t="shared" si="2"/>
        <v>0</v>
      </c>
    </row>
    <row r="35" spans="1:12" s="66" customFormat="1" ht="18" customHeight="1" x14ac:dyDescent="0.25">
      <c r="A35" s="100" t="s">
        <v>103</v>
      </c>
      <c r="B35" s="108" t="s">
        <v>70</v>
      </c>
      <c r="C35" s="41">
        <v>3</v>
      </c>
      <c r="D35" s="32" t="s">
        <v>1</v>
      </c>
      <c r="E35" s="57">
        <v>1</v>
      </c>
      <c r="F35" s="195"/>
      <c r="G35" s="96">
        <f t="shared" si="2"/>
        <v>0</v>
      </c>
    </row>
    <row r="36" spans="1:12" s="66" customFormat="1" ht="18" customHeight="1" thickBot="1" x14ac:dyDescent="0.3">
      <c r="A36" s="100" t="s">
        <v>104</v>
      </c>
      <c r="B36" s="117" t="s">
        <v>71</v>
      </c>
      <c r="C36" s="118">
        <v>4</v>
      </c>
      <c r="D36" s="119" t="s">
        <v>1</v>
      </c>
      <c r="E36" s="120">
        <v>1</v>
      </c>
      <c r="F36" s="197"/>
      <c r="G36" s="121">
        <f t="shared" si="2"/>
        <v>0</v>
      </c>
    </row>
    <row r="37" spans="1:12" s="39" customFormat="1" ht="33.75" customHeight="1" thickBot="1" x14ac:dyDescent="0.3">
      <c r="A37" s="223"/>
      <c r="B37" s="224"/>
      <c r="C37" s="224"/>
      <c r="D37" s="224"/>
      <c r="E37" s="224"/>
      <c r="F37" s="224"/>
      <c r="G37" s="97">
        <f>SUM(G5:G36)</f>
        <v>0</v>
      </c>
    </row>
    <row r="38" spans="1:12" s="39" customFormat="1" ht="18" customHeight="1" thickBot="1" x14ac:dyDescent="0.3">
      <c r="A38" s="33"/>
      <c r="B38" s="231"/>
      <c r="C38" s="231"/>
      <c r="D38" s="231"/>
      <c r="E38" s="231"/>
      <c r="F38" s="231"/>
      <c r="G38" s="231"/>
    </row>
    <row r="39" spans="1:12" s="39" customFormat="1" ht="45" customHeight="1" thickBot="1" x14ac:dyDescent="0.3">
      <c r="A39" s="11" t="s">
        <v>4</v>
      </c>
      <c r="B39" s="12" t="s">
        <v>5</v>
      </c>
      <c r="C39" s="13" t="s">
        <v>2</v>
      </c>
      <c r="D39" s="13" t="s">
        <v>6</v>
      </c>
      <c r="E39" s="14" t="s">
        <v>7</v>
      </c>
      <c r="F39" s="11" t="s">
        <v>21</v>
      </c>
      <c r="G39" s="15" t="s">
        <v>20</v>
      </c>
    </row>
    <row r="40" spans="1:12" s="39" customFormat="1" ht="18" customHeight="1" thickBot="1" x14ac:dyDescent="0.3">
      <c r="A40" s="16">
        <v>100</v>
      </c>
      <c r="B40" s="17" t="s">
        <v>9</v>
      </c>
      <c r="C40" s="42"/>
      <c r="D40" s="42"/>
      <c r="E40" s="42"/>
      <c r="F40" s="42"/>
      <c r="G40" s="43"/>
      <c r="L40" s="122"/>
    </row>
    <row r="41" spans="1:12" s="39" customFormat="1" ht="18" customHeight="1" x14ac:dyDescent="0.25">
      <c r="A41" s="77">
        <v>101</v>
      </c>
      <c r="B41" s="67" t="s">
        <v>22</v>
      </c>
      <c r="C41" s="48">
        <v>352</v>
      </c>
      <c r="D41" s="48" t="s">
        <v>0</v>
      </c>
      <c r="E41" s="49">
        <v>1</v>
      </c>
      <c r="F41" s="198"/>
      <c r="G41" s="95">
        <f>F41*E41*C41</f>
        <v>0</v>
      </c>
    </row>
    <row r="42" spans="1:12" s="39" customFormat="1" ht="18" customHeight="1" x14ac:dyDescent="0.25">
      <c r="A42" s="34">
        <v>102</v>
      </c>
      <c r="B42" s="35" t="s">
        <v>16</v>
      </c>
      <c r="C42" s="44">
        <v>352</v>
      </c>
      <c r="D42" s="44" t="s">
        <v>0</v>
      </c>
      <c r="E42" s="50">
        <v>1</v>
      </c>
      <c r="F42" s="199"/>
      <c r="G42" s="95">
        <f t="shared" ref="G42:G51" si="3">F42*E42*C42</f>
        <v>0</v>
      </c>
    </row>
    <row r="43" spans="1:12" s="39" customFormat="1" ht="18" customHeight="1" x14ac:dyDescent="0.25">
      <c r="A43" s="34">
        <v>103</v>
      </c>
      <c r="B43" s="35" t="s">
        <v>17</v>
      </c>
      <c r="C43" s="44">
        <f>C42</f>
        <v>352</v>
      </c>
      <c r="D43" s="44" t="s">
        <v>0</v>
      </c>
      <c r="E43" s="50">
        <v>1</v>
      </c>
      <c r="F43" s="199"/>
      <c r="G43" s="95">
        <f t="shared" si="3"/>
        <v>0</v>
      </c>
      <c r="I43" s="66"/>
    </row>
    <row r="44" spans="1:12" s="39" customFormat="1" ht="18" customHeight="1" x14ac:dyDescent="0.25">
      <c r="A44" s="34">
        <v>104</v>
      </c>
      <c r="B44" s="35" t="s">
        <v>30</v>
      </c>
      <c r="C44" s="44">
        <f>C42</f>
        <v>352</v>
      </c>
      <c r="D44" s="44" t="s">
        <v>0</v>
      </c>
      <c r="E44" s="50">
        <v>1</v>
      </c>
      <c r="F44" s="199"/>
      <c r="G44" s="95">
        <f t="shared" si="3"/>
        <v>0</v>
      </c>
      <c r="I44" s="66"/>
    </row>
    <row r="45" spans="1:12" s="39" customFormat="1" ht="18" customHeight="1" x14ac:dyDescent="0.25">
      <c r="A45" s="34">
        <v>105</v>
      </c>
      <c r="B45" s="35" t="s">
        <v>31</v>
      </c>
      <c r="C45" s="44">
        <f>C42</f>
        <v>352</v>
      </c>
      <c r="D45" s="44" t="s">
        <v>0</v>
      </c>
      <c r="E45" s="50">
        <v>1</v>
      </c>
      <c r="F45" s="199"/>
      <c r="G45" s="95">
        <f t="shared" si="3"/>
        <v>0</v>
      </c>
      <c r="I45" s="66"/>
    </row>
    <row r="46" spans="1:12" s="66" customFormat="1" ht="18" customHeight="1" x14ac:dyDescent="0.25">
      <c r="A46" s="34">
        <v>106</v>
      </c>
      <c r="B46" s="35" t="s">
        <v>73</v>
      </c>
      <c r="C46" s="44">
        <v>247</v>
      </c>
      <c r="D46" s="44" t="s">
        <v>0</v>
      </c>
      <c r="E46" s="50">
        <v>1</v>
      </c>
      <c r="F46" s="199"/>
      <c r="G46" s="95">
        <f t="shared" si="3"/>
        <v>0</v>
      </c>
    </row>
    <row r="47" spans="1:12" s="66" customFormat="1" ht="18" customHeight="1" x14ac:dyDescent="0.25">
      <c r="A47" s="34">
        <v>107</v>
      </c>
      <c r="B47" s="35" t="s">
        <v>41</v>
      </c>
      <c r="C47" s="44">
        <v>105</v>
      </c>
      <c r="D47" s="44" t="s">
        <v>0</v>
      </c>
      <c r="E47" s="50">
        <v>1</v>
      </c>
      <c r="F47" s="199"/>
      <c r="G47" s="95">
        <f t="shared" si="3"/>
        <v>0</v>
      </c>
    </row>
    <row r="48" spans="1:12" s="66" customFormat="1" ht="18" customHeight="1" x14ac:dyDescent="0.25">
      <c r="A48" s="34">
        <v>108</v>
      </c>
      <c r="B48" s="35" t="s">
        <v>42</v>
      </c>
      <c r="C48" s="44">
        <f>C42</f>
        <v>352</v>
      </c>
      <c r="D48" s="44" t="s">
        <v>0</v>
      </c>
      <c r="E48" s="50">
        <v>1</v>
      </c>
      <c r="F48" s="199"/>
      <c r="G48" s="95">
        <f t="shared" si="3"/>
        <v>0</v>
      </c>
    </row>
    <row r="49" spans="1:9" s="66" customFormat="1" ht="18" customHeight="1" x14ac:dyDescent="0.25">
      <c r="A49" s="34">
        <v>109</v>
      </c>
      <c r="B49" s="35" t="s">
        <v>43</v>
      </c>
      <c r="C49" s="44">
        <f>C42</f>
        <v>352</v>
      </c>
      <c r="D49" s="44" t="s">
        <v>0</v>
      </c>
      <c r="E49" s="50">
        <v>1</v>
      </c>
      <c r="F49" s="199"/>
      <c r="G49" s="95">
        <f t="shared" si="3"/>
        <v>0</v>
      </c>
    </row>
    <row r="50" spans="1:9" s="66" customFormat="1" ht="18" customHeight="1" x14ac:dyDescent="0.25">
      <c r="A50" s="34">
        <v>110</v>
      </c>
      <c r="B50" s="35" t="s">
        <v>114</v>
      </c>
      <c r="C50" s="44">
        <f>C42</f>
        <v>352</v>
      </c>
      <c r="D50" s="44" t="s">
        <v>0</v>
      </c>
      <c r="E50" s="50">
        <v>1</v>
      </c>
      <c r="F50" s="199"/>
      <c r="G50" s="95">
        <f t="shared" si="3"/>
        <v>0</v>
      </c>
    </row>
    <row r="51" spans="1:9" s="39" customFormat="1" ht="18" customHeight="1" thickBot="1" x14ac:dyDescent="0.3">
      <c r="A51" s="51">
        <v>111</v>
      </c>
      <c r="B51" s="52" t="s">
        <v>29</v>
      </c>
      <c r="C51" s="68">
        <f>C42</f>
        <v>352</v>
      </c>
      <c r="D51" s="69" t="s">
        <v>0</v>
      </c>
      <c r="E51" s="70">
        <v>1</v>
      </c>
      <c r="F51" s="200"/>
      <c r="G51" s="95">
        <f t="shared" si="3"/>
        <v>0</v>
      </c>
      <c r="I51" s="66"/>
    </row>
    <row r="52" spans="1:9" s="39" customFormat="1" ht="33.75" customHeight="1" thickBot="1" x14ac:dyDescent="0.3">
      <c r="A52" s="225"/>
      <c r="B52" s="226"/>
      <c r="C52" s="226"/>
      <c r="D52" s="226"/>
      <c r="E52" s="226"/>
      <c r="F52" s="227"/>
      <c r="G52" s="94">
        <f>SUM(G41:G51)</f>
        <v>0</v>
      </c>
    </row>
    <row r="53" spans="1:9" s="66" customFormat="1" ht="16.5" customHeight="1" thickBot="1" x14ac:dyDescent="0.3">
      <c r="A53" s="232"/>
      <c r="B53" s="232"/>
      <c r="C53" s="232"/>
      <c r="D53" s="232"/>
      <c r="E53" s="232"/>
      <c r="F53" s="232"/>
      <c r="G53" s="232"/>
    </row>
    <row r="54" spans="1:9" s="66" customFormat="1" ht="45" customHeight="1" thickBot="1" x14ac:dyDescent="0.3">
      <c r="A54" s="18" t="s">
        <v>4</v>
      </c>
      <c r="B54" s="80" t="s">
        <v>5</v>
      </c>
      <c r="C54" s="19" t="s">
        <v>2</v>
      </c>
      <c r="D54" s="19" t="s">
        <v>6</v>
      </c>
      <c r="E54" s="20" t="s">
        <v>7</v>
      </c>
      <c r="F54" s="18" t="s">
        <v>8</v>
      </c>
      <c r="G54" s="21" t="s">
        <v>20</v>
      </c>
    </row>
    <row r="55" spans="1:9" s="66" customFormat="1" ht="18" customHeight="1" thickBot="1" x14ac:dyDescent="0.3">
      <c r="A55" s="81">
        <v>200</v>
      </c>
      <c r="B55" s="79" t="s">
        <v>13</v>
      </c>
      <c r="C55" s="211"/>
      <c r="D55" s="211"/>
      <c r="E55" s="211"/>
      <c r="F55" s="211"/>
      <c r="G55" s="212"/>
    </row>
    <row r="56" spans="1:9" s="66" customFormat="1" ht="18" customHeight="1" x14ac:dyDescent="0.25">
      <c r="A56" s="98">
        <v>201</v>
      </c>
      <c r="B56" s="85" t="s">
        <v>113</v>
      </c>
      <c r="C56" s="87">
        <f>C42</f>
        <v>352</v>
      </c>
      <c r="D56" s="87" t="s">
        <v>0</v>
      </c>
      <c r="E56" s="87">
        <v>1</v>
      </c>
      <c r="F56" s="201"/>
      <c r="G56" s="115">
        <f>F56*E56*C56</f>
        <v>0</v>
      </c>
    </row>
    <row r="57" spans="1:9" s="66" customFormat="1" ht="18" customHeight="1" x14ac:dyDescent="0.25">
      <c r="A57" s="106">
        <v>202</v>
      </c>
      <c r="B57" s="114" t="s">
        <v>74</v>
      </c>
      <c r="C57" s="90">
        <f>C46</f>
        <v>247</v>
      </c>
      <c r="D57" s="90" t="s">
        <v>0</v>
      </c>
      <c r="E57" s="90">
        <v>1</v>
      </c>
      <c r="F57" s="202"/>
      <c r="G57" s="107">
        <f>F57*E57*C57</f>
        <v>0</v>
      </c>
    </row>
    <row r="58" spans="1:9" s="66" customFormat="1" ht="18" customHeight="1" x14ac:dyDescent="0.25">
      <c r="A58" s="106">
        <v>203</v>
      </c>
      <c r="B58" s="86" t="s">
        <v>44</v>
      </c>
      <c r="C58" s="90">
        <f>C47*2</f>
        <v>210</v>
      </c>
      <c r="D58" s="90" t="s">
        <v>0</v>
      </c>
      <c r="E58" s="90">
        <v>1</v>
      </c>
      <c r="F58" s="202"/>
      <c r="G58" s="107">
        <f>F58*E58*C58</f>
        <v>0</v>
      </c>
    </row>
    <row r="59" spans="1:9" s="66" customFormat="1" ht="18" customHeight="1" x14ac:dyDescent="0.25">
      <c r="A59" s="99">
        <v>204</v>
      </c>
      <c r="B59" s="86" t="s">
        <v>25</v>
      </c>
      <c r="C59" s="88">
        <f>(C46*0.5)+(C47*0.5*2)</f>
        <v>228.5</v>
      </c>
      <c r="D59" s="88" t="s">
        <v>24</v>
      </c>
      <c r="E59" s="89">
        <v>1</v>
      </c>
      <c r="F59" s="195"/>
      <c r="G59" s="92">
        <f t="shared" ref="G59:G60" si="4">F59*E59*C59</f>
        <v>0</v>
      </c>
    </row>
    <row r="60" spans="1:9" s="66" customFormat="1" ht="18" customHeight="1" x14ac:dyDescent="0.25">
      <c r="A60" s="99">
        <v>205</v>
      </c>
      <c r="B60" s="86" t="s">
        <v>26</v>
      </c>
      <c r="C60" s="88">
        <f>C42*0.081</f>
        <v>28.512</v>
      </c>
      <c r="D60" s="88" t="s">
        <v>27</v>
      </c>
      <c r="E60" s="89">
        <v>1</v>
      </c>
      <c r="F60" s="195"/>
      <c r="G60" s="92">
        <f t="shared" si="4"/>
        <v>0</v>
      </c>
    </row>
    <row r="61" spans="1:9" s="66" customFormat="1" ht="18" customHeight="1" x14ac:dyDescent="0.25">
      <c r="A61" s="99">
        <v>206</v>
      </c>
      <c r="B61" s="86" t="s">
        <v>46</v>
      </c>
      <c r="C61" s="88">
        <f>C42*5</f>
        <v>1760</v>
      </c>
      <c r="D61" s="88" t="s">
        <v>0</v>
      </c>
      <c r="E61" s="89">
        <v>1</v>
      </c>
      <c r="F61" s="195"/>
      <c r="G61" s="92">
        <f t="shared" ref="G61:G62" si="5">F61*E61*C61</f>
        <v>0</v>
      </c>
    </row>
    <row r="62" spans="1:9" s="66" customFormat="1" ht="18" customHeight="1" thickBot="1" x14ac:dyDescent="0.3">
      <c r="A62" s="82">
        <v>207</v>
      </c>
      <c r="B62" s="83" t="s">
        <v>28</v>
      </c>
      <c r="C62" s="84">
        <f>C42*0.3</f>
        <v>105.6</v>
      </c>
      <c r="D62" s="90" t="s">
        <v>32</v>
      </c>
      <c r="E62" s="91">
        <v>1</v>
      </c>
      <c r="F62" s="202"/>
      <c r="G62" s="92">
        <f t="shared" si="5"/>
        <v>0</v>
      </c>
    </row>
    <row r="63" spans="1:9" s="66" customFormat="1" ht="33.75" customHeight="1" thickBot="1" x14ac:dyDescent="0.3">
      <c r="A63" s="213"/>
      <c r="B63" s="214"/>
      <c r="C63" s="214"/>
      <c r="D63" s="214"/>
      <c r="E63" s="214"/>
      <c r="F63" s="215"/>
      <c r="G63" s="93">
        <f>SUM(G56:G62)</f>
        <v>0</v>
      </c>
      <c r="I63" s="122"/>
    </row>
    <row r="64" spans="1:9" s="66" customFormat="1" ht="17.100000000000001" customHeight="1" thickBot="1" x14ac:dyDescent="0.3">
      <c r="A64" s="78"/>
      <c r="B64" s="78"/>
      <c r="C64" s="78"/>
      <c r="D64" s="78"/>
      <c r="E64" s="78"/>
      <c r="F64" s="78"/>
      <c r="G64" s="78"/>
    </row>
    <row r="65" spans="1:7" s="39" customFormat="1" ht="45" customHeight="1" thickBot="1" x14ac:dyDescent="0.3">
      <c r="A65" s="22" t="s">
        <v>4</v>
      </c>
      <c r="B65" s="23" t="s">
        <v>5</v>
      </c>
      <c r="C65" s="24" t="s">
        <v>2</v>
      </c>
      <c r="D65" s="24" t="s">
        <v>15</v>
      </c>
      <c r="E65" s="25" t="s">
        <v>7</v>
      </c>
      <c r="F65" s="22" t="s">
        <v>8</v>
      </c>
      <c r="G65" s="26" t="s">
        <v>20</v>
      </c>
    </row>
    <row r="66" spans="1:7" s="39" customFormat="1" ht="24.95" customHeight="1" thickBot="1" x14ac:dyDescent="0.3">
      <c r="A66" s="27">
        <v>300</v>
      </c>
      <c r="B66" s="28" t="s">
        <v>14</v>
      </c>
      <c r="C66" s="28"/>
      <c r="D66" s="28"/>
      <c r="E66" s="28"/>
      <c r="F66" s="28"/>
      <c r="G66" s="29"/>
    </row>
    <row r="67" spans="1:7" s="39" customFormat="1" ht="24.95" customHeight="1" x14ac:dyDescent="0.25">
      <c r="A67" s="71">
        <v>301</v>
      </c>
      <c r="B67" s="72" t="s">
        <v>18</v>
      </c>
      <c r="C67" s="73">
        <f>C42</f>
        <v>352</v>
      </c>
      <c r="D67" s="73">
        <v>1</v>
      </c>
      <c r="E67" s="74">
        <v>6</v>
      </c>
      <c r="F67" s="203"/>
      <c r="G67" s="123">
        <f>D67*F67*E67*C67</f>
        <v>0</v>
      </c>
    </row>
    <row r="68" spans="1:7" s="39" customFormat="1" ht="24.95" customHeight="1" x14ac:dyDescent="0.25">
      <c r="A68" s="37">
        <v>302</v>
      </c>
      <c r="B68" s="36" t="s">
        <v>45</v>
      </c>
      <c r="C68" s="46">
        <f>C42</f>
        <v>352</v>
      </c>
      <c r="D68" s="45">
        <v>2</v>
      </c>
      <c r="E68" s="58">
        <v>1</v>
      </c>
      <c r="F68" s="199"/>
      <c r="G68" s="124">
        <f t="shared" ref="G68:G71" si="6">D68*F68*E68*C68</f>
        <v>0</v>
      </c>
    </row>
    <row r="69" spans="1:7" s="39" customFormat="1" ht="24.95" customHeight="1" x14ac:dyDescent="0.25">
      <c r="A69" s="37">
        <v>303</v>
      </c>
      <c r="B69" s="36" t="s">
        <v>23</v>
      </c>
      <c r="C69" s="45">
        <f>C42</f>
        <v>352</v>
      </c>
      <c r="D69" s="45">
        <v>2</v>
      </c>
      <c r="E69" s="59">
        <v>1</v>
      </c>
      <c r="F69" s="204"/>
      <c r="G69" s="124">
        <f t="shared" si="6"/>
        <v>0</v>
      </c>
    </row>
    <row r="70" spans="1:7" s="39" customFormat="1" ht="24.95" customHeight="1" x14ac:dyDescent="0.25">
      <c r="A70" s="37">
        <v>304</v>
      </c>
      <c r="B70" s="38" t="s">
        <v>19</v>
      </c>
      <c r="C70" s="45">
        <f>C42</f>
        <v>352</v>
      </c>
      <c r="D70" s="47">
        <v>3</v>
      </c>
      <c r="E70" s="59">
        <v>2</v>
      </c>
      <c r="F70" s="205"/>
      <c r="G70" s="124">
        <f t="shared" si="6"/>
        <v>0</v>
      </c>
    </row>
    <row r="71" spans="1:7" s="39" customFormat="1" ht="24.95" customHeight="1" thickBot="1" x14ac:dyDescent="0.3">
      <c r="A71" s="60">
        <v>305</v>
      </c>
      <c r="B71" s="61" t="s">
        <v>33</v>
      </c>
      <c r="C71" s="62">
        <f>C42</f>
        <v>352</v>
      </c>
      <c r="D71" s="62">
        <v>1</v>
      </c>
      <c r="E71" s="63">
        <v>1</v>
      </c>
      <c r="F71" s="206"/>
      <c r="G71" s="124">
        <f t="shared" si="6"/>
        <v>0</v>
      </c>
    </row>
    <row r="72" spans="1:7" s="39" customFormat="1" ht="33.75" customHeight="1" thickBot="1" x14ac:dyDescent="0.3">
      <c r="A72" s="228"/>
      <c r="B72" s="229"/>
      <c r="C72" s="229"/>
      <c r="D72" s="229"/>
      <c r="E72" s="229"/>
      <c r="F72" s="230"/>
      <c r="G72" s="125">
        <f>SUM(G67:G71)</f>
        <v>0</v>
      </c>
    </row>
    <row r="73" spans="1:7" s="66" customFormat="1" ht="17.25" customHeight="1" thickBot="1" x14ac:dyDescent="0.3">
      <c r="A73" s="165"/>
      <c r="B73" s="165"/>
      <c r="C73" s="165"/>
      <c r="D73" s="165"/>
      <c r="E73" s="165"/>
      <c r="F73" s="165"/>
      <c r="G73" s="166"/>
    </row>
    <row r="74" spans="1:7" s="66" customFormat="1" ht="45" customHeight="1" thickBot="1" x14ac:dyDescent="0.3">
      <c r="A74" s="149" t="s">
        <v>4</v>
      </c>
      <c r="B74" s="150" t="s">
        <v>5</v>
      </c>
      <c r="C74" s="151" t="s">
        <v>2</v>
      </c>
      <c r="D74" s="151" t="s">
        <v>15</v>
      </c>
      <c r="E74" s="152" t="s">
        <v>7</v>
      </c>
      <c r="F74" s="160" t="s">
        <v>135</v>
      </c>
      <c r="G74" s="149" t="s">
        <v>20</v>
      </c>
    </row>
    <row r="75" spans="1:7" s="66" customFormat="1" ht="24.95" customHeight="1" thickBot="1" x14ac:dyDescent="0.3">
      <c r="A75" s="149">
        <v>400</v>
      </c>
      <c r="B75" s="150" t="s">
        <v>134</v>
      </c>
      <c r="C75" s="151"/>
      <c r="D75" s="151"/>
      <c r="E75" s="180"/>
      <c r="F75" s="160"/>
      <c r="G75" s="149"/>
    </row>
    <row r="76" spans="1:7" s="66" customFormat="1" ht="24.95" customHeight="1" x14ac:dyDescent="0.25">
      <c r="A76" s="174" t="s">
        <v>139</v>
      </c>
      <c r="B76" s="179" t="s">
        <v>137</v>
      </c>
      <c r="C76" s="176">
        <v>35</v>
      </c>
      <c r="D76" s="176">
        <v>1</v>
      </c>
      <c r="E76" s="177">
        <v>1</v>
      </c>
      <c r="F76" s="207"/>
      <c r="G76" s="178">
        <f>C76*D76*E76*F76</f>
        <v>0</v>
      </c>
    </row>
    <row r="77" spans="1:7" s="66" customFormat="1" ht="24.95" customHeight="1" x14ac:dyDescent="0.25">
      <c r="A77" s="174">
        <v>402</v>
      </c>
      <c r="B77" s="175" t="s">
        <v>18</v>
      </c>
      <c r="C77" s="176">
        <v>352</v>
      </c>
      <c r="D77" s="176">
        <v>4</v>
      </c>
      <c r="E77" s="177">
        <v>6</v>
      </c>
      <c r="F77" s="203"/>
      <c r="G77" s="178">
        <f>F77*E77*D77*C77</f>
        <v>0</v>
      </c>
    </row>
    <row r="78" spans="1:7" s="66" customFormat="1" ht="24.95" customHeight="1" x14ac:dyDescent="0.25">
      <c r="A78" s="153">
        <v>403</v>
      </c>
      <c r="B78" s="158" t="s">
        <v>23</v>
      </c>
      <c r="C78" s="154">
        <v>352</v>
      </c>
      <c r="D78" s="154">
        <v>2</v>
      </c>
      <c r="E78" s="161">
        <v>1</v>
      </c>
      <c r="F78" s="204"/>
      <c r="G78" s="163">
        <f>F78*E78*D78*C78</f>
        <v>0</v>
      </c>
    </row>
    <row r="79" spans="1:7" s="66" customFormat="1" ht="24.95" customHeight="1" thickBot="1" x14ac:dyDescent="0.3">
      <c r="A79" s="155">
        <v>404</v>
      </c>
      <c r="B79" s="159" t="s">
        <v>19</v>
      </c>
      <c r="C79" s="156">
        <v>352</v>
      </c>
      <c r="D79" s="156">
        <v>3</v>
      </c>
      <c r="E79" s="162">
        <v>1</v>
      </c>
      <c r="F79" s="206"/>
      <c r="G79" s="164">
        <f>F79*E79*D79*C79</f>
        <v>0</v>
      </c>
    </row>
    <row r="80" spans="1:7" s="66" customFormat="1" ht="24.95" customHeight="1" thickBot="1" x14ac:dyDescent="0.3">
      <c r="A80" s="169" t="s">
        <v>136</v>
      </c>
      <c r="B80" s="233" t="s">
        <v>141</v>
      </c>
      <c r="C80" s="234"/>
      <c r="D80" s="234"/>
      <c r="E80" s="234"/>
      <c r="F80" s="235"/>
      <c r="G80" s="157">
        <f>SUM(G76:G79)</f>
        <v>0</v>
      </c>
    </row>
    <row r="81" spans="1:7" ht="24.95" customHeight="1" x14ac:dyDescent="0.25"/>
    <row r="82" spans="1:7" ht="17.100000000000001" customHeight="1" thickBot="1" x14ac:dyDescent="0.3"/>
    <row r="83" spans="1:7" s="66" customFormat="1" ht="33.75" customHeight="1" thickBot="1" x14ac:dyDescent="0.3">
      <c r="A83" s="216" t="s">
        <v>129</v>
      </c>
      <c r="B83" s="217"/>
      <c r="C83" s="217"/>
      <c r="D83" s="217"/>
      <c r="E83" s="217"/>
      <c r="F83" s="218"/>
      <c r="G83" s="187">
        <f>G37+G52+G72+G63+G80</f>
        <v>0</v>
      </c>
    </row>
    <row r="85" spans="1:7" x14ac:dyDescent="0.25">
      <c r="A85" s="209"/>
      <c r="B85" s="210" t="s">
        <v>142</v>
      </c>
    </row>
  </sheetData>
  <sheetProtection algorithmName="SHA-512" hashValue="tjakdYydlAda5j4Hn8d5mILQ10VSaOtiGsz9xfkdAGOo+Kl1KroW8SFeO8PfTv21L8aDnHRbmoEUaecPAPFyqg==" saltValue="N+Hi8DICmoQQ5h1nWLfqLA==" spinCount="100000" sheet="1" objects="1" scenarios="1"/>
  <mergeCells count="11">
    <mergeCell ref="C55:G55"/>
    <mergeCell ref="A63:F63"/>
    <mergeCell ref="A83:F83"/>
    <mergeCell ref="A1:G1"/>
    <mergeCell ref="A2:G2"/>
    <mergeCell ref="A37:F37"/>
    <mergeCell ref="A52:F52"/>
    <mergeCell ref="A72:F72"/>
    <mergeCell ref="B38:G38"/>
    <mergeCell ref="A53:G53"/>
    <mergeCell ref="B80:F80"/>
  </mergeCells>
  <pageMargins left="0.39" right="0.3" top="0.39" bottom="0.54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zoomScale="70" zoomScaleNormal="70" workbookViewId="0">
      <selection activeCell="F22" sqref="F22"/>
    </sheetView>
  </sheetViews>
  <sheetFormatPr defaultRowHeight="15" x14ac:dyDescent="0.25"/>
  <cols>
    <col min="1" max="1" width="8.42578125" style="30" customWidth="1"/>
    <col min="2" max="2" width="177.28515625" style="30" customWidth="1"/>
    <col min="3" max="3" width="9.140625" style="30"/>
    <col min="4" max="4" width="10.85546875" style="30" customWidth="1"/>
    <col min="5" max="5" width="9.140625" style="30"/>
    <col min="6" max="6" width="10.140625" style="30" bestFit="1" customWidth="1"/>
    <col min="7" max="7" width="14.140625" style="30" customWidth="1"/>
    <col min="8" max="8" width="9.140625" style="30"/>
    <col min="9" max="9" width="10.7109375" style="30" customWidth="1"/>
    <col min="10" max="10" width="11.28515625" style="30" customWidth="1"/>
    <col min="11" max="16384" width="9.140625" style="30"/>
  </cols>
  <sheetData>
    <row r="1" spans="1:7" ht="19.5" customHeight="1" thickBot="1" x14ac:dyDescent="0.3">
      <c r="A1" s="220" t="s">
        <v>130</v>
      </c>
      <c r="B1" s="220"/>
      <c r="C1" s="220"/>
      <c r="D1" s="220"/>
      <c r="E1" s="220"/>
      <c r="F1" s="220"/>
      <c r="G1" s="220"/>
    </row>
    <row r="2" spans="1:7" ht="17.100000000000001" customHeight="1" thickBot="1" x14ac:dyDescent="0.3">
      <c r="A2" s="110"/>
      <c r="B2" s="111"/>
      <c r="C2" s="111"/>
      <c r="D2" s="111"/>
      <c r="E2" s="111"/>
      <c r="F2" s="111"/>
      <c r="G2" s="111"/>
    </row>
    <row r="3" spans="1:7" ht="33.75" customHeight="1" x14ac:dyDescent="0.25">
      <c r="A3" s="1" t="s">
        <v>4</v>
      </c>
      <c r="B3" s="2" t="s">
        <v>5</v>
      </c>
      <c r="C3" s="3" t="s">
        <v>2</v>
      </c>
      <c r="D3" s="3" t="s">
        <v>6</v>
      </c>
      <c r="E3" s="4" t="s">
        <v>7</v>
      </c>
      <c r="F3" s="1" t="s">
        <v>21</v>
      </c>
      <c r="G3" s="5" t="s">
        <v>20</v>
      </c>
    </row>
    <row r="4" spans="1:7" s="66" customFormat="1" ht="18" customHeight="1" thickBot="1" x14ac:dyDescent="0.3">
      <c r="A4" s="6" t="s">
        <v>11</v>
      </c>
      <c r="B4" s="7" t="s">
        <v>10</v>
      </c>
      <c r="C4" s="8"/>
      <c r="D4" s="9"/>
      <c r="E4" s="8"/>
      <c r="F4" s="8"/>
      <c r="G4" s="10"/>
    </row>
    <row r="5" spans="1:7" s="66" customFormat="1" ht="18" customHeight="1" x14ac:dyDescent="0.25">
      <c r="A5" s="53" t="s">
        <v>12</v>
      </c>
      <c r="B5" s="109" t="s">
        <v>37</v>
      </c>
      <c r="C5" s="54">
        <v>31</v>
      </c>
      <c r="D5" s="55" t="s">
        <v>0</v>
      </c>
      <c r="E5" s="56">
        <v>1</v>
      </c>
      <c r="F5" s="129">
        <f>'výkaz výměr'!F5</f>
        <v>0</v>
      </c>
      <c r="G5" s="96">
        <f>F5*E5*C5</f>
        <v>0</v>
      </c>
    </row>
    <row r="6" spans="1:7" s="66" customFormat="1" ht="18" customHeight="1" x14ac:dyDescent="0.25">
      <c r="A6" s="31" t="s">
        <v>77</v>
      </c>
      <c r="B6" s="101" t="s">
        <v>34</v>
      </c>
      <c r="C6" s="102">
        <f>10</f>
        <v>10</v>
      </c>
      <c r="D6" s="103" t="s">
        <v>0</v>
      </c>
      <c r="E6" s="104">
        <v>1</v>
      </c>
      <c r="F6" s="130">
        <f>'výkaz výměr'!F7</f>
        <v>0</v>
      </c>
      <c r="G6" s="96">
        <f t="shared" ref="G6:G17" si="0">F6*E6*C6</f>
        <v>0</v>
      </c>
    </row>
    <row r="7" spans="1:7" s="66" customFormat="1" ht="18" customHeight="1" x14ac:dyDescent="0.25">
      <c r="A7" s="100" t="s">
        <v>76</v>
      </c>
      <c r="B7" s="40" t="s">
        <v>48</v>
      </c>
      <c r="C7" s="102">
        <v>14</v>
      </c>
      <c r="D7" s="103" t="s">
        <v>0</v>
      </c>
      <c r="E7" s="104">
        <v>1</v>
      </c>
      <c r="F7" s="130">
        <f>'výkaz výměr'!F8</f>
        <v>0</v>
      </c>
      <c r="G7" s="96">
        <f t="shared" si="0"/>
        <v>0</v>
      </c>
    </row>
    <row r="8" spans="1:7" s="66" customFormat="1" ht="18" customHeight="1" x14ac:dyDescent="0.25">
      <c r="A8" s="31" t="s">
        <v>79</v>
      </c>
      <c r="B8" s="105" t="s">
        <v>38</v>
      </c>
      <c r="C8" s="102">
        <v>12</v>
      </c>
      <c r="D8" s="32" t="s">
        <v>0</v>
      </c>
      <c r="E8" s="57">
        <v>1</v>
      </c>
      <c r="F8" s="130">
        <f>'výkaz výměr'!F10</f>
        <v>0</v>
      </c>
      <c r="G8" s="96">
        <f t="shared" si="0"/>
        <v>0</v>
      </c>
    </row>
    <row r="9" spans="1:7" s="66" customFormat="1" ht="18" customHeight="1" x14ac:dyDescent="0.25">
      <c r="A9" s="100" t="s">
        <v>81</v>
      </c>
      <c r="B9" s="105" t="s">
        <v>52</v>
      </c>
      <c r="C9" s="102">
        <v>2</v>
      </c>
      <c r="D9" s="32" t="s">
        <v>0</v>
      </c>
      <c r="E9" s="57">
        <v>1</v>
      </c>
      <c r="F9" s="130">
        <f>'výkaz výměr'!F12</f>
        <v>0</v>
      </c>
      <c r="G9" s="96">
        <f t="shared" si="0"/>
        <v>0</v>
      </c>
    </row>
    <row r="10" spans="1:7" s="66" customFormat="1" ht="18" customHeight="1" x14ac:dyDescent="0.25">
      <c r="A10" s="31" t="s">
        <v>83</v>
      </c>
      <c r="B10" s="40" t="s">
        <v>39</v>
      </c>
      <c r="C10" s="102">
        <v>5</v>
      </c>
      <c r="D10" s="32" t="s">
        <v>0</v>
      </c>
      <c r="E10" s="57">
        <v>1</v>
      </c>
      <c r="F10" s="130">
        <f>'výkaz výměr'!F14</f>
        <v>0</v>
      </c>
      <c r="G10" s="96">
        <f t="shared" si="0"/>
        <v>0</v>
      </c>
    </row>
    <row r="11" spans="1:7" s="139" customFormat="1" ht="18" customHeight="1" x14ac:dyDescent="0.25">
      <c r="A11" s="100" t="s">
        <v>86</v>
      </c>
      <c r="B11" s="40" t="s">
        <v>121</v>
      </c>
      <c r="C11" s="41">
        <v>4</v>
      </c>
      <c r="D11" s="32" t="s">
        <v>1</v>
      </c>
      <c r="E11" s="57">
        <v>1</v>
      </c>
      <c r="F11" s="131">
        <f>'výkaz výměr'!F17</f>
        <v>0</v>
      </c>
      <c r="G11" s="96">
        <f>F11*E11*C11</f>
        <v>0</v>
      </c>
    </row>
    <row r="12" spans="1:7" s="66" customFormat="1" ht="18" customHeight="1" x14ac:dyDescent="0.25">
      <c r="A12" s="31" t="s">
        <v>88</v>
      </c>
      <c r="B12" s="101" t="s">
        <v>122</v>
      </c>
      <c r="C12" s="102">
        <v>5</v>
      </c>
      <c r="D12" s="103" t="s">
        <v>0</v>
      </c>
      <c r="E12" s="104">
        <v>1</v>
      </c>
      <c r="F12" s="130">
        <f>'výkaz výměr'!F19</f>
        <v>0</v>
      </c>
      <c r="G12" s="96">
        <f t="shared" si="0"/>
        <v>0</v>
      </c>
    </row>
    <row r="13" spans="1:7" s="66" customFormat="1" ht="18" customHeight="1" x14ac:dyDescent="0.25">
      <c r="A13" s="100" t="s">
        <v>93</v>
      </c>
      <c r="B13" s="40" t="s">
        <v>123</v>
      </c>
      <c r="C13" s="41">
        <v>12</v>
      </c>
      <c r="D13" s="32" t="s">
        <v>0</v>
      </c>
      <c r="E13" s="57">
        <v>1</v>
      </c>
      <c r="F13" s="131">
        <f>'výkaz výměr'!F24</f>
        <v>0</v>
      </c>
      <c r="G13" s="96">
        <f t="shared" si="0"/>
        <v>0</v>
      </c>
    </row>
    <row r="14" spans="1:7" s="66" customFormat="1" ht="18" customHeight="1" x14ac:dyDescent="0.25">
      <c r="A14" s="31" t="s">
        <v>95</v>
      </c>
      <c r="B14" s="40" t="s">
        <v>124</v>
      </c>
      <c r="C14" s="41">
        <f>5</f>
        <v>5</v>
      </c>
      <c r="D14" s="32" t="s">
        <v>1</v>
      </c>
      <c r="E14" s="57">
        <v>1</v>
      </c>
      <c r="F14" s="131">
        <f>'výkaz výměr'!F26</f>
        <v>0</v>
      </c>
      <c r="G14" s="96">
        <f t="shared" si="0"/>
        <v>0</v>
      </c>
    </row>
    <row r="15" spans="1:7" s="66" customFormat="1" ht="18" customHeight="1" x14ac:dyDescent="0.25">
      <c r="A15" s="100" t="s">
        <v>96</v>
      </c>
      <c r="B15" s="101" t="s">
        <v>125</v>
      </c>
      <c r="C15" s="41">
        <v>3</v>
      </c>
      <c r="D15" s="32" t="s">
        <v>1</v>
      </c>
      <c r="E15" s="57">
        <v>1</v>
      </c>
      <c r="F15" s="131">
        <f>'výkaz výměr'!F27</f>
        <v>0</v>
      </c>
      <c r="G15" s="96">
        <f t="shared" si="0"/>
        <v>0</v>
      </c>
    </row>
    <row r="16" spans="1:7" s="139" customFormat="1" ht="18" customHeight="1" x14ac:dyDescent="0.25">
      <c r="A16" s="31" t="s">
        <v>102</v>
      </c>
      <c r="B16" s="108" t="s">
        <v>126</v>
      </c>
      <c r="C16" s="41">
        <v>3</v>
      </c>
      <c r="D16" s="32" t="s">
        <v>0</v>
      </c>
      <c r="E16" s="57">
        <v>1</v>
      </c>
      <c r="F16" s="131">
        <f>'výkaz výměr'!F33</f>
        <v>0</v>
      </c>
      <c r="G16" s="96">
        <f>F16*E16*C16</f>
        <v>0</v>
      </c>
    </row>
    <row r="17" spans="1:7" s="66" customFormat="1" ht="18" customHeight="1" thickBot="1" x14ac:dyDescent="0.3">
      <c r="A17" s="116" t="s">
        <v>104</v>
      </c>
      <c r="B17" s="117" t="s">
        <v>127</v>
      </c>
      <c r="C17" s="118">
        <v>4</v>
      </c>
      <c r="D17" s="119" t="s">
        <v>1</v>
      </c>
      <c r="E17" s="120">
        <v>1</v>
      </c>
      <c r="F17" s="132">
        <f>'výkaz výměr'!F36</f>
        <v>0</v>
      </c>
      <c r="G17" s="121">
        <f t="shared" si="0"/>
        <v>0</v>
      </c>
    </row>
    <row r="18" spans="1:7" s="66" customFormat="1" ht="33.75" customHeight="1" thickBot="1" x14ac:dyDescent="0.3">
      <c r="A18" s="239"/>
      <c r="B18" s="240"/>
      <c r="C18" s="240"/>
      <c r="D18" s="240"/>
      <c r="E18" s="240"/>
      <c r="F18" s="241"/>
      <c r="G18" s="97">
        <f>SUM(G5:G17)</f>
        <v>0</v>
      </c>
    </row>
    <row r="19" spans="1:7" s="66" customFormat="1" ht="17.25" customHeight="1" thickBot="1" x14ac:dyDescent="0.3">
      <c r="A19" s="33"/>
      <c r="B19" s="231"/>
      <c r="C19" s="231"/>
      <c r="D19" s="231"/>
      <c r="E19" s="231"/>
      <c r="F19" s="231"/>
      <c r="G19" s="231"/>
    </row>
    <row r="20" spans="1:7" s="66" customFormat="1" ht="33.75" customHeight="1" thickBot="1" x14ac:dyDescent="0.3">
      <c r="A20" s="11" t="s">
        <v>4</v>
      </c>
      <c r="B20" s="12" t="s">
        <v>5</v>
      </c>
      <c r="C20" s="13" t="s">
        <v>2</v>
      </c>
      <c r="D20" s="13" t="s">
        <v>6</v>
      </c>
      <c r="E20" s="14" t="s">
        <v>7</v>
      </c>
      <c r="F20" s="11" t="s">
        <v>21</v>
      </c>
      <c r="G20" s="15" t="s">
        <v>20</v>
      </c>
    </row>
    <row r="21" spans="1:7" s="66" customFormat="1" ht="18" customHeight="1" thickBot="1" x14ac:dyDescent="0.3">
      <c r="A21" s="16">
        <v>100</v>
      </c>
      <c r="B21" s="17" t="s">
        <v>9</v>
      </c>
      <c r="C21" s="42"/>
      <c r="D21" s="42"/>
      <c r="E21" s="42"/>
      <c r="F21" s="42"/>
      <c r="G21" s="43"/>
    </row>
    <row r="22" spans="1:7" s="66" customFormat="1" ht="18" customHeight="1" x14ac:dyDescent="0.25">
      <c r="A22" s="77">
        <v>101</v>
      </c>
      <c r="B22" s="67" t="s">
        <v>22</v>
      </c>
      <c r="C22" s="48">
        <v>110</v>
      </c>
      <c r="D22" s="48" t="s">
        <v>0</v>
      </c>
      <c r="E22" s="49">
        <v>1</v>
      </c>
      <c r="F22" s="133">
        <f>'výkaz výměr'!F41</f>
        <v>0</v>
      </c>
      <c r="G22" s="95">
        <f>F22*E22*C22</f>
        <v>0</v>
      </c>
    </row>
    <row r="23" spans="1:7" s="66" customFormat="1" ht="18" customHeight="1" x14ac:dyDescent="0.25">
      <c r="A23" s="34">
        <v>102</v>
      </c>
      <c r="B23" s="35" t="s">
        <v>16</v>
      </c>
      <c r="C23" s="44">
        <v>110</v>
      </c>
      <c r="D23" s="44" t="s">
        <v>0</v>
      </c>
      <c r="E23" s="50">
        <v>1</v>
      </c>
      <c r="F23" s="134">
        <f>'výkaz výměr'!F42</f>
        <v>0</v>
      </c>
      <c r="G23" s="95">
        <f t="shared" ref="G23:G32" si="1">F23*E23*C23</f>
        <v>0</v>
      </c>
    </row>
    <row r="24" spans="1:7" s="66" customFormat="1" ht="18" customHeight="1" x14ac:dyDescent="0.25">
      <c r="A24" s="34">
        <v>103</v>
      </c>
      <c r="B24" s="35" t="s">
        <v>17</v>
      </c>
      <c r="C24" s="44">
        <f>C23</f>
        <v>110</v>
      </c>
      <c r="D24" s="44" t="s">
        <v>0</v>
      </c>
      <c r="E24" s="50">
        <v>1</v>
      </c>
      <c r="F24" s="134">
        <f>'výkaz výměr'!F43</f>
        <v>0</v>
      </c>
      <c r="G24" s="95">
        <f t="shared" si="1"/>
        <v>0</v>
      </c>
    </row>
    <row r="25" spans="1:7" s="66" customFormat="1" ht="18" customHeight="1" x14ac:dyDescent="0.25">
      <c r="A25" s="34">
        <v>104</v>
      </c>
      <c r="B25" s="35" t="s">
        <v>30</v>
      </c>
      <c r="C25" s="44">
        <f>C23</f>
        <v>110</v>
      </c>
      <c r="D25" s="44" t="s">
        <v>0</v>
      </c>
      <c r="E25" s="50">
        <v>1</v>
      </c>
      <c r="F25" s="134">
        <f>'výkaz výměr'!F44</f>
        <v>0</v>
      </c>
      <c r="G25" s="95">
        <f t="shared" si="1"/>
        <v>0</v>
      </c>
    </row>
    <row r="26" spans="1:7" s="66" customFormat="1" ht="18" customHeight="1" x14ac:dyDescent="0.25">
      <c r="A26" s="34">
        <v>105</v>
      </c>
      <c r="B26" s="35" t="s">
        <v>31</v>
      </c>
      <c r="C26" s="44">
        <f>C23</f>
        <v>110</v>
      </c>
      <c r="D26" s="44" t="s">
        <v>0</v>
      </c>
      <c r="E26" s="50">
        <v>1</v>
      </c>
      <c r="F26" s="134">
        <f>'výkaz výměr'!F45</f>
        <v>0</v>
      </c>
      <c r="G26" s="95">
        <f t="shared" si="1"/>
        <v>0</v>
      </c>
    </row>
    <row r="27" spans="1:7" s="66" customFormat="1" ht="18" customHeight="1" x14ac:dyDescent="0.25">
      <c r="A27" s="34">
        <v>106</v>
      </c>
      <c r="B27" s="35" t="s">
        <v>73</v>
      </c>
      <c r="C27" s="44">
        <v>98</v>
      </c>
      <c r="D27" s="44" t="s">
        <v>0</v>
      </c>
      <c r="E27" s="50">
        <v>1</v>
      </c>
      <c r="F27" s="134">
        <f>'výkaz výměr'!F46</f>
        <v>0</v>
      </c>
      <c r="G27" s="95">
        <f t="shared" si="1"/>
        <v>0</v>
      </c>
    </row>
    <row r="28" spans="1:7" s="66" customFormat="1" ht="18" customHeight="1" x14ac:dyDescent="0.25">
      <c r="A28" s="34">
        <v>107</v>
      </c>
      <c r="B28" s="35" t="s">
        <v>41</v>
      </c>
      <c r="C28" s="44">
        <v>12</v>
      </c>
      <c r="D28" s="44" t="s">
        <v>0</v>
      </c>
      <c r="E28" s="50">
        <v>1</v>
      </c>
      <c r="F28" s="134">
        <f>'výkaz výměr'!F47</f>
        <v>0</v>
      </c>
      <c r="G28" s="95">
        <f t="shared" si="1"/>
        <v>0</v>
      </c>
    </row>
    <row r="29" spans="1:7" s="66" customFormat="1" ht="18" customHeight="1" x14ac:dyDescent="0.25">
      <c r="A29" s="34">
        <v>108</v>
      </c>
      <c r="B29" s="35" t="s">
        <v>42</v>
      </c>
      <c r="C29" s="44">
        <f>C23</f>
        <v>110</v>
      </c>
      <c r="D29" s="44" t="s">
        <v>0</v>
      </c>
      <c r="E29" s="50">
        <v>1</v>
      </c>
      <c r="F29" s="134">
        <f>'výkaz výměr'!F48</f>
        <v>0</v>
      </c>
      <c r="G29" s="95">
        <f t="shared" si="1"/>
        <v>0</v>
      </c>
    </row>
    <row r="30" spans="1:7" s="66" customFormat="1" ht="18" customHeight="1" x14ac:dyDescent="0.25">
      <c r="A30" s="34">
        <v>109</v>
      </c>
      <c r="B30" s="35" t="s">
        <v>43</v>
      </c>
      <c r="C30" s="44">
        <f>C23</f>
        <v>110</v>
      </c>
      <c r="D30" s="44" t="s">
        <v>0</v>
      </c>
      <c r="E30" s="50">
        <v>1</v>
      </c>
      <c r="F30" s="134">
        <f>'výkaz výměr'!F49</f>
        <v>0</v>
      </c>
      <c r="G30" s="95">
        <f t="shared" si="1"/>
        <v>0</v>
      </c>
    </row>
    <row r="31" spans="1:7" s="66" customFormat="1" ht="18" customHeight="1" x14ac:dyDescent="0.25">
      <c r="A31" s="34">
        <v>110</v>
      </c>
      <c r="B31" s="35" t="s">
        <v>115</v>
      </c>
      <c r="C31" s="44">
        <f>C23</f>
        <v>110</v>
      </c>
      <c r="D31" s="44" t="s">
        <v>0</v>
      </c>
      <c r="E31" s="50">
        <v>1</v>
      </c>
      <c r="F31" s="134">
        <f>'výkaz výměr'!F50</f>
        <v>0</v>
      </c>
      <c r="G31" s="95">
        <f t="shared" si="1"/>
        <v>0</v>
      </c>
    </row>
    <row r="32" spans="1:7" s="66" customFormat="1" ht="18" customHeight="1" thickBot="1" x14ac:dyDescent="0.3">
      <c r="A32" s="51">
        <v>111</v>
      </c>
      <c r="B32" s="52" t="s">
        <v>29</v>
      </c>
      <c r="C32" s="68">
        <f>C23</f>
        <v>110</v>
      </c>
      <c r="D32" s="69" t="s">
        <v>0</v>
      </c>
      <c r="E32" s="70">
        <v>1</v>
      </c>
      <c r="F32" s="135">
        <f>'výkaz výměr'!F51</f>
        <v>0</v>
      </c>
      <c r="G32" s="95">
        <f t="shared" si="1"/>
        <v>0</v>
      </c>
    </row>
    <row r="33" spans="1:7" s="66" customFormat="1" ht="33.75" customHeight="1" thickBot="1" x14ac:dyDescent="0.3">
      <c r="A33" s="242"/>
      <c r="B33" s="243"/>
      <c r="C33" s="243"/>
      <c r="D33" s="243"/>
      <c r="E33" s="243"/>
      <c r="F33" s="244"/>
      <c r="G33" s="94">
        <f>SUM(G22:G32)</f>
        <v>0</v>
      </c>
    </row>
    <row r="34" spans="1:7" s="66" customFormat="1" ht="17.100000000000001" customHeight="1" thickBot="1" x14ac:dyDescent="0.3">
      <c r="A34" s="245"/>
      <c r="B34" s="245"/>
      <c r="C34" s="245"/>
      <c r="D34" s="245"/>
      <c r="E34" s="245"/>
      <c r="F34" s="245"/>
      <c r="G34" s="245"/>
    </row>
    <row r="35" spans="1:7" ht="33.75" customHeight="1" thickBot="1" x14ac:dyDescent="0.3">
      <c r="A35" s="18" t="s">
        <v>4</v>
      </c>
      <c r="B35" s="80" t="s">
        <v>5</v>
      </c>
      <c r="C35" s="19" t="s">
        <v>2</v>
      </c>
      <c r="D35" s="19" t="s">
        <v>6</v>
      </c>
      <c r="E35" s="20" t="s">
        <v>7</v>
      </c>
      <c r="F35" s="18" t="s">
        <v>8</v>
      </c>
      <c r="G35" s="21" t="s">
        <v>20</v>
      </c>
    </row>
    <row r="36" spans="1:7" s="66" customFormat="1" ht="18" customHeight="1" thickBot="1" x14ac:dyDescent="0.3">
      <c r="A36" s="81">
        <v>200</v>
      </c>
      <c r="B36" s="79" t="s">
        <v>13</v>
      </c>
      <c r="C36" s="211"/>
      <c r="D36" s="211"/>
      <c r="E36" s="211"/>
      <c r="F36" s="211"/>
      <c r="G36" s="212"/>
    </row>
    <row r="37" spans="1:7" ht="18" customHeight="1" x14ac:dyDescent="0.25">
      <c r="A37" s="98">
        <v>201</v>
      </c>
      <c r="B37" s="85" t="s">
        <v>113</v>
      </c>
      <c r="C37" s="87">
        <f>C23</f>
        <v>110</v>
      </c>
      <c r="D37" s="87" t="s">
        <v>0</v>
      </c>
      <c r="E37" s="87">
        <v>1</v>
      </c>
      <c r="F37" s="136">
        <f>'výkaz výměr'!F56</f>
        <v>0</v>
      </c>
      <c r="G37" s="115">
        <f>F37*E37*C37</f>
        <v>0</v>
      </c>
    </row>
    <row r="38" spans="1:7" ht="18" customHeight="1" x14ac:dyDescent="0.25">
      <c r="A38" s="106">
        <v>202</v>
      </c>
      <c r="B38" s="114" t="s">
        <v>74</v>
      </c>
      <c r="C38" s="90">
        <f>C27</f>
        <v>98</v>
      </c>
      <c r="D38" s="90" t="s">
        <v>0</v>
      </c>
      <c r="E38" s="90">
        <v>1</v>
      </c>
      <c r="F38" s="137">
        <f>'výkaz výměr'!F57</f>
        <v>0</v>
      </c>
      <c r="G38" s="107">
        <f>F38*E38*C38</f>
        <v>0</v>
      </c>
    </row>
    <row r="39" spans="1:7" ht="18" customHeight="1" x14ac:dyDescent="0.25">
      <c r="A39" s="106">
        <v>203</v>
      </c>
      <c r="B39" s="86" t="s">
        <v>44</v>
      </c>
      <c r="C39" s="90">
        <f>C28*2</f>
        <v>24</v>
      </c>
      <c r="D39" s="90" t="s">
        <v>0</v>
      </c>
      <c r="E39" s="90">
        <v>1</v>
      </c>
      <c r="F39" s="137">
        <f>'výkaz výměr'!F58</f>
        <v>0</v>
      </c>
      <c r="G39" s="107">
        <f>F39*E39*C39</f>
        <v>0</v>
      </c>
    </row>
    <row r="40" spans="1:7" ht="18" customHeight="1" x14ac:dyDescent="0.25">
      <c r="A40" s="99">
        <v>204</v>
      </c>
      <c r="B40" s="86" t="s">
        <v>25</v>
      </c>
      <c r="C40" s="88">
        <f>(C27*0.5)+(C28*0.5*2)</f>
        <v>61</v>
      </c>
      <c r="D40" s="88" t="s">
        <v>24</v>
      </c>
      <c r="E40" s="89">
        <v>1</v>
      </c>
      <c r="F40" s="137">
        <f>'výkaz výměr'!F59</f>
        <v>0</v>
      </c>
      <c r="G40" s="92">
        <f t="shared" ref="G40:G43" si="2">F40*E40*C40</f>
        <v>0</v>
      </c>
    </row>
    <row r="41" spans="1:7" ht="18" customHeight="1" x14ac:dyDescent="0.25">
      <c r="A41" s="99">
        <v>205</v>
      </c>
      <c r="B41" s="86" t="s">
        <v>26</v>
      </c>
      <c r="C41" s="88">
        <f>C23*0.081</f>
        <v>8.91</v>
      </c>
      <c r="D41" s="88" t="s">
        <v>27</v>
      </c>
      <c r="E41" s="89">
        <v>1</v>
      </c>
      <c r="F41" s="137">
        <f>'výkaz výměr'!F60</f>
        <v>0</v>
      </c>
      <c r="G41" s="92">
        <f t="shared" si="2"/>
        <v>0</v>
      </c>
    </row>
    <row r="42" spans="1:7" ht="18" customHeight="1" x14ac:dyDescent="0.25">
      <c r="A42" s="99">
        <v>206</v>
      </c>
      <c r="B42" s="86" t="s">
        <v>46</v>
      </c>
      <c r="C42" s="88">
        <f>C23*5</f>
        <v>550</v>
      </c>
      <c r="D42" s="88" t="s">
        <v>0</v>
      </c>
      <c r="E42" s="89">
        <v>1</v>
      </c>
      <c r="F42" s="137">
        <f>'výkaz výměr'!F61</f>
        <v>0</v>
      </c>
      <c r="G42" s="92">
        <f t="shared" si="2"/>
        <v>0</v>
      </c>
    </row>
    <row r="43" spans="1:7" ht="18" customHeight="1" thickBot="1" x14ac:dyDescent="0.3">
      <c r="A43" s="82">
        <v>207</v>
      </c>
      <c r="B43" s="83" t="s">
        <v>28</v>
      </c>
      <c r="C43" s="84">
        <f>C23*0.3</f>
        <v>33</v>
      </c>
      <c r="D43" s="90" t="s">
        <v>32</v>
      </c>
      <c r="E43" s="91">
        <v>1</v>
      </c>
      <c r="F43" s="188">
        <f>'výkaz výměr'!F62</f>
        <v>0</v>
      </c>
      <c r="G43" s="92">
        <f t="shared" si="2"/>
        <v>0</v>
      </c>
    </row>
    <row r="44" spans="1:7" ht="33.75" customHeight="1" thickBot="1" x14ac:dyDescent="0.3">
      <c r="A44" s="213"/>
      <c r="B44" s="214"/>
      <c r="C44" s="214"/>
      <c r="D44" s="214"/>
      <c r="E44" s="214"/>
      <c r="F44" s="215"/>
      <c r="G44" s="93">
        <f>SUM(G37:G43)</f>
        <v>0</v>
      </c>
    </row>
    <row r="45" spans="1:7" ht="17.100000000000001" customHeight="1" thickBot="1" x14ac:dyDescent="0.3">
      <c r="A45" s="112"/>
      <c r="B45" s="112"/>
      <c r="C45" s="112"/>
      <c r="D45" s="112"/>
      <c r="E45" s="112"/>
      <c r="F45" s="112"/>
      <c r="G45" s="112"/>
    </row>
    <row r="46" spans="1:7" ht="45" customHeight="1" thickBot="1" x14ac:dyDescent="0.3">
      <c r="A46" s="22" t="s">
        <v>4</v>
      </c>
      <c r="B46" s="23" t="s">
        <v>5</v>
      </c>
      <c r="C46" s="24" t="s">
        <v>2</v>
      </c>
      <c r="D46" s="24" t="s">
        <v>15</v>
      </c>
      <c r="E46" s="25" t="s">
        <v>7</v>
      </c>
      <c r="F46" s="22" t="s">
        <v>8</v>
      </c>
      <c r="G46" s="26" t="s">
        <v>20</v>
      </c>
    </row>
    <row r="47" spans="1:7" ht="18" customHeight="1" thickBot="1" x14ac:dyDescent="0.3">
      <c r="A47" s="27">
        <v>300</v>
      </c>
      <c r="B47" s="28" t="s">
        <v>14</v>
      </c>
      <c r="C47" s="28"/>
      <c r="D47" s="28"/>
      <c r="E47" s="28"/>
      <c r="F47" s="28"/>
      <c r="G47" s="29"/>
    </row>
    <row r="48" spans="1:7" ht="18" customHeight="1" x14ac:dyDescent="0.25">
      <c r="A48" s="71">
        <v>301</v>
      </c>
      <c r="B48" s="72" t="s">
        <v>18</v>
      </c>
      <c r="C48" s="73">
        <f>C23</f>
        <v>110</v>
      </c>
      <c r="D48" s="73">
        <v>1</v>
      </c>
      <c r="E48" s="74">
        <v>6</v>
      </c>
      <c r="F48" s="138">
        <f>'výkaz výměr'!F67</f>
        <v>0</v>
      </c>
      <c r="G48" s="123">
        <f>D48*F48*E48*C48</f>
        <v>0</v>
      </c>
    </row>
    <row r="49" spans="1:7" ht="18" customHeight="1" x14ac:dyDescent="0.25">
      <c r="A49" s="37">
        <v>302</v>
      </c>
      <c r="B49" s="36" t="s">
        <v>45</v>
      </c>
      <c r="C49" s="46">
        <f>C23</f>
        <v>110</v>
      </c>
      <c r="D49" s="45">
        <v>2</v>
      </c>
      <c r="E49" s="58">
        <v>1</v>
      </c>
      <c r="F49" s="138">
        <f>'výkaz výměr'!F68</f>
        <v>0</v>
      </c>
      <c r="G49" s="124">
        <f t="shared" ref="G49:G52" si="3">D49*F49*E49*C49</f>
        <v>0</v>
      </c>
    </row>
    <row r="50" spans="1:7" ht="27.75" customHeight="1" x14ac:dyDescent="0.25">
      <c r="A50" s="37">
        <v>303</v>
      </c>
      <c r="B50" s="36" t="s">
        <v>23</v>
      </c>
      <c r="C50" s="45">
        <f>C23</f>
        <v>110</v>
      </c>
      <c r="D50" s="45">
        <v>2</v>
      </c>
      <c r="E50" s="59">
        <v>1</v>
      </c>
      <c r="F50" s="138">
        <f>'výkaz výměr'!F69</f>
        <v>0</v>
      </c>
      <c r="G50" s="124">
        <f t="shared" si="3"/>
        <v>0</v>
      </c>
    </row>
    <row r="51" spans="1:7" ht="18" customHeight="1" x14ac:dyDescent="0.25">
      <c r="A51" s="37">
        <v>304</v>
      </c>
      <c r="B51" s="38" t="s">
        <v>19</v>
      </c>
      <c r="C51" s="45">
        <f>C23</f>
        <v>110</v>
      </c>
      <c r="D51" s="47">
        <v>3</v>
      </c>
      <c r="E51" s="59">
        <v>2</v>
      </c>
      <c r="F51" s="138">
        <f>'výkaz výměr'!F70</f>
        <v>0</v>
      </c>
      <c r="G51" s="124">
        <f t="shared" si="3"/>
        <v>0</v>
      </c>
    </row>
    <row r="52" spans="1:7" ht="18" customHeight="1" thickBot="1" x14ac:dyDescent="0.3">
      <c r="A52" s="60">
        <v>305</v>
      </c>
      <c r="B52" s="61" t="s">
        <v>33</v>
      </c>
      <c r="C52" s="62">
        <f>C23</f>
        <v>110</v>
      </c>
      <c r="D52" s="62">
        <v>1</v>
      </c>
      <c r="E52" s="63">
        <v>1</v>
      </c>
      <c r="F52" s="138">
        <f>'výkaz výměr'!F71</f>
        <v>0</v>
      </c>
      <c r="G52" s="124">
        <f t="shared" si="3"/>
        <v>0</v>
      </c>
    </row>
    <row r="53" spans="1:7" ht="33.75" customHeight="1" thickBot="1" x14ac:dyDescent="0.3">
      <c r="A53" s="236"/>
      <c r="B53" s="237"/>
      <c r="C53" s="237"/>
      <c r="D53" s="237"/>
      <c r="E53" s="237"/>
      <c r="F53" s="238"/>
      <c r="G53" s="125">
        <f>SUM(G48:G52)</f>
        <v>0</v>
      </c>
    </row>
    <row r="54" spans="1:7" ht="17.100000000000001" customHeight="1" thickBot="1" x14ac:dyDescent="0.3"/>
    <row r="55" spans="1:7" ht="33.75" customHeight="1" thickBot="1" x14ac:dyDescent="0.3">
      <c r="A55" s="216" t="s">
        <v>3</v>
      </c>
      <c r="B55" s="217"/>
      <c r="C55" s="217"/>
      <c r="D55" s="217"/>
      <c r="E55" s="217"/>
      <c r="F55" s="218"/>
      <c r="G55" s="65">
        <f>G18+G33+G53+G44</f>
        <v>0</v>
      </c>
    </row>
  </sheetData>
  <sheetProtection algorithmName="SHA-512" hashValue="jBlSDLrGTyu/x+k18v2aG8E7tfGmybE5uzyAAgSdLUjQ5I1zLsnuf72BkASgx3E6bSUwZNf91f3FRLVuuhTMsg==" saltValue="xka2lXW8QeF2cLedHlH4Nw==" spinCount="100000" sheet="1"/>
  <mergeCells count="9">
    <mergeCell ref="A44:F44"/>
    <mergeCell ref="A53:F53"/>
    <mergeCell ref="A55:F55"/>
    <mergeCell ref="A1:G1"/>
    <mergeCell ref="A18:F18"/>
    <mergeCell ref="B19:G19"/>
    <mergeCell ref="A33:F33"/>
    <mergeCell ref="A34:G34"/>
    <mergeCell ref="C36:G36"/>
  </mergeCells>
  <pageMargins left="0.7" right="0.7" top="0.78740157499999996" bottom="0.78740157499999996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zoomScale="70" zoomScaleNormal="70" workbookViewId="0">
      <selection activeCell="F38" sqref="F38"/>
    </sheetView>
  </sheetViews>
  <sheetFormatPr defaultRowHeight="15" x14ac:dyDescent="0.25"/>
  <cols>
    <col min="1" max="1" width="8.42578125" style="30" customWidth="1"/>
    <col min="2" max="2" width="177.28515625" style="30" customWidth="1"/>
    <col min="3" max="3" width="9.140625" style="30"/>
    <col min="4" max="4" width="10.85546875" style="30" customWidth="1"/>
    <col min="5" max="5" width="9.140625" style="30"/>
    <col min="6" max="6" width="10.140625" style="30" bestFit="1" customWidth="1"/>
    <col min="7" max="7" width="14.140625" style="30" customWidth="1"/>
    <col min="8" max="8" width="9.140625" style="30"/>
    <col min="9" max="9" width="10.7109375" style="30" customWidth="1"/>
    <col min="10" max="10" width="11.28515625" style="30" customWidth="1"/>
    <col min="11" max="16384" width="9.140625" style="30"/>
  </cols>
  <sheetData>
    <row r="1" spans="1:7" ht="39" customHeight="1" thickBot="1" x14ac:dyDescent="0.3">
      <c r="A1" s="220" t="s">
        <v>131</v>
      </c>
      <c r="B1" s="220"/>
      <c r="C1" s="220"/>
      <c r="D1" s="220"/>
      <c r="E1" s="220"/>
      <c r="F1" s="220"/>
      <c r="G1" s="220"/>
    </row>
    <row r="2" spans="1:7" ht="15.75" thickBot="1" x14ac:dyDescent="0.3">
      <c r="A2" s="221"/>
      <c r="B2" s="222"/>
      <c r="C2" s="222"/>
      <c r="D2" s="222"/>
      <c r="E2" s="222"/>
      <c r="F2" s="222"/>
      <c r="G2" s="222"/>
    </row>
    <row r="3" spans="1:7" ht="33.75" customHeight="1" x14ac:dyDescent="0.25">
      <c r="A3" s="1" t="s">
        <v>4</v>
      </c>
      <c r="B3" s="2" t="s">
        <v>5</v>
      </c>
      <c r="C3" s="3" t="s">
        <v>2</v>
      </c>
      <c r="D3" s="3" t="s">
        <v>6</v>
      </c>
      <c r="E3" s="4" t="s">
        <v>7</v>
      </c>
      <c r="F3" s="1" t="s">
        <v>21</v>
      </c>
      <c r="G3" s="5" t="s">
        <v>20</v>
      </c>
    </row>
    <row r="4" spans="1:7" s="66" customFormat="1" ht="18" customHeight="1" thickBot="1" x14ac:dyDescent="0.3">
      <c r="A4" s="6" t="s">
        <v>11</v>
      </c>
      <c r="B4" s="7" t="s">
        <v>10</v>
      </c>
      <c r="C4" s="8"/>
      <c r="D4" s="9"/>
      <c r="E4" s="8"/>
      <c r="F4" s="8"/>
      <c r="G4" s="10"/>
    </row>
    <row r="5" spans="1:7" s="66" customFormat="1" ht="18" customHeight="1" x14ac:dyDescent="0.25">
      <c r="A5" s="53" t="s">
        <v>12</v>
      </c>
      <c r="B5" s="109" t="s">
        <v>37</v>
      </c>
      <c r="C5" s="54">
        <v>3</v>
      </c>
      <c r="D5" s="55" t="s">
        <v>0</v>
      </c>
      <c r="E5" s="56">
        <v>1</v>
      </c>
      <c r="F5" s="129">
        <f>'výkaz výměr'!F5</f>
        <v>0</v>
      </c>
      <c r="G5" s="96">
        <f>F5*E5*C5</f>
        <v>0</v>
      </c>
    </row>
    <row r="6" spans="1:7" s="66" customFormat="1" ht="18" customHeight="1" x14ac:dyDescent="0.25">
      <c r="A6" s="100" t="s">
        <v>75</v>
      </c>
      <c r="B6" s="101" t="s">
        <v>47</v>
      </c>
      <c r="C6" s="102">
        <v>25</v>
      </c>
      <c r="D6" s="103" t="s">
        <v>0</v>
      </c>
      <c r="E6" s="104">
        <v>1</v>
      </c>
      <c r="F6" s="130">
        <f>'výkaz výměr'!F6</f>
        <v>0</v>
      </c>
      <c r="G6" s="96">
        <f>F6*E6*C6</f>
        <v>0</v>
      </c>
    </row>
    <row r="7" spans="1:7" s="66" customFormat="1" ht="18" customHeight="1" x14ac:dyDescent="0.25">
      <c r="A7" s="100" t="s">
        <v>76</v>
      </c>
      <c r="B7" s="40" t="s">
        <v>48</v>
      </c>
      <c r="C7" s="102">
        <v>2</v>
      </c>
      <c r="D7" s="103" t="s">
        <v>0</v>
      </c>
      <c r="E7" s="104">
        <v>1</v>
      </c>
      <c r="F7" s="130">
        <f>'výkaz výměr'!F8</f>
        <v>0</v>
      </c>
      <c r="G7" s="96">
        <f t="shared" ref="G7:G25" si="0">F7*E7*C7</f>
        <v>0</v>
      </c>
    </row>
    <row r="8" spans="1:7" s="66" customFormat="1" ht="18" customHeight="1" x14ac:dyDescent="0.25">
      <c r="A8" s="100" t="s">
        <v>78</v>
      </c>
      <c r="B8" s="40" t="s">
        <v>49</v>
      </c>
      <c r="C8" s="41">
        <v>5</v>
      </c>
      <c r="D8" s="32" t="s">
        <v>1</v>
      </c>
      <c r="E8" s="57">
        <v>1</v>
      </c>
      <c r="F8" s="130">
        <f>'výkaz výměr'!F9</f>
        <v>0</v>
      </c>
      <c r="G8" s="96">
        <f>F8*E8*C8</f>
        <v>0</v>
      </c>
    </row>
    <row r="9" spans="1:7" s="66" customFormat="1" ht="18" customHeight="1" x14ac:dyDescent="0.25">
      <c r="A9" s="100" t="s">
        <v>79</v>
      </c>
      <c r="B9" s="105" t="s">
        <v>38</v>
      </c>
      <c r="C9" s="102">
        <v>4</v>
      </c>
      <c r="D9" s="32" t="s">
        <v>0</v>
      </c>
      <c r="E9" s="57">
        <v>1</v>
      </c>
      <c r="F9" s="130">
        <f>'výkaz výměr'!F10</f>
        <v>0</v>
      </c>
      <c r="G9" s="96">
        <f t="shared" si="0"/>
        <v>0</v>
      </c>
    </row>
    <row r="10" spans="1:7" s="66" customFormat="1" ht="18" customHeight="1" x14ac:dyDescent="0.25">
      <c r="A10" s="100" t="s">
        <v>80</v>
      </c>
      <c r="B10" s="105" t="s">
        <v>40</v>
      </c>
      <c r="C10" s="102">
        <f>2</f>
        <v>2</v>
      </c>
      <c r="D10" s="32" t="s">
        <v>0</v>
      </c>
      <c r="E10" s="57">
        <v>1</v>
      </c>
      <c r="F10" s="130">
        <f>'výkaz výměr'!F11</f>
        <v>0</v>
      </c>
      <c r="G10" s="96">
        <f t="shared" si="0"/>
        <v>0</v>
      </c>
    </row>
    <row r="11" spans="1:7" s="66" customFormat="1" ht="18" customHeight="1" x14ac:dyDescent="0.25">
      <c r="A11" s="100" t="s">
        <v>83</v>
      </c>
      <c r="B11" s="40" t="s">
        <v>39</v>
      </c>
      <c r="C11" s="102">
        <v>7</v>
      </c>
      <c r="D11" s="32" t="s">
        <v>0</v>
      </c>
      <c r="E11" s="57">
        <v>1</v>
      </c>
      <c r="F11" s="130">
        <f>'výkaz výměr'!F14</f>
        <v>0</v>
      </c>
      <c r="G11" s="96">
        <f t="shared" si="0"/>
        <v>0</v>
      </c>
    </row>
    <row r="12" spans="1:7" s="66" customFormat="1" ht="18" customHeight="1" x14ac:dyDescent="0.25">
      <c r="A12" s="100" t="s">
        <v>84</v>
      </c>
      <c r="B12" s="40" t="s">
        <v>55</v>
      </c>
      <c r="C12" s="102">
        <v>2</v>
      </c>
      <c r="D12" s="32" t="s">
        <v>0</v>
      </c>
      <c r="E12" s="104">
        <v>1</v>
      </c>
      <c r="F12" s="130">
        <f>'výkaz výměr'!F15</f>
        <v>0</v>
      </c>
      <c r="G12" s="96">
        <f t="shared" si="0"/>
        <v>0</v>
      </c>
    </row>
    <row r="13" spans="1:7" s="66" customFormat="1" ht="18" customHeight="1" x14ac:dyDescent="0.25">
      <c r="A13" s="100" t="s">
        <v>85</v>
      </c>
      <c r="B13" s="40" t="s">
        <v>56</v>
      </c>
      <c r="C13" s="41">
        <f>5</f>
        <v>5</v>
      </c>
      <c r="D13" s="32" t="s">
        <v>1</v>
      </c>
      <c r="E13" s="57">
        <v>1</v>
      </c>
      <c r="F13" s="130">
        <f>'výkaz výměr'!F16</f>
        <v>0</v>
      </c>
      <c r="G13" s="96">
        <f t="shared" si="0"/>
        <v>0</v>
      </c>
    </row>
    <row r="14" spans="1:7" s="139" customFormat="1" ht="18" customHeight="1" x14ac:dyDescent="0.25">
      <c r="A14" s="100" t="s">
        <v>87</v>
      </c>
      <c r="B14" s="101" t="s">
        <v>120</v>
      </c>
      <c r="C14" s="102">
        <f>9</f>
        <v>9</v>
      </c>
      <c r="D14" s="103" t="s">
        <v>0</v>
      </c>
      <c r="E14" s="104">
        <v>1</v>
      </c>
      <c r="F14" s="130">
        <f>'výkaz výměr'!F18</f>
        <v>0</v>
      </c>
      <c r="G14" s="96">
        <f t="shared" si="0"/>
        <v>0</v>
      </c>
    </row>
    <row r="15" spans="1:7" s="66" customFormat="1" ht="18" customHeight="1" x14ac:dyDescent="0.25">
      <c r="A15" s="100" t="s">
        <v>88</v>
      </c>
      <c r="B15" s="101" t="s">
        <v>36</v>
      </c>
      <c r="C15" s="102">
        <v>25</v>
      </c>
      <c r="D15" s="103" t="s">
        <v>0</v>
      </c>
      <c r="E15" s="104">
        <v>1</v>
      </c>
      <c r="F15" s="130">
        <f>'výkaz výměr'!F19</f>
        <v>0</v>
      </c>
      <c r="G15" s="96">
        <f>F15*E15*C15</f>
        <v>0</v>
      </c>
    </row>
    <row r="16" spans="1:7" s="66" customFormat="1" ht="18" customHeight="1" x14ac:dyDescent="0.25">
      <c r="A16" s="100" t="s">
        <v>89</v>
      </c>
      <c r="B16" s="40" t="s">
        <v>58</v>
      </c>
      <c r="C16" s="41">
        <f>2</f>
        <v>2</v>
      </c>
      <c r="D16" s="32" t="s">
        <v>1</v>
      </c>
      <c r="E16" s="57">
        <v>1</v>
      </c>
      <c r="F16" s="130">
        <f>'výkaz výměr'!F20</f>
        <v>0</v>
      </c>
      <c r="G16" s="96">
        <f t="shared" si="0"/>
        <v>0</v>
      </c>
    </row>
    <row r="17" spans="1:7" s="66" customFormat="1" ht="18" customHeight="1" x14ac:dyDescent="0.25">
      <c r="A17" s="100" t="s">
        <v>90</v>
      </c>
      <c r="B17" s="40" t="s">
        <v>59</v>
      </c>
      <c r="C17" s="41">
        <f>5</f>
        <v>5</v>
      </c>
      <c r="D17" s="32" t="s">
        <v>1</v>
      </c>
      <c r="E17" s="57">
        <v>1</v>
      </c>
      <c r="F17" s="130">
        <f>'výkaz výměr'!F21</f>
        <v>0</v>
      </c>
      <c r="G17" s="96">
        <f>F17*E17*C17</f>
        <v>0</v>
      </c>
    </row>
    <row r="18" spans="1:7" s="66" customFormat="1" ht="18" customHeight="1" x14ac:dyDescent="0.25">
      <c r="A18" s="100" t="s">
        <v>91</v>
      </c>
      <c r="B18" s="101" t="s">
        <v>105</v>
      </c>
      <c r="C18" s="41">
        <v>20</v>
      </c>
      <c r="D18" s="32" t="s">
        <v>0</v>
      </c>
      <c r="E18" s="57">
        <v>1</v>
      </c>
      <c r="F18" s="130">
        <f>'výkaz výměr'!F22</f>
        <v>0</v>
      </c>
      <c r="G18" s="96">
        <f>F18*E18*C18</f>
        <v>0</v>
      </c>
    </row>
    <row r="19" spans="1:7" s="66" customFormat="1" ht="18" customHeight="1" x14ac:dyDescent="0.25">
      <c r="A19" s="100" t="s">
        <v>93</v>
      </c>
      <c r="B19" s="40" t="s">
        <v>35</v>
      </c>
      <c r="C19" s="41">
        <v>25</v>
      </c>
      <c r="D19" s="32" t="s">
        <v>0</v>
      </c>
      <c r="E19" s="57">
        <v>1</v>
      </c>
      <c r="F19" s="131">
        <f>'výkaz výměr'!F24</f>
        <v>0</v>
      </c>
      <c r="G19" s="96">
        <f t="shared" si="0"/>
        <v>0</v>
      </c>
    </row>
    <row r="20" spans="1:7" s="66" customFormat="1" ht="18" customHeight="1" x14ac:dyDescent="0.25">
      <c r="A20" s="100" t="s">
        <v>94</v>
      </c>
      <c r="B20" s="40" t="s">
        <v>62</v>
      </c>
      <c r="C20" s="41">
        <v>2</v>
      </c>
      <c r="D20" s="32" t="s">
        <v>1</v>
      </c>
      <c r="E20" s="57">
        <v>1</v>
      </c>
      <c r="F20" s="131">
        <f>'výkaz výměr'!F25</f>
        <v>0</v>
      </c>
      <c r="G20" s="96">
        <f>F20*E20*C20</f>
        <v>0</v>
      </c>
    </row>
    <row r="21" spans="1:7" s="66" customFormat="1" ht="18" customHeight="1" x14ac:dyDescent="0.25">
      <c r="A21" s="100" t="s">
        <v>97</v>
      </c>
      <c r="B21" s="40" t="s">
        <v>65</v>
      </c>
      <c r="C21" s="41">
        <v>20</v>
      </c>
      <c r="D21" s="32" t="s">
        <v>0</v>
      </c>
      <c r="E21" s="57">
        <v>1</v>
      </c>
      <c r="F21" s="131">
        <f>'výkaz výměr'!F28</f>
        <v>0</v>
      </c>
      <c r="G21" s="96">
        <f t="shared" si="0"/>
        <v>0</v>
      </c>
    </row>
    <row r="22" spans="1:7" s="66" customFormat="1" ht="18" customHeight="1" x14ac:dyDescent="0.25">
      <c r="A22" s="100" t="s">
        <v>100</v>
      </c>
      <c r="B22" s="40" t="s">
        <v>69</v>
      </c>
      <c r="C22" s="41">
        <f>5</f>
        <v>5</v>
      </c>
      <c r="D22" s="32" t="s">
        <v>1</v>
      </c>
      <c r="E22" s="57">
        <v>1</v>
      </c>
      <c r="F22" s="131">
        <f>'výkaz výměr'!F31</f>
        <v>0</v>
      </c>
      <c r="G22" s="96">
        <f>F22*E22*C22</f>
        <v>0</v>
      </c>
    </row>
    <row r="23" spans="1:7" s="66" customFormat="1" ht="18" customHeight="1" x14ac:dyDescent="0.25">
      <c r="A23" s="100" t="s">
        <v>101</v>
      </c>
      <c r="B23" s="40" t="s">
        <v>68</v>
      </c>
      <c r="C23" s="41">
        <f>5</f>
        <v>5</v>
      </c>
      <c r="D23" s="32" t="s">
        <v>1</v>
      </c>
      <c r="E23" s="57">
        <v>1</v>
      </c>
      <c r="F23" s="131">
        <f>'výkaz výměr'!F32</f>
        <v>0</v>
      </c>
      <c r="G23" s="96">
        <f t="shared" si="0"/>
        <v>0</v>
      </c>
    </row>
    <row r="24" spans="1:7" s="66" customFormat="1" ht="18" customHeight="1" x14ac:dyDescent="0.25">
      <c r="A24" s="100" t="s">
        <v>106</v>
      </c>
      <c r="B24" s="113" t="s">
        <v>72</v>
      </c>
      <c r="C24" s="41">
        <f>5</f>
        <v>5</v>
      </c>
      <c r="D24" s="32" t="s">
        <v>1</v>
      </c>
      <c r="E24" s="57">
        <v>1</v>
      </c>
      <c r="F24" s="131">
        <f>'výkaz výměr'!F34</f>
        <v>0</v>
      </c>
      <c r="G24" s="96">
        <f t="shared" si="0"/>
        <v>0</v>
      </c>
    </row>
    <row r="25" spans="1:7" s="66" customFormat="1" ht="18" customHeight="1" x14ac:dyDescent="0.25">
      <c r="A25" s="100" t="s">
        <v>103</v>
      </c>
      <c r="B25" s="108" t="s">
        <v>70</v>
      </c>
      <c r="C25" s="41">
        <v>3</v>
      </c>
      <c r="D25" s="32" t="s">
        <v>1</v>
      </c>
      <c r="E25" s="57">
        <v>1</v>
      </c>
      <c r="F25" s="131">
        <f>'výkaz výměr'!F35</f>
        <v>0</v>
      </c>
      <c r="G25" s="96">
        <f t="shared" si="0"/>
        <v>0</v>
      </c>
    </row>
    <row r="26" spans="1:7" s="66" customFormat="1" ht="33.75" customHeight="1" thickBot="1" x14ac:dyDescent="0.3">
      <c r="A26" s="223"/>
      <c r="B26" s="224"/>
      <c r="C26" s="224"/>
      <c r="D26" s="224"/>
      <c r="E26" s="224"/>
      <c r="F26" s="224"/>
      <c r="G26" s="97">
        <f>SUM(G5:G25)</f>
        <v>0</v>
      </c>
    </row>
    <row r="27" spans="1:7" s="66" customFormat="1" ht="16.5" customHeight="1" thickBot="1" x14ac:dyDescent="0.3">
      <c r="A27" s="33"/>
      <c r="B27" s="231"/>
      <c r="C27" s="231"/>
      <c r="D27" s="231"/>
      <c r="E27" s="231"/>
      <c r="F27" s="231"/>
      <c r="G27" s="231"/>
    </row>
    <row r="28" spans="1:7" s="66" customFormat="1" ht="33.75" customHeight="1" thickBot="1" x14ac:dyDescent="0.3">
      <c r="A28" s="11" t="s">
        <v>4</v>
      </c>
      <c r="B28" s="12" t="s">
        <v>5</v>
      </c>
      <c r="C28" s="13" t="s">
        <v>2</v>
      </c>
      <c r="D28" s="13" t="s">
        <v>6</v>
      </c>
      <c r="E28" s="14" t="s">
        <v>7</v>
      </c>
      <c r="F28" s="11" t="s">
        <v>21</v>
      </c>
      <c r="G28" s="15" t="s">
        <v>20</v>
      </c>
    </row>
    <row r="29" spans="1:7" s="66" customFormat="1" ht="18" customHeight="1" thickBot="1" x14ac:dyDescent="0.3">
      <c r="A29" s="16">
        <v>100</v>
      </c>
      <c r="B29" s="17" t="s">
        <v>9</v>
      </c>
      <c r="C29" s="42"/>
      <c r="D29" s="42"/>
      <c r="E29" s="42"/>
      <c r="F29" s="42"/>
      <c r="G29" s="43"/>
    </row>
    <row r="30" spans="1:7" s="66" customFormat="1" ht="18" customHeight="1" x14ac:dyDescent="0.25">
      <c r="A30" s="77">
        <v>101</v>
      </c>
      <c r="B30" s="67" t="s">
        <v>22</v>
      </c>
      <c r="C30" s="48">
        <v>181</v>
      </c>
      <c r="D30" s="48" t="s">
        <v>0</v>
      </c>
      <c r="E30" s="49">
        <v>1</v>
      </c>
      <c r="F30" s="133">
        <f>'výkaz výměr'!F41</f>
        <v>0</v>
      </c>
      <c r="G30" s="95">
        <f>F30*E30*C30</f>
        <v>0</v>
      </c>
    </row>
    <row r="31" spans="1:7" s="66" customFormat="1" ht="18" customHeight="1" x14ac:dyDescent="0.25">
      <c r="A31" s="34">
        <v>102</v>
      </c>
      <c r="B31" s="35" t="s">
        <v>16</v>
      </c>
      <c r="C31" s="44">
        <v>181</v>
      </c>
      <c r="D31" s="44" t="s">
        <v>0</v>
      </c>
      <c r="E31" s="50">
        <v>1</v>
      </c>
      <c r="F31" s="134">
        <f>'výkaz výměr'!F42</f>
        <v>0</v>
      </c>
      <c r="G31" s="95">
        <f t="shared" ref="G31:G40" si="1">F31*E31*C31</f>
        <v>0</v>
      </c>
    </row>
    <row r="32" spans="1:7" s="66" customFormat="1" ht="18" customHeight="1" x14ac:dyDescent="0.25">
      <c r="A32" s="34">
        <v>103</v>
      </c>
      <c r="B32" s="35" t="s">
        <v>17</v>
      </c>
      <c r="C32" s="44">
        <f>C31</f>
        <v>181</v>
      </c>
      <c r="D32" s="44" t="s">
        <v>0</v>
      </c>
      <c r="E32" s="50">
        <v>1</v>
      </c>
      <c r="F32" s="134">
        <f>'výkaz výměr'!F43</f>
        <v>0</v>
      </c>
      <c r="G32" s="95">
        <f t="shared" si="1"/>
        <v>0</v>
      </c>
    </row>
    <row r="33" spans="1:7" s="66" customFormat="1" ht="18" customHeight="1" x14ac:dyDescent="0.25">
      <c r="A33" s="34">
        <v>104</v>
      </c>
      <c r="B33" s="35" t="s">
        <v>30</v>
      </c>
      <c r="C33" s="44">
        <f>C31</f>
        <v>181</v>
      </c>
      <c r="D33" s="44" t="s">
        <v>0</v>
      </c>
      <c r="E33" s="50">
        <v>1</v>
      </c>
      <c r="F33" s="134">
        <f>'výkaz výměr'!F44</f>
        <v>0</v>
      </c>
      <c r="G33" s="95">
        <f t="shared" si="1"/>
        <v>0</v>
      </c>
    </row>
    <row r="34" spans="1:7" s="66" customFormat="1" ht="18" customHeight="1" x14ac:dyDescent="0.25">
      <c r="A34" s="34">
        <v>105</v>
      </c>
      <c r="B34" s="35" t="s">
        <v>31</v>
      </c>
      <c r="C34" s="44">
        <f>C31</f>
        <v>181</v>
      </c>
      <c r="D34" s="44" t="s">
        <v>0</v>
      </c>
      <c r="E34" s="50">
        <v>1</v>
      </c>
      <c r="F34" s="134">
        <f>'výkaz výměr'!F45</f>
        <v>0</v>
      </c>
      <c r="G34" s="95">
        <f t="shared" si="1"/>
        <v>0</v>
      </c>
    </row>
    <row r="35" spans="1:7" s="66" customFormat="1" ht="18" customHeight="1" x14ac:dyDescent="0.25">
      <c r="A35" s="34">
        <v>106</v>
      </c>
      <c r="B35" s="35" t="s">
        <v>73</v>
      </c>
      <c r="C35" s="44">
        <v>149</v>
      </c>
      <c r="D35" s="44" t="s">
        <v>0</v>
      </c>
      <c r="E35" s="50">
        <v>1</v>
      </c>
      <c r="F35" s="134">
        <f>'výkaz výměr'!F46</f>
        <v>0</v>
      </c>
      <c r="G35" s="95">
        <f t="shared" si="1"/>
        <v>0</v>
      </c>
    </row>
    <row r="36" spans="1:7" s="66" customFormat="1" ht="18" customHeight="1" x14ac:dyDescent="0.25">
      <c r="A36" s="34">
        <v>107</v>
      </c>
      <c r="B36" s="35" t="s">
        <v>41</v>
      </c>
      <c r="C36" s="44">
        <v>32</v>
      </c>
      <c r="D36" s="44" t="s">
        <v>0</v>
      </c>
      <c r="E36" s="50">
        <v>1</v>
      </c>
      <c r="F36" s="134">
        <f>'výkaz výměr'!F47</f>
        <v>0</v>
      </c>
      <c r="G36" s="95">
        <f t="shared" si="1"/>
        <v>0</v>
      </c>
    </row>
    <row r="37" spans="1:7" s="66" customFormat="1" ht="18" customHeight="1" x14ac:dyDescent="0.25">
      <c r="A37" s="34">
        <v>108</v>
      </c>
      <c r="B37" s="35" t="s">
        <v>42</v>
      </c>
      <c r="C37" s="44">
        <f>C31</f>
        <v>181</v>
      </c>
      <c r="D37" s="44" t="s">
        <v>0</v>
      </c>
      <c r="E37" s="50">
        <v>1</v>
      </c>
      <c r="F37" s="134">
        <f>'výkaz výměr'!F48</f>
        <v>0</v>
      </c>
      <c r="G37" s="95">
        <f t="shared" si="1"/>
        <v>0</v>
      </c>
    </row>
    <row r="38" spans="1:7" s="66" customFormat="1" ht="18" customHeight="1" x14ac:dyDescent="0.25">
      <c r="A38" s="34">
        <v>109</v>
      </c>
      <c r="B38" s="35" t="s">
        <v>43</v>
      </c>
      <c r="C38" s="44">
        <f>C31</f>
        <v>181</v>
      </c>
      <c r="D38" s="44" t="s">
        <v>0</v>
      </c>
      <c r="E38" s="50">
        <v>1</v>
      </c>
      <c r="F38" s="134">
        <f>'výkaz výměr'!F49</f>
        <v>0</v>
      </c>
      <c r="G38" s="95">
        <f t="shared" si="1"/>
        <v>0</v>
      </c>
    </row>
    <row r="39" spans="1:7" s="66" customFormat="1" ht="18" customHeight="1" x14ac:dyDescent="0.25">
      <c r="A39" s="34">
        <v>110</v>
      </c>
      <c r="B39" s="35" t="s">
        <v>117</v>
      </c>
      <c r="C39" s="44">
        <f>C31</f>
        <v>181</v>
      </c>
      <c r="D39" s="44" t="s">
        <v>0</v>
      </c>
      <c r="E39" s="50">
        <v>1</v>
      </c>
      <c r="F39" s="134">
        <f>'výkaz výměr'!F50</f>
        <v>0</v>
      </c>
      <c r="G39" s="95">
        <f t="shared" si="1"/>
        <v>0</v>
      </c>
    </row>
    <row r="40" spans="1:7" s="66" customFormat="1" ht="18" customHeight="1" thickBot="1" x14ac:dyDescent="0.3">
      <c r="A40" s="51">
        <v>111</v>
      </c>
      <c r="B40" s="52" t="s">
        <v>29</v>
      </c>
      <c r="C40" s="68">
        <f>C31</f>
        <v>181</v>
      </c>
      <c r="D40" s="69" t="s">
        <v>0</v>
      </c>
      <c r="E40" s="70">
        <v>1</v>
      </c>
      <c r="F40" s="135">
        <f>'výkaz výměr'!F51</f>
        <v>0</v>
      </c>
      <c r="G40" s="95">
        <f t="shared" si="1"/>
        <v>0</v>
      </c>
    </row>
    <row r="41" spans="1:7" s="66" customFormat="1" ht="33.75" customHeight="1" thickBot="1" x14ac:dyDescent="0.3">
      <c r="A41" s="225"/>
      <c r="B41" s="226"/>
      <c r="C41" s="226"/>
      <c r="D41" s="226"/>
      <c r="E41" s="226"/>
      <c r="F41" s="227"/>
      <c r="G41" s="94">
        <f>SUM(G30:G40)</f>
        <v>0</v>
      </c>
    </row>
    <row r="42" spans="1:7" s="66" customFormat="1" ht="16.5" customHeight="1" thickBot="1" x14ac:dyDescent="0.3">
      <c r="A42" s="232"/>
      <c r="B42" s="232"/>
      <c r="C42" s="232"/>
      <c r="D42" s="232"/>
      <c r="E42" s="232"/>
      <c r="F42" s="232"/>
      <c r="G42" s="232"/>
    </row>
    <row r="43" spans="1:7" ht="30" customHeight="1" thickBot="1" x14ac:dyDescent="0.3">
      <c r="A43" s="18" t="s">
        <v>4</v>
      </c>
      <c r="B43" s="80" t="s">
        <v>5</v>
      </c>
      <c r="C43" s="19" t="s">
        <v>2</v>
      </c>
      <c r="D43" s="19" t="s">
        <v>6</v>
      </c>
      <c r="E43" s="20" t="s">
        <v>7</v>
      </c>
      <c r="F43" s="18" t="s">
        <v>8</v>
      </c>
      <c r="G43" s="21" t="s">
        <v>20</v>
      </c>
    </row>
    <row r="44" spans="1:7" s="66" customFormat="1" ht="18" customHeight="1" thickBot="1" x14ac:dyDescent="0.3">
      <c r="A44" s="81">
        <v>200</v>
      </c>
      <c r="B44" s="79" t="s">
        <v>13</v>
      </c>
      <c r="C44" s="211"/>
      <c r="D44" s="211"/>
      <c r="E44" s="211"/>
      <c r="F44" s="211"/>
      <c r="G44" s="212"/>
    </row>
    <row r="45" spans="1:7" ht="18" customHeight="1" x14ac:dyDescent="0.25">
      <c r="A45" s="98">
        <v>201</v>
      </c>
      <c r="B45" s="85" t="s">
        <v>116</v>
      </c>
      <c r="C45" s="87">
        <f>C31</f>
        <v>181</v>
      </c>
      <c r="D45" s="87" t="s">
        <v>0</v>
      </c>
      <c r="E45" s="87">
        <v>1</v>
      </c>
      <c r="F45" s="136">
        <f>'výkaz výměr'!F56</f>
        <v>0</v>
      </c>
      <c r="G45" s="115">
        <f>F45*E45*C45</f>
        <v>0</v>
      </c>
    </row>
    <row r="46" spans="1:7" ht="18" customHeight="1" x14ac:dyDescent="0.25">
      <c r="A46" s="106">
        <v>202</v>
      </c>
      <c r="B46" s="114" t="s">
        <v>74</v>
      </c>
      <c r="C46" s="90">
        <f>C35</f>
        <v>149</v>
      </c>
      <c r="D46" s="90" t="s">
        <v>0</v>
      </c>
      <c r="E46" s="90">
        <v>1</v>
      </c>
      <c r="F46" s="137">
        <f>'výkaz výměr'!F57</f>
        <v>0</v>
      </c>
      <c r="G46" s="107">
        <f>F46*E46*C46</f>
        <v>0</v>
      </c>
    </row>
    <row r="47" spans="1:7" ht="18" customHeight="1" x14ac:dyDescent="0.25">
      <c r="A47" s="106">
        <v>203</v>
      </c>
      <c r="B47" s="86" t="s">
        <v>44</v>
      </c>
      <c r="C47" s="90">
        <f>C36*2</f>
        <v>64</v>
      </c>
      <c r="D47" s="90" t="s">
        <v>0</v>
      </c>
      <c r="E47" s="90">
        <v>1</v>
      </c>
      <c r="F47" s="137">
        <f>'výkaz výměr'!F58</f>
        <v>0</v>
      </c>
      <c r="G47" s="107">
        <f>F47*E47*C47</f>
        <v>0</v>
      </c>
    </row>
    <row r="48" spans="1:7" ht="18" customHeight="1" x14ac:dyDescent="0.25">
      <c r="A48" s="99">
        <v>204</v>
      </c>
      <c r="B48" s="86" t="s">
        <v>25</v>
      </c>
      <c r="C48" s="88">
        <f>(C35*0.5)+(C36*0.5*2)</f>
        <v>106.5</v>
      </c>
      <c r="D48" s="88" t="s">
        <v>24</v>
      </c>
      <c r="E48" s="89">
        <v>1</v>
      </c>
      <c r="F48" s="137">
        <f>'výkaz výměr'!F59</f>
        <v>0</v>
      </c>
      <c r="G48" s="92">
        <f t="shared" ref="G48:G51" si="2">F48*E48*C48</f>
        <v>0</v>
      </c>
    </row>
    <row r="49" spans="1:7" ht="18" customHeight="1" x14ac:dyDescent="0.25">
      <c r="A49" s="99">
        <v>205</v>
      </c>
      <c r="B49" s="86" t="s">
        <v>26</v>
      </c>
      <c r="C49" s="88">
        <f>C31*0.081</f>
        <v>14.661</v>
      </c>
      <c r="D49" s="88" t="s">
        <v>27</v>
      </c>
      <c r="E49" s="89">
        <v>1</v>
      </c>
      <c r="F49" s="137">
        <f>'výkaz výměr'!F60</f>
        <v>0</v>
      </c>
      <c r="G49" s="92">
        <f t="shared" si="2"/>
        <v>0</v>
      </c>
    </row>
    <row r="50" spans="1:7" ht="18" customHeight="1" x14ac:dyDescent="0.25">
      <c r="A50" s="99">
        <v>206</v>
      </c>
      <c r="B50" s="86" t="s">
        <v>46</v>
      </c>
      <c r="C50" s="88">
        <f>C31*5</f>
        <v>905</v>
      </c>
      <c r="D50" s="88" t="s">
        <v>0</v>
      </c>
      <c r="E50" s="89">
        <v>1</v>
      </c>
      <c r="F50" s="137">
        <f>'výkaz výměr'!F61</f>
        <v>0</v>
      </c>
      <c r="G50" s="92">
        <f t="shared" si="2"/>
        <v>0</v>
      </c>
    </row>
    <row r="51" spans="1:7" ht="18" customHeight="1" thickBot="1" x14ac:dyDescent="0.3">
      <c r="A51" s="82">
        <v>207</v>
      </c>
      <c r="B51" s="83" t="s">
        <v>28</v>
      </c>
      <c r="C51" s="84">
        <f>C31*0.3</f>
        <v>54.3</v>
      </c>
      <c r="D51" s="90" t="s">
        <v>32</v>
      </c>
      <c r="E51" s="91">
        <v>1</v>
      </c>
      <c r="F51" s="188">
        <f>'výkaz výměr'!F62</f>
        <v>0</v>
      </c>
      <c r="G51" s="92">
        <f t="shared" si="2"/>
        <v>0</v>
      </c>
    </row>
    <row r="52" spans="1:7" ht="33.75" customHeight="1" thickBot="1" x14ac:dyDescent="0.3">
      <c r="A52" s="213"/>
      <c r="B52" s="214"/>
      <c r="C52" s="214"/>
      <c r="D52" s="214"/>
      <c r="E52" s="214"/>
      <c r="F52" s="215"/>
      <c r="G52" s="93">
        <f>SUM(G45:G51)</f>
        <v>0</v>
      </c>
    </row>
    <row r="53" spans="1:7" ht="16.5" customHeight="1" thickBot="1" x14ac:dyDescent="0.3">
      <c r="A53" s="112"/>
      <c r="B53" s="112"/>
      <c r="C53" s="112"/>
      <c r="D53" s="112"/>
      <c r="E53" s="112"/>
      <c r="F53" s="112"/>
      <c r="G53" s="112"/>
    </row>
    <row r="54" spans="1:7" ht="45" customHeight="1" thickBot="1" x14ac:dyDescent="0.3">
      <c r="A54" s="22" t="s">
        <v>4</v>
      </c>
      <c r="B54" s="23" t="s">
        <v>5</v>
      </c>
      <c r="C54" s="24" t="s">
        <v>2</v>
      </c>
      <c r="D54" s="24" t="s">
        <v>15</v>
      </c>
      <c r="E54" s="25" t="s">
        <v>7</v>
      </c>
      <c r="F54" s="22" t="s">
        <v>8</v>
      </c>
      <c r="G54" s="26" t="s">
        <v>20</v>
      </c>
    </row>
    <row r="55" spans="1:7" ht="18" customHeight="1" thickBot="1" x14ac:dyDescent="0.3">
      <c r="A55" s="27">
        <v>300</v>
      </c>
      <c r="B55" s="28" t="s">
        <v>14</v>
      </c>
      <c r="C55" s="28"/>
      <c r="D55" s="28"/>
      <c r="E55" s="28"/>
      <c r="F55" s="28"/>
      <c r="G55" s="29"/>
    </row>
    <row r="56" spans="1:7" ht="18" customHeight="1" x14ac:dyDescent="0.25">
      <c r="A56" s="71">
        <v>301</v>
      </c>
      <c r="B56" s="72" t="s">
        <v>18</v>
      </c>
      <c r="C56" s="73">
        <f>C31</f>
        <v>181</v>
      </c>
      <c r="D56" s="73">
        <v>1</v>
      </c>
      <c r="E56" s="74">
        <v>6</v>
      </c>
      <c r="F56" s="189">
        <f>'výkaz výměr'!F67</f>
        <v>0</v>
      </c>
      <c r="G56" s="75">
        <f>D56*F56*E56*C56</f>
        <v>0</v>
      </c>
    </row>
    <row r="57" spans="1:7" ht="18" customHeight="1" x14ac:dyDescent="0.25">
      <c r="A57" s="37">
        <v>302</v>
      </c>
      <c r="B57" s="36" t="s">
        <v>45</v>
      </c>
      <c r="C57" s="46">
        <f>C31</f>
        <v>181</v>
      </c>
      <c r="D57" s="45">
        <v>2</v>
      </c>
      <c r="E57" s="58">
        <v>1</v>
      </c>
      <c r="F57" s="37">
        <f>'výkaz výměr'!F68</f>
        <v>0</v>
      </c>
      <c r="G57" s="76">
        <f t="shared" ref="G57:G60" si="3">D57*F57*E57*C57</f>
        <v>0</v>
      </c>
    </row>
    <row r="58" spans="1:7" ht="29.25" customHeight="1" x14ac:dyDescent="0.25">
      <c r="A58" s="37">
        <v>303</v>
      </c>
      <c r="B58" s="36" t="s">
        <v>23</v>
      </c>
      <c r="C58" s="45">
        <f>C31</f>
        <v>181</v>
      </c>
      <c r="D58" s="45">
        <v>2</v>
      </c>
      <c r="E58" s="59">
        <v>1</v>
      </c>
      <c r="F58" s="37">
        <f>'výkaz výměr'!F69</f>
        <v>0</v>
      </c>
      <c r="G58" s="76">
        <f t="shared" si="3"/>
        <v>0</v>
      </c>
    </row>
    <row r="59" spans="1:7" ht="18" customHeight="1" x14ac:dyDescent="0.25">
      <c r="A59" s="37">
        <v>304</v>
      </c>
      <c r="B59" s="38" t="s">
        <v>19</v>
      </c>
      <c r="C59" s="45">
        <f>C31</f>
        <v>181</v>
      </c>
      <c r="D59" s="47">
        <v>3</v>
      </c>
      <c r="E59" s="59">
        <v>2</v>
      </c>
      <c r="F59" s="37">
        <f>'výkaz výměr'!F70</f>
        <v>0</v>
      </c>
      <c r="G59" s="76">
        <f t="shared" si="3"/>
        <v>0</v>
      </c>
    </row>
    <row r="60" spans="1:7" ht="18" customHeight="1" thickBot="1" x14ac:dyDescent="0.3">
      <c r="A60" s="60">
        <v>305</v>
      </c>
      <c r="B60" s="61" t="s">
        <v>33</v>
      </c>
      <c r="C60" s="62">
        <f>C31</f>
        <v>181</v>
      </c>
      <c r="D60" s="62">
        <v>1</v>
      </c>
      <c r="E60" s="63">
        <v>1</v>
      </c>
      <c r="F60" s="60">
        <f>'výkaz výměr'!F71</f>
        <v>0</v>
      </c>
      <c r="G60" s="76">
        <f t="shared" si="3"/>
        <v>0</v>
      </c>
    </row>
    <row r="61" spans="1:7" ht="24.75" customHeight="1" thickBot="1" x14ac:dyDescent="0.3">
      <c r="A61" s="228"/>
      <c r="B61" s="229"/>
      <c r="C61" s="229"/>
      <c r="D61" s="229"/>
      <c r="E61" s="229"/>
      <c r="F61" s="230"/>
      <c r="G61" s="64">
        <f>SUM(G56:G60)</f>
        <v>0</v>
      </c>
    </row>
    <row r="62" spans="1:7" ht="16.5" customHeight="1" thickBot="1" x14ac:dyDescent="0.3"/>
    <row r="63" spans="1:7" ht="33.75" customHeight="1" thickBot="1" x14ac:dyDescent="0.3">
      <c r="A63" s="216" t="s">
        <v>3</v>
      </c>
      <c r="B63" s="217"/>
      <c r="C63" s="217"/>
      <c r="D63" s="217"/>
      <c r="E63" s="217"/>
      <c r="F63" s="218"/>
      <c r="G63" s="65">
        <f>G26+G41+G61+G52</f>
        <v>0</v>
      </c>
    </row>
  </sheetData>
  <sheetProtection algorithmName="SHA-512" hashValue="mncnOvvM/dPKKhgzJu7wXjRrygPbPyNj7OJOltOVWLYUbjwr/eMuvZRWsXsMzegsCK891CkgUQxpCLKX8kHtTA==" saltValue="j8S6tunxuNcB7EjiQfiMVA==" spinCount="100000" sheet="1" objects="1" scenarios="1"/>
  <mergeCells count="10">
    <mergeCell ref="A61:F61"/>
    <mergeCell ref="A63:F63"/>
    <mergeCell ref="A1:G1"/>
    <mergeCell ref="A2:G2"/>
    <mergeCell ref="A26:F26"/>
    <mergeCell ref="B27:G27"/>
    <mergeCell ref="A41:F41"/>
    <mergeCell ref="A42:G42"/>
    <mergeCell ref="C44:G44"/>
    <mergeCell ref="A52:F52"/>
  </mergeCells>
  <pageMargins left="0.7" right="0.7" top="0.78740157499999996" bottom="0.78740157499999996" header="0.3" footer="0.3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zoomScale="70" zoomScaleNormal="70" workbookViewId="0">
      <selection activeCell="F31" sqref="F31"/>
    </sheetView>
  </sheetViews>
  <sheetFormatPr defaultRowHeight="15" x14ac:dyDescent="0.25"/>
  <cols>
    <col min="1" max="1" width="8.42578125" style="30" customWidth="1"/>
    <col min="2" max="2" width="177.28515625" style="30" customWidth="1"/>
    <col min="3" max="3" width="9.140625" style="30"/>
    <col min="4" max="4" width="10.85546875" style="30" customWidth="1"/>
    <col min="5" max="5" width="9.140625" style="30"/>
    <col min="6" max="6" width="10.140625" style="30" bestFit="1" customWidth="1"/>
    <col min="7" max="7" width="14.140625" style="30" customWidth="1"/>
    <col min="8" max="8" width="9.140625" style="30"/>
    <col min="9" max="9" width="10.7109375" style="30" customWidth="1"/>
    <col min="10" max="10" width="11.28515625" style="30" customWidth="1"/>
    <col min="11" max="16384" width="9.140625" style="30"/>
  </cols>
  <sheetData>
    <row r="1" spans="1:7" ht="39" customHeight="1" thickBot="1" x14ac:dyDescent="0.3">
      <c r="A1" s="220" t="s">
        <v>132</v>
      </c>
      <c r="B1" s="220"/>
      <c r="C1" s="220"/>
      <c r="D1" s="220"/>
      <c r="E1" s="220"/>
      <c r="F1" s="220"/>
      <c r="G1" s="220"/>
    </row>
    <row r="2" spans="1:7" x14ac:dyDescent="0.25">
      <c r="A2" s="221"/>
      <c r="B2" s="222"/>
      <c r="C2" s="222"/>
      <c r="D2" s="222"/>
      <c r="E2" s="222"/>
      <c r="F2" s="222"/>
      <c r="G2" s="222"/>
    </row>
    <row r="3" spans="1:7" ht="15.75" thickBot="1" x14ac:dyDescent="0.3">
      <c r="A3" s="126"/>
      <c r="B3" s="127"/>
      <c r="C3" s="127"/>
      <c r="D3" s="127"/>
      <c r="E3" s="127"/>
      <c r="F3" s="127"/>
      <c r="G3" s="127"/>
    </row>
    <row r="4" spans="1:7" ht="33.75" customHeight="1" x14ac:dyDescent="0.25">
      <c r="A4" s="1" t="s">
        <v>4</v>
      </c>
      <c r="B4" s="2" t="s">
        <v>5</v>
      </c>
      <c r="C4" s="3" t="s">
        <v>2</v>
      </c>
      <c r="D4" s="3" t="s">
        <v>6</v>
      </c>
      <c r="E4" s="4" t="s">
        <v>7</v>
      </c>
      <c r="F4" s="1" t="s">
        <v>21</v>
      </c>
      <c r="G4" s="5" t="s">
        <v>20</v>
      </c>
    </row>
    <row r="5" spans="1:7" s="66" customFormat="1" ht="18" customHeight="1" thickBot="1" x14ac:dyDescent="0.3">
      <c r="A5" s="6" t="s">
        <v>11</v>
      </c>
      <c r="B5" s="7" t="s">
        <v>10</v>
      </c>
      <c r="C5" s="8"/>
      <c r="D5" s="9"/>
      <c r="E5" s="8"/>
      <c r="F5" s="8"/>
      <c r="G5" s="10"/>
    </row>
    <row r="6" spans="1:7" s="66" customFormat="1" ht="18" customHeight="1" x14ac:dyDescent="0.25">
      <c r="A6" s="100" t="s">
        <v>78</v>
      </c>
      <c r="B6" s="40" t="s">
        <v>108</v>
      </c>
      <c r="C6" s="41">
        <v>10</v>
      </c>
      <c r="D6" s="32" t="s">
        <v>1</v>
      </c>
      <c r="E6" s="57">
        <v>1</v>
      </c>
      <c r="F6" s="131">
        <f>'výkaz výměr'!F9</f>
        <v>0</v>
      </c>
      <c r="G6" s="96">
        <f>F6*E6*C6</f>
        <v>0</v>
      </c>
    </row>
    <row r="7" spans="1:7" s="66" customFormat="1" ht="18" customHeight="1" x14ac:dyDescent="0.25">
      <c r="A7" s="100" t="s">
        <v>82</v>
      </c>
      <c r="B7" s="105" t="s">
        <v>112</v>
      </c>
      <c r="C7" s="102">
        <v>6</v>
      </c>
      <c r="D7" s="32" t="s">
        <v>0</v>
      </c>
      <c r="E7" s="57">
        <v>1</v>
      </c>
      <c r="F7" s="130">
        <f>'výkaz výměr'!F13</f>
        <v>0</v>
      </c>
      <c r="G7" s="96">
        <f t="shared" ref="G7:G11" si="0">F7*E7*C7</f>
        <v>0</v>
      </c>
    </row>
    <row r="8" spans="1:7" s="66" customFormat="1" ht="18" customHeight="1" x14ac:dyDescent="0.25">
      <c r="A8" s="100" t="s">
        <v>92</v>
      </c>
      <c r="B8" s="101" t="s">
        <v>107</v>
      </c>
      <c r="C8" s="41">
        <f>15</f>
        <v>15</v>
      </c>
      <c r="D8" s="32" t="s">
        <v>1</v>
      </c>
      <c r="E8" s="57">
        <v>1</v>
      </c>
      <c r="F8" s="131">
        <f>'výkaz výměr'!F23</f>
        <v>0</v>
      </c>
      <c r="G8" s="96">
        <f>F8*E8*C8</f>
        <v>0</v>
      </c>
    </row>
    <row r="9" spans="1:7" s="66" customFormat="1" ht="18" customHeight="1" x14ac:dyDescent="0.25">
      <c r="A9" s="100" t="s">
        <v>94</v>
      </c>
      <c r="B9" s="40" t="s">
        <v>109</v>
      </c>
      <c r="C9" s="41">
        <v>10</v>
      </c>
      <c r="D9" s="32" t="s">
        <v>1</v>
      </c>
      <c r="E9" s="57">
        <v>1</v>
      </c>
      <c r="F9" s="131">
        <f>'výkaz výměr'!F25</f>
        <v>0</v>
      </c>
      <c r="G9" s="96">
        <f>F9*E9*C9</f>
        <v>0</v>
      </c>
    </row>
    <row r="10" spans="1:7" s="66" customFormat="1" ht="18" customHeight="1" x14ac:dyDescent="0.25">
      <c r="A10" s="100" t="s">
        <v>98</v>
      </c>
      <c r="B10" s="40" t="s">
        <v>110</v>
      </c>
      <c r="C10" s="41">
        <f>5+5</f>
        <v>10</v>
      </c>
      <c r="D10" s="32" t="s">
        <v>1</v>
      </c>
      <c r="E10" s="57">
        <v>1</v>
      </c>
      <c r="F10" s="131">
        <f>'výkaz výměr'!F29</f>
        <v>0</v>
      </c>
      <c r="G10" s="96">
        <f t="shared" si="0"/>
        <v>0</v>
      </c>
    </row>
    <row r="11" spans="1:7" s="66" customFormat="1" ht="18" customHeight="1" x14ac:dyDescent="0.25">
      <c r="A11" s="100" t="s">
        <v>99</v>
      </c>
      <c r="B11" s="40" t="s">
        <v>111</v>
      </c>
      <c r="C11" s="41">
        <f>5+5</f>
        <v>10</v>
      </c>
      <c r="D11" s="32" t="s">
        <v>1</v>
      </c>
      <c r="E11" s="57">
        <v>1</v>
      </c>
      <c r="F11" s="131">
        <f>'výkaz výměr'!F30</f>
        <v>0</v>
      </c>
      <c r="G11" s="96">
        <f t="shared" si="0"/>
        <v>0</v>
      </c>
    </row>
    <row r="12" spans="1:7" s="66" customFormat="1" ht="33.75" customHeight="1" thickBot="1" x14ac:dyDescent="0.3">
      <c r="A12" s="223"/>
      <c r="B12" s="224"/>
      <c r="C12" s="224"/>
      <c r="D12" s="224"/>
      <c r="E12" s="224"/>
      <c r="F12" s="224"/>
      <c r="G12" s="97">
        <f>SUM(G6:G11)</f>
        <v>0</v>
      </c>
    </row>
    <row r="13" spans="1:7" s="66" customFormat="1" ht="16.5" customHeight="1" thickBot="1" x14ac:dyDescent="0.3">
      <c r="A13" s="33"/>
      <c r="B13" s="231"/>
      <c r="C13" s="231"/>
      <c r="D13" s="231"/>
      <c r="E13" s="231"/>
      <c r="F13" s="231"/>
      <c r="G13" s="231"/>
    </row>
    <row r="14" spans="1:7" s="66" customFormat="1" ht="33.75" customHeight="1" thickBot="1" x14ac:dyDescent="0.3">
      <c r="A14" s="11" t="s">
        <v>4</v>
      </c>
      <c r="B14" s="12" t="s">
        <v>5</v>
      </c>
      <c r="C14" s="13" t="s">
        <v>2</v>
      </c>
      <c r="D14" s="13" t="s">
        <v>6</v>
      </c>
      <c r="E14" s="14" t="s">
        <v>7</v>
      </c>
      <c r="F14" s="11" t="s">
        <v>21</v>
      </c>
      <c r="G14" s="15" t="s">
        <v>20</v>
      </c>
    </row>
    <row r="15" spans="1:7" s="66" customFormat="1" ht="18" customHeight="1" thickBot="1" x14ac:dyDescent="0.3">
      <c r="A15" s="16">
        <v>100</v>
      </c>
      <c r="B15" s="17" t="s">
        <v>9</v>
      </c>
      <c r="C15" s="42"/>
      <c r="D15" s="42"/>
      <c r="E15" s="42"/>
      <c r="F15" s="42"/>
      <c r="G15" s="43"/>
    </row>
    <row r="16" spans="1:7" s="66" customFormat="1" ht="18" customHeight="1" x14ac:dyDescent="0.25">
      <c r="A16" s="77">
        <v>101</v>
      </c>
      <c r="B16" s="67" t="s">
        <v>22</v>
      </c>
      <c r="C16" s="48">
        <v>61</v>
      </c>
      <c r="D16" s="48" t="s">
        <v>0</v>
      </c>
      <c r="E16" s="49">
        <v>1</v>
      </c>
      <c r="F16" s="133">
        <f>'výkaz výměr'!F41</f>
        <v>0</v>
      </c>
      <c r="G16" s="95">
        <f>F16*E16*C16</f>
        <v>0</v>
      </c>
    </row>
    <row r="17" spans="1:7" s="66" customFormat="1" ht="18" customHeight="1" x14ac:dyDescent="0.25">
      <c r="A17" s="34">
        <v>102</v>
      </c>
      <c r="B17" s="35" t="s">
        <v>16</v>
      </c>
      <c r="C17" s="44">
        <v>61</v>
      </c>
      <c r="D17" s="44" t="s">
        <v>0</v>
      </c>
      <c r="E17" s="50">
        <v>1</v>
      </c>
      <c r="F17" s="134">
        <f>'výkaz výměr'!F42</f>
        <v>0</v>
      </c>
      <c r="G17" s="95">
        <f t="shared" ref="G17:G25" si="1">F17*E17*C17</f>
        <v>0</v>
      </c>
    </row>
    <row r="18" spans="1:7" s="66" customFormat="1" ht="18" customHeight="1" x14ac:dyDescent="0.25">
      <c r="A18" s="34">
        <v>103</v>
      </c>
      <c r="B18" s="35" t="s">
        <v>17</v>
      </c>
      <c r="C18" s="44">
        <f>C17</f>
        <v>61</v>
      </c>
      <c r="D18" s="44" t="s">
        <v>0</v>
      </c>
      <c r="E18" s="50">
        <v>1</v>
      </c>
      <c r="F18" s="134">
        <f>'výkaz výměr'!F43</f>
        <v>0</v>
      </c>
      <c r="G18" s="95">
        <f t="shared" si="1"/>
        <v>0</v>
      </c>
    </row>
    <row r="19" spans="1:7" s="66" customFormat="1" ht="18" customHeight="1" x14ac:dyDescent="0.25">
      <c r="A19" s="34">
        <v>104</v>
      </c>
      <c r="B19" s="35" t="s">
        <v>30</v>
      </c>
      <c r="C19" s="44">
        <f>C17</f>
        <v>61</v>
      </c>
      <c r="D19" s="44" t="s">
        <v>0</v>
      </c>
      <c r="E19" s="50">
        <v>1</v>
      </c>
      <c r="F19" s="134">
        <f>'výkaz výměr'!F44</f>
        <v>0</v>
      </c>
      <c r="G19" s="95">
        <f t="shared" si="1"/>
        <v>0</v>
      </c>
    </row>
    <row r="20" spans="1:7" s="66" customFormat="1" ht="18" customHeight="1" x14ac:dyDescent="0.25">
      <c r="A20" s="34">
        <v>105</v>
      </c>
      <c r="B20" s="35" t="s">
        <v>31</v>
      </c>
      <c r="C20" s="44">
        <f>C17</f>
        <v>61</v>
      </c>
      <c r="D20" s="44" t="s">
        <v>0</v>
      </c>
      <c r="E20" s="50">
        <v>1</v>
      </c>
      <c r="F20" s="134">
        <f>'výkaz výměr'!F45</f>
        <v>0</v>
      </c>
      <c r="G20" s="95">
        <f t="shared" si="1"/>
        <v>0</v>
      </c>
    </row>
    <row r="21" spans="1:7" s="66" customFormat="1" ht="18" customHeight="1" x14ac:dyDescent="0.25">
      <c r="A21" s="34">
        <v>107</v>
      </c>
      <c r="B21" s="35" t="s">
        <v>41</v>
      </c>
      <c r="C21" s="44">
        <f>C17</f>
        <v>61</v>
      </c>
      <c r="D21" s="44" t="s">
        <v>0</v>
      </c>
      <c r="E21" s="50">
        <v>1</v>
      </c>
      <c r="F21" s="134">
        <f>'výkaz výměr'!F47</f>
        <v>0</v>
      </c>
      <c r="G21" s="95">
        <f t="shared" si="1"/>
        <v>0</v>
      </c>
    </row>
    <row r="22" spans="1:7" s="66" customFormat="1" ht="18" customHeight="1" x14ac:dyDescent="0.25">
      <c r="A22" s="34">
        <v>108</v>
      </c>
      <c r="B22" s="35" t="s">
        <v>42</v>
      </c>
      <c r="C22" s="44">
        <f>C17</f>
        <v>61</v>
      </c>
      <c r="D22" s="44" t="s">
        <v>0</v>
      </c>
      <c r="E22" s="50">
        <v>1</v>
      </c>
      <c r="F22" s="134">
        <f>'výkaz výměr'!F48</f>
        <v>0</v>
      </c>
      <c r="G22" s="95">
        <f t="shared" si="1"/>
        <v>0</v>
      </c>
    </row>
    <row r="23" spans="1:7" s="66" customFormat="1" ht="18" customHeight="1" x14ac:dyDescent="0.25">
      <c r="A23" s="34">
        <v>109</v>
      </c>
      <c r="B23" s="35" t="s">
        <v>43</v>
      </c>
      <c r="C23" s="44">
        <f>C17</f>
        <v>61</v>
      </c>
      <c r="D23" s="44" t="s">
        <v>0</v>
      </c>
      <c r="E23" s="50">
        <v>1</v>
      </c>
      <c r="F23" s="134">
        <f>'výkaz výměr'!F49</f>
        <v>0</v>
      </c>
      <c r="G23" s="95">
        <f t="shared" si="1"/>
        <v>0</v>
      </c>
    </row>
    <row r="24" spans="1:7" s="66" customFormat="1" ht="18" customHeight="1" x14ac:dyDescent="0.25">
      <c r="A24" s="34">
        <v>110</v>
      </c>
      <c r="B24" s="35" t="s">
        <v>117</v>
      </c>
      <c r="C24" s="44">
        <f>C17</f>
        <v>61</v>
      </c>
      <c r="D24" s="44" t="s">
        <v>0</v>
      </c>
      <c r="E24" s="50">
        <v>1</v>
      </c>
      <c r="F24" s="134">
        <f>'výkaz výměr'!F50</f>
        <v>0</v>
      </c>
      <c r="G24" s="95">
        <f t="shared" si="1"/>
        <v>0</v>
      </c>
    </row>
    <row r="25" spans="1:7" s="66" customFormat="1" ht="18" customHeight="1" thickBot="1" x14ac:dyDescent="0.3">
      <c r="A25" s="51">
        <v>111</v>
      </c>
      <c r="B25" s="52" t="s">
        <v>29</v>
      </c>
      <c r="C25" s="68">
        <f>C17</f>
        <v>61</v>
      </c>
      <c r="D25" s="69" t="s">
        <v>0</v>
      </c>
      <c r="E25" s="70">
        <v>1</v>
      </c>
      <c r="F25" s="135">
        <f>'výkaz výměr'!F51</f>
        <v>0</v>
      </c>
      <c r="G25" s="95">
        <f t="shared" si="1"/>
        <v>0</v>
      </c>
    </row>
    <row r="26" spans="1:7" s="66" customFormat="1" ht="33.75" customHeight="1" thickBot="1" x14ac:dyDescent="0.3">
      <c r="A26" s="225"/>
      <c r="B26" s="226"/>
      <c r="C26" s="226"/>
      <c r="D26" s="226"/>
      <c r="E26" s="226"/>
      <c r="F26" s="227"/>
      <c r="G26" s="94">
        <f>SUM(G16:G25)</f>
        <v>0</v>
      </c>
    </row>
    <row r="27" spans="1:7" s="66" customFormat="1" ht="16.5" customHeight="1" thickBot="1" x14ac:dyDescent="0.3">
      <c r="A27" s="232"/>
      <c r="B27" s="232"/>
      <c r="C27" s="232"/>
      <c r="D27" s="232"/>
      <c r="E27" s="232"/>
      <c r="F27" s="232"/>
      <c r="G27" s="232"/>
    </row>
    <row r="28" spans="1:7" ht="30" customHeight="1" thickBot="1" x14ac:dyDescent="0.3">
      <c r="A28" s="18" t="s">
        <v>4</v>
      </c>
      <c r="B28" s="80" t="s">
        <v>5</v>
      </c>
      <c r="C28" s="19" t="s">
        <v>2</v>
      </c>
      <c r="D28" s="19" t="s">
        <v>6</v>
      </c>
      <c r="E28" s="20" t="s">
        <v>7</v>
      </c>
      <c r="F28" s="18" t="s">
        <v>8</v>
      </c>
      <c r="G28" s="21" t="s">
        <v>20</v>
      </c>
    </row>
    <row r="29" spans="1:7" s="66" customFormat="1" ht="18" customHeight="1" thickBot="1" x14ac:dyDescent="0.3">
      <c r="A29" s="81">
        <v>200</v>
      </c>
      <c r="B29" s="79" t="s">
        <v>13</v>
      </c>
      <c r="C29" s="211"/>
      <c r="D29" s="211"/>
      <c r="E29" s="211"/>
      <c r="F29" s="211"/>
      <c r="G29" s="212"/>
    </row>
    <row r="30" spans="1:7" ht="18" customHeight="1" x14ac:dyDescent="0.25">
      <c r="A30" s="98">
        <v>201</v>
      </c>
      <c r="B30" s="85" t="s">
        <v>116</v>
      </c>
      <c r="C30" s="87">
        <f>C17</f>
        <v>61</v>
      </c>
      <c r="D30" s="87" t="s">
        <v>0</v>
      </c>
      <c r="E30" s="87">
        <v>1</v>
      </c>
      <c r="F30" s="136">
        <f>'výkaz výměr'!F56</f>
        <v>0</v>
      </c>
      <c r="G30" s="115">
        <f>F30*E30*C30</f>
        <v>0</v>
      </c>
    </row>
    <row r="31" spans="1:7" ht="18" customHeight="1" x14ac:dyDescent="0.25">
      <c r="A31" s="106">
        <v>203</v>
      </c>
      <c r="B31" s="86" t="s">
        <v>44</v>
      </c>
      <c r="C31" s="90">
        <f>C17*2</f>
        <v>122</v>
      </c>
      <c r="D31" s="90" t="s">
        <v>0</v>
      </c>
      <c r="E31" s="90">
        <v>1</v>
      </c>
      <c r="F31" s="137">
        <f>'výkaz výměr'!F58</f>
        <v>0</v>
      </c>
      <c r="G31" s="107">
        <f>F31*E31*C31</f>
        <v>0</v>
      </c>
    </row>
    <row r="32" spans="1:7" ht="18" customHeight="1" x14ac:dyDescent="0.25">
      <c r="A32" s="99">
        <v>204</v>
      </c>
      <c r="B32" s="86" t="s">
        <v>25</v>
      </c>
      <c r="C32" s="88">
        <f>(C21*0.5*2)</f>
        <v>61</v>
      </c>
      <c r="D32" s="88" t="s">
        <v>24</v>
      </c>
      <c r="E32" s="89">
        <v>1</v>
      </c>
      <c r="F32" s="137">
        <f>'výkaz výměr'!F59</f>
        <v>0</v>
      </c>
      <c r="G32" s="92">
        <f t="shared" ref="G32:G35" si="2">F32*E32*C32</f>
        <v>0</v>
      </c>
    </row>
    <row r="33" spans="1:7" ht="18" customHeight="1" x14ac:dyDescent="0.25">
      <c r="A33" s="99">
        <v>205</v>
      </c>
      <c r="B33" s="86" t="s">
        <v>26</v>
      </c>
      <c r="C33" s="88">
        <f>C17*0.081</f>
        <v>4.9409999999999998</v>
      </c>
      <c r="D33" s="88" t="s">
        <v>27</v>
      </c>
      <c r="E33" s="89">
        <v>1</v>
      </c>
      <c r="F33" s="137">
        <f>'výkaz výměr'!F60</f>
        <v>0</v>
      </c>
      <c r="G33" s="92">
        <f t="shared" si="2"/>
        <v>0</v>
      </c>
    </row>
    <row r="34" spans="1:7" ht="18" customHeight="1" x14ac:dyDescent="0.25">
      <c r="A34" s="99">
        <v>206</v>
      </c>
      <c r="B34" s="86" t="s">
        <v>46</v>
      </c>
      <c r="C34" s="88">
        <f>C17*5</f>
        <v>305</v>
      </c>
      <c r="D34" s="88" t="s">
        <v>0</v>
      </c>
      <c r="E34" s="89">
        <v>1</v>
      </c>
      <c r="F34" s="137">
        <f>'výkaz výměr'!F61</f>
        <v>0</v>
      </c>
      <c r="G34" s="92">
        <f t="shared" si="2"/>
        <v>0</v>
      </c>
    </row>
    <row r="35" spans="1:7" ht="18" customHeight="1" thickBot="1" x14ac:dyDescent="0.3">
      <c r="A35" s="82">
        <v>207</v>
      </c>
      <c r="B35" s="83" t="s">
        <v>28</v>
      </c>
      <c r="C35" s="84">
        <f>C17*0.3</f>
        <v>18.3</v>
      </c>
      <c r="D35" s="90" t="s">
        <v>32</v>
      </c>
      <c r="E35" s="91">
        <v>1</v>
      </c>
      <c r="F35" s="137">
        <f>'výkaz výměr'!F62</f>
        <v>0</v>
      </c>
      <c r="G35" s="92">
        <f t="shared" si="2"/>
        <v>0</v>
      </c>
    </row>
    <row r="36" spans="1:7" ht="33.75" customHeight="1" thickBot="1" x14ac:dyDescent="0.3">
      <c r="A36" s="213"/>
      <c r="B36" s="214"/>
      <c r="C36" s="214"/>
      <c r="D36" s="214"/>
      <c r="E36" s="214"/>
      <c r="F36" s="215"/>
      <c r="G36" s="93">
        <f>SUM(G30:G35)</f>
        <v>0</v>
      </c>
    </row>
    <row r="37" spans="1:7" ht="16.5" customHeight="1" thickBot="1" x14ac:dyDescent="0.3">
      <c r="A37" s="128"/>
      <c r="B37" s="128"/>
      <c r="C37" s="128"/>
      <c r="D37" s="128"/>
      <c r="E37" s="128"/>
      <c r="F37" s="128"/>
      <c r="G37" s="128"/>
    </row>
    <row r="38" spans="1:7" ht="45" customHeight="1" thickBot="1" x14ac:dyDescent="0.3">
      <c r="A38" s="22" t="s">
        <v>4</v>
      </c>
      <c r="B38" s="23" t="s">
        <v>5</v>
      </c>
      <c r="C38" s="24" t="s">
        <v>2</v>
      </c>
      <c r="D38" s="24" t="s">
        <v>15</v>
      </c>
      <c r="E38" s="25" t="s">
        <v>7</v>
      </c>
      <c r="F38" s="22" t="s">
        <v>8</v>
      </c>
      <c r="G38" s="26" t="s">
        <v>20</v>
      </c>
    </row>
    <row r="39" spans="1:7" ht="16.5" customHeight="1" thickBot="1" x14ac:dyDescent="0.3">
      <c r="A39" s="27">
        <v>300</v>
      </c>
      <c r="B39" s="28" t="s">
        <v>14</v>
      </c>
      <c r="C39" s="28"/>
      <c r="D39" s="28"/>
      <c r="E39" s="28"/>
      <c r="F39" s="28"/>
      <c r="G39" s="29"/>
    </row>
    <row r="40" spans="1:7" ht="18" customHeight="1" x14ac:dyDescent="0.25">
      <c r="A40" s="71">
        <v>301</v>
      </c>
      <c r="B40" s="72" t="s">
        <v>18</v>
      </c>
      <c r="C40" s="73">
        <f>C17</f>
        <v>61</v>
      </c>
      <c r="D40" s="73">
        <v>1</v>
      </c>
      <c r="E40" s="74">
        <v>6</v>
      </c>
      <c r="F40" s="189">
        <f>'výkaz výměr'!F67</f>
        <v>0</v>
      </c>
      <c r="G40" s="75">
        <f>D40*F40*E40*C40</f>
        <v>0</v>
      </c>
    </row>
    <row r="41" spans="1:7" ht="18" customHeight="1" x14ac:dyDescent="0.25">
      <c r="A41" s="37">
        <v>302</v>
      </c>
      <c r="B41" s="36" t="s">
        <v>45</v>
      </c>
      <c r="C41" s="46">
        <f>C17</f>
        <v>61</v>
      </c>
      <c r="D41" s="45">
        <v>2</v>
      </c>
      <c r="E41" s="58">
        <v>1</v>
      </c>
      <c r="F41" s="138">
        <f>'výkaz výměr'!F68</f>
        <v>0</v>
      </c>
      <c r="G41" s="76">
        <f t="shared" ref="G41:G44" si="3">D41*F41*E41*C41</f>
        <v>0</v>
      </c>
    </row>
    <row r="42" spans="1:7" ht="27.75" customHeight="1" x14ac:dyDescent="0.25">
      <c r="A42" s="37">
        <v>303</v>
      </c>
      <c r="B42" s="36" t="s">
        <v>23</v>
      </c>
      <c r="C42" s="45">
        <f>C17</f>
        <v>61</v>
      </c>
      <c r="D42" s="45">
        <v>2</v>
      </c>
      <c r="E42" s="59">
        <v>1</v>
      </c>
      <c r="F42" s="138">
        <f>'výkaz výměr'!F69</f>
        <v>0</v>
      </c>
      <c r="G42" s="76">
        <f t="shared" si="3"/>
        <v>0</v>
      </c>
    </row>
    <row r="43" spans="1:7" ht="18" customHeight="1" x14ac:dyDescent="0.25">
      <c r="A43" s="37">
        <v>304</v>
      </c>
      <c r="B43" s="38" t="s">
        <v>19</v>
      </c>
      <c r="C43" s="45">
        <f>C17</f>
        <v>61</v>
      </c>
      <c r="D43" s="47">
        <v>3</v>
      </c>
      <c r="E43" s="59">
        <v>2</v>
      </c>
      <c r="F43" s="138">
        <f>'výkaz výměr'!F70</f>
        <v>0</v>
      </c>
      <c r="G43" s="76">
        <f t="shared" si="3"/>
        <v>0</v>
      </c>
    </row>
    <row r="44" spans="1:7" ht="18" customHeight="1" thickBot="1" x14ac:dyDescent="0.3">
      <c r="A44" s="60">
        <v>305</v>
      </c>
      <c r="B44" s="61" t="s">
        <v>33</v>
      </c>
      <c r="C44" s="62">
        <f>C17</f>
        <v>61</v>
      </c>
      <c r="D44" s="62">
        <v>1</v>
      </c>
      <c r="E44" s="63">
        <v>1</v>
      </c>
      <c r="F44" s="190">
        <f>'výkaz výměr'!F71</f>
        <v>0</v>
      </c>
      <c r="G44" s="76">
        <f t="shared" si="3"/>
        <v>0</v>
      </c>
    </row>
    <row r="45" spans="1:7" ht="24.75" customHeight="1" thickBot="1" x14ac:dyDescent="0.3">
      <c r="A45" s="228"/>
      <c r="B45" s="229"/>
      <c r="C45" s="229"/>
      <c r="D45" s="229"/>
      <c r="E45" s="229"/>
      <c r="F45" s="230"/>
      <c r="G45" s="64">
        <f>SUM(G40:G44)</f>
        <v>0</v>
      </c>
    </row>
    <row r="46" spans="1:7" ht="16.5" customHeight="1" thickBot="1" x14ac:dyDescent="0.3"/>
    <row r="47" spans="1:7" ht="33.75" customHeight="1" thickBot="1" x14ac:dyDescent="0.3">
      <c r="A47" s="216" t="s">
        <v>3</v>
      </c>
      <c r="B47" s="217"/>
      <c r="C47" s="217"/>
      <c r="D47" s="217"/>
      <c r="E47" s="217"/>
      <c r="F47" s="218"/>
      <c r="G47" s="65">
        <f>G12+G26+G45+G36</f>
        <v>0</v>
      </c>
    </row>
  </sheetData>
  <sheetProtection algorithmName="SHA-512" hashValue="s6bLGw4hXJwf/Xl6BxV1qePNvj+Ik59oxSHuuElwfInPLcCU8ERcwLRQL0BD5+gJcf4ZY9tAc8pGfjU4zXSlwQ==" saltValue="zjRGJJ/Qdkj2I5MjKO4TjQ==" spinCount="100000" sheet="1" objects="1" scenarios="1"/>
  <mergeCells count="10">
    <mergeCell ref="C29:G29"/>
    <mergeCell ref="A36:F36"/>
    <mergeCell ref="A45:F45"/>
    <mergeCell ref="A47:F47"/>
    <mergeCell ref="A1:G1"/>
    <mergeCell ref="A2:G2"/>
    <mergeCell ref="A12:F12"/>
    <mergeCell ref="B13:G13"/>
    <mergeCell ref="A26:F26"/>
    <mergeCell ref="A27:G27"/>
  </mergeCells>
  <pageMargins left="0.7" right="0.7" top="0.78740157499999996" bottom="0.78740157499999996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70" zoomScaleNormal="70" workbookViewId="0">
      <selection activeCell="F7" sqref="F7"/>
    </sheetView>
  </sheetViews>
  <sheetFormatPr defaultRowHeight="15" x14ac:dyDescent="0.25"/>
  <cols>
    <col min="1" max="1" width="8.5703125" style="30" customWidth="1"/>
    <col min="2" max="2" width="177.28515625" style="30" customWidth="1"/>
    <col min="3" max="3" width="9.140625" style="30"/>
    <col min="4" max="4" width="10.7109375" style="30" customWidth="1"/>
    <col min="5" max="5" width="9.140625" style="30" customWidth="1"/>
    <col min="6" max="6" width="10.140625" style="30" bestFit="1" customWidth="1"/>
    <col min="7" max="7" width="14.28515625" style="30" customWidth="1"/>
    <col min="8" max="8" width="11.28515625" style="30" customWidth="1"/>
    <col min="9" max="16384" width="9.140625" style="30"/>
  </cols>
  <sheetData>
    <row r="1" spans="1:7" ht="39" customHeight="1" thickBot="1" x14ac:dyDescent="0.3">
      <c r="A1" s="220" t="s">
        <v>133</v>
      </c>
      <c r="B1" s="220"/>
      <c r="C1" s="220"/>
      <c r="D1" s="220"/>
      <c r="E1" s="220"/>
      <c r="F1" s="220"/>
      <c r="G1" s="220"/>
    </row>
    <row r="2" spans="1:7" s="66" customFormat="1" ht="18" customHeight="1" thickBot="1" x14ac:dyDescent="0.3">
      <c r="A2" s="147"/>
      <c r="B2" s="147"/>
      <c r="C2" s="147"/>
      <c r="D2" s="147"/>
      <c r="E2" s="147"/>
      <c r="F2" s="147"/>
      <c r="G2" s="148"/>
    </row>
    <row r="3" spans="1:7" s="66" customFormat="1" ht="54" customHeight="1" thickBot="1" x14ac:dyDescent="0.3">
      <c r="A3" s="170" t="s">
        <v>4</v>
      </c>
      <c r="B3" s="171" t="s">
        <v>5</v>
      </c>
      <c r="C3" s="172" t="s">
        <v>2</v>
      </c>
      <c r="D3" s="172" t="s">
        <v>15</v>
      </c>
      <c r="E3" s="181" t="s">
        <v>7</v>
      </c>
      <c r="F3" s="173" t="s">
        <v>135</v>
      </c>
      <c r="G3" s="170" t="s">
        <v>20</v>
      </c>
    </row>
    <row r="4" spans="1:7" s="66" customFormat="1" ht="24.75" customHeight="1" thickBot="1" x14ac:dyDescent="0.3">
      <c r="A4" s="149">
        <v>400</v>
      </c>
      <c r="B4" s="183" t="s">
        <v>128</v>
      </c>
      <c r="C4" s="184"/>
      <c r="D4" s="184"/>
      <c r="E4" s="184"/>
      <c r="F4" s="184"/>
      <c r="G4" s="185"/>
    </row>
    <row r="5" spans="1:7" s="66" customFormat="1" ht="24.75" customHeight="1" x14ac:dyDescent="0.25">
      <c r="A5" s="186" t="s">
        <v>139</v>
      </c>
      <c r="B5" s="179" t="s">
        <v>138</v>
      </c>
      <c r="C5" s="176">
        <f>'výkaz výměr'!C76</f>
        <v>35</v>
      </c>
      <c r="D5" s="176">
        <v>1</v>
      </c>
      <c r="E5" s="177">
        <v>1</v>
      </c>
      <c r="F5" s="208">
        <f>'výkaz výměr'!F76</f>
        <v>0</v>
      </c>
      <c r="G5" s="182">
        <f>C5*D5*E5*F5</f>
        <v>0</v>
      </c>
    </row>
    <row r="6" spans="1:7" s="66" customFormat="1" ht="33.75" customHeight="1" x14ac:dyDescent="0.25">
      <c r="A6" s="174">
        <v>402</v>
      </c>
      <c r="B6" s="175" t="s">
        <v>18</v>
      </c>
      <c r="C6" s="176">
        <f>'výkaz výměr'!C77</f>
        <v>352</v>
      </c>
      <c r="D6" s="176">
        <v>4</v>
      </c>
      <c r="E6" s="177">
        <v>6</v>
      </c>
      <c r="F6" s="191">
        <f>'výkaz výměr'!F77</f>
        <v>0</v>
      </c>
      <c r="G6" s="182">
        <f>F6*E6*D6*C6</f>
        <v>0</v>
      </c>
    </row>
    <row r="7" spans="1:7" s="66" customFormat="1" ht="33.75" customHeight="1" x14ac:dyDescent="0.25">
      <c r="A7" s="153">
        <v>403</v>
      </c>
      <c r="B7" s="158" t="s">
        <v>23</v>
      </c>
      <c r="C7" s="154">
        <f>'výkaz výměr'!C78</f>
        <v>352</v>
      </c>
      <c r="D7" s="154">
        <v>2</v>
      </c>
      <c r="E7" s="161">
        <v>1</v>
      </c>
      <c r="F7" s="153">
        <f>'výkaz výměr'!F78</f>
        <v>0</v>
      </c>
      <c r="G7" s="167">
        <f>F7*E7*D7*C7</f>
        <v>0</v>
      </c>
    </row>
    <row r="8" spans="1:7" s="66" customFormat="1" ht="33.75" customHeight="1" thickBot="1" x14ac:dyDescent="0.3">
      <c r="A8" s="155">
        <v>404</v>
      </c>
      <c r="B8" s="159" t="s">
        <v>19</v>
      </c>
      <c r="C8" s="156">
        <f>'výkaz výměr'!C79</f>
        <v>352</v>
      </c>
      <c r="D8" s="156">
        <v>3</v>
      </c>
      <c r="E8" s="162">
        <v>1</v>
      </c>
      <c r="F8" s="192">
        <f>'výkaz výměr'!F79</f>
        <v>0</v>
      </c>
      <c r="G8" s="168">
        <f>F8*E8*D8*C8</f>
        <v>0</v>
      </c>
    </row>
    <row r="9" spans="1:7" ht="33.950000000000003" customHeight="1" thickBot="1" x14ac:dyDescent="0.3">
      <c r="A9" s="169" t="s">
        <v>136</v>
      </c>
      <c r="B9" s="233" t="s">
        <v>141</v>
      </c>
      <c r="C9" s="234"/>
      <c r="D9" s="234"/>
      <c r="E9" s="234"/>
      <c r="F9" s="235"/>
      <c r="G9" s="157">
        <f>SUM(G5:G8)</f>
        <v>0</v>
      </c>
    </row>
    <row r="10" spans="1:7" ht="15.75" thickBot="1" x14ac:dyDescent="0.3"/>
    <row r="11" spans="1:7" ht="19.5" thickBot="1" x14ac:dyDescent="0.3">
      <c r="A11" s="216" t="s">
        <v>129</v>
      </c>
      <c r="B11" s="217"/>
      <c r="C11" s="217"/>
      <c r="D11" s="217"/>
      <c r="E11" s="217"/>
      <c r="F11" s="218"/>
      <c r="G11" s="187">
        <f>G9</f>
        <v>0</v>
      </c>
    </row>
  </sheetData>
  <sheetProtection algorithmName="SHA-512" hashValue="z6u5BU3bV1yb5h6OJ1mAi9DHL1OKTdblK0KFz/FwSLUny+wef/gkmE5FRWEqaj9D0p2slAAxq7C7VzVqm+rh6g==" saltValue="e782XvTO81CbvhUXzMy0DQ==" spinCount="100000" sheet="1" objects="1" scenarios="1"/>
  <mergeCells count="3">
    <mergeCell ref="A11:F11"/>
    <mergeCell ref="A1:G1"/>
    <mergeCell ref="B9:F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výkaz výměr</vt:lpstr>
      <vt:lpstr>I. časová etapa</vt:lpstr>
      <vt:lpstr>II. časová etapa</vt:lpstr>
      <vt:lpstr>III. časová etapa</vt:lpstr>
      <vt:lpstr>vyhrazená změna 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Ing. Lukáš Drahozal</cp:lastModifiedBy>
  <cp:lastPrinted>2025-06-12T13:54:09Z</cp:lastPrinted>
  <dcterms:created xsi:type="dcterms:W3CDTF">2021-04-20T08:19:54Z</dcterms:created>
  <dcterms:modified xsi:type="dcterms:W3CDTF">2025-06-16T10:57:50Z</dcterms:modified>
  <cp:contentStatus/>
</cp:coreProperties>
</file>