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L:\DataPR_Z\UI\SI\SI_Pracovní\Pracovní Kryry\FINAL\"/>
    </mc:Choice>
  </mc:AlternateContent>
  <xr:revisionPtr revIDLastSave="0" documentId="8_{57F8FD56-4BAA-4BB5-A740-6D3B20270B97}" xr6:coauthVersionLast="36" xr6:coauthVersionMax="36" xr10:uidLastSave="{00000000-0000-0000-0000-000000000000}"/>
  <bookViews>
    <workbookView xWindow="0" yWindow="0" windowWidth="22260" windowHeight="12645" tabRatio="729" activeTab="2" xr2:uid="{00000000-000D-0000-FFFF-FFFF00000000}"/>
  </bookViews>
  <sheets>
    <sheet name="Rekapitulace rozpočtu" sheetId="13" r:id="rId1"/>
    <sheet name="E_1 Podkladové studie" sheetId="9" r:id="rId2"/>
    <sheet name="G Podrobný IGP" sheetId="10" r:id="rId3"/>
    <sheet name="G_1 Doplňkový IGP" sheetId="11" r:id="rId4"/>
    <sheet name="G_2 Průzkum skládek" sheetId="12" r:id="rId5"/>
    <sheet name="Finanční harmonogram" sheetId="14" r:id="rId6"/>
  </sheets>
  <definedNames>
    <definedName name="_xlnm._FilterDatabase" localSheetId="5" hidden="1">'Finanční harmonogram'!$A$19:$D$61</definedName>
    <definedName name="_xlnm._FilterDatabase" localSheetId="2" hidden="1">'G Podrobný IGP'!$A$19:$I$151</definedName>
    <definedName name="_xlnm._FilterDatabase" localSheetId="3" hidden="1">'G_1 Doplňkový IGP'!$A$17:$G$163</definedName>
    <definedName name="_xlnm._FilterDatabase" localSheetId="4" hidden="1">'G_2 Průzkum skládek'!$A$13:$I$74</definedName>
    <definedName name="_xlnm._FilterDatabase" localSheetId="0" hidden="1">'Rekapitulace rozpočtu'!$A$24:$H$66</definedName>
    <definedName name="_xlnm.Print_Titles" localSheetId="5">'Finanční harmonogram'!$1:$1</definedName>
    <definedName name="_xlnm.Print_Titles" localSheetId="2">'G Podrobný IGP'!$19:$19</definedName>
    <definedName name="_xlnm.Print_Titles" localSheetId="3">'G_1 Doplňkový IGP'!$17:$17</definedName>
    <definedName name="_xlnm.Print_Titles" localSheetId="4">'G_2 Průzkum skládek'!$13:$13</definedName>
    <definedName name="_xlnm.Print_Area" localSheetId="1">'E_1 Podkladové studie'!$A$1:$C$18</definedName>
    <definedName name="_xlnm.Print_Area" localSheetId="5">'Finanční harmonogram'!$A$1:$F$69</definedName>
    <definedName name="_xlnm.Print_Area" localSheetId="2">'G Podrobný IGP'!$A$1:$M$151</definedName>
    <definedName name="_xlnm.Print_Area" localSheetId="3">'G_1 Doplňkový IGP'!$A$1:$G$163</definedName>
    <definedName name="_xlnm.Print_Area" localSheetId="4">'G_2 Průzkum skládek'!$A$1:$G$74</definedName>
    <definedName name="_xlnm.Print_Area" localSheetId="0">'Rekapitulace rozpočtu'!$A$1:$C$66</definedName>
    <definedName name="Oblast_tisku_finHarmpod">'Finanční harmonogram'!$A$16:$D$69</definedName>
    <definedName name="OblastTiskuFinHarm">'Finanční harmonogram'!$A$1:$F$15</definedName>
    <definedName name="Z_AB757A8B_8F1B_4283_8BCF_E51FEB0C7E97_.wvu.FilterData" localSheetId="5" hidden="1">'Finanční harmonogram'!$A$19:$D$61</definedName>
    <definedName name="Z_AB757A8B_8F1B_4283_8BCF_E51FEB0C7E97_.wvu.FilterData" localSheetId="2" hidden="1">'G Podrobný IGP'!$A$19:$I$151</definedName>
    <definedName name="Z_AB757A8B_8F1B_4283_8BCF_E51FEB0C7E97_.wvu.FilterData" localSheetId="3" hidden="1">'G_1 Doplňkový IGP'!$A$17:$G$163</definedName>
    <definedName name="Z_AB757A8B_8F1B_4283_8BCF_E51FEB0C7E97_.wvu.FilterData" localSheetId="4" hidden="1">'G_2 Průzkum skládek'!$A$13:$I$74</definedName>
    <definedName name="Z_AB757A8B_8F1B_4283_8BCF_E51FEB0C7E97_.wvu.FilterData" localSheetId="0" hidden="1">'Rekapitulace rozpočtu'!$A$24:$H$66</definedName>
    <definedName name="Z_AB757A8B_8F1B_4283_8BCF_E51FEB0C7E97_.wvu.PrintArea" localSheetId="1" hidden="1">'E_1 Podkladové studie'!$A$1:$C$18</definedName>
    <definedName name="Z_AB757A8B_8F1B_4283_8BCF_E51FEB0C7E97_.wvu.PrintArea" localSheetId="5" hidden="1">'Finanční harmonogram'!$A$1:$F$69</definedName>
    <definedName name="Z_AB757A8B_8F1B_4283_8BCF_E51FEB0C7E97_.wvu.PrintArea" localSheetId="2" hidden="1">'G Podrobný IGP'!$A$1:$G$151</definedName>
    <definedName name="Z_AB757A8B_8F1B_4283_8BCF_E51FEB0C7E97_.wvu.PrintArea" localSheetId="3" hidden="1">'G_1 Doplňkový IGP'!$A$1:$G$163</definedName>
    <definedName name="Z_AB757A8B_8F1B_4283_8BCF_E51FEB0C7E97_.wvu.PrintArea" localSheetId="4" hidden="1">'G_2 Průzkum skládek'!$A$1:$G$74</definedName>
    <definedName name="Z_AB757A8B_8F1B_4283_8BCF_E51FEB0C7E97_.wvu.PrintArea" localSheetId="0" hidden="1">'Rekapitulace rozpočtu'!$A$1:$C$66</definedName>
    <definedName name="Z_AB757A8B_8F1B_4283_8BCF_E51FEB0C7E97_.wvu.PrintTitles" localSheetId="5" hidden="1">'Finanční harmonogram'!$1:$1</definedName>
    <definedName name="Z_AB757A8B_8F1B_4283_8BCF_E51FEB0C7E97_.wvu.PrintTitles" localSheetId="2" hidden="1">'G Podrobný IGP'!$19:$19</definedName>
    <definedName name="Z_AB757A8B_8F1B_4283_8BCF_E51FEB0C7E97_.wvu.PrintTitles" localSheetId="3" hidden="1">'G_1 Doplňkový IGP'!$17:$17</definedName>
    <definedName name="Z_AB757A8B_8F1B_4283_8BCF_E51FEB0C7E97_.wvu.PrintTitles" localSheetId="4" hidden="1">'G_2 Průzkum skládek'!$13:$13</definedName>
  </definedNames>
  <calcPr calcId="191029"/>
  <customWorkbookViews>
    <customWorkbookView name="MC – osobní zobrazení" guid="{AB757A8B-8F1B-4283-8BCF-E51FEB0C7E97}" mergeInterval="0" personalView="1" maximized="1" xWindow="-8" yWindow="-8" windowWidth="1936" windowHeight="1048" tabRatio="729" activeSheetId="1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4" l="1"/>
  <c r="C26" i="14" l="1"/>
  <c r="C37" i="14"/>
  <c r="C39" i="14"/>
  <c r="C44" i="14"/>
  <c r="C50" i="14"/>
  <c r="C17" i="13" l="1"/>
  <c r="A26" i="14" l="1"/>
  <c r="B26" i="14"/>
  <c r="D26" i="14"/>
  <c r="A39" i="14"/>
  <c r="B39" i="14"/>
  <c r="D39" i="14"/>
  <c r="A44" i="14"/>
  <c r="B44" i="14"/>
  <c r="D44" i="14"/>
  <c r="A50" i="14"/>
  <c r="B50" i="14"/>
  <c r="D50" i="14"/>
  <c r="B53" i="14" l="1"/>
  <c r="D66" i="14" l="1"/>
  <c r="A66" i="14"/>
  <c r="D60" i="14"/>
  <c r="B60" i="14"/>
  <c r="A60" i="14"/>
  <c r="D59" i="14"/>
  <c r="B59" i="14"/>
  <c r="A59" i="14"/>
  <c r="D58" i="14"/>
  <c r="C58" i="14"/>
  <c r="B58" i="14"/>
  <c r="A58" i="14"/>
  <c r="D57" i="14"/>
  <c r="C57" i="14"/>
  <c r="B57" i="14"/>
  <c r="A57" i="14"/>
  <c r="D56" i="14"/>
  <c r="C56" i="14"/>
  <c r="B56" i="14"/>
  <c r="A56" i="14"/>
  <c r="D55" i="14"/>
  <c r="C55" i="14"/>
  <c r="B55" i="14"/>
  <c r="A55" i="14"/>
  <c r="D54" i="14"/>
  <c r="C54" i="14"/>
  <c r="B54" i="14"/>
  <c r="A54" i="14"/>
  <c r="D53" i="14"/>
  <c r="C53" i="14"/>
  <c r="A53" i="14"/>
  <c r="D52" i="14"/>
  <c r="C52" i="14"/>
  <c r="B52" i="14"/>
  <c r="A52" i="14"/>
  <c r="D51" i="14"/>
  <c r="C51" i="14"/>
  <c r="B51" i="14"/>
  <c r="A51" i="14"/>
  <c r="D49" i="14"/>
  <c r="C49" i="14"/>
  <c r="B49" i="14"/>
  <c r="A49" i="14"/>
  <c r="D48" i="14"/>
  <c r="C48" i="14"/>
  <c r="B48" i="14"/>
  <c r="A48" i="14"/>
  <c r="D47" i="14"/>
  <c r="C47" i="14"/>
  <c r="B47" i="14"/>
  <c r="A47" i="14"/>
  <c r="D46" i="14"/>
  <c r="C46" i="14"/>
  <c r="B46" i="14"/>
  <c r="A46" i="14"/>
  <c r="D45" i="14"/>
  <c r="C45" i="14"/>
  <c r="B45" i="14"/>
  <c r="A45" i="14"/>
  <c r="D43" i="14"/>
  <c r="C43" i="14"/>
  <c r="B43" i="14"/>
  <c r="A43" i="14"/>
  <c r="D42" i="14"/>
  <c r="B42" i="14"/>
  <c r="A42" i="14"/>
  <c r="D41" i="14"/>
  <c r="C41" i="14"/>
  <c r="B41" i="14"/>
  <c r="A41" i="14"/>
  <c r="D40" i="14"/>
  <c r="C40" i="14"/>
  <c r="B40" i="14"/>
  <c r="A40" i="14"/>
  <c r="D38" i="14"/>
  <c r="C38" i="14"/>
  <c r="B38" i="14"/>
  <c r="A38" i="14"/>
  <c r="D37" i="14"/>
  <c r="B37" i="14"/>
  <c r="A37" i="14"/>
  <c r="D36" i="14"/>
  <c r="C36" i="14"/>
  <c r="B36" i="14"/>
  <c r="A36" i="14"/>
  <c r="D35" i="14"/>
  <c r="B35" i="14"/>
  <c r="A35" i="14"/>
  <c r="D34" i="14"/>
  <c r="B34" i="14"/>
  <c r="A34" i="14"/>
  <c r="D33" i="14"/>
  <c r="B33" i="14"/>
  <c r="A33" i="14"/>
  <c r="D32" i="14"/>
  <c r="B32" i="14"/>
  <c r="A32" i="14"/>
  <c r="D31" i="14"/>
  <c r="B31" i="14"/>
  <c r="A31" i="14"/>
  <c r="D30" i="14"/>
  <c r="C30" i="14"/>
  <c r="B30" i="14"/>
  <c r="A30" i="14"/>
  <c r="D29" i="14"/>
  <c r="C29" i="14"/>
  <c r="B29" i="14"/>
  <c r="A29" i="14"/>
  <c r="D28" i="14"/>
  <c r="C28" i="14"/>
  <c r="B28" i="14"/>
  <c r="A28" i="14"/>
  <c r="D27" i="14"/>
  <c r="C27" i="14"/>
  <c r="B27" i="14"/>
  <c r="A27" i="14"/>
  <c r="D25" i="14"/>
  <c r="C25" i="14"/>
  <c r="B25" i="14"/>
  <c r="A25" i="14"/>
  <c r="D24" i="14"/>
  <c r="C24" i="14"/>
  <c r="B24" i="14"/>
  <c r="A24" i="14"/>
  <c r="D23" i="14"/>
  <c r="B23" i="14"/>
  <c r="A23" i="14"/>
  <c r="D22" i="14"/>
  <c r="C22" i="14"/>
  <c r="B22" i="14"/>
  <c r="A22" i="14"/>
  <c r="D21" i="14"/>
  <c r="C21" i="14"/>
  <c r="B21" i="14"/>
  <c r="A21" i="14"/>
  <c r="D20" i="14"/>
  <c r="C20" i="14"/>
  <c r="B20" i="14"/>
  <c r="A20" i="14"/>
  <c r="D19" i="14"/>
  <c r="C19" i="14"/>
  <c r="B19" i="14"/>
  <c r="A19" i="14"/>
  <c r="A1" i="14"/>
  <c r="F11" i="14" l="1"/>
  <c r="G149" i="10"/>
  <c r="G150" i="10" s="1"/>
  <c r="G15" i="10" s="1"/>
  <c r="C35" i="13" l="1"/>
  <c r="C32" i="14" s="1"/>
  <c r="A1" i="9"/>
  <c r="A1" i="10"/>
  <c r="A1" i="11"/>
  <c r="A1" i="12"/>
  <c r="C33" i="13" l="1"/>
  <c r="C31" i="14" s="1"/>
  <c r="C32" i="13"/>
  <c r="C23" i="14" s="1"/>
  <c r="F7" i="14" s="1"/>
  <c r="A22" i="13"/>
  <c r="C19" i="13"/>
  <c r="C18" i="13"/>
  <c r="C16" i="13"/>
  <c r="C12" i="13"/>
  <c r="C11" i="13"/>
  <c r="C10" i="13"/>
  <c r="G146" i="10" l="1"/>
  <c r="G147" i="10" s="1"/>
  <c r="G14" i="10" s="1"/>
  <c r="C38" i="13" s="1"/>
  <c r="C42" i="14" s="1"/>
  <c r="F9" i="14" s="1"/>
  <c r="G72" i="12" l="1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5" i="12"/>
  <c r="G54" i="12"/>
  <c r="G53" i="12"/>
  <c r="G52" i="12"/>
  <c r="G49" i="12"/>
  <c r="G48" i="12"/>
  <c r="G47" i="12"/>
  <c r="G46" i="12"/>
  <c r="G45" i="12"/>
  <c r="G44" i="12"/>
  <c r="G43" i="12"/>
  <c r="G40" i="12"/>
  <c r="G39" i="12"/>
  <c r="G38" i="12"/>
  <c r="G37" i="12"/>
  <c r="G36" i="12"/>
  <c r="G35" i="12"/>
  <c r="G34" i="12"/>
  <c r="G32" i="12"/>
  <c r="G31" i="12"/>
  <c r="G30" i="12"/>
  <c r="G29" i="12"/>
  <c r="G28" i="12"/>
  <c r="G27" i="12"/>
  <c r="G26" i="12"/>
  <c r="G25" i="12"/>
  <c r="G24" i="12"/>
  <c r="G22" i="12"/>
  <c r="G21" i="12"/>
  <c r="G20" i="12"/>
  <c r="G19" i="12"/>
  <c r="G18" i="12"/>
  <c r="G17" i="12"/>
  <c r="G16" i="12"/>
  <c r="G56" i="12" l="1"/>
  <c r="G8" i="12" s="1"/>
  <c r="G41" i="12"/>
  <c r="G50" i="12"/>
  <c r="G7" i="12" s="1"/>
  <c r="G73" i="12"/>
  <c r="G9" i="12" s="1"/>
  <c r="G74" i="12" l="1"/>
  <c r="G6" i="12"/>
  <c r="G10" i="12" s="1"/>
  <c r="C40" i="13" s="1"/>
  <c r="G161" i="11"/>
  <c r="G160" i="11"/>
  <c r="G159" i="11"/>
  <c r="G158" i="11"/>
  <c r="G155" i="11"/>
  <c r="G154" i="11"/>
  <c r="G153" i="11"/>
  <c r="G152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4" i="11"/>
  <c r="G133" i="11"/>
  <c r="G132" i="11"/>
  <c r="G131" i="11"/>
  <c r="G130" i="11"/>
  <c r="G129" i="11"/>
  <c r="G128" i="11"/>
  <c r="G127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5" i="11"/>
  <c r="G64" i="11"/>
  <c r="G63" i="11"/>
  <c r="G62" i="11"/>
  <c r="G61" i="11"/>
  <c r="G60" i="11"/>
  <c r="G59" i="11"/>
  <c r="G58" i="11"/>
  <c r="G57" i="11"/>
  <c r="G56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C35" i="14" l="1"/>
  <c r="C15" i="13"/>
  <c r="G135" i="11"/>
  <c r="G10" i="11" s="1"/>
  <c r="G156" i="11"/>
  <c r="G12" i="11" s="1"/>
  <c r="G150" i="11"/>
  <c r="G11" i="11" s="1"/>
  <c r="G106" i="11"/>
  <c r="G8" i="11" s="1"/>
  <c r="G14" i="11"/>
  <c r="C39" i="13" s="1"/>
  <c r="G66" i="11"/>
  <c r="G6" i="11" s="1"/>
  <c r="G83" i="11"/>
  <c r="G7" i="11" s="1"/>
  <c r="G125" i="11"/>
  <c r="G9" i="11" s="1"/>
  <c r="G162" i="11"/>
  <c r="G13" i="11" s="1"/>
  <c r="G163" i="11"/>
  <c r="C34" i="14" l="1"/>
  <c r="C14" i="13"/>
  <c r="C18" i="9"/>
  <c r="G143" i="10" l="1"/>
  <c r="G142" i="10"/>
  <c r="G141" i="10"/>
  <c r="G140" i="10"/>
  <c r="G139" i="10"/>
  <c r="G138" i="10"/>
  <c r="G137" i="10"/>
  <c r="G144" i="10" s="1"/>
  <c r="G133" i="10"/>
  <c r="G132" i="10"/>
  <c r="G131" i="10"/>
  <c r="G127" i="10"/>
  <c r="G126" i="10"/>
  <c r="G125" i="10"/>
  <c r="G121" i="10"/>
  <c r="G120" i="10"/>
  <c r="G119" i="10"/>
  <c r="G118" i="10"/>
  <c r="G117" i="10"/>
  <c r="G116" i="10"/>
  <c r="G115" i="10"/>
  <c r="G114" i="10"/>
  <c r="G113" i="10"/>
  <c r="G109" i="10"/>
  <c r="G108" i="10"/>
  <c r="G107" i="10"/>
  <c r="G106" i="10"/>
  <c r="G105" i="10"/>
  <c r="G104" i="10"/>
  <c r="G103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4" i="10"/>
  <c r="G63" i="10"/>
  <c r="G62" i="10"/>
  <c r="G61" i="10"/>
  <c r="G60" i="10"/>
  <c r="G59" i="10"/>
  <c r="G58" i="10"/>
  <c r="G57" i="10"/>
  <c r="G56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7" i="10"/>
  <c r="G36" i="10"/>
  <c r="G35" i="10"/>
  <c r="G34" i="10"/>
  <c r="G33" i="10"/>
  <c r="G32" i="10"/>
  <c r="G31" i="10"/>
  <c r="G30" i="10"/>
  <c r="D29" i="10"/>
  <c r="G29" i="10" s="1"/>
  <c r="D28" i="10"/>
  <c r="G28" i="10" s="1"/>
  <c r="G27" i="10"/>
  <c r="G26" i="10"/>
  <c r="G25" i="10"/>
  <c r="G24" i="10"/>
  <c r="G23" i="10"/>
  <c r="G22" i="10"/>
  <c r="G13" i="10" l="1"/>
  <c r="G122" i="10"/>
  <c r="G123" i="10" s="1"/>
  <c r="G10" i="10" s="1"/>
  <c r="G128" i="10"/>
  <c r="G129" i="10" s="1"/>
  <c r="C36" i="13" s="1"/>
  <c r="C33" i="14" s="1"/>
  <c r="F8" i="14" s="1"/>
  <c r="A14" i="14" s="1"/>
  <c r="G11" i="14" s="1"/>
  <c r="G134" i="10"/>
  <c r="G82" i="10"/>
  <c r="G83" i="10" s="1"/>
  <c r="G7" i="10" s="1"/>
  <c r="G110" i="10"/>
  <c r="G111" i="10" s="1"/>
  <c r="G9" i="10" s="1"/>
  <c r="G135" i="10"/>
  <c r="G12" i="10" s="1"/>
  <c r="G65" i="10"/>
  <c r="G66" i="10" s="1"/>
  <c r="G6" i="10" s="1"/>
  <c r="C34" i="13" s="1"/>
  <c r="G100" i="10"/>
  <c r="G101" i="10" s="1"/>
  <c r="G8" i="10" s="1"/>
  <c r="C37" i="13" l="1"/>
  <c r="C60" i="14" s="1"/>
  <c r="G11" i="10"/>
  <c r="G10" i="14" l="1"/>
  <c r="G7" i="14"/>
  <c r="G9" i="14"/>
  <c r="G8" i="14"/>
  <c r="G151" i="10"/>
  <c r="G16" i="10"/>
  <c r="C13" i="13"/>
  <c r="C20" i="13" s="1"/>
  <c r="C66" i="13"/>
  <c r="C66" i="14" l="1"/>
  <c r="C70" i="14" s="1"/>
  <c r="C59" i="14"/>
  <c r="A61" i="14" s="1"/>
</calcChain>
</file>

<file path=xl/sharedStrings.xml><?xml version="1.0" encoding="utf-8"?>
<sst xmlns="http://schemas.openxmlformats.org/spreadsheetml/2006/main" count="1174" uniqueCount="318">
  <si>
    <t>Soupis prací</t>
  </si>
  <si>
    <t>Cena v Kč bez DPH</t>
  </si>
  <si>
    <t>VD Kryry - projektová příprava - generální projektant</t>
  </si>
  <si>
    <t>Rekapitulace</t>
  </si>
  <si>
    <t>P</t>
  </si>
  <si>
    <t>Dokumentace pro povolení stavby</t>
  </si>
  <si>
    <t>Podkladové studie EIA</t>
  </si>
  <si>
    <t>E</t>
  </si>
  <si>
    <t>Dokumentace EIA</t>
  </si>
  <si>
    <t>TS</t>
  </si>
  <si>
    <t>Technické studie</t>
  </si>
  <si>
    <t>G</t>
  </si>
  <si>
    <t>Doplňkový IGP</t>
  </si>
  <si>
    <t>Průzkum skládek 2. etapa</t>
  </si>
  <si>
    <t>KO</t>
  </si>
  <si>
    <t>Koordinační činnost</t>
  </si>
  <si>
    <t>B</t>
  </si>
  <si>
    <t>Dokumentace pro odstranění staveb</t>
  </si>
  <si>
    <t>S</t>
  </si>
  <si>
    <t>Projekty sanace (asanace skládek)</t>
  </si>
  <si>
    <t>pol.</t>
  </si>
  <si>
    <t>výkon / dodávka prací</t>
  </si>
  <si>
    <t>počet m.j.</t>
  </si>
  <si>
    <t>jedn.</t>
  </si>
  <si>
    <t>1.</t>
  </si>
  <si>
    <t>1.1.</t>
  </si>
  <si>
    <t>Jádrové vrty vrtané TK v hloubkovém intervalu 0,0 - 10,0 m</t>
  </si>
  <si>
    <t>bm</t>
  </si>
  <si>
    <t>Jádrové vrty vrtané TK v hloubce &gt; 10,0 m</t>
  </si>
  <si>
    <t xml:space="preserve">Jádrové vrty vrtané TK speciální soupravou do obtížně přístupných míst (např. pásový podvozek) v hloubkovém intervalu 0,0 - 10,0 m </t>
  </si>
  <si>
    <t xml:space="preserve">Jádrové vrty vrtané TK speciální soupravou do obtížně přístupných míst (např. pásový podvozek) v hloubce &gt; 10,0 m </t>
  </si>
  <si>
    <t>Jádrové vrty vrtané dvojitou jádrovkou s výplachem v hloubkovém intervalu 0,0 - 30,0 m</t>
  </si>
  <si>
    <t>Jádrové vrty vrtané dvojitou jádrovkou s výplachem v hloubkovém intervalu &gt; 30,0 m</t>
  </si>
  <si>
    <t xml:space="preserve">Jádrové vrty vrtané dvojitou jádrovkou s výplachem, speciální soupravou do obtížně přístupných míst (např. pásový podvozek) </t>
  </si>
  <si>
    <t>Jádrové vrty vrtané dvojitou jádrovkou s výplachem, speciální soupravou do obtížně přístupných míst (např. pásový podvozek) příplatek za 1 m vrtu k jednotkovým cenám dle výše uvedených hloubkových intervalů nad 30 m</t>
  </si>
  <si>
    <t>Presiometrické vrty vrtané dvojitou jádrovkou s výplachem (Ø76 mm) - příplatek za 1 m vrtu k jednotkovým cenám dle výše uvedených hloubkových intervalů</t>
  </si>
  <si>
    <t xml:space="preserve">Inklinometrické vrty vrtané TK se zabudováním inklinometrické pažnice </t>
  </si>
  <si>
    <t>Inklinometrické vrty vrtané dvojitou jádrovkou se zabudováním inklinometrické pažnice (Ø112 mm)</t>
  </si>
  <si>
    <t>ks</t>
  </si>
  <si>
    <t>HG vrt hloubený rotačně příklepovým pneumatickým kladivem (Ø120 až 254 mm)</t>
  </si>
  <si>
    <t>Vystrojení HG vrtu PVC pažnicí Ø125 mm, obsyp, těsnění</t>
  </si>
  <si>
    <t>Kopané šachtice (do 3 m), včetně likvidace</t>
  </si>
  <si>
    <t xml:space="preserve">Kopané šachtice (nad 3 m), včetně pažení, čerpání, techniky (bagr, jeřáb), likvidace, statická zatěžovací zkouška vč. materiálu </t>
  </si>
  <si>
    <t>Diagnostické odvrty ve vozovce, odběr dílčích vzorků</t>
  </si>
  <si>
    <t>1.2.</t>
  </si>
  <si>
    <t>Příprava a likvidace sondážního pracoviště pro vrty vrtané TK</t>
  </si>
  <si>
    <t>prac.</t>
  </si>
  <si>
    <t>Příprava a likvidace sondážního pracoviště pro vrty vrtané s výplachem</t>
  </si>
  <si>
    <t>Příprava a likvidace sondážního pracoviště pro vrty vrtané v obtížně přístupném terénu</t>
  </si>
  <si>
    <t>Příprava a likvidace sondážního pracoviště na provozovaných dálnicích a silnicích</t>
  </si>
  <si>
    <t>Příprava a likvidace sondážního pracoviště na železniční trati</t>
  </si>
  <si>
    <t>Bezpečnostní předkopy pro ověření polohy podzemních inženýrských sítí</t>
  </si>
  <si>
    <t>Provozní pažení a odpažení vrtů</t>
  </si>
  <si>
    <t>Osazení zhlaví vrtu (HG, inklino)</t>
  </si>
  <si>
    <t>Prostoje vrtné soupravy při realizaci presiometrických zkoušek a karotážního měření</t>
  </si>
  <si>
    <t>hod.</t>
  </si>
  <si>
    <t>Likvidace vrtů hutněným záhozem</t>
  </si>
  <si>
    <t>m</t>
  </si>
  <si>
    <t>Likvidace vrtů jílocementovou suspenzí</t>
  </si>
  <si>
    <t>Skartace vrtného jádra</t>
  </si>
  <si>
    <t>Archivace vybraných částí vrtného jádra</t>
  </si>
  <si>
    <t>Vybudování přístupových cest, zajištění dopravních omezení a pronájmu dopravního značení*)</t>
  </si>
  <si>
    <t>kpl</t>
  </si>
  <si>
    <t>Škody na pozemcích*)</t>
  </si>
  <si>
    <t>Doprava vrtné a doprovodné techniky</t>
  </si>
  <si>
    <t>1.3.</t>
  </si>
  <si>
    <t>Odběr vzorků  zemin / hornin - porušené - třída 3B</t>
  </si>
  <si>
    <t>Odběr vzorků  zemin / hornin - technologické - třída 3B</t>
  </si>
  <si>
    <t>Odběr vzorků  zemin - technologické velkoobjemové (odebírané bagrem) - třída 3B</t>
  </si>
  <si>
    <t>Odběr vzorků  zemin / hornin - neporušené -  třída 1 (2) A - vtlačným břitovým odběrákem</t>
  </si>
  <si>
    <t>Odběr vzorků  zemin / hornin - neporušené -  třída 1 (2) A - odvrtávacím odběrným přístrojem - Denison</t>
  </si>
  <si>
    <t>Odběr vzorků  hornin - neporušené -  třída 1 (2) A - z vrtného jádra vrtaného dvojitou jádrovkou</t>
  </si>
  <si>
    <t>Odběr vzorků vody</t>
  </si>
  <si>
    <t>Odběr vzorků zemin pro stanovení znečištění zemin</t>
  </si>
  <si>
    <t>Doprava vzorků do laboratoře</t>
  </si>
  <si>
    <t>Dílčí mezisoučet pol. 1 (Kč bez DPH)</t>
  </si>
  <si>
    <t>2.</t>
  </si>
  <si>
    <t xml:space="preserve">POLNÍ ZKOUŠKY </t>
  </si>
  <si>
    <t>Presiometrické zkoušky</t>
  </si>
  <si>
    <t>zk.</t>
  </si>
  <si>
    <t>Příprava a likvidace pracoviště a techniky pro presiometrickou zkoušku</t>
  </si>
  <si>
    <t>Dynamické penetrační zkoušky</t>
  </si>
  <si>
    <t>Příprava a likvidace pracoviště a techniky pro dynamickou penetrační zkoušku</t>
  </si>
  <si>
    <t>Statické penetrační zkoušky CPT</t>
  </si>
  <si>
    <t>Statické penetrační zkoušky CPTU</t>
  </si>
  <si>
    <t>Příprava a likvidace pracoviště a techniky pro CPT, CPTU</t>
  </si>
  <si>
    <t>Inklinometrické měření (do hl. 40m)</t>
  </si>
  <si>
    <t>Inklinometrické měření (nad hl. 40m)</t>
  </si>
  <si>
    <t>Měření kapesním penetrometrem</t>
  </si>
  <si>
    <t>Vodní tlaková zkouška</t>
  </si>
  <si>
    <t>Injektážní pokus (9 injektážních vrtů, 2 ověřovací - jen zkoušky, bez vrtných prací)</t>
  </si>
  <si>
    <t>Komplexní vyhodnocení polních zkoušek</t>
  </si>
  <si>
    <t>Doprava souprav, měřící aparatury a měřící skupiny</t>
  </si>
  <si>
    <t>Dílčí mezisoučet pol. 2 (Kč bez DPH)</t>
  </si>
  <si>
    <t>3.</t>
  </si>
  <si>
    <t>bod</t>
  </si>
  <si>
    <t>Zpracování dat, vypracování závěrečné zprávy</t>
  </si>
  <si>
    <t>Dílčí mezisoučet pol. 3 (Kč bez DPH)</t>
  </si>
  <si>
    <t>4.</t>
  </si>
  <si>
    <t>LABORATORNÍ PRÁCE</t>
  </si>
  <si>
    <t xml:space="preserve">Základní klasifikační rozbory vzorku 3B ("porušený vzorek") </t>
  </si>
  <si>
    <t xml:space="preserve">Základní klasifikační rozbory vzorku 1 (2) A ("neporušený vzorek") </t>
  </si>
  <si>
    <t>Zkoušky vzorků 1 (2) A (neporušených vzorků) - stlačitelnost s časovým průběhem</t>
  </si>
  <si>
    <t>Zkoušky vzorků 1 (2) A (neporušených vzorků) - stanovení bobtnacího tlaku a lineárního bobtnání</t>
  </si>
  <si>
    <t>Zkoušky vzorků 1 (2) A (neporušených vzorků) - stanovení prosedavosti</t>
  </si>
  <si>
    <t>Zkoušky vzorků 1 (2) A (neporušených vzorků) - krabicový smyk (4 krabice) - efektivní pevnost</t>
  </si>
  <si>
    <t xml:space="preserve">Zkoušky vzorků 1 (2) A (neporušených vzorků) - krabicový smyk (4 krabice) - reziduální pevnost </t>
  </si>
  <si>
    <t>Zkoušky vzorků 1 (2) A (neporušených vzorků) - triaxiální zkouška CIUP (1 těleso)</t>
  </si>
  <si>
    <t>Zkoušky vzorků 1 (2) A (neporušených vzorků) - stanovení propustnosti</t>
  </si>
  <si>
    <t>Zkoušky vzorků 1 (2) A (neporušených vzorků) - prostý tlak</t>
  </si>
  <si>
    <t>Zhutnitelnost - Proctor standard</t>
  </si>
  <si>
    <t>Technologické rozbory (PS + CBR + CBRsat + IBI)</t>
  </si>
  <si>
    <t>Technologické rozbory s přidáním pojiva  (PS + CBR + CBR s aditivy + IBI s aditivy) - 1 sada při 1 vlhkosti</t>
  </si>
  <si>
    <t>Stanovení znečištění zemin v rozsahu dle prováděcí vyhlášky platného zákona o odpadech</t>
  </si>
  <si>
    <t>Zpracování souhrnné zprávy o laboratorních zkouškách</t>
  </si>
  <si>
    <t>Dílčí mezisoučet pol. 4 (Kč bez DPH)</t>
  </si>
  <si>
    <t>5.</t>
  </si>
  <si>
    <t>GEODETICKÉ PRÁCE</t>
  </si>
  <si>
    <t xml:space="preserve">Vytýčení sond a polních zkoušek </t>
  </si>
  <si>
    <t>Polohopisné a výškopisné zaměření sond a zkoušek JTSK, Bpv dle předpisu B2/C1</t>
  </si>
  <si>
    <t>Zaměření studní a vztažných objektů dle předpisu B2/C1</t>
  </si>
  <si>
    <t>Zajištění vstupu na pozemky s využitím zákona č. 200/1994 Sb. nebo zákona č. 416/2009 Sb.</t>
  </si>
  <si>
    <t>Zajištění vyjádření správců podzemních inženýrských sítí dle předpisu B2/C1</t>
  </si>
  <si>
    <t>Zajištění vytyčení průběhu podzemních inženýrských sítí</t>
  </si>
  <si>
    <t>Doprava měřící aparatury a měřičské skupiny</t>
  </si>
  <si>
    <t>Dílčí mezisoučet pol. 5 (Kč bez DPH)</t>
  </si>
  <si>
    <t>6.</t>
  </si>
  <si>
    <t>HYDROGEOLOGICKÉ PRÁCE</t>
  </si>
  <si>
    <t>Přípravné práce a rešerše pro hydrogeologické práce</t>
  </si>
  <si>
    <t>Rekognoskace terénu a hydrogeologická dokumentace</t>
  </si>
  <si>
    <t>Hydrodynamické zkoušky - krátkodobé (orientační) po dobu 24 hod</t>
  </si>
  <si>
    <t>Vsakovací zkoušky (nesaturovaná zóna)</t>
  </si>
  <si>
    <t>Pasportizace - záměr hladin ve studních a vrtech po dobu realizace průzkumu</t>
  </si>
  <si>
    <t>Odběr vzorků vody - dynamicky</t>
  </si>
  <si>
    <t>Rozbor vody - stanovení agresivity na beton a ocelové konstrukce</t>
  </si>
  <si>
    <t>Doprava - pol. 6.</t>
  </si>
  <si>
    <t>Dílčí mezisoučet pol. 6 (Kč bez DPH)</t>
  </si>
  <si>
    <t>7.</t>
  </si>
  <si>
    <t>PEDOLOGICKÝ PRŮZKUM</t>
  </si>
  <si>
    <t>Pedologické terénní sondování</t>
  </si>
  <si>
    <t>sond</t>
  </si>
  <si>
    <t>Klasifikace půdních typů, zpracování mapy skrývkových oblastí, vypracování závěrečné zprávy</t>
  </si>
  <si>
    <t>Doprava - pol. 7.</t>
  </si>
  <si>
    <t>Dílčí mezisoučet pol. 7 (Kč bez DPH)</t>
  </si>
  <si>
    <t>8.</t>
  </si>
  <si>
    <t>KOROZNÍ PRŮZKUM</t>
  </si>
  <si>
    <t>Měření intenzity bludných proudů a stanovení měrných odporů</t>
  </si>
  <si>
    <t>Zpracování a vyhodnocení naměřených dat, vypracování závěrečné zprávy</t>
  </si>
  <si>
    <t>Dílčí mezisoučet pol. 8 (Kč bez DPH)</t>
  </si>
  <si>
    <t>VÝKONY GEOLOGICKÉ SLUŽBY</t>
  </si>
  <si>
    <t>Přípravné práce a rešerše podkladů pro geologické práce</t>
  </si>
  <si>
    <t>Vypracování realizační dokumentace průzkumu</t>
  </si>
  <si>
    <t>Rekognoskace terénu, inženýrskogeologické, hydrogeologické mapování vč. zhodnocení zájmového území</t>
  </si>
  <si>
    <t>Vyhodnocení hydrogeologického a geotechnického monitoringu</t>
  </si>
  <si>
    <t>Digitalizace dat včetně zpracování závěrečné zprávy</t>
  </si>
  <si>
    <t>Zpracování konceptu závěrečné zprávy</t>
  </si>
  <si>
    <t>Zpracování závěrečné zprávy (včetně grafických a digitálních výstupů, fotodokumentace)</t>
  </si>
  <si>
    <t>Podrobný inženýrsko-geologický průzkum</t>
  </si>
  <si>
    <t>Označení</t>
  </si>
  <si>
    <t>Popis</t>
  </si>
  <si>
    <t>Etapa</t>
  </si>
  <si>
    <t>Cena celkem v Kč bez DPH</t>
  </si>
  <si>
    <t>Název uchazeče/zhotovitele:</t>
  </si>
  <si>
    <t>G Podrobný inženýrsko-geologický průzkum</t>
  </si>
  <si>
    <t>Položkový soupis prací</t>
  </si>
  <si>
    <t>Finanční harmonogram</t>
  </si>
  <si>
    <t>G_1</t>
  </si>
  <si>
    <t>G_2</t>
  </si>
  <si>
    <t>E_1</t>
  </si>
  <si>
    <t>Polní zkoušky</t>
  </si>
  <si>
    <t>Laboratorní práce</t>
  </si>
  <si>
    <t>Geodetické práce</t>
  </si>
  <si>
    <t>Hydrogeologické práce</t>
  </si>
  <si>
    <t>Pedologický průzkum</t>
  </si>
  <si>
    <t>Korozní průzkum</t>
  </si>
  <si>
    <t>Výkony geologické služby</t>
  </si>
  <si>
    <t>Celkem v Kč bez DPH</t>
  </si>
  <si>
    <t>jednotková cena v Kč bez DPH</t>
  </si>
  <si>
    <t>celková cena v Kč bez DPH</t>
  </si>
  <si>
    <t>E_01 Podkladové studie</t>
  </si>
  <si>
    <t>G_1 Doplňkový IGP</t>
  </si>
  <si>
    <t>G_2 Průzkum skládek</t>
  </si>
  <si>
    <t>E_01</t>
  </si>
  <si>
    <t>Podkladové studie</t>
  </si>
  <si>
    <t>Posouzení záměru VD Kryry dle § 45i zákona č 114/1992 Sb. (posouzení NATURA)</t>
  </si>
  <si>
    <t>Logistická studie</t>
  </si>
  <si>
    <t>Studie hlukového zatížení území</t>
  </si>
  <si>
    <t>Rozptylová studie</t>
  </si>
  <si>
    <t>Studie nakládání s ornicí</t>
  </si>
  <si>
    <t>Návrh a posouzení možností eliminace změn F-CH vlastností vody v dotčených tocích</t>
  </si>
  <si>
    <t>Prognostické studie k ovlivnění životního prostředí z hlediska mikroklimatu</t>
  </si>
  <si>
    <t>Studie změn ÚSES a migrační zprostupnění území</t>
  </si>
  <si>
    <t>Hodnocení kumulativních vlivů vodohospodářské soustavy spojené s převodem vody mezi povodím Ohře a povodím Vltavy</t>
  </si>
  <si>
    <t>Studie návrhů LHP</t>
  </si>
  <si>
    <t>Matematický a fyzikální modelový výzkum</t>
  </si>
  <si>
    <t>1.1 - 1.3.</t>
  </si>
  <si>
    <t>Přepis a digitální zpracování vrtných protokolů i evidence odebraných vzorků, koordinace sondážních prací a geotechnický dozor, geologická dokumentace průzkumných sond a přirozených odkryvů i skalních výchozů, vyhodnocení geotechnických vlastností zemin a hornin, zpracování programu laboratorních zkoušek, specifikace průběhu laboratorních zkoušek podle hloubky odběru, typu objektu, zatížení atd., statistické vyhodnocení všech výsledků laboratorních zkoušek, syntéza výsledků laboratorních a polních zkoušek, geofyzikálního, hydrogeologického a pedologického průzkumu i jejích interpretace do situací, GT profilů, řízení BOZP, administrativa a veškerá další doprava (nad rámec doprav zohledněných v jednotlivých položkách).</t>
  </si>
  <si>
    <t>CENA CELKEM BEZ DPH</t>
  </si>
  <si>
    <t xml:space="preserve">VRTÁNÍ A ODKRYVNÉ PRÁCE </t>
  </si>
  <si>
    <t>Vrtání a odkryvné práce</t>
  </si>
  <si>
    <r>
      <t>A -</t>
    </r>
    <r>
      <rPr>
        <sz val="9"/>
        <rFont val="Arial"/>
        <family val="2"/>
        <charset val="238"/>
      </rPr>
      <t xml:space="preserve"> VRTNÉ PRÁCE </t>
    </r>
  </si>
  <si>
    <r>
      <t>B -</t>
    </r>
    <r>
      <rPr>
        <sz val="9"/>
        <rFont val="Arial"/>
        <family val="2"/>
        <charset val="238"/>
      </rPr>
      <t xml:space="preserve"> SOUVISEJÍCÍ PRÁCE </t>
    </r>
  </si>
  <si>
    <r>
      <t>C -</t>
    </r>
    <r>
      <rPr>
        <sz val="9"/>
        <rFont val="Arial"/>
        <family val="2"/>
        <charset val="238"/>
      </rPr>
      <t xml:space="preserve"> ODBĚR VZORKŮ</t>
    </r>
  </si>
  <si>
    <r>
      <t xml:space="preserve">Příloha </t>
    </r>
    <r>
      <rPr>
        <sz val="11"/>
        <color rgb="FFFF0000"/>
        <rFont val="Arial"/>
        <family val="2"/>
        <charset val="238"/>
      </rPr>
      <t xml:space="preserve">č. x </t>
    </r>
    <r>
      <rPr>
        <sz val="11"/>
        <color theme="1"/>
        <rFont val="Arial"/>
        <family val="2"/>
        <charset val="238"/>
      </rPr>
      <t xml:space="preserve">ke smlouvě o dílo </t>
    </r>
    <r>
      <rPr>
        <sz val="11"/>
        <color rgb="FFFF0000"/>
        <rFont val="Arial"/>
        <family val="2"/>
        <charset val="238"/>
      </rPr>
      <t>č. xxx/xxxx</t>
    </r>
  </si>
  <si>
    <t>Průzkumy a hodnocení dle §67 – průběžná zpráva o provedení průzkumu</t>
  </si>
  <si>
    <t>Koncept oznámení záměru dle dosavadních informacích a podkladových studií</t>
  </si>
  <si>
    <t>Posouzení NRBK vedoucí přes hráz v návaznosti na EIA</t>
  </si>
  <si>
    <t>2. etapa oznámení záměru (zapracovány výsledky z IGP a projekční činnosti)</t>
  </si>
  <si>
    <t>Podání oznámení záměru</t>
  </si>
  <si>
    <t>Podkladové studie – vyjma archeologického a dendrologického průzkumu</t>
  </si>
  <si>
    <t>Archeologický a dendrologický průzkum</t>
  </si>
  <si>
    <t>Aktualizace modelu proudění podzemních vod (model Říha)</t>
  </si>
  <si>
    <t>2. fáze podrobného průzkumu – Průzkum skládek 2</t>
  </si>
  <si>
    <t>Vizualizace a videoprezentace VD Kryry</t>
  </si>
  <si>
    <t>Koordinační činnost 5. etapa (včetně dodání harmonogramu přípravy a realizace)</t>
  </si>
  <si>
    <t>ETZ Souhrnného shrnutí průběhu přípravy, stavu MPV (ve spolupráci s investorem)</t>
  </si>
  <si>
    <t>Projekční práce DSP – (úprava členění stavebních objektů, včetně návrhu ČS a přípojky přivaděče)</t>
  </si>
  <si>
    <t>Projekční práce DSP – etapa 2 (upřesnění řešení včetně odsouhlasení trasy přípojky přivaděče a ČS)</t>
  </si>
  <si>
    <t>Doplnění PD dle požadavků EIA</t>
  </si>
  <si>
    <t>Projekční práce DSP – dokončení PD bez dokladové části, včetně rozpočtu</t>
  </si>
  <si>
    <t>Zapracování případných připomínek z EIA do DSP (včetně doplnění dokumentace EIA v případě vrácení)</t>
  </si>
  <si>
    <t>Kompletní dokončení PD včetně dokladové části</t>
  </si>
  <si>
    <t>Technická a architektonická studie provozního centra a infocentra</t>
  </si>
  <si>
    <t>Zajištění vynětí ze ZPF a PUPFL</t>
  </si>
  <si>
    <t>Strukturální analýzy (hráz a ostatní), posouzení stability svahů</t>
  </si>
  <si>
    <t>Dendrologický průzkum</t>
  </si>
  <si>
    <t>Archeologický průzkum</t>
  </si>
  <si>
    <t>jednotková cena</t>
  </si>
  <si>
    <t>celková cena</t>
  </si>
  <si>
    <t xml:space="preserve">Jádrové vrty vrtané TK přenosnou vrtnou soupravou </t>
  </si>
  <si>
    <t xml:space="preserve">Jádrové vrty horizontální vrtané TK </t>
  </si>
  <si>
    <t xml:space="preserve">Instalace měřidla pórového tlaku do vrtu </t>
  </si>
  <si>
    <t>GEOFYZIKÁLNÍ PRÁCE</t>
  </si>
  <si>
    <t>Přípravné práce a rešerše pro geofyzikální měření</t>
  </si>
  <si>
    <t>Seismické metody - mělká refrakční seismika (MRS)</t>
  </si>
  <si>
    <t>Seismické metody - mělká reflexní seismika (RXS)</t>
  </si>
  <si>
    <t>Vertikální elektrické sondování (VES)</t>
  </si>
  <si>
    <t>Elektomagnetické metody (VDV, DEMP)</t>
  </si>
  <si>
    <t>Odporové profilování</t>
  </si>
  <si>
    <t>Odporová tomografie (ERT, MEM)</t>
  </si>
  <si>
    <t>Elektromagnetické sondování (např. CSAMT, TDEM)</t>
  </si>
  <si>
    <t>Gravimetrie (tíhová měření)</t>
  </si>
  <si>
    <t>Georadarové měření (GPR)</t>
  </si>
  <si>
    <t>Magnetometrie</t>
  </si>
  <si>
    <t>Metoda spontání polarizace (SP)</t>
  </si>
  <si>
    <t>Spektrometrie - gama aktivita (SG)</t>
  </si>
  <si>
    <t>Speciální geofyzikální měření (např. GF měření v párových vrtech a pod.)</t>
  </si>
  <si>
    <t>Vytyčení geofyzikálních profilů</t>
  </si>
  <si>
    <t>Karotážní měření ve vrtech (komplexní GT metody)</t>
  </si>
  <si>
    <t>Karotážní měření ve vrtech (komplexní HG metody)</t>
  </si>
  <si>
    <t>Kamerová prohlídka vrtu se záznamem</t>
  </si>
  <si>
    <t>Doprava karotážní soupravy, měřící aparatury a měřící skupiny</t>
  </si>
  <si>
    <t>Stanovení obsahu organických látek</t>
  </si>
  <si>
    <r>
      <t>Rozbor vody - základní chemický a fyzikální rozbor (ZCHR), včetně CO</t>
    </r>
    <r>
      <rPr>
        <vertAlign val="sub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agresivity (Heyer)</t>
    </r>
  </si>
  <si>
    <r>
      <t>Rozbor vody - kontaminace C</t>
    </r>
    <r>
      <rPr>
        <vertAlign val="subscript"/>
        <sz val="9"/>
        <rFont val="Arial"/>
        <family val="2"/>
        <charset val="238"/>
      </rPr>
      <t>10</t>
    </r>
    <r>
      <rPr>
        <sz val="9"/>
        <rFont val="Arial"/>
        <family val="2"/>
        <charset val="238"/>
      </rPr>
      <t xml:space="preserve"> - C</t>
    </r>
    <r>
      <rPr>
        <vertAlign val="subscript"/>
        <sz val="9"/>
        <rFont val="Arial"/>
        <family val="2"/>
        <charset val="238"/>
      </rPr>
      <t>40</t>
    </r>
  </si>
  <si>
    <t>Rozbor vody - kontaminace celkový organický uhlík TOC</t>
  </si>
  <si>
    <t>Rozbor vody - kontaminace polycyklické aromatické uhlovodíky PAH (MP MŽP)</t>
  </si>
  <si>
    <t>Rozbor vody - kontaminace chlorované etyleny CLET</t>
  </si>
  <si>
    <t>Měření fyzikálně chemických parametrů vody - pH, EC, t (in situ)</t>
  </si>
  <si>
    <t>Dílčí mezisoučet pol. 9 (Kč bez DPH)</t>
  </si>
  <si>
    <t>Přibírka HG vrtu na Ø125 až 254 mm</t>
  </si>
  <si>
    <t>Stanovení agresivity zemin (hornin)</t>
  </si>
  <si>
    <t>Stanovení znečištění zemin kovy (Cd, Cr, Cu, Hg, Ni, Pb, Zn, V) v sušině</t>
  </si>
  <si>
    <t>soubor</t>
  </si>
  <si>
    <t xml:space="preserve">VRTÁNÍ A ODKRYVNÉ  PRÁCE </t>
  </si>
  <si>
    <t>Geofyzikální práce</t>
  </si>
  <si>
    <t>Doprava - pol. 5.</t>
  </si>
  <si>
    <t>Doprava - pol. 4.</t>
  </si>
  <si>
    <t>AKTUALIZACE MODELU PROUDĚNÍ PODZEMNÍCH VOD (MODEL ŘÍHA)</t>
  </si>
  <si>
    <t>9.</t>
  </si>
  <si>
    <t>Koordinační činnost 3. etapa (včetně etapové zprávy)</t>
  </si>
  <si>
    <t>Koordinační činnost 2. etapa (včetně etapové zprávy, viz textace)</t>
  </si>
  <si>
    <t>Koordinační činnost 1. etapa (včetně etapové zprávy, vizualizace provozního centra a infocentra, územní plán, spolupráce s oponentem, viz textace atd.)</t>
  </si>
  <si>
    <t>Koordinační činnost 4. etapa (včetně etapové zprávy, aktualizace harmonogramu přípravy a realizace)</t>
  </si>
  <si>
    <t>Podrobná rekapitulace</t>
  </si>
  <si>
    <t>Podrobný IGP - Vrtání a odkryvné práce</t>
  </si>
  <si>
    <t>Program IG monitoringu od podrobného IGP po uvedení VD do provozu (návrh včetně zpracovaného slepého rozpočtu pro VŘ)</t>
  </si>
  <si>
    <t>x</t>
  </si>
  <si>
    <t>Posouzení vodního díla za povodní</t>
  </si>
  <si>
    <t>IGP - 2. fáze prací - pro VD Kryry včetně dopravních tras</t>
  </si>
  <si>
    <t>10.</t>
  </si>
  <si>
    <t>Program IG monitoringu od podrobného IGP po uvedení VD do provozu</t>
  </si>
  <si>
    <t>PROGRAM IG MONITORINGU OD PODROBNÉHO IGP PO UVEDENÍ VD DO PROVOZU</t>
  </si>
  <si>
    <t>Dílčí mezisoučet pol. 10 (Kč bez DPH)</t>
  </si>
  <si>
    <t>zbývá:</t>
  </si>
  <si>
    <t>Podání žádosti o povolení záměru včetně vydání (kladného)</t>
  </si>
  <si>
    <t>Dílčí termín pro předání výstupů (pro posouzení oponentem atd.)</t>
  </si>
  <si>
    <t>Odevzdání konceptu záměru dle dosavadních informací a etapová zpráva provedených prací</t>
  </si>
  <si>
    <t>Odevzdání ETZ provedených prací (IGP, DSP, EIA) a konceptu doplněného oznámení záměru včetně jeho podání</t>
  </si>
  <si>
    <t>Odevzdání ETZ (IGP, DSP, EIA), předložení dokumentace EIA, ukončení IGP - závěrečná zpráva</t>
  </si>
  <si>
    <t>Odevzdání kompletní PD – dokladová část</t>
  </si>
  <si>
    <t>Odevzdání ETZ, vydání povolení záměru s nabytím právní moci</t>
  </si>
  <si>
    <t>Žádost o povolení záměru</t>
  </si>
  <si>
    <t>Odevzdání ETZ, dopracování/odevzdání projektové dokumentace</t>
  </si>
  <si>
    <t>Předání díla za jednotlivé etapy (po posouzení oponentem)</t>
  </si>
  <si>
    <t>Rozdělení do etap</t>
  </si>
  <si>
    <t>Finanční harmonogram podrobný</t>
  </si>
  <si>
    <t xml:space="preserve">Přeložky ČEZ (trafostanice, VN 22 kV) - zpracování projektové dokumentace pro povolení záměru - povinná subdodávka </t>
  </si>
  <si>
    <t>Podrobný IGP - Polní zkoušky, laboratorní, geodetické a hydrogeologické práce, korozní průzkum, výkony geologické služby</t>
  </si>
  <si>
    <t>BIM 1. etapa</t>
  </si>
  <si>
    <t>BIM 2. etapa</t>
  </si>
  <si>
    <t>BIM 3. etapa</t>
  </si>
  <si>
    <t>BIM 4. etapa</t>
  </si>
  <si>
    <t>Vybudování přístupových cest, zajištění dopravních omezení a pronájmu dopravního značení vč. uvedení do původního stavu</t>
  </si>
  <si>
    <t>Zajištění výluk železniční trati, vozidla pro vrtání z kolejiště (15 vrtů) - 15x noční směna po 8 hodinách</t>
  </si>
  <si>
    <t>IGP – 1. fáze prací - umístění monitorovacích vrtů, průzkum skládek, stavebně technické a diagnostické průzkumy mostů</t>
  </si>
  <si>
    <t>% z celkové ceny</t>
  </si>
  <si>
    <r>
      <rPr>
        <b/>
        <sz val="11"/>
        <color theme="1"/>
        <rFont val="Arial"/>
        <family val="2"/>
        <charset val="238"/>
      </rPr>
      <t>Rozdělení ceny v Kč za část "Podrobný IGP - Vrtání a odkryvné práce, polní zkoušky, laboratorní, geodetické a hydrogeologické práce, korozní průzkum, výkony geologické služby" mezi etapy 1 a 2</t>
    </r>
    <r>
      <rPr>
        <sz val="11"/>
        <color theme="1"/>
        <rFont val="Arial"/>
        <family val="2"/>
        <charset val="238"/>
      </rPr>
      <t xml:space="preserve"> - nutno uvést ručně na tomto listu </t>
    </r>
    <r>
      <rPr>
        <b/>
        <sz val="11"/>
        <color theme="1"/>
        <rFont val="Arial"/>
        <family val="2"/>
        <charset val="238"/>
      </rPr>
      <t>do řádku 67 a 68</t>
    </r>
  </si>
  <si>
    <t>Podrobný IGP - Vrtání a odkryvné práce, polní zkoušky, laboratorní, geodetické a hydrogeologické práce, korozní průzkum, výkony geologické služby</t>
  </si>
  <si>
    <t>viz samostatný list E_1 Podkladové studie</t>
  </si>
  <si>
    <t>viz samostatný list G Podrobný IGP</t>
  </si>
  <si>
    <t>viz samostatný list  G Podrobný IGP</t>
  </si>
  <si>
    <t>viz samostatný list  G Podrobný IGP, rozdělení ceny do etap viz Finanční harmonogram, řádky 67 a 68</t>
  </si>
  <si>
    <t>viz samostatný list G_1 Doplňkový IGP</t>
  </si>
  <si>
    <t>viz samostatný list G_2 Průzkum skládek</t>
  </si>
  <si>
    <t xml:space="preserve">Dle ustanovení v ZD článku 6, odstavce 6.7. </t>
  </si>
  <si>
    <t>Dle ustanovení v ZD článku 6, odstavce 6.6. (maximální částka 5 800 000,- Kč)</t>
  </si>
  <si>
    <t xml:space="preserve">viz samostatný list G Podrobný IGP, rozdělení ceny do etap viz Finanční harmonogram, řádky 67 a 68 + Dle ustanovení v ZD článku 6, odstavce 6.7.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</si>
</sst>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K_č_-;\-* #,##0.00\ _K_č_-;_-* &quot;-&quot;??\ _K_č_-;_-@_-"/>
    <numFmt numFmtId="164" formatCode="#,##0\ _K_č"/>
    <numFmt numFmtId="165" formatCode="_-* #,##0.00_-;\-* #,##0.00_-;_-* &quot;-&quot;??_-;_-@_-"/>
    <numFmt numFmtId="166" formatCode="#,##0_ ;\-#,##0\ "/>
    <numFmt numFmtId="167" formatCode="0.0000"/>
    <numFmt numFmtId="168" formatCode="#,##0\ &quot;Kč&quot;"/>
    <numFmt numFmtId="169" formatCode="_-* #,##0\ _K_č_-;\-* #,##0\ _K_č_-;_-* &quot;-&quot;??\ _K_č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imes New Roman CE"/>
      <charset val="238"/>
    </font>
    <font>
      <b/>
      <sz val="9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rgb="FF0070C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bscript"/>
      <sz val="9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theme="3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8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41">
    <xf numFmtId="0" fontId="0" fillId="0" borderId="0" xfId="0"/>
    <xf numFmtId="0" fontId="6" fillId="0" borderId="8" xfId="4" applyFont="1" applyBorder="1" applyAlignment="1">
      <alignment horizontal="center" vertical="center"/>
    </xf>
    <xf numFmtId="0" fontId="6" fillId="0" borderId="8" xfId="4" applyFont="1" applyBorder="1" applyAlignment="1">
      <alignment horizontal="left" vertical="center"/>
    </xf>
    <xf numFmtId="0" fontId="6" fillId="3" borderId="8" xfId="4" applyFont="1" applyFill="1" applyBorder="1" applyAlignment="1">
      <alignment horizontal="center" vertical="center"/>
    </xf>
    <xf numFmtId="0" fontId="6" fillId="3" borderId="8" xfId="4" applyFont="1" applyFill="1" applyBorder="1" applyAlignment="1">
      <alignment horizontal="left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left" vertical="center"/>
    </xf>
    <xf numFmtId="0" fontId="6" fillId="0" borderId="8" xfId="4" applyFont="1" applyBorder="1" applyAlignment="1">
      <alignment horizontal="left" vertical="center" wrapText="1"/>
    </xf>
    <xf numFmtId="0" fontId="6" fillId="0" borderId="8" xfId="4" applyFont="1" applyBorder="1" applyAlignment="1">
      <alignment horizontal="center" vertical="center" wrapText="1"/>
    </xf>
    <xf numFmtId="2" fontId="5" fillId="0" borderId="25" xfId="2" applyNumberFormat="1" applyFont="1" applyFill="1" applyBorder="1" applyAlignment="1">
      <alignment horizontal="center" vertical="center"/>
    </xf>
    <xf numFmtId="2" fontId="5" fillId="0" borderId="25" xfId="2" quotePrefix="1" applyNumberFormat="1" applyFont="1" applyFill="1" applyBorder="1" applyAlignment="1">
      <alignment horizontal="center" vertical="center"/>
    </xf>
    <xf numFmtId="2" fontId="5" fillId="0" borderId="1" xfId="2" quotePrefix="1" applyNumberFormat="1" applyFont="1" applyFill="1" applyBorder="1" applyAlignment="1">
      <alignment vertical="center"/>
    </xf>
    <xf numFmtId="2" fontId="5" fillId="0" borderId="1" xfId="2" applyNumberFormat="1" applyFont="1" applyFill="1" applyBorder="1" applyAlignment="1">
      <alignment vertical="center"/>
    </xf>
    <xf numFmtId="2" fontId="5" fillId="0" borderId="22" xfId="2" applyNumberFormat="1" applyFont="1" applyFill="1" applyBorder="1" applyAlignment="1">
      <alignment horizontal="left" vertical="center"/>
    </xf>
    <xf numFmtId="2" fontId="5" fillId="0" borderId="23" xfId="2" applyNumberFormat="1" applyFont="1" applyFill="1" applyBorder="1" applyAlignment="1">
      <alignment horizontal="left" vertical="center"/>
    </xf>
    <xf numFmtId="2" fontId="5" fillId="0" borderId="26" xfId="2" applyNumberFormat="1" applyFont="1" applyFill="1" applyBorder="1" applyAlignment="1">
      <alignment horizontal="center" vertical="center"/>
    </xf>
    <xf numFmtId="2" fontId="5" fillId="0" borderId="29" xfId="2" quotePrefix="1" applyNumberFormat="1" applyFont="1" applyFill="1" applyBorder="1" applyAlignment="1">
      <alignment horizontal="left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2" fillId="0" borderId="0" xfId="2" applyFont="1"/>
    <xf numFmtId="164" fontId="12" fillId="0" borderId="0" xfId="2" applyNumberFormat="1" applyFont="1" applyAlignment="1">
      <alignment horizontal="right" vertical="top" wrapText="1"/>
    </xf>
    <xf numFmtId="0" fontId="12" fillId="0" borderId="0" xfId="5" applyFont="1"/>
    <xf numFmtId="0" fontId="13" fillId="0" borderId="0" xfId="0" applyFont="1"/>
    <xf numFmtId="0" fontId="12" fillId="0" borderId="0" xfId="0" applyFont="1"/>
    <xf numFmtId="0" fontId="6" fillId="0" borderId="0" xfId="0" applyFont="1"/>
    <xf numFmtId="3" fontId="12" fillId="0" borderId="0" xfId="0" applyNumberFormat="1" applyFont="1"/>
    <xf numFmtId="0" fontId="18" fillId="0" borderId="0" xfId="0" applyFont="1"/>
    <xf numFmtId="0" fontId="18" fillId="0" borderId="8" xfId="0" applyFont="1" applyBorder="1"/>
    <xf numFmtId="3" fontId="18" fillId="0" borderId="8" xfId="0" applyNumberFormat="1" applyFont="1" applyBorder="1"/>
    <xf numFmtId="0" fontId="12" fillId="0" borderId="8" xfId="0" applyFont="1" applyBorder="1"/>
    <xf numFmtId="4" fontId="20" fillId="0" borderId="8" xfId="0" applyNumberFormat="1" applyFont="1" applyBorder="1"/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169" fontId="12" fillId="0" borderId="0" xfId="0" applyNumberFormat="1" applyFont="1"/>
    <xf numFmtId="0" fontId="6" fillId="0" borderId="21" xfId="4" applyFont="1" applyBorder="1" applyAlignment="1">
      <alignment horizontal="left" vertical="center" wrapText="1"/>
    </xf>
    <xf numFmtId="0" fontId="6" fillId="0" borderId="21" xfId="4" applyFont="1" applyBorder="1" applyAlignment="1">
      <alignment horizontal="center" vertical="center" wrapText="1"/>
    </xf>
    <xf numFmtId="0" fontId="28" fillId="0" borderId="0" xfId="0" applyFont="1"/>
    <xf numFmtId="0" fontId="27" fillId="0" borderId="0" xfId="0" applyFont="1"/>
    <xf numFmtId="0" fontId="23" fillId="0" borderId="0" xfId="0" applyFont="1" applyAlignment="1">
      <alignment vertical="center"/>
    </xf>
    <xf numFmtId="3" fontId="32" fillId="0" borderId="0" xfId="0" applyNumberFormat="1" applyFont="1" applyAlignment="1">
      <alignment horizontal="right" wrapText="1"/>
    </xf>
    <xf numFmtId="0" fontId="18" fillId="0" borderId="0" xfId="0" applyFont="1" applyAlignment="1">
      <alignment vertical="top"/>
    </xf>
    <xf numFmtId="0" fontId="27" fillId="0" borderId="8" xfId="0" applyFont="1" applyBorder="1"/>
    <xf numFmtId="4" fontId="12" fillId="0" borderId="0" xfId="1" applyNumberFormat="1" applyFont="1" applyAlignment="1">
      <alignment horizontal="right"/>
    </xf>
    <xf numFmtId="0" fontId="18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2" fillId="7" borderId="1" xfId="0" applyFont="1" applyFill="1" applyBorder="1" applyAlignment="1">
      <alignment vertical="center" wrapText="1"/>
    </xf>
    <xf numFmtId="0" fontId="14" fillId="0" borderId="0" xfId="0" applyFont="1"/>
    <xf numFmtId="0" fontId="27" fillId="0" borderId="14" xfId="0" applyFont="1" applyBorder="1" applyAlignment="1">
      <alignment horizontal="center" vertical="top"/>
    </xf>
    <xf numFmtId="0" fontId="27" fillId="0" borderId="15" xfId="0" applyFont="1" applyBorder="1" applyAlignment="1">
      <alignment horizontal="center" vertical="top"/>
    </xf>
    <xf numFmtId="0" fontId="27" fillId="0" borderId="16" xfId="0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31" fillId="0" borderId="14" xfId="0" applyFont="1" applyBorder="1"/>
    <xf numFmtId="0" fontId="14" fillId="0" borderId="15" xfId="0" applyFont="1" applyBorder="1"/>
    <xf numFmtId="4" fontId="27" fillId="0" borderId="16" xfId="0" applyNumberFormat="1" applyFont="1" applyBorder="1"/>
    <xf numFmtId="0" fontId="31" fillId="0" borderId="0" xfId="0" applyFont="1" applyBorder="1"/>
    <xf numFmtId="0" fontId="14" fillId="0" borderId="0" xfId="0" applyFont="1" applyBorder="1"/>
    <xf numFmtId="4" fontId="27" fillId="0" borderId="0" xfId="0" applyNumberFormat="1" applyFont="1" applyBorder="1"/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vertical="center"/>
    </xf>
    <xf numFmtId="0" fontId="31" fillId="0" borderId="8" xfId="0" applyFont="1" applyBorder="1" applyAlignment="1">
      <alignment vertical="center" wrapText="1"/>
    </xf>
    <xf numFmtId="0" fontId="31" fillId="0" borderId="34" xfId="0" applyFont="1" applyBorder="1" applyAlignment="1">
      <alignment horizontal="center" vertical="center"/>
    </xf>
    <xf numFmtId="0" fontId="31" fillId="0" borderId="21" xfId="0" applyFont="1" applyBorder="1" applyAlignment="1">
      <alignment vertical="center"/>
    </xf>
    <xf numFmtId="0" fontId="34" fillId="0" borderId="0" xfId="7" applyFont="1" applyAlignment="1">
      <alignment vertical="center"/>
    </xf>
    <xf numFmtId="0" fontId="1" fillId="0" borderId="0" xfId="7"/>
    <xf numFmtId="164" fontId="1" fillId="0" borderId="0" xfId="7" applyNumberFormat="1" applyAlignment="1">
      <alignment horizontal="right" vertical="top" wrapText="1"/>
    </xf>
    <xf numFmtId="0" fontId="5" fillId="0" borderId="5" xfId="7" quotePrefix="1" applyFont="1" applyBorder="1" applyAlignment="1">
      <alignment horizontal="left" vertical="center"/>
    </xf>
    <xf numFmtId="0" fontId="5" fillId="0" borderId="5" xfId="7" quotePrefix="1" applyFont="1" applyBorder="1" applyAlignment="1">
      <alignment horizontal="center" vertical="center"/>
    </xf>
    <xf numFmtId="164" fontId="5" fillId="0" borderId="5" xfId="7" quotePrefix="1" applyNumberFormat="1" applyFont="1" applyBorder="1" applyAlignment="1">
      <alignment horizontal="right" vertical="top" wrapText="1"/>
    </xf>
    <xf numFmtId="0" fontId="5" fillId="0" borderId="6" xfId="7" quotePrefix="1" applyFont="1" applyBorder="1" applyAlignment="1">
      <alignment horizontal="center" vertical="center" wrapText="1"/>
    </xf>
    <xf numFmtId="0" fontId="6" fillId="0" borderId="7" xfId="7" applyFont="1" applyBorder="1" applyAlignment="1">
      <alignment horizontal="center" vertical="center"/>
    </xf>
    <xf numFmtId="0" fontId="6" fillId="0" borderId="8" xfId="7" applyFont="1" applyBorder="1" applyAlignment="1">
      <alignment horizontal="center" vertical="center"/>
    </xf>
    <xf numFmtId="0" fontId="6" fillId="0" borderId="8" xfId="7" applyFont="1" applyBorder="1" applyAlignment="1">
      <alignment horizontal="left" vertical="center"/>
    </xf>
    <xf numFmtId="166" fontId="0" fillId="0" borderId="10" xfId="8" applyNumberFormat="1" applyFont="1" applyBorder="1" applyAlignment="1">
      <alignment vertical="center"/>
    </xf>
    <xf numFmtId="0" fontId="6" fillId="0" borderId="8" xfId="7" applyFont="1" applyBorder="1" applyAlignment="1">
      <alignment horizontal="left" vertical="center" wrapText="1"/>
    </xf>
    <xf numFmtId="0" fontId="6" fillId="0" borderId="8" xfId="7" applyFont="1" applyBorder="1" applyAlignment="1">
      <alignment horizontal="center" vertical="center" wrapText="1"/>
    </xf>
    <xf numFmtId="166" fontId="35" fillId="0" borderId="10" xfId="8" applyNumberFormat="1" applyFont="1" applyBorder="1" applyAlignment="1">
      <alignment vertical="center"/>
    </xf>
    <xf numFmtId="0" fontId="35" fillId="0" borderId="0" xfId="7" applyFont="1"/>
    <xf numFmtId="0" fontId="6" fillId="3" borderId="7" xfId="7" applyFont="1" applyFill="1" applyBorder="1" applyAlignment="1">
      <alignment horizontal="center" vertical="center"/>
    </xf>
    <xf numFmtId="0" fontId="6" fillId="3" borderId="8" xfId="7" applyFont="1" applyFill="1" applyBorder="1" applyAlignment="1">
      <alignment horizontal="left" vertical="center"/>
    </xf>
    <xf numFmtId="0" fontId="6" fillId="3" borderId="8" xfId="7" applyFont="1" applyFill="1" applyBorder="1" applyAlignment="1">
      <alignment horizontal="left" vertical="center" wrapText="1"/>
    </xf>
    <xf numFmtId="0" fontId="6" fillId="3" borderId="8" xfId="7" quotePrefix="1" applyFont="1" applyFill="1" applyBorder="1" applyAlignment="1">
      <alignment horizontal="left" vertical="center" wrapText="1"/>
    </xf>
    <xf numFmtId="0" fontId="6" fillId="3" borderId="8" xfId="7" quotePrefix="1" applyFont="1" applyFill="1" applyBorder="1" applyAlignment="1">
      <alignment horizontal="center" vertical="center" wrapText="1"/>
    </xf>
    <xf numFmtId="0" fontId="6" fillId="3" borderId="8" xfId="7" applyFont="1" applyFill="1" applyBorder="1" applyAlignment="1">
      <alignment horizontal="center" vertical="center" wrapText="1"/>
    </xf>
    <xf numFmtId="0" fontId="6" fillId="3" borderId="8" xfId="7" applyFont="1" applyFill="1" applyBorder="1" applyAlignment="1">
      <alignment horizontal="center" vertical="center"/>
    </xf>
    <xf numFmtId="0" fontId="6" fillId="0" borderId="8" xfId="7" quotePrefix="1" applyFont="1" applyBorder="1" applyAlignment="1">
      <alignment horizontal="left" vertical="center"/>
    </xf>
    <xf numFmtId="0" fontId="6" fillId="0" borderId="8" xfId="7" quotePrefix="1" applyFont="1" applyBorder="1" applyAlignment="1">
      <alignment horizontal="center" vertical="center"/>
    </xf>
    <xf numFmtId="0" fontId="6" fillId="0" borderId="8" xfId="7" quotePrefix="1" applyFont="1" applyBorder="1" applyAlignment="1">
      <alignment horizontal="left" vertical="center" wrapText="1"/>
    </xf>
    <xf numFmtId="0" fontId="6" fillId="0" borderId="8" xfId="7" quotePrefix="1" applyFont="1" applyBorder="1" applyAlignment="1">
      <alignment horizontal="center" vertical="center" wrapText="1"/>
    </xf>
    <xf numFmtId="0" fontId="6" fillId="0" borderId="11" xfId="7" applyFont="1" applyBorder="1" applyAlignment="1">
      <alignment horizontal="center" vertical="center"/>
    </xf>
    <xf numFmtId="0" fontId="6" fillId="0" borderId="12" xfId="7" applyFont="1" applyBorder="1" applyAlignment="1">
      <alignment horizontal="center" vertical="center"/>
    </xf>
    <xf numFmtId="166" fontId="0" fillId="0" borderId="13" xfId="8" applyNumberFormat="1" applyFont="1" applyBorder="1" applyAlignment="1">
      <alignment vertical="center"/>
    </xf>
    <xf numFmtId="0" fontId="36" fillId="0" borderId="0" xfId="7" applyFont="1"/>
    <xf numFmtId="0" fontId="6" fillId="0" borderId="7" xfId="7" quotePrefix="1" applyFont="1" applyBorder="1" applyAlignment="1">
      <alignment horizontal="center" vertical="center"/>
    </xf>
    <xf numFmtId="0" fontId="6" fillId="3" borderId="7" xfId="7" quotePrefix="1" applyFont="1" applyFill="1" applyBorder="1" applyAlignment="1">
      <alignment horizontal="center" vertical="center"/>
    </xf>
    <xf numFmtId="0" fontId="6" fillId="3" borderId="8" xfId="7" quotePrefix="1" applyFont="1" applyFill="1" applyBorder="1" applyAlignment="1">
      <alignment horizontal="left" vertical="center"/>
    </xf>
    <xf numFmtId="0" fontId="6" fillId="3" borderId="8" xfId="7" quotePrefix="1" applyFont="1" applyFill="1" applyBorder="1" applyAlignment="1">
      <alignment horizontal="center" vertical="center"/>
    </xf>
    <xf numFmtId="0" fontId="6" fillId="3" borderId="11" xfId="7" quotePrefix="1" applyFont="1" applyFill="1" applyBorder="1" applyAlignment="1">
      <alignment horizontal="center" vertical="center"/>
    </xf>
    <xf numFmtId="0" fontId="6" fillId="0" borderId="11" xfId="7" quotePrefix="1" applyFont="1" applyBorder="1" applyAlignment="1">
      <alignment horizontal="center" vertical="center"/>
    </xf>
    <xf numFmtId="49" fontId="6" fillId="0" borderId="7" xfId="7" applyNumberFormat="1" applyFont="1" applyBorder="1" applyAlignment="1">
      <alignment horizontal="center" vertical="center"/>
    </xf>
    <xf numFmtId="49" fontId="6" fillId="3" borderId="7" xfId="7" applyNumberFormat="1" applyFont="1" applyFill="1" applyBorder="1" applyAlignment="1">
      <alignment horizontal="center" vertical="center"/>
    </xf>
    <xf numFmtId="0" fontId="6" fillId="0" borderId="12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21" xfId="7" quotePrefix="1" applyFont="1" applyBorder="1" applyAlignment="1">
      <alignment horizontal="center" vertical="center"/>
    </xf>
    <xf numFmtId="0" fontId="6" fillId="0" borderId="21" xfId="7" applyFont="1" applyBorder="1" applyAlignment="1">
      <alignment horizontal="center" vertical="center"/>
    </xf>
    <xf numFmtId="0" fontId="6" fillId="0" borderId="21" xfId="7" quotePrefix="1" applyFont="1" applyBorder="1" applyAlignment="1">
      <alignment horizontal="left" vertical="center" wrapText="1"/>
    </xf>
    <xf numFmtId="0" fontId="6" fillId="0" borderId="12" xfId="7" quotePrefix="1" applyFont="1" applyBorder="1" applyAlignment="1">
      <alignment horizontal="center" vertical="center"/>
    </xf>
    <xf numFmtId="0" fontId="33" fillId="0" borderId="0" xfId="7" applyFont="1"/>
    <xf numFmtId="0" fontId="38" fillId="0" borderId="0" xfId="7" applyFont="1"/>
    <xf numFmtId="164" fontId="33" fillId="0" borderId="0" xfId="7" applyNumberFormat="1" applyFont="1" applyAlignment="1">
      <alignment horizontal="right" vertical="top" wrapText="1"/>
    </xf>
    <xf numFmtId="0" fontId="6" fillId="0" borderId="7" xfId="7" applyFont="1" applyFill="1" applyBorder="1" applyAlignment="1">
      <alignment horizontal="center" vertical="center"/>
    </xf>
    <xf numFmtId="0" fontId="6" fillId="0" borderId="8" xfId="7" quotePrefix="1" applyFont="1" applyFill="1" applyBorder="1" applyAlignment="1">
      <alignment horizontal="left" vertical="center"/>
    </xf>
    <xf numFmtId="0" fontId="6" fillId="0" borderId="8" xfId="7" quotePrefix="1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/>
    </xf>
    <xf numFmtId="166" fontId="0" fillId="0" borderId="10" xfId="8" applyNumberFormat="1" applyFont="1" applyFill="1" applyBorder="1" applyAlignment="1">
      <alignment vertical="center"/>
    </xf>
    <xf numFmtId="0" fontId="1" fillId="0" borderId="0" xfId="7" applyFill="1"/>
    <xf numFmtId="1" fontId="1" fillId="0" borderId="0" xfId="7" applyNumberFormat="1"/>
    <xf numFmtId="2" fontId="9" fillId="0" borderId="0" xfId="2" applyNumberFormat="1" applyFont="1" applyFill="1" applyBorder="1" applyAlignment="1">
      <alignment horizontal="left" vertical="center"/>
    </xf>
    <xf numFmtId="2" fontId="15" fillId="0" borderId="0" xfId="2" applyNumberFormat="1" applyFont="1" applyFill="1" applyBorder="1"/>
    <xf numFmtId="2" fontId="9" fillId="0" borderId="0" xfId="2" applyNumberFormat="1" applyFont="1" applyFill="1" applyBorder="1" applyAlignment="1">
      <alignment horizontal="right" vertical="top" wrapText="1"/>
    </xf>
    <xf numFmtId="2" fontId="9" fillId="0" borderId="0" xfId="3" applyNumberFormat="1" applyFont="1" applyFill="1" applyBorder="1" applyAlignment="1">
      <alignment horizontal="left" vertical="center"/>
    </xf>
    <xf numFmtId="4" fontId="26" fillId="0" borderId="0" xfId="1" applyNumberFormat="1" applyFont="1" applyFill="1" applyBorder="1"/>
    <xf numFmtId="0" fontId="13" fillId="0" borderId="0" xfId="5" applyFont="1" applyAlignment="1">
      <alignment vertical="center"/>
    </xf>
    <xf numFmtId="0" fontId="5" fillId="10" borderId="1" xfId="7" applyFont="1" applyFill="1" applyBorder="1" applyAlignment="1">
      <alignment vertical="center"/>
    </xf>
    <xf numFmtId="0" fontId="5" fillId="10" borderId="2" xfId="7" applyFont="1" applyFill="1" applyBorder="1" applyAlignment="1">
      <alignment vertical="center"/>
    </xf>
    <xf numFmtId="164" fontId="5" fillId="10" borderId="2" xfId="7" applyNumberFormat="1" applyFont="1" applyFill="1" applyBorder="1" applyAlignment="1">
      <alignment horizontal="right" vertical="top" wrapText="1"/>
    </xf>
    <xf numFmtId="0" fontId="5" fillId="10" borderId="9" xfId="7" applyFont="1" applyFill="1" applyBorder="1" applyAlignment="1">
      <alignment vertical="center"/>
    </xf>
    <xf numFmtId="0" fontId="5" fillId="10" borderId="2" xfId="7" applyFont="1" applyFill="1" applyBorder="1" applyAlignment="1">
      <alignment horizontal="center" vertical="center"/>
    </xf>
    <xf numFmtId="166" fontId="5" fillId="10" borderId="9" xfId="8" applyNumberFormat="1" applyFont="1" applyFill="1" applyBorder="1" applyAlignment="1">
      <alignment vertical="center"/>
    </xf>
    <xf numFmtId="0" fontId="5" fillId="10" borderId="31" xfId="7" quotePrefix="1" applyFont="1" applyFill="1" applyBorder="1" applyAlignment="1">
      <alignment vertical="center"/>
    </xf>
    <xf numFmtId="0" fontId="5" fillId="10" borderId="32" xfId="7" quotePrefix="1" applyFont="1" applyFill="1" applyBorder="1" applyAlignment="1">
      <alignment horizontal="center" vertical="center"/>
    </xf>
    <xf numFmtId="0" fontId="5" fillId="10" borderId="32" xfId="7" quotePrefix="1" applyFont="1" applyFill="1" applyBorder="1" applyAlignment="1">
      <alignment vertical="center"/>
    </xf>
    <xf numFmtId="164" fontId="5" fillId="10" borderId="32" xfId="7" quotePrefix="1" applyNumberFormat="1" applyFont="1" applyFill="1" applyBorder="1" applyAlignment="1">
      <alignment horizontal="right" vertical="top" wrapText="1"/>
    </xf>
    <xf numFmtId="166" fontId="5" fillId="10" borderId="33" xfId="8" quotePrefix="1" applyNumberFormat="1" applyFont="1" applyFill="1" applyBorder="1" applyAlignment="1">
      <alignment vertical="center"/>
    </xf>
    <xf numFmtId="0" fontId="5" fillId="10" borderId="31" xfId="7" applyFont="1" applyFill="1" applyBorder="1" applyAlignment="1">
      <alignment vertical="center"/>
    </xf>
    <xf numFmtId="0" fontId="5" fillId="10" borderId="32" xfId="7" applyFont="1" applyFill="1" applyBorder="1" applyAlignment="1">
      <alignment horizontal="center" vertical="center"/>
    </xf>
    <xf numFmtId="0" fontId="5" fillId="10" borderId="32" xfId="7" applyFont="1" applyFill="1" applyBorder="1" applyAlignment="1">
      <alignment vertical="center"/>
    </xf>
    <xf numFmtId="164" fontId="5" fillId="10" borderId="32" xfId="7" applyNumberFormat="1" applyFont="1" applyFill="1" applyBorder="1" applyAlignment="1">
      <alignment horizontal="right" vertical="top" wrapText="1"/>
    </xf>
    <xf numFmtId="166" fontId="5" fillId="10" borderId="33" xfId="8" applyNumberFormat="1" applyFont="1" applyFill="1" applyBorder="1" applyAlignment="1">
      <alignment vertical="center"/>
    </xf>
    <xf numFmtId="0" fontId="6" fillId="0" borderId="34" xfId="7" applyFont="1" applyBorder="1" applyAlignment="1">
      <alignment horizontal="center" vertical="center"/>
    </xf>
    <xf numFmtId="0" fontId="6" fillId="0" borderId="21" xfId="7" applyFont="1" applyBorder="1" applyAlignment="1">
      <alignment horizontal="left" vertical="center"/>
    </xf>
    <xf numFmtId="166" fontId="0" fillId="0" borderId="35" xfId="8" applyNumberFormat="1" applyFont="1" applyBorder="1" applyAlignment="1">
      <alignment vertical="center"/>
    </xf>
    <xf numFmtId="0" fontId="6" fillId="0" borderId="12" xfId="7" quotePrefix="1" applyFont="1" applyBorder="1" applyAlignment="1">
      <alignment horizontal="left" vertical="center" wrapText="1"/>
    </xf>
    <xf numFmtId="0" fontId="6" fillId="3" borderId="34" xfId="7" quotePrefix="1" applyFont="1" applyFill="1" applyBorder="1" applyAlignment="1">
      <alignment horizontal="center" vertical="center"/>
    </xf>
    <xf numFmtId="0" fontId="6" fillId="3" borderId="21" xfId="7" applyFont="1" applyFill="1" applyBorder="1" applyAlignment="1">
      <alignment horizontal="center" vertical="center"/>
    </xf>
    <xf numFmtId="0" fontId="6" fillId="3" borderId="21" xfId="7" quotePrefix="1" applyFont="1" applyFill="1" applyBorder="1" applyAlignment="1">
      <alignment horizontal="left" vertical="center"/>
    </xf>
    <xf numFmtId="0" fontId="6" fillId="3" borderId="21" xfId="7" quotePrefix="1" applyFont="1" applyFill="1" applyBorder="1" applyAlignment="1">
      <alignment horizontal="center" vertical="center"/>
    </xf>
    <xf numFmtId="0" fontId="6" fillId="0" borderId="34" xfId="7" quotePrefix="1" applyFont="1" applyBorder="1" applyAlignment="1">
      <alignment horizontal="center" vertical="center"/>
    </xf>
    <xf numFmtId="49" fontId="6" fillId="0" borderId="34" xfId="7" applyNumberFormat="1" applyFont="1" applyBorder="1" applyAlignment="1">
      <alignment horizontal="center" vertical="center"/>
    </xf>
    <xf numFmtId="0" fontId="6" fillId="3" borderId="21" xfId="4" applyFont="1" applyFill="1" applyBorder="1" applyAlignment="1">
      <alignment horizontal="center" vertical="center"/>
    </xf>
    <xf numFmtId="0" fontId="6" fillId="0" borderId="21" xfId="7" quotePrefix="1" applyFont="1" applyBorder="1" applyAlignment="1">
      <alignment horizontal="left" vertical="center"/>
    </xf>
    <xf numFmtId="0" fontId="6" fillId="3" borderId="12" xfId="4" applyFont="1" applyFill="1" applyBorder="1" applyAlignment="1">
      <alignment horizontal="center" vertical="center"/>
    </xf>
    <xf numFmtId="2" fontId="14" fillId="0" borderId="28" xfId="2" applyNumberFormat="1" applyFont="1" applyFill="1" applyBorder="1"/>
    <xf numFmtId="2" fontId="5" fillId="0" borderId="28" xfId="2" quotePrefix="1" applyNumberFormat="1" applyFont="1" applyFill="1" applyBorder="1" applyAlignment="1">
      <alignment horizontal="left" vertical="center"/>
    </xf>
    <xf numFmtId="2" fontId="5" fillId="0" borderId="27" xfId="2" quotePrefix="1" applyNumberFormat="1" applyFont="1" applyFill="1" applyBorder="1" applyAlignment="1">
      <alignment horizontal="left" vertical="center"/>
    </xf>
    <xf numFmtId="4" fontId="14" fillId="0" borderId="30" xfId="1" applyNumberFormat="1" applyFont="1" applyFill="1" applyBorder="1"/>
    <xf numFmtId="2" fontId="14" fillId="0" borderId="2" xfId="2" applyNumberFormat="1" applyFont="1" applyFill="1" applyBorder="1"/>
    <xf numFmtId="2" fontId="5" fillId="0" borderId="2" xfId="2" quotePrefix="1" applyNumberFormat="1" applyFont="1" applyFill="1" applyBorder="1" applyAlignment="1">
      <alignment vertical="center"/>
    </xf>
    <xf numFmtId="2" fontId="5" fillId="0" borderId="2" xfId="2" quotePrefix="1" applyNumberFormat="1" applyFont="1" applyFill="1" applyBorder="1" applyAlignment="1">
      <alignment horizontal="right" vertical="top" wrapText="1"/>
    </xf>
    <xf numFmtId="2" fontId="5" fillId="0" borderId="3" xfId="3" quotePrefix="1" applyNumberFormat="1" applyFont="1" applyFill="1" applyBorder="1" applyAlignment="1">
      <alignment vertical="center"/>
    </xf>
    <xf numFmtId="4" fontId="14" fillId="0" borderId="9" xfId="1" applyNumberFormat="1" applyFont="1" applyFill="1" applyBorder="1"/>
    <xf numFmtId="2" fontId="5" fillId="0" borderId="2" xfId="2" applyNumberFormat="1" applyFont="1" applyFill="1" applyBorder="1" applyAlignment="1">
      <alignment vertical="center"/>
    </xf>
    <xf numFmtId="2" fontId="5" fillId="0" borderId="2" xfId="2" applyNumberFormat="1" applyFont="1" applyFill="1" applyBorder="1" applyAlignment="1">
      <alignment horizontal="right" vertical="top" wrapText="1"/>
    </xf>
    <xf numFmtId="2" fontId="5" fillId="0" borderId="3" xfId="3" applyNumberFormat="1" applyFont="1" applyFill="1" applyBorder="1" applyAlignment="1">
      <alignment vertical="center"/>
    </xf>
    <xf numFmtId="2" fontId="14" fillId="0" borderId="23" xfId="2" applyNumberFormat="1" applyFont="1" applyFill="1" applyBorder="1"/>
    <xf numFmtId="2" fontId="5" fillId="0" borderId="23" xfId="2" applyNumberFormat="1" applyFont="1" applyFill="1" applyBorder="1" applyAlignment="1">
      <alignment horizontal="right" vertical="top" wrapText="1"/>
    </xf>
    <xf numFmtId="2" fontId="5" fillId="0" borderId="23" xfId="3" applyNumberFormat="1" applyFont="1" applyFill="1" applyBorder="1" applyAlignment="1">
      <alignment horizontal="left" vertical="center"/>
    </xf>
    <xf numFmtId="4" fontId="28" fillId="0" borderId="24" xfId="1" applyNumberFormat="1" applyFont="1" applyFill="1" applyBorder="1"/>
    <xf numFmtId="49" fontId="6" fillId="3" borderId="34" xfId="7" applyNumberFormat="1" applyFont="1" applyFill="1" applyBorder="1" applyAlignment="1">
      <alignment horizontal="center" vertical="center"/>
    </xf>
    <xf numFmtId="0" fontId="5" fillId="9" borderId="22" xfId="7" applyFont="1" applyFill="1" applyBorder="1" applyAlignment="1">
      <alignment horizontal="center" vertical="center"/>
    </xf>
    <xf numFmtId="0" fontId="5" fillId="9" borderId="23" xfId="7" applyFont="1" applyFill="1" applyBorder="1" applyAlignment="1">
      <alignment horizontal="center" vertical="center"/>
    </xf>
    <xf numFmtId="0" fontId="5" fillId="9" borderId="23" xfId="7" applyFont="1" applyFill="1" applyBorder="1" applyAlignment="1">
      <alignment horizontal="left" vertical="center"/>
    </xf>
    <xf numFmtId="167" fontId="5" fillId="9" borderId="23" xfId="7" applyNumberFormat="1" applyFont="1" applyFill="1" applyBorder="1" applyAlignment="1">
      <alignment horizontal="right" vertical="center"/>
    </xf>
    <xf numFmtId="164" fontId="5" fillId="9" borderId="23" xfId="7" applyNumberFormat="1" applyFont="1" applyFill="1" applyBorder="1" applyAlignment="1">
      <alignment horizontal="right" vertical="top" wrapText="1"/>
    </xf>
    <xf numFmtId="0" fontId="7" fillId="9" borderId="22" xfId="7" quotePrefix="1" applyFont="1" applyFill="1" applyBorder="1" applyAlignment="1">
      <alignment horizontal="center" vertical="center"/>
    </xf>
    <xf numFmtId="0" fontId="7" fillId="9" borderId="23" xfId="7" applyFont="1" applyFill="1" applyBorder="1" applyAlignment="1">
      <alignment horizontal="center" vertical="center"/>
    </xf>
    <xf numFmtId="0" fontId="7" fillId="9" borderId="23" xfId="7" quotePrefix="1" applyFont="1" applyFill="1" applyBorder="1" applyAlignment="1">
      <alignment horizontal="left" vertical="center"/>
    </xf>
    <xf numFmtId="0" fontId="7" fillId="9" borderId="23" xfId="7" quotePrefix="1" applyFont="1" applyFill="1" applyBorder="1" applyAlignment="1">
      <alignment horizontal="center" vertical="center"/>
    </xf>
    <xf numFmtId="164" fontId="7" fillId="9" borderId="23" xfId="7" applyNumberFormat="1" applyFont="1" applyFill="1" applyBorder="1" applyAlignment="1">
      <alignment horizontal="right" vertical="top" wrapText="1"/>
    </xf>
    <xf numFmtId="166" fontId="36" fillId="9" borderId="24" xfId="8" applyNumberFormat="1" applyFont="1" applyFill="1" applyBorder="1" applyAlignment="1">
      <alignment vertical="center"/>
    </xf>
    <xf numFmtId="168" fontId="29" fillId="9" borderId="24" xfId="7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/>
    <xf numFmtId="0" fontId="5" fillId="12" borderId="8" xfId="0" applyFont="1" applyFill="1" applyBorder="1" applyAlignment="1">
      <alignment horizontal="center" vertical="top"/>
    </xf>
    <xf numFmtId="0" fontId="21" fillId="12" borderId="1" xfId="0" applyFont="1" applyFill="1" applyBorder="1" applyAlignment="1">
      <alignment vertical="top" wrapText="1"/>
    </xf>
    <xf numFmtId="4" fontId="21" fillId="12" borderId="1" xfId="0" applyNumberFormat="1" applyFont="1" applyFill="1" applyBorder="1" applyAlignment="1">
      <alignment vertical="top" wrapText="1"/>
    </xf>
    <xf numFmtId="0" fontId="23" fillId="0" borderId="0" xfId="0" applyFont="1" applyFill="1"/>
    <xf numFmtId="0" fontId="10" fillId="0" borderId="0" xfId="2" applyFont="1" applyFill="1" applyAlignment="1">
      <alignment vertical="center"/>
    </xf>
    <xf numFmtId="0" fontId="28" fillId="0" borderId="0" xfId="0" applyFont="1" applyFill="1"/>
    <xf numFmtId="0" fontId="12" fillId="0" borderId="0" xfId="0" applyFont="1" applyFill="1"/>
    <xf numFmtId="0" fontId="0" fillId="0" borderId="0" xfId="0" applyFill="1"/>
    <xf numFmtId="0" fontId="30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top" wrapText="1"/>
    </xf>
    <xf numFmtId="0" fontId="25" fillId="0" borderId="41" xfId="0" applyFont="1" applyBorder="1" applyAlignment="1">
      <alignment horizontal="center" vertical="top" wrapText="1"/>
    </xf>
    <xf numFmtId="0" fontId="30" fillId="0" borderId="16" xfId="0" applyFont="1" applyBorder="1" applyAlignment="1">
      <alignment horizontal="center" vertical="top" wrapText="1"/>
    </xf>
    <xf numFmtId="0" fontId="21" fillId="0" borderId="36" xfId="0" applyFont="1" applyBorder="1"/>
    <xf numFmtId="0" fontId="21" fillId="0" borderId="37" xfId="0" applyFont="1" applyBorder="1"/>
    <xf numFmtId="4" fontId="20" fillId="0" borderId="47" xfId="0" applyNumberFormat="1" applyFont="1" applyBorder="1"/>
    <xf numFmtId="0" fontId="22" fillId="0" borderId="43" xfId="0" applyFont="1" applyFill="1" applyBorder="1" applyAlignment="1">
      <alignment vertical="center" wrapText="1"/>
    </xf>
    <xf numFmtId="0" fontId="22" fillId="0" borderId="29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2" fillId="0" borderId="48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6" fillId="0" borderId="48" xfId="0" applyFont="1" applyFill="1" applyBorder="1" applyAlignment="1">
      <alignment vertical="center" wrapText="1"/>
    </xf>
    <xf numFmtId="0" fontId="22" fillId="0" borderId="31" xfId="0" applyFont="1" applyFill="1" applyBorder="1" applyAlignment="1">
      <alignment vertical="center" wrapText="1"/>
    </xf>
    <xf numFmtId="3" fontId="5" fillId="6" borderId="13" xfId="0" applyNumberFormat="1" applyFont="1" applyFill="1" applyBorder="1" applyAlignment="1">
      <alignment vertical="center"/>
    </xf>
    <xf numFmtId="3" fontId="5" fillId="11" borderId="10" xfId="0" applyNumberFormat="1" applyFont="1" applyFill="1" applyBorder="1" applyAlignment="1">
      <alignment vertical="center"/>
    </xf>
    <xf numFmtId="0" fontId="21" fillId="6" borderId="48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 wrapText="1"/>
    </xf>
    <xf numFmtId="0" fontId="22" fillId="0" borderId="46" xfId="0" applyFont="1" applyFill="1" applyBorder="1" applyAlignment="1">
      <alignment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43" xfId="0" applyFont="1" applyFill="1" applyBorder="1" applyAlignment="1">
      <alignment vertical="center" wrapText="1"/>
    </xf>
    <xf numFmtId="0" fontId="6" fillId="0" borderId="50" xfId="0" applyFont="1" applyBorder="1" applyAlignment="1">
      <alignment horizontal="center" vertical="center"/>
    </xf>
    <xf numFmtId="0" fontId="21" fillId="6" borderId="29" xfId="0" applyFont="1" applyFill="1" applyBorder="1" applyAlignment="1">
      <alignment vertical="center" wrapText="1"/>
    </xf>
    <xf numFmtId="3" fontId="5" fillId="6" borderId="6" xfId="0" applyNumberFormat="1" applyFont="1" applyFill="1" applyBorder="1" applyAlignment="1">
      <alignment vertical="center"/>
    </xf>
    <xf numFmtId="0" fontId="5" fillId="4" borderId="41" xfId="0" applyFont="1" applyFill="1" applyBorder="1" applyAlignment="1">
      <alignment vertical="center" wrapText="1"/>
    </xf>
    <xf numFmtId="3" fontId="5" fillId="4" borderId="16" xfId="0" applyNumberFormat="1" applyFont="1" applyFill="1" applyBorder="1" applyAlignment="1">
      <alignment vertical="center"/>
    </xf>
    <xf numFmtId="0" fontId="5" fillId="13" borderId="31" xfId="0" applyFont="1" applyFill="1" applyBorder="1" applyAlignment="1">
      <alignment vertical="center" wrapText="1"/>
    </xf>
    <xf numFmtId="3" fontId="5" fillId="13" borderId="19" xfId="0" applyNumberFormat="1" applyFont="1" applyFill="1" applyBorder="1" applyAlignment="1">
      <alignment vertical="center"/>
    </xf>
    <xf numFmtId="0" fontId="21" fillId="13" borderId="1" xfId="0" applyFont="1" applyFill="1" applyBorder="1" applyAlignment="1">
      <alignment vertical="center" wrapText="1"/>
    </xf>
    <xf numFmtId="3" fontId="5" fillId="13" borderId="10" xfId="0" applyNumberFormat="1" applyFont="1" applyFill="1" applyBorder="1" applyAlignment="1">
      <alignment vertical="center"/>
    </xf>
    <xf numFmtId="0" fontId="6" fillId="5" borderId="52" xfId="0" applyFont="1" applyFill="1" applyBorder="1" applyAlignment="1">
      <alignment vertical="top" wrapText="1"/>
    </xf>
    <xf numFmtId="4" fontId="6" fillId="5" borderId="52" xfId="0" applyNumberFormat="1" applyFont="1" applyFill="1" applyBorder="1" applyAlignment="1">
      <alignment vertical="top" wrapText="1"/>
    </xf>
    <xf numFmtId="0" fontId="6" fillId="5" borderId="55" xfId="0" applyFont="1" applyFill="1" applyBorder="1" applyAlignment="1">
      <alignment vertical="top" wrapText="1"/>
    </xf>
    <xf numFmtId="4" fontId="6" fillId="5" borderId="55" xfId="0" applyNumberFormat="1" applyFont="1" applyFill="1" applyBorder="1" applyAlignment="1">
      <alignment vertical="top" wrapText="1"/>
    </xf>
    <xf numFmtId="0" fontId="6" fillId="6" borderId="55" xfId="0" applyFont="1" applyFill="1" applyBorder="1" applyAlignment="1">
      <alignment vertical="top" wrapText="1"/>
    </xf>
    <xf numFmtId="4" fontId="6" fillId="6" borderId="55" xfId="0" applyNumberFormat="1" applyFont="1" applyFill="1" applyBorder="1" applyAlignment="1">
      <alignment vertical="top" wrapText="1"/>
    </xf>
    <xf numFmtId="0" fontId="6" fillId="2" borderId="55" xfId="0" applyFont="1" applyFill="1" applyBorder="1" applyAlignment="1">
      <alignment vertical="top" wrapText="1"/>
    </xf>
    <xf numFmtId="4" fontId="6" fillId="2" borderId="55" xfId="0" applyNumberFormat="1" applyFont="1" applyFill="1" applyBorder="1" applyAlignment="1">
      <alignment vertical="top" wrapText="1"/>
    </xf>
    <xf numFmtId="0" fontId="6" fillId="7" borderId="55" xfId="0" applyFont="1" applyFill="1" applyBorder="1" applyAlignment="1">
      <alignment vertical="top" wrapText="1"/>
    </xf>
    <xf numFmtId="4" fontId="6" fillId="7" borderId="55" xfId="0" applyNumberFormat="1" applyFont="1" applyFill="1" applyBorder="1" applyAlignment="1">
      <alignment vertical="top" wrapText="1"/>
    </xf>
    <xf numFmtId="0" fontId="6" fillId="4" borderId="55" xfId="0" applyFont="1" applyFill="1" applyBorder="1" applyAlignment="1">
      <alignment vertical="top" wrapText="1"/>
    </xf>
    <xf numFmtId="4" fontId="6" fillId="4" borderId="55" xfId="0" applyNumberFormat="1" applyFont="1" applyFill="1" applyBorder="1" applyAlignment="1">
      <alignment vertical="top" wrapText="1"/>
    </xf>
    <xf numFmtId="0" fontId="6" fillId="9" borderId="55" xfId="0" applyFont="1" applyFill="1" applyBorder="1" applyAlignment="1">
      <alignment vertical="top" wrapText="1"/>
    </xf>
    <xf numFmtId="4" fontId="6" fillId="9" borderId="55" xfId="0" applyNumberFormat="1" applyFont="1" applyFill="1" applyBorder="1" applyAlignment="1">
      <alignment vertical="top" wrapText="1"/>
    </xf>
    <xf numFmtId="0" fontId="6" fillId="8" borderId="55" xfId="0" applyFont="1" applyFill="1" applyBorder="1" applyAlignment="1">
      <alignment vertical="top" wrapText="1"/>
    </xf>
    <xf numFmtId="4" fontId="6" fillId="8" borderId="55" xfId="0" applyNumberFormat="1" applyFont="1" applyFill="1" applyBorder="1" applyAlignment="1">
      <alignment vertical="top" wrapText="1"/>
    </xf>
    <xf numFmtId="0" fontId="6" fillId="4" borderId="58" xfId="0" applyFont="1" applyFill="1" applyBorder="1" applyAlignment="1">
      <alignment vertical="top" wrapText="1"/>
    </xf>
    <xf numFmtId="4" fontId="6" fillId="4" borderId="58" xfId="0" applyNumberFormat="1" applyFont="1" applyFill="1" applyBorder="1" applyAlignment="1">
      <alignment vertical="top" wrapText="1"/>
    </xf>
    <xf numFmtId="0" fontId="6" fillId="5" borderId="51" xfId="0" applyFont="1" applyFill="1" applyBorder="1" applyAlignment="1">
      <alignment horizontal="center" vertical="top" wrapText="1"/>
    </xf>
    <xf numFmtId="0" fontId="6" fillId="5" borderId="54" xfId="0" applyFont="1" applyFill="1" applyBorder="1" applyAlignment="1">
      <alignment horizontal="center" vertical="top" wrapText="1"/>
    </xf>
    <xf numFmtId="0" fontId="6" fillId="6" borderId="54" xfId="0" applyFont="1" applyFill="1" applyBorder="1" applyAlignment="1">
      <alignment horizontal="center" vertical="top" wrapText="1"/>
    </xf>
    <xf numFmtId="0" fontId="6" fillId="2" borderId="54" xfId="0" applyFont="1" applyFill="1" applyBorder="1" applyAlignment="1">
      <alignment horizontal="center" vertical="top" wrapText="1"/>
    </xf>
    <xf numFmtId="0" fontId="6" fillId="7" borderId="54" xfId="0" applyFont="1" applyFill="1" applyBorder="1" applyAlignment="1">
      <alignment horizontal="center" vertical="top" wrapText="1"/>
    </xf>
    <xf numFmtId="0" fontId="6" fillId="4" borderId="54" xfId="0" applyFont="1" applyFill="1" applyBorder="1" applyAlignment="1">
      <alignment horizontal="center" vertical="top" wrapText="1"/>
    </xf>
    <xf numFmtId="0" fontId="6" fillId="9" borderId="54" xfId="0" applyFont="1" applyFill="1" applyBorder="1" applyAlignment="1">
      <alignment horizontal="center" vertical="top" wrapText="1"/>
    </xf>
    <xf numFmtId="0" fontId="6" fillId="8" borderId="54" xfId="0" applyFont="1" applyFill="1" applyBorder="1" applyAlignment="1">
      <alignment horizontal="center" vertical="top" wrapText="1"/>
    </xf>
    <xf numFmtId="0" fontId="6" fillId="4" borderId="57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1" fillId="12" borderId="1" xfId="0" applyFont="1" applyFill="1" applyBorder="1" applyAlignment="1">
      <alignment horizontal="center" vertical="top" wrapText="1"/>
    </xf>
    <xf numFmtId="0" fontId="22" fillId="7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wrapText="1"/>
    </xf>
    <xf numFmtId="0" fontId="25" fillId="0" borderId="23" xfId="0" applyFont="1" applyBorder="1" applyAlignment="1">
      <alignment wrapText="1"/>
    </xf>
    <xf numFmtId="4" fontId="25" fillId="0" borderId="23" xfId="1" applyNumberFormat="1" applyFont="1" applyBorder="1" applyAlignment="1">
      <alignment horizontal="right" wrapText="1"/>
    </xf>
    <xf numFmtId="169" fontId="25" fillId="0" borderId="24" xfId="1" applyNumberFormat="1" applyFont="1" applyBorder="1" applyAlignment="1">
      <alignment horizontal="right" wrapText="1"/>
    </xf>
    <xf numFmtId="0" fontId="22" fillId="0" borderId="0" xfId="0" applyFont="1" applyAlignment="1">
      <alignment wrapText="1"/>
    </xf>
    <xf numFmtId="0" fontId="6" fillId="0" borderId="53" xfId="0" applyFont="1" applyBorder="1" applyAlignment="1">
      <alignment horizontal="center" vertical="top"/>
    </xf>
    <xf numFmtId="0" fontId="6" fillId="0" borderId="56" xfId="0" applyFont="1" applyBorder="1" applyAlignment="1">
      <alignment horizontal="center" vertical="top"/>
    </xf>
    <xf numFmtId="0" fontId="40" fillId="0" borderId="0" xfId="0" applyFont="1" applyAlignment="1">
      <alignment horizontal="center"/>
    </xf>
    <xf numFmtId="4" fontId="40" fillId="0" borderId="0" xfId="0" applyNumberFormat="1" applyFont="1"/>
    <xf numFmtId="0" fontId="18" fillId="0" borderId="8" xfId="0" applyFont="1" applyBorder="1" applyAlignment="1">
      <alignment vertical="center" wrapText="1"/>
    </xf>
    <xf numFmtId="14" fontId="18" fillId="0" borderId="8" xfId="1" applyNumberFormat="1" applyFont="1" applyBorder="1" applyAlignment="1">
      <alignment horizontal="right" vertical="center"/>
    </xf>
    <xf numFmtId="14" fontId="18" fillId="0" borderId="1" xfId="1" applyNumberFormat="1" applyFont="1" applyBorder="1" applyAlignment="1">
      <alignment horizontal="right" vertical="center"/>
    </xf>
    <xf numFmtId="14" fontId="20" fillId="0" borderId="3" xfId="1" applyNumberFormat="1" applyFont="1" applyBorder="1" applyAlignment="1">
      <alignment horizontal="right" vertical="center"/>
    </xf>
    <xf numFmtId="14" fontId="31" fillId="0" borderId="8" xfId="1" applyNumberFormat="1" applyFont="1" applyBorder="1" applyAlignment="1">
      <alignment horizontal="right" vertical="center"/>
    </xf>
    <xf numFmtId="14" fontId="31" fillId="0" borderId="46" xfId="1" applyNumberFormat="1" applyFont="1" applyBorder="1" applyAlignment="1">
      <alignment horizontal="right" vertical="center"/>
    </xf>
    <xf numFmtId="14" fontId="31" fillId="0" borderId="43" xfId="1" applyNumberFormat="1" applyFont="1" applyBorder="1" applyAlignment="1">
      <alignment horizontal="right" vertical="center"/>
    </xf>
    <xf numFmtId="14" fontId="31" fillId="0" borderId="31" xfId="1" applyNumberFormat="1" applyFont="1" applyBorder="1" applyAlignment="1">
      <alignment horizontal="right" vertical="center"/>
    </xf>
    <xf numFmtId="0" fontId="40" fillId="0" borderId="0" xfId="0" applyFont="1" applyFill="1" applyAlignment="1">
      <alignment horizontal="right"/>
    </xf>
    <xf numFmtId="0" fontId="6" fillId="7" borderId="56" xfId="0" applyFont="1" applyFill="1" applyBorder="1" applyAlignment="1">
      <alignment horizontal="center" vertical="top"/>
    </xf>
    <xf numFmtId="0" fontId="6" fillId="7" borderId="59" xfId="0" applyFont="1" applyFill="1" applyBorder="1" applyAlignment="1">
      <alignment horizontal="center" vertical="top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4" fontId="24" fillId="0" borderId="5" xfId="1" applyNumberFormat="1" applyFont="1" applyBorder="1" applyAlignment="1">
      <alignment horizontal="center" vertical="center" wrapText="1"/>
    </xf>
    <xf numFmtId="169" fontId="24" fillId="0" borderId="6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4" fontId="20" fillId="0" borderId="10" xfId="1" applyNumberFormat="1" applyFont="1" applyBorder="1" applyAlignment="1">
      <alignment horizontal="right" vertical="center"/>
    </xf>
    <xf numFmtId="4" fontId="23" fillId="0" borderId="0" xfId="0" applyNumberFormat="1" applyFont="1" applyBorder="1" applyAlignment="1"/>
    <xf numFmtId="0" fontId="31" fillId="0" borderId="8" xfId="0" applyFont="1" applyBorder="1" applyAlignment="1">
      <alignment horizontal="center"/>
    </xf>
    <xf numFmtId="0" fontId="22" fillId="4" borderId="42" xfId="0" applyFont="1" applyFill="1" applyBorder="1" applyAlignment="1">
      <alignment horizontal="center" vertical="center" wrapText="1"/>
    </xf>
    <xf numFmtId="0" fontId="22" fillId="5" borderId="26" xfId="0" applyFont="1" applyFill="1" applyBorder="1" applyAlignment="1">
      <alignment horizontal="center" vertical="center" wrapText="1"/>
    </xf>
    <xf numFmtId="0" fontId="22" fillId="5" borderId="2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22" fillId="5" borderId="45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21" fillId="6" borderId="39" xfId="0" applyFont="1" applyFill="1" applyBorder="1" applyAlignment="1">
      <alignment horizontal="center" vertical="center" wrapText="1"/>
    </xf>
    <xf numFmtId="0" fontId="5" fillId="13" borderId="40" xfId="0" applyFont="1" applyFill="1" applyBorder="1" applyAlignment="1">
      <alignment horizontal="center" vertical="center" wrapText="1"/>
    </xf>
    <xf numFmtId="0" fontId="22" fillId="13" borderId="25" xfId="0" applyFont="1" applyFill="1" applyBorder="1" applyAlignment="1">
      <alignment horizontal="center" vertical="center" wrapText="1"/>
    </xf>
    <xf numFmtId="0" fontId="21" fillId="13" borderId="25" xfId="0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6" fillId="9" borderId="39" xfId="0" applyFont="1" applyFill="1" applyBorder="1" applyAlignment="1">
      <alignment horizontal="center" vertical="center" wrapText="1"/>
    </xf>
    <xf numFmtId="0" fontId="22" fillId="4" borderId="40" xfId="0" applyFont="1" applyFill="1" applyBorder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22" fillId="4" borderId="45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horizontal="center" vertical="center" wrapText="1"/>
    </xf>
    <xf numFmtId="0" fontId="5" fillId="14" borderId="46" xfId="0" applyFont="1" applyFill="1" applyBorder="1" applyAlignment="1">
      <alignment vertical="center" wrapText="1"/>
    </xf>
    <xf numFmtId="3" fontId="5" fillId="14" borderId="35" xfId="0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12" fillId="0" borderId="0" xfId="0" applyFont="1" applyProtection="1"/>
    <xf numFmtId="164" fontId="12" fillId="0" borderId="0" xfId="5" applyNumberFormat="1" applyFont="1" applyAlignment="1" applyProtection="1">
      <alignment horizontal="right" vertical="top" wrapText="1"/>
    </xf>
    <xf numFmtId="0" fontId="14" fillId="0" borderId="0" xfId="0" applyFont="1" applyProtection="1"/>
    <xf numFmtId="3" fontId="6" fillId="0" borderId="44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3" fontId="6" fillId="0" borderId="10" xfId="0" applyNumberFormat="1" applyFont="1" applyFill="1" applyBorder="1" applyAlignment="1" applyProtection="1">
      <alignment vertical="center"/>
      <protection locked="0"/>
    </xf>
    <xf numFmtId="3" fontId="6" fillId="0" borderId="35" xfId="0" applyNumberFormat="1" applyFont="1" applyFill="1" applyBorder="1" applyAlignment="1" applyProtection="1">
      <alignment vertical="center"/>
      <protection locked="0"/>
    </xf>
    <xf numFmtId="3" fontId="6" fillId="0" borderId="13" xfId="0" applyNumberFormat="1" applyFont="1" applyFill="1" applyBorder="1" applyAlignment="1" applyProtection="1">
      <alignment vertical="center"/>
      <protection locked="0"/>
    </xf>
    <xf numFmtId="3" fontId="6" fillId="0" borderId="19" xfId="0" applyNumberFormat="1" applyFont="1" applyFill="1" applyBorder="1" applyAlignment="1" applyProtection="1">
      <alignment vertical="center"/>
      <protection locked="0"/>
    </xf>
    <xf numFmtId="3" fontId="31" fillId="0" borderId="19" xfId="0" applyNumberFormat="1" applyFont="1" applyFill="1" applyBorder="1" applyAlignment="1" applyProtection="1">
      <alignment vertical="center"/>
      <protection locked="0"/>
    </xf>
    <xf numFmtId="3" fontId="31" fillId="0" borderId="10" xfId="0" applyNumberFormat="1" applyFont="1" applyFill="1" applyBorder="1" applyAlignment="1" applyProtection="1">
      <alignment vertical="center"/>
      <protection locked="0"/>
    </xf>
    <xf numFmtId="3" fontId="31" fillId="0" borderId="35" xfId="0" applyNumberFormat="1" applyFont="1" applyFill="1" applyBorder="1" applyAlignment="1" applyProtection="1">
      <alignment vertical="center"/>
      <protection locked="0"/>
    </xf>
    <xf numFmtId="0" fontId="10" fillId="0" borderId="0" xfId="2" applyFont="1" applyFill="1" applyAlignment="1" applyProtection="1">
      <alignment vertical="center"/>
    </xf>
    <xf numFmtId="0" fontId="11" fillId="0" borderId="0" xfId="2" applyFont="1" applyAlignment="1" applyProtection="1">
      <alignment vertical="center"/>
    </xf>
    <xf numFmtId="0" fontId="12" fillId="0" borderId="0" xfId="2" applyFont="1" applyProtection="1"/>
    <xf numFmtId="164" fontId="12" fillId="0" borderId="0" xfId="2" applyNumberFormat="1" applyFont="1" applyAlignment="1" applyProtection="1">
      <alignment horizontal="right" vertical="top" wrapText="1"/>
    </xf>
    <xf numFmtId="0" fontId="12" fillId="0" borderId="0" xfId="5" applyFont="1" applyProtection="1"/>
    <xf numFmtId="0" fontId="10" fillId="0" borderId="0" xfId="2" applyFont="1" applyAlignment="1" applyProtection="1">
      <alignment vertical="center"/>
    </xf>
    <xf numFmtId="0" fontId="13" fillId="0" borderId="0" xfId="0" applyFont="1" applyProtection="1"/>
    <xf numFmtId="2" fontId="5" fillId="0" borderId="26" xfId="2" applyNumberFormat="1" applyFont="1" applyFill="1" applyBorder="1" applyAlignment="1" applyProtection="1">
      <alignment horizontal="center" vertical="center"/>
    </xf>
    <xf numFmtId="2" fontId="12" fillId="0" borderId="28" xfId="2" applyNumberFormat="1" applyFont="1" applyFill="1" applyBorder="1" applyProtection="1"/>
    <xf numFmtId="2" fontId="5" fillId="0" borderId="29" xfId="2" quotePrefix="1" applyNumberFormat="1" applyFont="1" applyFill="1" applyBorder="1" applyAlignment="1" applyProtection="1">
      <alignment horizontal="left" vertical="center"/>
    </xf>
    <xf numFmtId="2" fontId="9" fillId="0" borderId="28" xfId="2" quotePrefix="1" applyNumberFormat="1" applyFont="1" applyFill="1" applyBorder="1" applyAlignment="1" applyProtection="1">
      <alignment horizontal="left" vertical="center"/>
    </xf>
    <xf numFmtId="2" fontId="9" fillId="0" borderId="27" xfId="2" quotePrefix="1" applyNumberFormat="1" applyFont="1" applyFill="1" applyBorder="1" applyAlignment="1" applyProtection="1">
      <alignment horizontal="left" vertical="center"/>
    </xf>
    <xf numFmtId="4" fontId="12" fillId="0" borderId="30" xfId="1" applyNumberFormat="1" applyFont="1" applyFill="1" applyBorder="1" applyProtection="1"/>
    <xf numFmtId="2" fontId="5" fillId="0" borderId="25" xfId="2" quotePrefix="1" applyNumberFormat="1" applyFont="1" applyFill="1" applyBorder="1" applyAlignment="1" applyProtection="1">
      <alignment horizontal="center" vertical="center"/>
    </xf>
    <xf numFmtId="2" fontId="12" fillId="0" borderId="2" xfId="2" applyNumberFormat="1" applyFont="1" applyFill="1" applyBorder="1" applyProtection="1"/>
    <xf numFmtId="2" fontId="5" fillId="0" borderId="1" xfId="2" quotePrefix="1" applyNumberFormat="1" applyFont="1" applyFill="1" applyBorder="1" applyAlignment="1" applyProtection="1">
      <alignment vertical="center"/>
    </xf>
    <xf numFmtId="2" fontId="9" fillId="0" borderId="2" xfId="2" quotePrefix="1" applyNumberFormat="1" applyFont="1" applyFill="1" applyBorder="1" applyAlignment="1" applyProtection="1">
      <alignment vertical="center"/>
    </xf>
    <xf numFmtId="2" fontId="9" fillId="0" borderId="2" xfId="2" quotePrefix="1" applyNumberFormat="1" applyFont="1" applyFill="1" applyBorder="1" applyAlignment="1" applyProtection="1">
      <alignment horizontal="right" vertical="top" wrapText="1"/>
    </xf>
    <xf numFmtId="2" fontId="9" fillId="0" borderId="3" xfId="3" quotePrefix="1" applyNumberFormat="1" applyFont="1" applyFill="1" applyBorder="1" applyAlignment="1" applyProtection="1">
      <alignment vertical="center"/>
    </xf>
    <xf numFmtId="4" fontId="12" fillId="0" borderId="9" xfId="1" applyNumberFormat="1" applyFont="1" applyFill="1" applyBorder="1" applyProtection="1"/>
    <xf numFmtId="2" fontId="5" fillId="0" borderId="25" xfId="2" applyNumberFormat="1" applyFont="1" applyFill="1" applyBorder="1" applyAlignment="1" applyProtection="1">
      <alignment horizontal="center" vertical="center"/>
    </xf>
    <xf numFmtId="2" fontId="5" fillId="0" borderId="1" xfId="2" applyNumberFormat="1" applyFont="1" applyFill="1" applyBorder="1" applyAlignment="1" applyProtection="1">
      <alignment vertical="center"/>
    </xf>
    <xf numFmtId="2" fontId="9" fillId="0" borderId="2" xfId="2" applyNumberFormat="1" applyFont="1" applyFill="1" applyBorder="1" applyAlignment="1" applyProtection="1">
      <alignment vertical="center"/>
    </xf>
    <xf numFmtId="2" fontId="9" fillId="0" borderId="2" xfId="2" applyNumberFormat="1" applyFont="1" applyFill="1" applyBorder="1" applyAlignment="1" applyProtection="1">
      <alignment horizontal="right" vertical="top" wrapText="1"/>
    </xf>
    <xf numFmtId="2" fontId="9" fillId="0" borderId="3" xfId="3" applyNumberFormat="1" applyFont="1" applyFill="1" applyBorder="1" applyAlignment="1" applyProtection="1">
      <alignment vertical="center"/>
    </xf>
    <xf numFmtId="2" fontId="5" fillId="0" borderId="22" xfId="2" applyNumberFormat="1" applyFont="1" applyFill="1" applyBorder="1" applyAlignment="1" applyProtection="1">
      <alignment horizontal="left" vertical="center"/>
    </xf>
    <xf numFmtId="2" fontId="12" fillId="0" borderId="23" xfId="2" applyNumberFormat="1" applyFont="1" applyFill="1" applyBorder="1" applyProtection="1"/>
    <xf numFmtId="2" fontId="5" fillId="0" borderId="23" xfId="2" applyNumberFormat="1" applyFont="1" applyFill="1" applyBorder="1" applyAlignment="1" applyProtection="1">
      <alignment horizontal="left" vertical="center"/>
    </xf>
    <xf numFmtId="2" fontId="9" fillId="0" borderId="23" xfId="2" applyNumberFormat="1" applyFont="1" applyFill="1" applyBorder="1" applyAlignment="1" applyProtection="1">
      <alignment horizontal="left" vertical="center"/>
    </xf>
    <xf numFmtId="2" fontId="9" fillId="0" borderId="23" xfId="2" applyNumberFormat="1" applyFont="1" applyFill="1" applyBorder="1" applyAlignment="1" applyProtection="1">
      <alignment horizontal="right" vertical="top" wrapText="1"/>
    </xf>
    <xf numFmtId="2" fontId="9" fillId="0" borderId="23" xfId="3" applyNumberFormat="1" applyFont="1" applyFill="1" applyBorder="1" applyAlignment="1" applyProtection="1">
      <alignment horizontal="left" vertical="center"/>
    </xf>
    <xf numFmtId="4" fontId="23" fillId="0" borderId="24" xfId="1" applyNumberFormat="1" applyFont="1" applyFill="1" applyBorder="1" applyProtection="1"/>
    <xf numFmtId="0" fontId="10" fillId="0" borderId="0" xfId="5" applyFont="1" applyAlignment="1" applyProtection="1">
      <alignment vertical="center"/>
    </xf>
    <xf numFmtId="0" fontId="11" fillId="0" borderId="0" xfId="5" applyFont="1" applyAlignment="1" applyProtection="1">
      <alignment vertical="center"/>
    </xf>
    <xf numFmtId="0" fontId="13" fillId="0" borderId="0" xfId="5" applyFont="1" applyAlignment="1" applyProtection="1">
      <alignment vertical="center"/>
    </xf>
    <xf numFmtId="0" fontId="5" fillId="0" borderId="5" xfId="5" quotePrefix="1" applyFont="1" applyBorder="1" applyAlignment="1" applyProtection="1">
      <alignment horizontal="left" vertical="center"/>
    </xf>
    <xf numFmtId="0" fontId="5" fillId="0" borderId="5" xfId="5" quotePrefix="1" applyFont="1" applyBorder="1" applyAlignment="1" applyProtection="1">
      <alignment horizontal="center" vertical="center"/>
    </xf>
    <xf numFmtId="164" fontId="5" fillId="0" borderId="5" xfId="5" quotePrefix="1" applyNumberFormat="1" applyFont="1" applyBorder="1" applyAlignment="1" applyProtection="1">
      <alignment horizontal="right" vertical="top" wrapText="1"/>
    </xf>
    <xf numFmtId="0" fontId="5" fillId="0" borderId="6" xfId="5" quotePrefix="1" applyFont="1" applyBorder="1" applyAlignment="1" applyProtection="1">
      <alignment horizontal="center" vertical="center" wrapText="1"/>
    </xf>
    <xf numFmtId="0" fontId="5" fillId="10" borderId="1" xfId="5" applyFont="1" applyFill="1" applyBorder="1" applyAlignment="1" applyProtection="1">
      <alignment vertical="center"/>
    </xf>
    <xf numFmtId="0" fontId="5" fillId="10" borderId="2" xfId="5" applyFont="1" applyFill="1" applyBorder="1" applyAlignment="1" applyProtection="1">
      <alignment vertical="center"/>
    </xf>
    <xf numFmtId="164" fontId="5" fillId="10" borderId="2" xfId="5" applyNumberFormat="1" applyFont="1" applyFill="1" applyBorder="1" applyAlignment="1" applyProtection="1">
      <alignment horizontal="right" vertical="top" wrapText="1"/>
    </xf>
    <xf numFmtId="0" fontId="5" fillId="10" borderId="9" xfId="5" applyFont="1" applyFill="1" applyBorder="1" applyAlignment="1" applyProtection="1">
      <alignment vertical="center"/>
    </xf>
    <xf numFmtId="0" fontId="6" fillId="0" borderId="7" xfId="5" applyFont="1" applyBorder="1" applyAlignment="1" applyProtection="1">
      <alignment horizontal="center" vertical="center"/>
    </xf>
    <xf numFmtId="0" fontId="6" fillId="0" borderId="8" xfId="5" applyFont="1" applyBorder="1" applyAlignment="1" applyProtection="1">
      <alignment horizontal="center" vertical="center"/>
    </xf>
    <xf numFmtId="0" fontId="6" fillId="0" borderId="8" xfId="5" applyFont="1" applyBorder="1" applyAlignment="1" applyProtection="1">
      <alignment horizontal="left" vertical="center"/>
    </xf>
    <xf numFmtId="164" fontId="6" fillId="0" borderId="8" xfId="5" applyNumberFormat="1" applyFont="1" applyFill="1" applyBorder="1" applyAlignment="1" applyProtection="1">
      <alignment horizontal="right" vertical="top" wrapText="1"/>
    </xf>
    <xf numFmtId="166" fontId="12" fillId="0" borderId="10" xfId="6" applyNumberFormat="1" applyFont="1" applyBorder="1" applyAlignment="1" applyProtection="1">
      <alignment vertical="center"/>
    </xf>
    <xf numFmtId="0" fontId="6" fillId="0" borderId="8" xfId="5" applyFont="1" applyBorder="1" applyAlignment="1" applyProtection="1">
      <alignment horizontal="left" vertical="center" wrapText="1"/>
    </xf>
    <xf numFmtId="0" fontId="6" fillId="0" borderId="8" xfId="5" applyFont="1" applyBorder="1" applyAlignment="1" applyProtection="1">
      <alignment horizontal="center" vertical="center" wrapText="1"/>
    </xf>
    <xf numFmtId="0" fontId="6" fillId="3" borderId="7" xfId="5" applyFont="1" applyFill="1" applyBorder="1" applyAlignment="1" applyProtection="1">
      <alignment horizontal="center" vertical="center"/>
    </xf>
    <xf numFmtId="0" fontId="6" fillId="3" borderId="8" xfId="5" applyFont="1" applyFill="1" applyBorder="1" applyAlignment="1" applyProtection="1">
      <alignment horizontal="left" vertical="center"/>
    </xf>
    <xf numFmtId="0" fontId="6" fillId="3" borderId="8" xfId="5" applyFont="1" applyFill="1" applyBorder="1" applyAlignment="1" applyProtection="1">
      <alignment horizontal="left" vertical="center" wrapText="1"/>
    </xf>
    <xf numFmtId="0" fontId="6" fillId="3" borderId="8" xfId="5" quotePrefix="1" applyFont="1" applyFill="1" applyBorder="1" applyAlignment="1" applyProtection="1">
      <alignment horizontal="left" vertical="center" wrapText="1"/>
    </xf>
    <xf numFmtId="0" fontId="6" fillId="3" borderId="8" xfId="5" quotePrefix="1" applyFont="1" applyFill="1" applyBorder="1" applyAlignment="1" applyProtection="1">
      <alignment horizontal="center" vertical="center" wrapText="1"/>
    </xf>
    <xf numFmtId="0" fontId="6" fillId="3" borderId="8" xfId="5" applyFont="1" applyFill="1" applyBorder="1" applyAlignment="1" applyProtection="1">
      <alignment horizontal="center" vertical="center" wrapText="1"/>
    </xf>
    <xf numFmtId="0" fontId="6" fillId="3" borderId="8" xfId="5" applyFont="1" applyFill="1" applyBorder="1" applyAlignment="1" applyProtection="1">
      <alignment horizontal="center" vertical="center"/>
    </xf>
    <xf numFmtId="166" fontId="14" fillId="0" borderId="10" xfId="6" applyNumberFormat="1" applyFont="1" applyBorder="1" applyAlignment="1" applyProtection="1">
      <alignment vertical="center"/>
    </xf>
    <xf numFmtId="0" fontId="5" fillId="10" borderId="2" xfId="5" applyFont="1" applyFill="1" applyBorder="1" applyAlignment="1" applyProtection="1">
      <alignment horizontal="center" vertical="center"/>
    </xf>
    <xf numFmtId="166" fontId="5" fillId="10" borderId="9" xfId="6" applyNumberFormat="1" applyFont="1" applyFill="1" applyBorder="1" applyAlignment="1" applyProtection="1">
      <alignment vertical="center"/>
    </xf>
    <xf numFmtId="0" fontId="14" fillId="0" borderId="0" xfId="5" applyFont="1" applyProtection="1"/>
    <xf numFmtId="0" fontId="6" fillId="0" borderId="8" xfId="5" quotePrefix="1" applyFont="1" applyBorder="1" applyAlignment="1" applyProtection="1">
      <alignment horizontal="left" vertical="center"/>
    </xf>
    <xf numFmtId="0" fontId="6" fillId="0" borderId="8" xfId="5" quotePrefix="1" applyFont="1" applyBorder="1" applyAlignment="1" applyProtection="1">
      <alignment horizontal="center" vertical="center"/>
    </xf>
    <xf numFmtId="0" fontId="15" fillId="0" borderId="0" xfId="5" applyFont="1" applyProtection="1"/>
    <xf numFmtId="0" fontId="6" fillId="0" borderId="8" xfId="5" quotePrefix="1" applyFont="1" applyBorder="1" applyAlignment="1" applyProtection="1">
      <alignment horizontal="left" vertical="center" wrapText="1"/>
    </xf>
    <xf numFmtId="0" fontId="6" fillId="0" borderId="8" xfId="5" quotePrefix="1" applyFont="1" applyBorder="1" applyAlignment="1" applyProtection="1">
      <alignment horizontal="center" vertical="center" wrapText="1"/>
    </xf>
    <xf numFmtId="0" fontId="6" fillId="0" borderId="34" xfId="5" applyFont="1" applyBorder="1" applyAlignment="1" applyProtection="1">
      <alignment horizontal="center" vertical="center"/>
    </xf>
    <xf numFmtId="0" fontId="6" fillId="0" borderId="21" xfId="5" applyFont="1" applyBorder="1" applyAlignment="1" applyProtection="1">
      <alignment horizontal="center" vertical="center"/>
    </xf>
    <xf numFmtId="0" fontId="6" fillId="0" borderId="21" xfId="5" applyFont="1" applyBorder="1" applyAlignment="1" applyProtection="1">
      <alignment horizontal="left" vertical="center"/>
    </xf>
    <xf numFmtId="166" fontId="12" fillId="0" borderId="35" xfId="6" applyNumberFormat="1" applyFont="1" applyBorder="1" applyAlignment="1" applyProtection="1">
      <alignment vertical="center"/>
    </xf>
    <xf numFmtId="0" fontId="6" fillId="3" borderId="7" xfId="5" quotePrefix="1" applyFont="1" applyFill="1" applyBorder="1" applyAlignment="1" applyProtection="1">
      <alignment horizontal="center" vertical="center" wrapText="1"/>
    </xf>
    <xf numFmtId="2" fontId="6" fillId="3" borderId="8" xfId="5" quotePrefix="1" applyNumberFormat="1" applyFont="1" applyFill="1" applyBorder="1" applyAlignment="1" applyProtection="1">
      <alignment horizontal="left" vertical="top" wrapText="1"/>
    </xf>
    <xf numFmtId="2" fontId="6" fillId="3" borderId="8" xfId="5" quotePrefix="1" applyNumberFormat="1" applyFont="1" applyFill="1" applyBorder="1" applyAlignment="1" applyProtection="1">
      <alignment horizontal="center" vertical="center" wrapText="1"/>
    </xf>
    <xf numFmtId="4" fontId="6" fillId="3" borderId="8" xfId="5" applyNumberFormat="1" applyFont="1" applyFill="1" applyBorder="1" applyAlignment="1" applyProtection="1">
      <alignment horizontal="center" vertical="center" wrapText="1"/>
    </xf>
    <xf numFmtId="166" fontId="12" fillId="0" borderId="9" xfId="6" applyNumberFormat="1" applyFont="1" applyBorder="1" applyAlignment="1" applyProtection="1">
      <alignment vertical="center"/>
    </xf>
    <xf numFmtId="0" fontId="12" fillId="0" borderId="0" xfId="5" applyFont="1" applyFill="1" applyProtection="1"/>
    <xf numFmtId="0" fontId="7" fillId="9" borderId="36" xfId="5" quotePrefix="1" applyFont="1" applyFill="1" applyBorder="1" applyAlignment="1" applyProtection="1">
      <alignment horizontal="center" vertical="center"/>
    </xf>
    <xf numFmtId="0" fontId="7" fillId="9" borderId="37" xfId="5" applyFont="1" applyFill="1" applyBorder="1" applyAlignment="1" applyProtection="1">
      <alignment horizontal="center" vertical="center"/>
    </xf>
    <xf numFmtId="0" fontId="7" fillId="9" borderId="37" xfId="5" quotePrefix="1" applyFont="1" applyFill="1" applyBorder="1" applyAlignment="1" applyProtection="1">
      <alignment horizontal="left" vertical="center"/>
    </xf>
    <xf numFmtId="0" fontId="7" fillId="9" borderId="37" xfId="5" quotePrefix="1" applyFont="1" applyFill="1" applyBorder="1" applyAlignment="1" applyProtection="1">
      <alignment horizontal="center" vertical="center"/>
    </xf>
    <xf numFmtId="164" fontId="7" fillId="9" borderId="37" xfId="5" applyNumberFormat="1" applyFont="1" applyFill="1" applyBorder="1" applyAlignment="1" applyProtection="1">
      <alignment horizontal="right" vertical="top" wrapText="1"/>
    </xf>
    <xf numFmtId="166" fontId="16" fillId="9" borderId="38" xfId="6" applyNumberFormat="1" applyFont="1" applyFill="1" applyBorder="1" applyAlignment="1" applyProtection="1">
      <alignment vertical="center"/>
    </xf>
    <xf numFmtId="0" fontId="5" fillId="10" borderId="31" xfId="5" quotePrefix="1" applyFont="1" applyFill="1" applyBorder="1" applyAlignment="1" applyProtection="1">
      <alignment vertical="center"/>
    </xf>
    <xf numFmtId="0" fontId="5" fillId="10" borderId="32" xfId="5" quotePrefix="1" applyFont="1" applyFill="1" applyBorder="1" applyAlignment="1" applyProtection="1">
      <alignment horizontal="center" vertical="center"/>
    </xf>
    <xf numFmtId="0" fontId="5" fillId="10" borderId="32" xfId="5" quotePrefix="1" applyFont="1" applyFill="1" applyBorder="1" applyAlignment="1" applyProtection="1">
      <alignment vertical="center"/>
    </xf>
    <xf numFmtId="164" fontId="5" fillId="10" borderId="32" xfId="5" quotePrefix="1" applyNumberFormat="1" applyFont="1" applyFill="1" applyBorder="1" applyAlignment="1" applyProtection="1">
      <alignment horizontal="right" vertical="top" wrapText="1"/>
    </xf>
    <xf numFmtId="166" fontId="5" fillId="10" borderId="33" xfId="6" quotePrefix="1" applyNumberFormat="1" applyFont="1" applyFill="1" applyBorder="1" applyAlignment="1" applyProtection="1">
      <alignment vertical="center"/>
    </xf>
    <xf numFmtId="0" fontId="6" fillId="0" borderId="7" xfId="5" quotePrefix="1" applyFont="1" applyBorder="1" applyAlignment="1" applyProtection="1">
      <alignment horizontal="center" vertical="center"/>
    </xf>
    <xf numFmtId="0" fontId="6" fillId="3" borderId="7" xfId="5" quotePrefix="1" applyFont="1" applyFill="1" applyBorder="1" applyAlignment="1" applyProtection="1">
      <alignment horizontal="center" vertical="center"/>
    </xf>
    <xf numFmtId="0" fontId="16" fillId="0" borderId="0" xfId="5" applyFont="1" applyProtection="1"/>
    <xf numFmtId="0" fontId="6" fillId="3" borderId="8" xfId="5" quotePrefix="1" applyFont="1" applyFill="1" applyBorder="1" applyAlignment="1" applyProtection="1">
      <alignment horizontal="left" vertical="center"/>
    </xf>
    <xf numFmtId="0" fontId="6" fillId="3" borderId="8" xfId="5" quotePrefix="1" applyFont="1" applyFill="1" applyBorder="1" applyAlignment="1" applyProtection="1">
      <alignment horizontal="center" vertical="center"/>
    </xf>
    <xf numFmtId="0" fontId="6" fillId="3" borderId="34" xfId="5" quotePrefix="1" applyFont="1" applyFill="1" applyBorder="1" applyAlignment="1" applyProtection="1">
      <alignment horizontal="center" vertical="center"/>
    </xf>
    <xf numFmtId="0" fontId="6" fillId="3" borderId="21" xfId="5" applyFont="1" applyFill="1" applyBorder="1" applyAlignment="1" applyProtection="1">
      <alignment horizontal="center" vertical="center"/>
    </xf>
    <xf numFmtId="0" fontId="6" fillId="3" borderId="21" xfId="5" quotePrefix="1" applyFont="1" applyFill="1" applyBorder="1" applyAlignment="1" applyProtection="1">
      <alignment horizontal="left" vertical="center"/>
    </xf>
    <xf numFmtId="0" fontId="6" fillId="3" borderId="21" xfId="5" quotePrefix="1" applyFont="1" applyFill="1" applyBorder="1" applyAlignment="1" applyProtection="1">
      <alignment horizontal="center" vertical="center"/>
    </xf>
    <xf numFmtId="49" fontId="6" fillId="0" borderId="7" xfId="5" applyNumberFormat="1" applyFont="1" applyBorder="1" applyAlignment="1" applyProtection="1">
      <alignment horizontal="center" vertical="center"/>
    </xf>
    <xf numFmtId="49" fontId="6" fillId="0" borderId="34" xfId="5" applyNumberFormat="1" applyFont="1" applyBorder="1" applyAlignment="1" applyProtection="1">
      <alignment horizontal="center" vertical="center"/>
    </xf>
    <xf numFmtId="0" fontId="5" fillId="10" borderId="31" xfId="5" applyFont="1" applyFill="1" applyBorder="1" applyAlignment="1" applyProtection="1">
      <alignment vertical="center"/>
    </xf>
    <xf numFmtId="0" fontId="5" fillId="10" borderId="32" xfId="5" applyFont="1" applyFill="1" applyBorder="1" applyAlignment="1" applyProtection="1">
      <alignment horizontal="center" vertical="center"/>
    </xf>
    <xf numFmtId="0" fontId="5" fillId="10" borderId="32" xfId="5" applyFont="1" applyFill="1" applyBorder="1" applyAlignment="1" applyProtection="1">
      <alignment vertical="center"/>
    </xf>
    <xf numFmtId="164" fontId="5" fillId="10" borderId="32" xfId="5" applyNumberFormat="1" applyFont="1" applyFill="1" applyBorder="1" applyAlignment="1" applyProtection="1">
      <alignment horizontal="right" vertical="top" wrapText="1"/>
    </xf>
    <xf numFmtId="166" fontId="5" fillId="10" borderId="33" xfId="6" applyNumberFormat="1" applyFont="1" applyFill="1" applyBorder="1" applyAlignment="1" applyProtection="1">
      <alignment vertical="center"/>
    </xf>
    <xf numFmtId="0" fontId="6" fillId="0" borderId="34" xfId="5" quotePrefix="1" applyFont="1" applyBorder="1" applyAlignment="1" applyProtection="1">
      <alignment horizontal="center" vertical="center"/>
    </xf>
    <xf numFmtId="0" fontId="6" fillId="0" borderId="8" xfId="4" applyFont="1" applyBorder="1" applyAlignment="1" applyProtection="1">
      <alignment horizontal="center" vertical="center"/>
    </xf>
    <xf numFmtId="0" fontId="6" fillId="0" borderId="8" xfId="4" applyFont="1" applyBorder="1" applyAlignment="1" applyProtection="1">
      <alignment horizontal="left" vertical="center"/>
    </xf>
    <xf numFmtId="0" fontId="6" fillId="3" borderId="8" xfId="4" applyFont="1" applyFill="1" applyBorder="1" applyAlignment="1" applyProtection="1">
      <alignment horizontal="center" vertical="center"/>
    </xf>
    <xf numFmtId="0" fontId="6" fillId="3" borderId="8" xfId="4" applyFont="1" applyFill="1" applyBorder="1" applyAlignment="1" applyProtection="1">
      <alignment horizontal="left" vertical="center" wrapText="1"/>
    </xf>
    <xf numFmtId="0" fontId="6" fillId="3" borderId="8" xfId="4" applyFont="1" applyFill="1" applyBorder="1" applyAlignment="1" applyProtection="1">
      <alignment horizontal="center" vertical="center" wrapText="1"/>
    </xf>
    <xf numFmtId="0" fontId="6" fillId="3" borderId="8" xfId="4" applyFont="1" applyFill="1" applyBorder="1" applyAlignment="1" applyProtection="1">
      <alignment horizontal="left" vertical="center"/>
    </xf>
    <xf numFmtId="0" fontId="6" fillId="0" borderId="8" xfId="4" applyFont="1" applyBorder="1" applyAlignment="1" applyProtection="1">
      <alignment horizontal="left" vertical="center" wrapText="1"/>
    </xf>
    <xf numFmtId="0" fontId="6" fillId="0" borderId="8" xfId="4" applyFont="1" applyBorder="1" applyAlignment="1" applyProtection="1">
      <alignment horizontal="center" vertical="center" wrapText="1"/>
    </xf>
    <xf numFmtId="0" fontId="6" fillId="0" borderId="21" xfId="4" applyFont="1" applyBorder="1" applyAlignment="1" applyProtection="1">
      <alignment horizontal="center" vertical="center"/>
    </xf>
    <xf numFmtId="0" fontId="6" fillId="0" borderId="21" xfId="4" applyFont="1" applyBorder="1" applyAlignment="1" applyProtection="1">
      <alignment horizontal="left" vertical="center" wrapText="1"/>
    </xf>
    <xf numFmtId="0" fontId="6" fillId="0" borderId="21" xfId="4" applyFont="1" applyBorder="1" applyAlignment="1" applyProtection="1">
      <alignment horizontal="center" vertical="center" wrapText="1"/>
    </xf>
    <xf numFmtId="0" fontId="6" fillId="0" borderId="11" xfId="5" quotePrefix="1" applyFont="1" applyBorder="1" applyAlignment="1" applyProtection="1">
      <alignment horizontal="center" vertical="center"/>
    </xf>
    <xf numFmtId="0" fontId="6" fillId="0" borderId="12" xfId="5" applyFont="1" applyBorder="1" applyAlignment="1" applyProtection="1">
      <alignment horizontal="center" vertical="center"/>
    </xf>
    <xf numFmtId="0" fontId="6" fillId="0" borderId="12" xfId="5" quotePrefix="1" applyFont="1" applyBorder="1" applyAlignment="1" applyProtection="1">
      <alignment horizontal="left" vertical="center"/>
    </xf>
    <xf numFmtId="0" fontId="6" fillId="0" borderId="12" xfId="5" quotePrefix="1" applyFont="1" applyBorder="1" applyAlignment="1" applyProtection="1">
      <alignment horizontal="center" vertical="center"/>
    </xf>
    <xf numFmtId="166" fontId="12" fillId="0" borderId="13" xfId="6" applyNumberFormat="1" applyFont="1" applyBorder="1" applyAlignment="1" applyProtection="1">
      <alignment vertical="center"/>
    </xf>
    <xf numFmtId="0" fontId="7" fillId="9" borderId="22" xfId="5" quotePrefix="1" applyFont="1" applyFill="1" applyBorder="1" applyAlignment="1" applyProtection="1">
      <alignment horizontal="center" vertical="center"/>
    </xf>
    <xf numFmtId="0" fontId="7" fillId="9" borderId="23" xfId="5" applyFont="1" applyFill="1" applyBorder="1" applyAlignment="1" applyProtection="1">
      <alignment horizontal="center" vertical="center"/>
    </xf>
    <xf numFmtId="0" fontId="7" fillId="9" borderId="23" xfId="5" quotePrefix="1" applyFont="1" applyFill="1" applyBorder="1" applyAlignment="1" applyProtection="1">
      <alignment horizontal="left" vertical="center"/>
    </xf>
    <xf numFmtId="0" fontId="7" fillId="9" borderId="23" xfId="5" quotePrefix="1" applyFont="1" applyFill="1" applyBorder="1" applyAlignment="1" applyProtection="1">
      <alignment horizontal="center" vertical="center"/>
    </xf>
    <xf numFmtId="164" fontId="7" fillId="9" borderId="23" xfId="5" applyNumberFormat="1" applyFont="1" applyFill="1" applyBorder="1" applyAlignment="1" applyProtection="1">
      <alignment horizontal="right" vertical="top" wrapText="1"/>
    </xf>
    <xf numFmtId="166" fontId="16" fillId="9" borderId="24" xfId="6" applyNumberFormat="1" applyFont="1" applyFill="1" applyBorder="1" applyAlignment="1" applyProtection="1">
      <alignment vertical="center"/>
    </xf>
    <xf numFmtId="0" fontId="5" fillId="9" borderId="22" xfId="5" applyFont="1" applyFill="1" applyBorder="1" applyAlignment="1" applyProtection="1">
      <alignment horizontal="center" vertical="center"/>
    </xf>
    <xf numFmtId="0" fontId="5" fillId="9" borderId="23" xfId="5" applyFont="1" applyFill="1" applyBorder="1" applyAlignment="1" applyProtection="1">
      <alignment horizontal="center" vertical="center"/>
    </xf>
    <xf numFmtId="0" fontId="5" fillId="9" borderId="23" xfId="5" applyFont="1" applyFill="1" applyBorder="1" applyAlignment="1" applyProtection="1">
      <alignment horizontal="left" vertical="center"/>
    </xf>
    <xf numFmtId="167" fontId="5" fillId="9" borderId="23" xfId="5" applyNumberFormat="1" applyFont="1" applyFill="1" applyBorder="1" applyAlignment="1" applyProtection="1">
      <alignment horizontal="right" vertical="center"/>
    </xf>
    <xf numFmtId="164" fontId="5" fillId="9" borderId="23" xfId="5" applyNumberFormat="1" applyFont="1" applyFill="1" applyBorder="1" applyAlignment="1" applyProtection="1">
      <alignment horizontal="right" vertical="top" wrapText="1"/>
    </xf>
    <xf numFmtId="168" fontId="29" fillId="9" borderId="24" xfId="5" applyNumberFormat="1" applyFont="1" applyFill="1" applyBorder="1" applyAlignment="1" applyProtection="1">
      <alignment horizontal="right" vertical="center" wrapText="1"/>
    </xf>
    <xf numFmtId="0" fontId="15" fillId="0" borderId="0" xfId="5" applyFont="1" applyAlignment="1" applyProtection="1"/>
    <xf numFmtId="0" fontId="17" fillId="0" borderId="0" xfId="5" applyFont="1" applyAlignment="1" applyProtection="1"/>
    <xf numFmtId="164" fontId="15" fillId="0" borderId="0" xfId="5" applyNumberFormat="1" applyFont="1" applyAlignment="1" applyProtection="1">
      <alignment horizontal="right" vertical="top" wrapText="1"/>
    </xf>
    <xf numFmtId="0" fontId="12" fillId="0" borderId="0" xfId="5" applyFont="1" applyAlignment="1" applyProtection="1"/>
    <xf numFmtId="0" fontId="15" fillId="0" borderId="0" xfId="5" applyFont="1" applyAlignment="1" applyProtection="1">
      <alignment horizontal="left" wrapText="1"/>
    </xf>
    <xf numFmtId="1" fontId="12" fillId="0" borderId="0" xfId="5" applyNumberFormat="1" applyFont="1" applyProtection="1"/>
    <xf numFmtId="164" fontId="6" fillId="0" borderId="8" xfId="5" applyNumberFormat="1" applyFont="1" applyFill="1" applyBorder="1" applyAlignment="1" applyProtection="1">
      <alignment horizontal="right" vertical="top" wrapText="1"/>
      <protection locked="0"/>
    </xf>
    <xf numFmtId="164" fontId="6" fillId="0" borderId="21" xfId="5" applyNumberFormat="1" applyFont="1" applyFill="1" applyBorder="1" applyAlignment="1" applyProtection="1">
      <alignment horizontal="right" vertical="top" wrapText="1"/>
      <protection locked="0"/>
    </xf>
    <xf numFmtId="164" fontId="6" fillId="0" borderId="20" xfId="5" applyNumberFormat="1" applyFont="1" applyFill="1" applyBorder="1" applyAlignment="1" applyProtection="1">
      <alignment horizontal="right" vertical="top" wrapText="1"/>
      <protection locked="0"/>
    </xf>
    <xf numFmtId="164" fontId="6" fillId="0" borderId="12" xfId="5" applyNumberFormat="1" applyFont="1" applyFill="1" applyBorder="1" applyAlignment="1" applyProtection="1">
      <alignment horizontal="right" vertical="top" wrapText="1"/>
      <protection locked="0"/>
    </xf>
    <xf numFmtId="164" fontId="7" fillId="9" borderId="23" xfId="5" applyNumberFormat="1" applyFont="1" applyFill="1" applyBorder="1" applyAlignment="1" applyProtection="1">
      <alignment horizontal="right" vertical="top" wrapText="1"/>
      <protection locked="0"/>
    </xf>
    <xf numFmtId="166" fontId="22" fillId="0" borderId="8" xfId="6" applyNumberFormat="1" applyFont="1" applyFill="1" applyBorder="1" applyAlignment="1" applyProtection="1">
      <alignment vertical="center"/>
      <protection locked="0"/>
    </xf>
    <xf numFmtId="164" fontId="6" fillId="0" borderId="8" xfId="7" applyNumberFormat="1" applyFont="1" applyFill="1" applyBorder="1" applyAlignment="1" applyProtection="1">
      <alignment horizontal="right" vertical="top" wrapText="1"/>
      <protection locked="0"/>
    </xf>
    <xf numFmtId="164" fontId="6" fillId="0" borderId="21" xfId="7" applyNumberFormat="1" applyFont="1" applyFill="1" applyBorder="1" applyAlignment="1" applyProtection="1">
      <alignment horizontal="right" vertical="top" wrapText="1"/>
      <protection locked="0"/>
    </xf>
    <xf numFmtId="164" fontId="6" fillId="0" borderId="12" xfId="7" applyNumberFormat="1" applyFont="1" applyFill="1" applyBorder="1" applyAlignment="1" applyProtection="1">
      <alignment horizontal="right" vertical="center" wrapText="1"/>
      <protection locked="0"/>
    </xf>
    <xf numFmtId="164" fontId="6" fillId="0" borderId="8" xfId="7" applyNumberFormat="1" applyFont="1" applyFill="1" applyBorder="1" applyAlignment="1" applyProtection="1">
      <alignment horizontal="right" vertical="center" wrapText="1"/>
      <protection locked="0"/>
    </xf>
    <xf numFmtId="164" fontId="6" fillId="0" borderId="20" xfId="7" applyNumberFormat="1" applyFont="1" applyFill="1" applyBorder="1" applyAlignment="1" applyProtection="1">
      <alignment horizontal="right" vertical="top" wrapText="1"/>
      <protection locked="0"/>
    </xf>
    <xf numFmtId="164" fontId="6" fillId="0" borderId="21" xfId="7" applyNumberFormat="1" applyFont="1" applyFill="1" applyBorder="1" applyAlignment="1" applyProtection="1">
      <alignment horizontal="right" vertical="center" wrapText="1"/>
      <protection locked="0"/>
    </xf>
    <xf numFmtId="4" fontId="22" fillId="0" borderId="8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4" fillId="0" borderId="0" xfId="5" applyFont="1" applyFill="1" applyProtection="1"/>
    <xf numFmtId="0" fontId="14" fillId="0" borderId="22" xfId="5" applyFont="1" applyFill="1" applyBorder="1" applyProtection="1"/>
    <xf numFmtId="0" fontId="14" fillId="0" borderId="23" xfId="5" applyFont="1" applyFill="1" applyBorder="1" applyProtection="1"/>
    <xf numFmtId="0" fontId="14" fillId="0" borderId="24" xfId="5" applyFont="1" applyFill="1" applyBorder="1" applyProtection="1"/>
    <xf numFmtId="0" fontId="10" fillId="0" borderId="0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8" fillId="0" borderId="0" xfId="0" applyFont="1" applyAlignment="1">
      <alignment wrapText="1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2" fillId="0" borderId="2" xfId="0" applyFont="1" applyFill="1" applyBorder="1" applyAlignment="1" applyProtection="1">
      <alignment vertical="center" wrapText="1"/>
      <protection locked="0"/>
    </xf>
    <xf numFmtId="0" fontId="12" fillId="0" borderId="3" xfId="0" applyFont="1" applyFill="1" applyBorder="1" applyAlignment="1" applyProtection="1">
      <alignment vertical="center" wrapText="1"/>
      <protection locked="0"/>
    </xf>
    <xf numFmtId="0" fontId="6" fillId="10" borderId="7" xfId="7" applyFont="1" applyFill="1" applyBorder="1" applyAlignment="1">
      <alignment horizontal="center" vertical="center"/>
    </xf>
    <xf numFmtId="0" fontId="6" fillId="10" borderId="8" xfId="7" applyFont="1" applyFill="1" applyBorder="1" applyAlignment="1">
      <alignment horizontal="center" vertical="center"/>
    </xf>
    <xf numFmtId="0" fontId="5" fillId="0" borderId="4" xfId="7" quotePrefix="1" applyFont="1" applyBorder="1" applyAlignment="1">
      <alignment horizontal="center" vertical="center"/>
    </xf>
    <xf numFmtId="0" fontId="5" fillId="0" borderId="5" xfId="7" quotePrefix="1" applyFont="1" applyBorder="1" applyAlignment="1">
      <alignment horizontal="center" vertical="center"/>
    </xf>
    <xf numFmtId="0" fontId="5" fillId="10" borderId="7" xfId="7" applyFont="1" applyFill="1" applyBorder="1" applyAlignment="1">
      <alignment horizontal="center" vertical="center"/>
    </xf>
    <xf numFmtId="0" fontId="5" fillId="10" borderId="8" xfId="7" applyFont="1" applyFill="1" applyBorder="1" applyAlignment="1">
      <alignment horizontal="center" vertical="center"/>
    </xf>
    <xf numFmtId="0" fontId="5" fillId="10" borderId="1" xfId="7" quotePrefix="1" applyFont="1" applyFill="1" applyBorder="1" applyAlignment="1">
      <alignment horizontal="left" vertical="center"/>
    </xf>
    <xf numFmtId="0" fontId="5" fillId="10" borderId="2" xfId="7" quotePrefix="1" applyFont="1" applyFill="1" applyBorder="1" applyAlignment="1">
      <alignment horizontal="left" vertical="center"/>
    </xf>
    <xf numFmtId="0" fontId="5" fillId="10" borderId="2" xfId="7" quotePrefix="1" applyFont="1" applyFill="1" applyBorder="1" applyAlignment="1" applyProtection="1">
      <alignment horizontal="left" vertical="center"/>
    </xf>
    <xf numFmtId="0" fontId="5" fillId="10" borderId="9" xfId="7" quotePrefix="1" applyFont="1" applyFill="1" applyBorder="1" applyAlignment="1">
      <alignment horizontal="left" vertical="center"/>
    </xf>
    <xf numFmtId="0" fontId="6" fillId="10" borderId="7" xfId="7" quotePrefix="1" applyFont="1" applyFill="1" applyBorder="1" applyAlignment="1">
      <alignment horizontal="center" vertical="center"/>
    </xf>
    <xf numFmtId="0" fontId="6" fillId="10" borderId="8" xfId="7" quotePrefix="1" applyFont="1" applyFill="1" applyBorder="1" applyAlignment="1">
      <alignment horizontal="center" vertical="center"/>
    </xf>
    <xf numFmtId="49" fontId="5" fillId="10" borderId="17" xfId="7" applyNumberFormat="1" applyFont="1" applyFill="1" applyBorder="1" applyAlignment="1">
      <alignment horizontal="center" vertical="center"/>
    </xf>
    <xf numFmtId="49" fontId="5" fillId="10" borderId="18" xfId="7" applyNumberFormat="1" applyFont="1" applyFill="1" applyBorder="1" applyAlignment="1">
      <alignment horizontal="center" vertical="center"/>
    </xf>
    <xf numFmtId="0" fontId="33" fillId="0" borderId="0" xfId="7" applyFont="1" applyAlignment="1">
      <alignment horizontal="left" wrapText="1"/>
    </xf>
    <xf numFmtId="0" fontId="5" fillId="10" borderId="17" xfId="7" quotePrefix="1" applyFont="1" applyFill="1" applyBorder="1" applyAlignment="1">
      <alignment horizontal="center" vertical="center"/>
    </xf>
    <xf numFmtId="0" fontId="5" fillId="10" borderId="18" xfId="7" quotePrefix="1" applyFont="1" applyFill="1" applyBorder="1" applyAlignment="1">
      <alignment horizontal="center" vertical="center"/>
    </xf>
    <xf numFmtId="49" fontId="5" fillId="10" borderId="17" xfId="5" applyNumberFormat="1" applyFont="1" applyFill="1" applyBorder="1" applyAlignment="1" applyProtection="1">
      <alignment horizontal="center" vertical="center"/>
    </xf>
    <xf numFmtId="49" fontId="5" fillId="10" borderId="18" xfId="5" applyNumberFormat="1" applyFont="1" applyFill="1" applyBorder="1" applyAlignment="1" applyProtection="1">
      <alignment horizontal="center" vertical="center"/>
    </xf>
    <xf numFmtId="0" fontId="6" fillId="10" borderId="7" xfId="5" applyFont="1" applyFill="1" applyBorder="1" applyAlignment="1" applyProtection="1">
      <alignment horizontal="center" vertical="center"/>
    </xf>
    <xf numFmtId="0" fontId="6" fillId="10" borderId="8" xfId="5" applyFont="1" applyFill="1" applyBorder="1" applyAlignment="1" applyProtection="1">
      <alignment horizontal="center" vertical="center"/>
    </xf>
    <xf numFmtId="0" fontId="5" fillId="0" borderId="4" xfId="5" quotePrefix="1" applyFont="1" applyBorder="1" applyAlignment="1" applyProtection="1">
      <alignment horizontal="center" vertical="center"/>
    </xf>
    <xf numFmtId="0" fontId="5" fillId="0" borderId="5" xfId="5" quotePrefix="1" applyFont="1" applyBorder="1" applyAlignment="1" applyProtection="1">
      <alignment horizontal="center" vertical="center"/>
    </xf>
    <xf numFmtId="0" fontId="5" fillId="10" borderId="7" xfId="5" applyFont="1" applyFill="1" applyBorder="1" applyAlignment="1" applyProtection="1">
      <alignment horizontal="center" vertical="center"/>
    </xf>
    <xf numFmtId="0" fontId="5" fillId="10" borderId="8" xfId="5" applyFont="1" applyFill="1" applyBorder="1" applyAlignment="1" applyProtection="1">
      <alignment horizontal="center" vertical="center"/>
    </xf>
    <xf numFmtId="0" fontId="5" fillId="10" borderId="1" xfId="5" quotePrefix="1" applyFont="1" applyFill="1" applyBorder="1" applyAlignment="1" applyProtection="1">
      <alignment horizontal="left" vertical="center"/>
    </xf>
    <xf numFmtId="0" fontId="5" fillId="10" borderId="2" xfId="5" quotePrefix="1" applyFont="1" applyFill="1" applyBorder="1" applyAlignment="1" applyProtection="1">
      <alignment horizontal="left" vertical="center"/>
    </xf>
    <xf numFmtId="0" fontId="5" fillId="10" borderId="9" xfId="5" quotePrefix="1" applyFont="1" applyFill="1" applyBorder="1" applyAlignment="1" applyProtection="1">
      <alignment horizontal="left" vertical="center"/>
    </xf>
    <xf numFmtId="0" fontId="6" fillId="10" borderId="7" xfId="5" quotePrefix="1" applyFont="1" applyFill="1" applyBorder="1" applyAlignment="1" applyProtection="1">
      <alignment horizontal="center" vertical="center"/>
    </xf>
    <xf numFmtId="0" fontId="6" fillId="10" borderId="8" xfId="5" quotePrefix="1" applyFont="1" applyFill="1" applyBorder="1" applyAlignment="1" applyProtection="1">
      <alignment horizontal="center" vertical="center"/>
    </xf>
    <xf numFmtId="0" fontId="5" fillId="10" borderId="17" xfId="5" quotePrefix="1" applyFont="1" applyFill="1" applyBorder="1" applyAlignment="1" applyProtection="1">
      <alignment horizontal="center" vertical="center"/>
    </xf>
    <xf numFmtId="0" fontId="5" fillId="10" borderId="18" xfId="5" quotePrefix="1" applyFont="1" applyFill="1" applyBorder="1" applyAlignment="1" applyProtection="1">
      <alignment horizontal="center" vertical="center"/>
    </xf>
    <xf numFmtId="4" fontId="23" fillId="0" borderId="39" xfId="0" applyNumberFormat="1" applyFont="1" applyBorder="1" applyAlignment="1"/>
    <xf numFmtId="4" fontId="23" fillId="0" borderId="62" xfId="0" applyNumberFormat="1" applyFont="1" applyBorder="1" applyAlignment="1"/>
    <xf numFmtId="4" fontId="23" fillId="0" borderId="63" xfId="0" applyNumberFormat="1" applyFont="1" applyBorder="1" applyAlignment="1"/>
    <xf numFmtId="4" fontId="39" fillId="0" borderId="61" xfId="0" applyNumberFormat="1" applyFont="1" applyBorder="1" applyAlignment="1">
      <alignment horizontal="right"/>
    </xf>
    <xf numFmtId="2" fontId="22" fillId="0" borderId="42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vertical="center" wrapText="1"/>
    </xf>
    <xf numFmtId="0" fontId="0" fillId="0" borderId="64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50" xfId="0" applyBorder="1" applyAlignment="1">
      <alignment wrapText="1"/>
    </xf>
    <xf numFmtId="4" fontId="24" fillId="0" borderId="29" xfId="1" applyNumberFormat="1" applyFont="1" applyBorder="1" applyAlignment="1">
      <alignment horizontal="center" vertical="center" wrapText="1"/>
    </xf>
    <xf numFmtId="0" fontId="24" fillId="0" borderId="27" xfId="1" applyNumberFormat="1" applyFont="1" applyBorder="1" applyAlignment="1">
      <alignment horizontal="center" vertical="center" wrapText="1"/>
    </xf>
    <xf numFmtId="14" fontId="27" fillId="0" borderId="49" xfId="1" applyNumberFormat="1" applyFont="1" applyBorder="1" applyAlignment="1">
      <alignment horizontal="right" vertical="center"/>
    </xf>
    <xf numFmtId="14" fontId="27" fillId="0" borderId="60" xfId="1" applyNumberFormat="1" applyFont="1" applyBorder="1" applyAlignment="1">
      <alignment horizontal="right" vertical="center"/>
    </xf>
    <xf numFmtId="0" fontId="27" fillId="0" borderId="50" xfId="1" applyNumberFormat="1" applyFont="1" applyBorder="1" applyAlignment="1">
      <alignment horizontal="right" vertical="center"/>
    </xf>
    <xf numFmtId="4" fontId="20" fillId="0" borderId="35" xfId="1" applyNumberFormat="1" applyFont="1" applyBorder="1" applyAlignment="1">
      <alignment horizontal="right" vertical="center"/>
    </xf>
    <xf numFmtId="4" fontId="20" fillId="0" borderId="44" xfId="1" applyNumberFormat="1" applyFont="1" applyBorder="1" applyAlignment="1">
      <alignment horizontal="right" vertical="center"/>
    </xf>
    <xf numFmtId="0" fontId="20" fillId="0" borderId="19" xfId="1" applyNumberFormat="1" applyFont="1" applyBorder="1" applyAlignment="1">
      <alignment horizontal="right" vertical="center"/>
    </xf>
  </cellXfs>
  <cellStyles count="9">
    <cellStyle name="Čárka" xfId="1" builtinId="3"/>
    <cellStyle name="Čárka 2" xfId="3" xr:uid="{70362763-6BF4-495B-8CCC-09C42AC10A06}"/>
    <cellStyle name="Čárka 3" xfId="6" xr:uid="{52CAC600-74EA-4264-B574-B72B1C56FF44}"/>
    <cellStyle name="Čárka 4" xfId="8" xr:uid="{14DE9593-3956-4C35-8BC5-EEE66B908CAE}"/>
    <cellStyle name="Normální" xfId="0" builtinId="0"/>
    <cellStyle name="Normální 2" xfId="2" xr:uid="{010899E0-035B-4FEA-849B-3DB7FE314133}"/>
    <cellStyle name="Normální 3" xfId="5" xr:uid="{600B09F1-BC34-4661-BE50-4440C7F4A964}"/>
    <cellStyle name="Normální 4" xfId="7" xr:uid="{FD6DFB9F-13EB-4203-89A3-85BA3331D50A}"/>
    <cellStyle name="normální_D11-SGGT" xfId="4" xr:uid="{F0C02358-F3FD-4825-8280-F015600EB668}"/>
  </cellStyles>
  <dxfs count="25">
    <dxf>
      <border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border>
        <bottom style="thin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ABAD"/>
      <color rgb="FFFFFF99"/>
      <color rgb="FFE2E2E2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F318-9616-4396-8B01-99B51FA113E6}">
  <sheetPr>
    <pageSetUpPr fitToPage="1"/>
  </sheetPr>
  <dimension ref="A1:F66"/>
  <sheetViews>
    <sheetView showGridLines="0" topLeftCell="A10" zoomScale="85" zoomScaleNormal="85" zoomScaleSheetLayoutView="85" workbookViewId="0">
      <selection activeCell="A20" sqref="A20"/>
    </sheetView>
  </sheetViews>
  <sheetFormatPr defaultColWidth="9.140625" defaultRowHeight="14.25" x14ac:dyDescent="0.2"/>
  <cols>
    <col min="1" max="1" width="8" style="23" customWidth="1"/>
    <col min="2" max="2" width="79.5703125" style="23" customWidth="1"/>
    <col min="3" max="3" width="15.140625" style="25" customWidth="1"/>
    <col min="4" max="4" width="5" style="23" customWidth="1"/>
    <col min="5" max="7" width="9.140625" style="23"/>
    <col min="8" max="8" width="90.140625" style="23" customWidth="1"/>
    <col min="9" max="16384" width="9.140625" style="23"/>
  </cols>
  <sheetData>
    <row r="1" spans="1:4" x14ac:dyDescent="0.2">
      <c r="A1" s="23" t="s">
        <v>203</v>
      </c>
    </row>
    <row r="3" spans="1:4" x14ac:dyDescent="0.2">
      <c r="A3" s="483" t="s">
        <v>2</v>
      </c>
      <c r="B3" s="484"/>
      <c r="C3" s="485"/>
    </row>
    <row r="4" spans="1:4" ht="22.5" customHeight="1" x14ac:dyDescent="0.2">
      <c r="A4" s="484"/>
      <c r="B4" s="484"/>
      <c r="C4" s="485"/>
    </row>
    <row r="5" spans="1:4" ht="18" customHeight="1" x14ac:dyDescent="0.2">
      <c r="A5" s="486" t="s">
        <v>0</v>
      </c>
      <c r="B5" s="486"/>
    </row>
    <row r="6" spans="1:4" x14ac:dyDescent="0.2">
      <c r="A6" s="486" t="s">
        <v>162</v>
      </c>
      <c r="B6" s="486"/>
    </row>
    <row r="7" spans="1:4" ht="31.5" customHeight="1" x14ac:dyDescent="0.2">
      <c r="A7" s="487"/>
      <c r="B7" s="488"/>
      <c r="C7" s="489"/>
    </row>
    <row r="9" spans="1:4" x14ac:dyDescent="0.2">
      <c r="A9" s="37" t="s">
        <v>3</v>
      </c>
      <c r="B9" s="26"/>
      <c r="C9" s="39" t="s">
        <v>1</v>
      </c>
    </row>
    <row r="10" spans="1:4" x14ac:dyDescent="0.2">
      <c r="A10" s="284" t="s">
        <v>16</v>
      </c>
      <c r="B10" s="27" t="s">
        <v>17</v>
      </c>
      <c r="C10" s="28">
        <f t="shared" ref="C10:C19" si="0">SUMIFS($C$25:$C$65,$A$25:$A$65,$A10)</f>
        <v>0</v>
      </c>
    </row>
    <row r="11" spans="1:4" x14ac:dyDescent="0.2">
      <c r="A11" s="284" t="s">
        <v>7</v>
      </c>
      <c r="B11" s="27" t="s">
        <v>8</v>
      </c>
      <c r="C11" s="28">
        <f t="shared" si="0"/>
        <v>0</v>
      </c>
    </row>
    <row r="12" spans="1:4" x14ac:dyDescent="0.2">
      <c r="A12" s="284" t="s">
        <v>168</v>
      </c>
      <c r="B12" s="27" t="s">
        <v>6</v>
      </c>
      <c r="C12" s="28">
        <f t="shared" si="0"/>
        <v>0</v>
      </c>
    </row>
    <row r="13" spans="1:4" x14ac:dyDescent="0.2">
      <c r="A13" s="284" t="s">
        <v>11</v>
      </c>
      <c r="B13" s="27" t="s">
        <v>157</v>
      </c>
      <c r="C13" s="28">
        <f t="shared" si="0"/>
        <v>600000</v>
      </c>
      <c r="D13" s="25"/>
    </row>
    <row r="14" spans="1:4" x14ac:dyDescent="0.2">
      <c r="A14" s="284" t="s">
        <v>166</v>
      </c>
      <c r="B14" s="27" t="s">
        <v>12</v>
      </c>
      <c r="C14" s="28">
        <f t="shared" si="0"/>
        <v>0</v>
      </c>
    </row>
    <row r="15" spans="1:4" x14ac:dyDescent="0.2">
      <c r="A15" s="284" t="s">
        <v>167</v>
      </c>
      <c r="B15" s="27" t="s">
        <v>13</v>
      </c>
      <c r="C15" s="28">
        <f t="shared" si="0"/>
        <v>0</v>
      </c>
    </row>
    <row r="16" spans="1:4" x14ac:dyDescent="0.2">
      <c r="A16" s="284" t="s">
        <v>14</v>
      </c>
      <c r="B16" s="27" t="s">
        <v>15</v>
      </c>
      <c r="C16" s="28">
        <f t="shared" si="0"/>
        <v>0</v>
      </c>
    </row>
    <row r="17" spans="1:6" x14ac:dyDescent="0.2">
      <c r="A17" s="284" t="s">
        <v>4</v>
      </c>
      <c r="B17" s="27" t="s">
        <v>5</v>
      </c>
      <c r="C17" s="28">
        <f t="shared" si="0"/>
        <v>6000000</v>
      </c>
    </row>
    <row r="18" spans="1:6" x14ac:dyDescent="0.2">
      <c r="A18" s="284" t="s">
        <v>18</v>
      </c>
      <c r="B18" s="27" t="s">
        <v>19</v>
      </c>
      <c r="C18" s="28">
        <f t="shared" si="0"/>
        <v>0</v>
      </c>
      <c r="F18" s="312"/>
    </row>
    <row r="19" spans="1:6" x14ac:dyDescent="0.2">
      <c r="A19" s="284" t="s">
        <v>9</v>
      </c>
      <c r="B19" s="27" t="s">
        <v>10</v>
      </c>
      <c r="C19" s="28">
        <f t="shared" si="0"/>
        <v>0</v>
      </c>
    </row>
    <row r="20" spans="1:6" ht="20.25" customHeight="1" x14ac:dyDescent="0.2">
      <c r="A20" s="41" t="s">
        <v>161</v>
      </c>
      <c r="B20" s="29"/>
      <c r="C20" s="30">
        <f>SUM(C10:C19)</f>
        <v>6600000</v>
      </c>
    </row>
    <row r="21" spans="1:6" ht="7.5" customHeight="1" x14ac:dyDescent="0.2"/>
    <row r="22" spans="1:6" s="31" customFormat="1" ht="32.25" customHeight="1" x14ac:dyDescent="0.25">
      <c r="A22" s="38" t="str">
        <f>A3</f>
        <v>VD Kryry - projektová příprava - generální projektant</v>
      </c>
      <c r="C22" s="32"/>
    </row>
    <row r="23" spans="1:6" ht="16.5" customHeight="1" thickBot="1" x14ac:dyDescent="0.25">
      <c r="A23" s="37" t="s">
        <v>274</v>
      </c>
    </row>
    <row r="24" spans="1:6" s="40" customFormat="1" ht="26.25" customHeight="1" thickBot="1" x14ac:dyDescent="0.3">
      <c r="A24" s="196" t="s">
        <v>158</v>
      </c>
      <c r="B24" s="197" t="s">
        <v>159</v>
      </c>
      <c r="C24" s="198" t="s">
        <v>1</v>
      </c>
      <c r="D24" s="194" t="s">
        <v>160</v>
      </c>
    </row>
    <row r="25" spans="1:6" s="43" customFormat="1" ht="18" customHeight="1" thickBot="1" x14ac:dyDescent="0.3">
      <c r="A25" s="285" t="s">
        <v>16</v>
      </c>
      <c r="B25" s="202" t="s">
        <v>17</v>
      </c>
      <c r="C25" s="315"/>
      <c r="D25" s="195">
        <v>3</v>
      </c>
    </row>
    <row r="26" spans="1:6" s="43" customFormat="1" ht="18" customHeight="1" x14ac:dyDescent="0.25">
      <c r="A26" s="286" t="s">
        <v>7</v>
      </c>
      <c r="B26" s="203" t="s">
        <v>204</v>
      </c>
      <c r="C26" s="316"/>
      <c r="D26" s="195">
        <v>1</v>
      </c>
    </row>
    <row r="27" spans="1:6" s="43" customFormat="1" ht="18" customHeight="1" x14ac:dyDescent="0.25">
      <c r="A27" s="287" t="s">
        <v>7</v>
      </c>
      <c r="B27" s="204" t="s">
        <v>205</v>
      </c>
      <c r="C27" s="317"/>
      <c r="D27" s="195">
        <v>1</v>
      </c>
    </row>
    <row r="28" spans="1:6" s="43" customFormat="1" ht="18" customHeight="1" x14ac:dyDescent="0.25">
      <c r="A28" s="288" t="s">
        <v>7</v>
      </c>
      <c r="B28" s="205" t="s">
        <v>206</v>
      </c>
      <c r="C28" s="317"/>
      <c r="D28" s="195">
        <v>1</v>
      </c>
    </row>
    <row r="29" spans="1:6" s="43" customFormat="1" ht="18" customHeight="1" x14ac:dyDescent="0.25">
      <c r="A29" s="287" t="s">
        <v>7</v>
      </c>
      <c r="B29" s="204" t="s">
        <v>207</v>
      </c>
      <c r="C29" s="317"/>
      <c r="D29" s="195">
        <v>2</v>
      </c>
    </row>
    <row r="30" spans="1:6" s="43" customFormat="1" ht="18" customHeight="1" x14ac:dyDescent="0.25">
      <c r="A30" s="287" t="s">
        <v>7</v>
      </c>
      <c r="B30" s="204" t="s">
        <v>208</v>
      </c>
      <c r="C30" s="317"/>
      <c r="D30" s="195">
        <v>2</v>
      </c>
    </row>
    <row r="31" spans="1:6" s="43" customFormat="1" ht="18" customHeight="1" thickBot="1" x14ac:dyDescent="0.3">
      <c r="A31" s="289" t="s">
        <v>7</v>
      </c>
      <c r="B31" s="214" t="s">
        <v>8</v>
      </c>
      <c r="C31" s="318"/>
      <c r="D31" s="195">
        <v>3</v>
      </c>
    </row>
    <row r="32" spans="1:6" s="43" customFormat="1" ht="18" customHeight="1" x14ac:dyDescent="0.25">
      <c r="A32" s="290" t="s">
        <v>168</v>
      </c>
      <c r="B32" s="218" t="s">
        <v>209</v>
      </c>
      <c r="C32" s="219">
        <f>SUM('E_1 Podkladové studie'!C6:C15)</f>
        <v>0</v>
      </c>
      <c r="D32" s="195">
        <v>1</v>
      </c>
      <c r="E32" s="43" t="s">
        <v>309</v>
      </c>
    </row>
    <row r="33" spans="1:5" s="43" customFormat="1" ht="18" customHeight="1" thickBot="1" x14ac:dyDescent="0.3">
      <c r="A33" s="291" t="s">
        <v>168</v>
      </c>
      <c r="B33" s="212" t="s">
        <v>210</v>
      </c>
      <c r="C33" s="210">
        <f>'E_1 Podkladové studie'!C16+'E_1 Podkladové studie'!C17</f>
        <v>0</v>
      </c>
      <c r="D33" s="195">
        <v>2</v>
      </c>
      <c r="E33" s="43" t="s">
        <v>309</v>
      </c>
    </row>
    <row r="34" spans="1:5" s="43" customFormat="1" ht="18" customHeight="1" x14ac:dyDescent="0.25">
      <c r="A34" s="292" t="s">
        <v>11</v>
      </c>
      <c r="B34" s="222" t="s">
        <v>275</v>
      </c>
      <c r="C34" s="223">
        <f>'G Podrobný IGP'!G6</f>
        <v>600000</v>
      </c>
      <c r="D34" s="195" t="s">
        <v>277</v>
      </c>
      <c r="E34" s="43" t="s">
        <v>317</v>
      </c>
    </row>
    <row r="35" spans="1:5" s="43" customFormat="1" ht="24" x14ac:dyDescent="0.25">
      <c r="A35" s="293" t="s">
        <v>11</v>
      </c>
      <c r="B35" s="224" t="s">
        <v>276</v>
      </c>
      <c r="C35" s="225">
        <f>'G Podrobný IGP'!G150</f>
        <v>0</v>
      </c>
      <c r="D35" s="195">
        <v>2</v>
      </c>
      <c r="E35" s="43" t="s">
        <v>310</v>
      </c>
    </row>
    <row r="36" spans="1:5" s="43" customFormat="1" ht="18" customHeight="1" x14ac:dyDescent="0.25">
      <c r="A36" s="294" t="s">
        <v>11</v>
      </c>
      <c r="B36" s="224" t="s">
        <v>173</v>
      </c>
      <c r="C36" s="225">
        <f>'G Podrobný IGP'!G129</f>
        <v>0</v>
      </c>
      <c r="D36" s="195">
        <v>2</v>
      </c>
      <c r="E36" s="43" t="s">
        <v>311</v>
      </c>
    </row>
    <row r="37" spans="1:5" s="43" customFormat="1" ht="24" x14ac:dyDescent="0.25">
      <c r="A37" s="294" t="s">
        <v>11</v>
      </c>
      <c r="B37" s="224" t="s">
        <v>298</v>
      </c>
      <c r="C37" s="225">
        <f>SUM('G Podrobný IGP'!G7:G10,'G Podrobný IGP'!G12:G13)</f>
        <v>0</v>
      </c>
      <c r="D37" s="195" t="s">
        <v>277</v>
      </c>
      <c r="E37" s="43" t="s">
        <v>312</v>
      </c>
    </row>
    <row r="38" spans="1:5" s="43" customFormat="1" ht="18" customHeight="1" x14ac:dyDescent="0.25">
      <c r="A38" s="294" t="s">
        <v>11</v>
      </c>
      <c r="B38" s="224" t="s">
        <v>211</v>
      </c>
      <c r="C38" s="225">
        <f>'G Podrobný IGP'!G14</f>
        <v>0</v>
      </c>
      <c r="D38" s="195">
        <v>3</v>
      </c>
      <c r="E38" s="43" t="s">
        <v>311</v>
      </c>
    </row>
    <row r="39" spans="1:5" s="43" customFormat="1" ht="18" customHeight="1" x14ac:dyDescent="0.25">
      <c r="A39" s="295" t="s">
        <v>166</v>
      </c>
      <c r="B39" s="213" t="s">
        <v>12</v>
      </c>
      <c r="C39" s="211">
        <f>'G_1 Doplňkový IGP'!G14</f>
        <v>0</v>
      </c>
      <c r="D39" s="195">
        <v>2</v>
      </c>
      <c r="E39" s="43" t="s">
        <v>313</v>
      </c>
    </row>
    <row r="40" spans="1:5" s="43" customFormat="1" ht="18" customHeight="1" thickBot="1" x14ac:dyDescent="0.3">
      <c r="A40" s="308" t="s">
        <v>167</v>
      </c>
      <c r="B40" s="309" t="s">
        <v>212</v>
      </c>
      <c r="C40" s="310">
        <f>'G_2 Průzkum skládek'!G10</f>
        <v>0</v>
      </c>
      <c r="D40" s="195">
        <v>2</v>
      </c>
      <c r="E40" s="43" t="s">
        <v>314</v>
      </c>
    </row>
    <row r="41" spans="1:5" s="43" customFormat="1" ht="24" x14ac:dyDescent="0.25">
      <c r="A41" s="296" t="s">
        <v>14</v>
      </c>
      <c r="B41" s="207" t="s">
        <v>272</v>
      </c>
      <c r="C41" s="316"/>
      <c r="D41" s="195">
        <v>1</v>
      </c>
      <c r="E41" s="45"/>
    </row>
    <row r="42" spans="1:5" s="43" customFormat="1" ht="18" customHeight="1" x14ac:dyDescent="0.25">
      <c r="A42" s="297" t="s">
        <v>14</v>
      </c>
      <c r="B42" s="205" t="s">
        <v>271</v>
      </c>
      <c r="C42" s="317"/>
      <c r="D42" s="195">
        <v>2</v>
      </c>
      <c r="E42" s="45"/>
    </row>
    <row r="43" spans="1:5" s="43" customFormat="1" ht="18" customHeight="1" x14ac:dyDescent="0.25">
      <c r="A43" s="297" t="s">
        <v>14</v>
      </c>
      <c r="B43" s="205" t="s">
        <v>270</v>
      </c>
      <c r="C43" s="317"/>
      <c r="D43" s="195">
        <v>3</v>
      </c>
      <c r="E43" s="45"/>
    </row>
    <row r="44" spans="1:5" s="43" customFormat="1" ht="18" customHeight="1" x14ac:dyDescent="0.25">
      <c r="A44" s="297" t="s">
        <v>14</v>
      </c>
      <c r="B44" s="205" t="s">
        <v>213</v>
      </c>
      <c r="C44" s="317"/>
      <c r="D44" s="195">
        <v>4</v>
      </c>
      <c r="E44" s="45"/>
    </row>
    <row r="45" spans="1:5" s="43" customFormat="1" ht="23.25" customHeight="1" x14ac:dyDescent="0.25">
      <c r="A45" s="297" t="s">
        <v>14</v>
      </c>
      <c r="B45" s="205" t="s">
        <v>273</v>
      </c>
      <c r="C45" s="317"/>
      <c r="D45" s="195">
        <v>4</v>
      </c>
      <c r="E45" s="45"/>
    </row>
    <row r="46" spans="1:5" s="43" customFormat="1" ht="18" customHeight="1" x14ac:dyDescent="0.25">
      <c r="A46" s="297" t="s">
        <v>14</v>
      </c>
      <c r="B46" s="205" t="s">
        <v>214</v>
      </c>
      <c r="C46" s="317"/>
      <c r="D46" s="195">
        <v>5</v>
      </c>
    </row>
    <row r="47" spans="1:5" s="43" customFormat="1" ht="18" customHeight="1" thickBot="1" x14ac:dyDescent="0.3">
      <c r="A47" s="298" t="s">
        <v>14</v>
      </c>
      <c r="B47" s="208" t="s">
        <v>215</v>
      </c>
      <c r="C47" s="319"/>
      <c r="D47" s="195">
        <v>7</v>
      </c>
    </row>
    <row r="48" spans="1:5" s="43" customFormat="1" ht="24" x14ac:dyDescent="0.25">
      <c r="A48" s="299" t="s">
        <v>4</v>
      </c>
      <c r="B48" s="209" t="s">
        <v>216</v>
      </c>
      <c r="C48" s="320"/>
      <c r="D48" s="195">
        <v>1</v>
      </c>
    </row>
    <row r="49" spans="1:5" s="43" customFormat="1" ht="24" x14ac:dyDescent="0.25">
      <c r="A49" s="300" t="s">
        <v>4</v>
      </c>
      <c r="B49" s="204" t="s">
        <v>217</v>
      </c>
      <c r="C49" s="317"/>
      <c r="D49" s="195">
        <v>2</v>
      </c>
    </row>
    <row r="50" spans="1:5" s="43" customFormat="1" ht="18" customHeight="1" x14ac:dyDescent="0.25">
      <c r="A50" s="300" t="s">
        <v>4</v>
      </c>
      <c r="B50" s="204" t="s">
        <v>218</v>
      </c>
      <c r="C50" s="317"/>
      <c r="D50" s="195">
        <v>2</v>
      </c>
    </row>
    <row r="51" spans="1:5" s="43" customFormat="1" ht="18" customHeight="1" x14ac:dyDescent="0.25">
      <c r="A51" s="300" t="s">
        <v>4</v>
      </c>
      <c r="B51" s="204" t="s">
        <v>299</v>
      </c>
      <c r="C51" s="317"/>
      <c r="D51" s="195">
        <v>1</v>
      </c>
    </row>
    <row r="52" spans="1:5" s="43" customFormat="1" ht="18" customHeight="1" x14ac:dyDescent="0.25">
      <c r="A52" s="300" t="s">
        <v>4</v>
      </c>
      <c r="B52" s="204" t="s">
        <v>300</v>
      </c>
      <c r="C52" s="317"/>
      <c r="D52" s="195">
        <v>2</v>
      </c>
    </row>
    <row r="53" spans="1:5" s="43" customFormat="1" ht="17.25" customHeight="1" x14ac:dyDescent="0.25">
      <c r="A53" s="300" t="s">
        <v>4</v>
      </c>
      <c r="B53" s="204" t="s">
        <v>301</v>
      </c>
      <c r="C53" s="317"/>
      <c r="D53" s="195">
        <v>3</v>
      </c>
    </row>
    <row r="54" spans="1:5" s="43" customFormat="1" ht="18" customHeight="1" x14ac:dyDescent="0.25">
      <c r="A54" s="300" t="s">
        <v>4</v>
      </c>
      <c r="B54" s="204" t="s">
        <v>302</v>
      </c>
      <c r="C54" s="317"/>
      <c r="D54" s="195">
        <v>4</v>
      </c>
    </row>
    <row r="55" spans="1:5" s="43" customFormat="1" ht="18" customHeight="1" x14ac:dyDescent="0.25">
      <c r="A55" s="300" t="s">
        <v>4</v>
      </c>
      <c r="B55" s="204" t="s">
        <v>219</v>
      </c>
      <c r="C55" s="317"/>
      <c r="D55" s="195">
        <v>4</v>
      </c>
    </row>
    <row r="56" spans="1:5" s="43" customFormat="1" ht="24" x14ac:dyDescent="0.25">
      <c r="A56" s="301" t="s">
        <v>4</v>
      </c>
      <c r="B56" s="205" t="s">
        <v>220</v>
      </c>
      <c r="C56" s="317"/>
      <c r="D56" s="195">
        <v>4</v>
      </c>
    </row>
    <row r="57" spans="1:5" s="43" customFormat="1" ht="18" customHeight="1" x14ac:dyDescent="0.25">
      <c r="A57" s="300" t="s">
        <v>4</v>
      </c>
      <c r="B57" s="204" t="s">
        <v>221</v>
      </c>
      <c r="C57" s="317"/>
      <c r="D57" s="195">
        <v>5</v>
      </c>
    </row>
    <row r="58" spans="1:5" s="43" customFormat="1" ht="18" customHeight="1" thickBot="1" x14ac:dyDescent="0.3">
      <c r="A58" s="302" t="s">
        <v>4</v>
      </c>
      <c r="B58" s="214" t="s">
        <v>285</v>
      </c>
      <c r="C58" s="318"/>
      <c r="D58" s="215">
        <v>7</v>
      </c>
    </row>
    <row r="59" spans="1:5" s="45" customFormat="1" ht="24.75" thickBot="1" x14ac:dyDescent="0.3">
      <c r="A59" s="303" t="s">
        <v>4</v>
      </c>
      <c r="B59" s="220" t="s">
        <v>297</v>
      </c>
      <c r="C59" s="221">
        <v>6000000</v>
      </c>
      <c r="D59" s="256">
        <v>4</v>
      </c>
      <c r="E59" s="311" t="s">
        <v>315</v>
      </c>
    </row>
    <row r="60" spans="1:5" s="43" customFormat="1" ht="18" customHeight="1" thickBot="1" x14ac:dyDescent="0.3">
      <c r="A60" s="304" t="s">
        <v>18</v>
      </c>
      <c r="B60" s="216" t="s">
        <v>19</v>
      </c>
      <c r="C60" s="315"/>
      <c r="D60" s="217">
        <v>3</v>
      </c>
    </row>
    <row r="61" spans="1:5" s="43" customFormat="1" ht="18" customHeight="1" x14ac:dyDescent="0.25">
      <c r="A61" s="305" t="s">
        <v>9</v>
      </c>
      <c r="B61" s="203" t="s">
        <v>194</v>
      </c>
      <c r="C61" s="316"/>
      <c r="D61" s="195">
        <v>1</v>
      </c>
    </row>
    <row r="62" spans="1:5" s="43" customFormat="1" ht="18" customHeight="1" x14ac:dyDescent="0.25">
      <c r="A62" s="306" t="s">
        <v>9</v>
      </c>
      <c r="B62" s="204" t="s">
        <v>222</v>
      </c>
      <c r="C62" s="317"/>
      <c r="D62" s="195">
        <v>1</v>
      </c>
    </row>
    <row r="63" spans="1:5" s="43" customFormat="1" ht="18" customHeight="1" x14ac:dyDescent="0.25">
      <c r="A63" s="306" t="s">
        <v>9</v>
      </c>
      <c r="B63" s="204" t="s">
        <v>223</v>
      </c>
      <c r="C63" s="317"/>
      <c r="D63" s="195">
        <v>3</v>
      </c>
    </row>
    <row r="64" spans="1:5" s="43" customFormat="1" ht="18" customHeight="1" x14ac:dyDescent="0.25">
      <c r="A64" s="306" t="s">
        <v>9</v>
      </c>
      <c r="B64" s="204" t="s">
        <v>224</v>
      </c>
      <c r="C64" s="317"/>
      <c r="D64" s="195">
        <v>3</v>
      </c>
    </row>
    <row r="65" spans="1:4" s="43" customFormat="1" ht="18" customHeight="1" thickBot="1" x14ac:dyDescent="0.3">
      <c r="A65" s="307" t="s">
        <v>9</v>
      </c>
      <c r="B65" s="206" t="s">
        <v>278</v>
      </c>
      <c r="C65" s="319"/>
      <c r="D65" s="195">
        <v>4</v>
      </c>
    </row>
    <row r="66" spans="1:4" ht="19.5" customHeight="1" thickBot="1" x14ac:dyDescent="0.25">
      <c r="A66" s="199" t="s">
        <v>161</v>
      </c>
      <c r="B66" s="200"/>
      <c r="C66" s="201">
        <f>SUM(C25:C65)</f>
        <v>6600000</v>
      </c>
    </row>
  </sheetData>
  <sheetProtection algorithmName="SHA-512" hashValue="4D+P9TvGC5SHDhlP0Ffpmu77ftgX9pK0G+ylSuipNmlSOQdkRb6QEQYduMJeuvh3sHcPMRqfWFmeqcrqvL8oEg==" saltValue="qri1kax5Mbw/+fGz5F51Iw==" spinCount="100000" sheet="1" objects="1" scenarios="1"/>
  <autoFilter ref="A24:H66" xr:uid="{1367EFB8-E10F-4683-AC5D-E0947DC9B65A}"/>
  <customSheetViews>
    <customSheetView guid="{AB757A8B-8F1B-4283-8BCF-E51FEB0C7E97}" scale="85" showPageBreaks="1" showGridLines="0" fitToPage="1" printArea="1" showAutoFilter="1" view="pageBreakPreview">
      <selection activeCell="B11" sqref="B11"/>
      <rowBreaks count="1" manualBreakCount="1">
        <brk id="21" max="2" man="1"/>
      </rowBreaks>
      <pageMargins left="0.70866141732283472" right="0.70866141732283472" top="0.74803149606299213" bottom="0.55118110236220474" header="0.31496062992125984" footer="0.31496062992125984"/>
      <pageSetup paperSize="9" scale="84" fitToHeight="0" orientation="portrait" r:id="rId1"/>
      <headerFooter>
        <oddFooter>&amp;C&amp;8 &amp;P z &amp;N</oddFooter>
      </headerFooter>
      <autoFilter ref="A24:H66" xr:uid="{00000000-0000-0000-0000-000000000000}"/>
    </customSheetView>
  </customSheetViews>
  <mergeCells count="4">
    <mergeCell ref="A3:C4"/>
    <mergeCell ref="A5:B5"/>
    <mergeCell ref="A6:B6"/>
    <mergeCell ref="A7:C7"/>
  </mergeCells>
  <conditionalFormatting sqref="A7 C25:C31 C60:C65 C41:C58">
    <cfRule type="cellIs" dxfId="24" priority="1" operator="equal">
      <formula>0</formula>
    </cfRule>
  </conditionalFormatting>
  <conditionalFormatting sqref="D25:D65">
    <cfRule type="colorScale" priority="13">
      <colorScale>
        <cfvo type="min"/>
        <cfvo type="percentile" val="50"/>
        <cfvo type="max"/>
        <color theme="9" tint="0.59999389629810485"/>
        <color rgb="FFFFFF99"/>
        <color rgb="FFFBABAD"/>
      </colorScale>
    </cfRule>
  </conditionalFormatting>
  <pageMargins left="0.70866141732283472" right="0.70866141732283472" top="0.74803149606299213" bottom="0.55118110236220474" header="0.31496062992125984" footer="0.31496062992125984"/>
  <pageSetup paperSize="9" scale="84" fitToHeight="0" orientation="portrait" r:id="rId2"/>
  <headerFooter>
    <oddFooter>&amp;C&amp;8 &amp;P z &amp;N</oddFooter>
  </headerFooter>
  <rowBreaks count="1" manualBreakCount="1">
    <brk id="21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52C64-FD07-4849-9A3F-50B9B1C6D09B}">
  <sheetPr>
    <tabColor rgb="FF92D050"/>
  </sheetPr>
  <dimension ref="A1:F26"/>
  <sheetViews>
    <sheetView showGridLines="0" zoomScaleNormal="100" workbookViewId="0">
      <selection activeCell="E16" sqref="E16"/>
    </sheetView>
  </sheetViews>
  <sheetFormatPr defaultColWidth="9.140625" defaultRowHeight="14.25" x14ac:dyDescent="0.2"/>
  <cols>
    <col min="1" max="1" width="9.140625" style="47"/>
    <col min="2" max="2" width="72.5703125" style="47" customWidth="1"/>
    <col min="3" max="3" width="15.28515625" style="47" customWidth="1"/>
    <col min="4" max="16384" width="9.140625" style="47"/>
  </cols>
  <sheetData>
    <row r="1" spans="1:5" ht="15" x14ac:dyDescent="0.25">
      <c r="A1" s="191" t="str">
        <f>'Rekapitulace rozpočtu'!A3</f>
        <v>VD Kryry - projektová příprava - generální projektant</v>
      </c>
    </row>
    <row r="2" spans="1:5" ht="15" customHeight="1" x14ac:dyDescent="0.2"/>
    <row r="3" spans="1:5" ht="15" x14ac:dyDescent="0.25">
      <c r="A3" s="36" t="s">
        <v>179</v>
      </c>
    </row>
    <row r="4" spans="1:5" ht="15" thickBot="1" x14ac:dyDescent="0.25"/>
    <row r="5" spans="1:5" s="51" customFormat="1" ht="26.25" thickBot="1" x14ac:dyDescent="0.3">
      <c r="A5" s="48" t="s">
        <v>182</v>
      </c>
      <c r="B5" s="49" t="s">
        <v>183</v>
      </c>
      <c r="C5" s="50" t="s">
        <v>1</v>
      </c>
    </row>
    <row r="6" spans="1:5" s="60" customFormat="1" ht="27.75" customHeight="1" x14ac:dyDescent="0.25">
      <c r="A6" s="58">
        <v>1</v>
      </c>
      <c r="B6" s="59" t="s">
        <v>184</v>
      </c>
      <c r="C6" s="321"/>
    </row>
    <row r="7" spans="1:5" s="60" customFormat="1" ht="27.75" customHeight="1" x14ac:dyDescent="0.25">
      <c r="A7" s="61">
        <v>2</v>
      </c>
      <c r="B7" s="62" t="s">
        <v>185</v>
      </c>
      <c r="C7" s="322"/>
    </row>
    <row r="8" spans="1:5" s="60" customFormat="1" ht="27.75" customHeight="1" x14ac:dyDescent="0.25">
      <c r="A8" s="61">
        <v>3</v>
      </c>
      <c r="B8" s="62" t="s">
        <v>186</v>
      </c>
      <c r="C8" s="322"/>
    </row>
    <row r="9" spans="1:5" s="60" customFormat="1" ht="27.75" customHeight="1" x14ac:dyDescent="0.25">
      <c r="A9" s="61">
        <v>4</v>
      </c>
      <c r="B9" s="62" t="s">
        <v>187</v>
      </c>
      <c r="C9" s="322"/>
    </row>
    <row r="10" spans="1:5" s="60" customFormat="1" ht="27.75" customHeight="1" x14ac:dyDescent="0.25">
      <c r="A10" s="61">
        <v>5</v>
      </c>
      <c r="B10" s="62" t="s">
        <v>188</v>
      </c>
      <c r="C10" s="322"/>
    </row>
    <row r="11" spans="1:5" s="60" customFormat="1" ht="27.75" customHeight="1" x14ac:dyDescent="0.25">
      <c r="A11" s="61">
        <v>6</v>
      </c>
      <c r="B11" s="62" t="s">
        <v>189</v>
      </c>
      <c r="C11" s="322"/>
    </row>
    <row r="12" spans="1:5" s="60" customFormat="1" ht="27.75" customHeight="1" x14ac:dyDescent="0.25">
      <c r="A12" s="61">
        <v>7</v>
      </c>
      <c r="B12" s="62" t="s">
        <v>190</v>
      </c>
      <c r="C12" s="322"/>
    </row>
    <row r="13" spans="1:5" s="60" customFormat="1" ht="27.75" customHeight="1" x14ac:dyDescent="0.25">
      <c r="A13" s="61">
        <v>8</v>
      </c>
      <c r="B13" s="62" t="s">
        <v>191</v>
      </c>
      <c r="C13" s="322"/>
    </row>
    <row r="14" spans="1:5" s="60" customFormat="1" ht="27.75" customHeight="1" x14ac:dyDescent="0.25">
      <c r="A14" s="61">
        <v>9</v>
      </c>
      <c r="B14" s="63" t="s">
        <v>192</v>
      </c>
      <c r="C14" s="322"/>
    </row>
    <row r="15" spans="1:5" s="60" customFormat="1" ht="27.75" customHeight="1" x14ac:dyDescent="0.25">
      <c r="A15" s="64">
        <v>10</v>
      </c>
      <c r="B15" s="65" t="s">
        <v>193</v>
      </c>
      <c r="C15" s="323"/>
      <c r="D15" s="184"/>
      <c r="E15" s="184"/>
    </row>
    <row r="16" spans="1:5" s="60" customFormat="1" ht="27.75" customHeight="1" x14ac:dyDescent="0.25">
      <c r="A16" s="61">
        <v>11</v>
      </c>
      <c r="B16" s="63" t="s">
        <v>225</v>
      </c>
      <c r="C16" s="322"/>
      <c r="D16" s="184"/>
      <c r="E16" s="184"/>
    </row>
    <row r="17" spans="1:6" s="60" customFormat="1" ht="27.75" customHeight="1" thickBot="1" x14ac:dyDescent="0.3">
      <c r="A17" s="64">
        <v>12</v>
      </c>
      <c r="B17" s="65" t="s">
        <v>226</v>
      </c>
      <c r="C17" s="323"/>
      <c r="D17" s="184"/>
      <c r="E17" s="184"/>
    </row>
    <row r="18" spans="1:6" ht="18" customHeight="1" thickBot="1" x14ac:dyDescent="0.25">
      <c r="A18" s="52" t="s">
        <v>161</v>
      </c>
      <c r="B18" s="53"/>
      <c r="C18" s="54">
        <f>SUM(C6:C17)</f>
        <v>0</v>
      </c>
      <c r="D18" s="185"/>
      <c r="E18" s="185"/>
      <c r="F18" s="314"/>
    </row>
    <row r="19" spans="1:6" ht="18" customHeight="1" x14ac:dyDescent="0.2">
      <c r="A19" s="55"/>
      <c r="B19" s="56"/>
      <c r="C19" s="57"/>
      <c r="D19" s="185"/>
      <c r="E19" s="185"/>
    </row>
    <row r="20" spans="1:6" ht="18" customHeight="1" x14ac:dyDescent="0.2">
      <c r="A20" s="55"/>
      <c r="B20" s="56"/>
      <c r="C20" s="57"/>
    </row>
    <row r="26" spans="1:6" x14ac:dyDescent="0.2">
      <c r="B26" s="24"/>
    </row>
  </sheetData>
  <sheetProtection algorithmName="SHA-512" hashValue="ebWqVDRm6jDTPFI2v4IL0RUD69pwEYJA89LjePUexyqGOW8pZ9n9/leQSyIwP9//rbRtecKCPTe/xofpP6uBzw==" saltValue="DqntYKpDv8wIEyXMZAM3wA==" spinCount="100000" sheet="1" objects="1" scenarios="1"/>
  <customSheetViews>
    <customSheetView guid="{AB757A8B-8F1B-4283-8BCF-E51FEB0C7E97}" showGridLines="0">
      <selection activeCell="B36" sqref="B36"/>
      <pageMargins left="0.70866141732283472" right="0.70866141732283472" top="0.78740157480314965" bottom="0.78740157480314965" header="0.31496062992125984" footer="0.31496062992125984"/>
      <pageSetup paperSize="9" scale="89" orientation="portrait" r:id="rId1"/>
      <headerFooter>
        <oddFooter xml:space="preserve">&amp;LVD Kryry - projektová příprava - generální projektant
&amp;A&amp;R&amp;P / &amp;N
</oddFooter>
      </headerFooter>
    </customSheetView>
  </customSheetViews>
  <conditionalFormatting sqref="C6:C17">
    <cfRule type="cellIs" dxfId="23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89" orientation="portrait" r:id="rId2"/>
  <headerFooter>
    <oddFooter xml:space="preserve">&amp;LVD Kryry - projektová příprava - generální projektant
&amp;A&amp;R&amp;P / &amp;N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60021-FAC0-4376-A92B-251DD9AA91A9}">
  <sheetPr>
    <tabColor theme="0" tint="-0.499984740745262"/>
  </sheetPr>
  <dimension ref="A1:M216"/>
  <sheetViews>
    <sheetView showGridLines="0" tabSelected="1" view="pageBreakPreview" topLeftCell="A31" zoomScaleNormal="55" zoomScaleSheetLayoutView="100" workbookViewId="0">
      <selection activeCell="F27" sqref="F27"/>
    </sheetView>
  </sheetViews>
  <sheetFormatPr defaultColWidth="11" defaultRowHeight="14.25" x14ac:dyDescent="0.2"/>
  <cols>
    <col min="1" max="1" width="7.5703125" style="328" customWidth="1"/>
    <col min="2" max="2" width="3.42578125" style="328" bestFit="1" customWidth="1"/>
    <col min="3" max="3" width="106.85546875" style="328" customWidth="1"/>
    <col min="4" max="4" width="11.42578125" style="328" customWidth="1"/>
    <col min="5" max="5" width="7.5703125" style="328" bestFit="1" customWidth="1"/>
    <col min="6" max="6" width="14.140625" style="313" customWidth="1"/>
    <col min="7" max="7" width="17.140625" style="328" customWidth="1"/>
    <col min="8" max="8" width="11" style="328"/>
    <col min="9" max="9" width="12.42578125" style="328" bestFit="1" customWidth="1"/>
    <col min="10" max="12" width="11" style="328"/>
    <col min="13" max="13" width="17.140625" style="328" customWidth="1"/>
    <col min="14" max="16384" width="11" style="328"/>
  </cols>
  <sheetData>
    <row r="1" spans="1:7" ht="20.25" x14ac:dyDescent="0.2">
      <c r="A1" s="324" t="str">
        <f>'Rekapitulace rozpočtu'!A3</f>
        <v>VD Kryry - projektová příprava - generální projektant</v>
      </c>
      <c r="B1" s="325"/>
      <c r="C1" s="326"/>
      <c r="D1" s="326"/>
      <c r="E1" s="326"/>
      <c r="F1" s="327"/>
      <c r="G1" s="326"/>
    </row>
    <row r="2" spans="1:7" ht="20.25" x14ac:dyDescent="0.2">
      <c r="A2" s="329"/>
      <c r="B2" s="325"/>
      <c r="C2" s="326"/>
      <c r="D2" s="326"/>
      <c r="E2" s="326"/>
      <c r="F2" s="327"/>
      <c r="G2" s="326"/>
    </row>
    <row r="3" spans="1:7" ht="20.25" x14ac:dyDescent="0.2">
      <c r="A3" s="329" t="s">
        <v>163</v>
      </c>
      <c r="B3" s="325"/>
      <c r="C3" s="326"/>
      <c r="D3" s="326"/>
      <c r="E3" s="326"/>
      <c r="F3" s="327"/>
      <c r="G3" s="326"/>
    </row>
    <row r="4" spans="1:7" ht="20.25" x14ac:dyDescent="0.2">
      <c r="A4" s="329"/>
      <c r="B4" s="325"/>
      <c r="C4" s="326"/>
      <c r="D4" s="326"/>
      <c r="E4" s="326"/>
      <c r="F4" s="327"/>
      <c r="G4" s="326"/>
    </row>
    <row r="5" spans="1:7" ht="18.75" thickBot="1" x14ac:dyDescent="0.3">
      <c r="A5" s="330" t="s">
        <v>3</v>
      </c>
      <c r="B5" s="312"/>
      <c r="C5" s="312"/>
      <c r="D5" s="312"/>
      <c r="E5" s="312"/>
      <c r="F5" s="312"/>
      <c r="G5" s="312"/>
    </row>
    <row r="6" spans="1:7" x14ac:dyDescent="0.2">
      <c r="A6" s="331" t="s">
        <v>24</v>
      </c>
      <c r="B6" s="332"/>
      <c r="C6" s="333" t="s">
        <v>199</v>
      </c>
      <c r="D6" s="334"/>
      <c r="E6" s="334"/>
      <c r="F6" s="335"/>
      <c r="G6" s="336">
        <f>G66</f>
        <v>600000</v>
      </c>
    </row>
    <row r="7" spans="1:7" x14ac:dyDescent="0.2">
      <c r="A7" s="337" t="s">
        <v>76</v>
      </c>
      <c r="B7" s="338"/>
      <c r="C7" s="339" t="s">
        <v>169</v>
      </c>
      <c r="D7" s="340"/>
      <c r="E7" s="341"/>
      <c r="F7" s="342"/>
      <c r="G7" s="343">
        <f>G83</f>
        <v>0</v>
      </c>
    </row>
    <row r="8" spans="1:7" x14ac:dyDescent="0.2">
      <c r="A8" s="344" t="s">
        <v>94</v>
      </c>
      <c r="B8" s="338"/>
      <c r="C8" s="345" t="s">
        <v>170</v>
      </c>
      <c r="D8" s="346"/>
      <c r="E8" s="347"/>
      <c r="F8" s="348"/>
      <c r="G8" s="343">
        <f>G101</f>
        <v>0</v>
      </c>
    </row>
    <row r="9" spans="1:7" x14ac:dyDescent="0.2">
      <c r="A9" s="344" t="s">
        <v>98</v>
      </c>
      <c r="B9" s="338"/>
      <c r="C9" s="339" t="s">
        <v>171</v>
      </c>
      <c r="D9" s="340"/>
      <c r="E9" s="341"/>
      <c r="F9" s="342"/>
      <c r="G9" s="343">
        <f>G111</f>
        <v>0</v>
      </c>
    </row>
    <row r="10" spans="1:7" x14ac:dyDescent="0.2">
      <c r="A10" s="344" t="s">
        <v>116</v>
      </c>
      <c r="B10" s="338"/>
      <c r="C10" s="345" t="s">
        <v>172</v>
      </c>
      <c r="D10" s="346"/>
      <c r="E10" s="347"/>
      <c r="F10" s="348"/>
      <c r="G10" s="343">
        <f>G123</f>
        <v>0</v>
      </c>
    </row>
    <row r="11" spans="1:7" x14ac:dyDescent="0.2">
      <c r="A11" s="344" t="s">
        <v>126</v>
      </c>
      <c r="B11" s="338"/>
      <c r="C11" s="345" t="s">
        <v>173</v>
      </c>
      <c r="D11" s="346"/>
      <c r="E11" s="347"/>
      <c r="F11" s="348"/>
      <c r="G11" s="343">
        <f>G129</f>
        <v>0</v>
      </c>
    </row>
    <row r="12" spans="1:7" x14ac:dyDescent="0.2">
      <c r="A12" s="344" t="s">
        <v>137</v>
      </c>
      <c r="B12" s="338"/>
      <c r="C12" s="345" t="s">
        <v>174</v>
      </c>
      <c r="D12" s="346"/>
      <c r="E12" s="347"/>
      <c r="F12" s="348"/>
      <c r="G12" s="343">
        <f>G135</f>
        <v>0</v>
      </c>
    </row>
    <row r="13" spans="1:7" x14ac:dyDescent="0.2">
      <c r="A13" s="344" t="s">
        <v>144</v>
      </c>
      <c r="B13" s="338"/>
      <c r="C13" s="345" t="s">
        <v>175</v>
      </c>
      <c r="D13" s="346"/>
      <c r="E13" s="347"/>
      <c r="F13" s="348"/>
      <c r="G13" s="343">
        <f>G144</f>
        <v>0</v>
      </c>
    </row>
    <row r="14" spans="1:7" x14ac:dyDescent="0.2">
      <c r="A14" s="344" t="s">
        <v>269</v>
      </c>
      <c r="B14" s="338"/>
      <c r="C14" s="339" t="s">
        <v>211</v>
      </c>
      <c r="D14" s="346"/>
      <c r="E14" s="347"/>
      <c r="F14" s="348"/>
      <c r="G14" s="343">
        <f>G147</f>
        <v>0</v>
      </c>
    </row>
    <row r="15" spans="1:7" ht="15" thickBot="1" x14ac:dyDescent="0.25">
      <c r="A15" s="344" t="s">
        <v>280</v>
      </c>
      <c r="B15" s="338"/>
      <c r="C15" s="339" t="s">
        <v>281</v>
      </c>
      <c r="D15" s="346"/>
      <c r="E15" s="347"/>
      <c r="F15" s="348"/>
      <c r="G15" s="343">
        <f>G150</f>
        <v>0</v>
      </c>
    </row>
    <row r="16" spans="1:7" ht="19.5" customHeight="1" thickBot="1" x14ac:dyDescent="0.3">
      <c r="A16" s="349" t="s">
        <v>176</v>
      </c>
      <c r="B16" s="350"/>
      <c r="C16" s="351"/>
      <c r="D16" s="352"/>
      <c r="E16" s="353"/>
      <c r="F16" s="354"/>
      <c r="G16" s="355">
        <f>SUBTOTAL(9,G6:G15)</f>
        <v>600000</v>
      </c>
    </row>
    <row r="17" spans="1:7" ht="28.5" customHeight="1" x14ac:dyDescent="0.2">
      <c r="A17" s="356"/>
      <c r="B17" s="357"/>
    </row>
    <row r="18" spans="1:7" ht="28.5" customHeight="1" thickBot="1" x14ac:dyDescent="0.25">
      <c r="A18" s="358" t="s">
        <v>164</v>
      </c>
      <c r="B18" s="357"/>
    </row>
    <row r="19" spans="1:7" ht="36" x14ac:dyDescent="0.2">
      <c r="A19" s="511" t="s">
        <v>20</v>
      </c>
      <c r="B19" s="512"/>
      <c r="C19" s="359" t="s">
        <v>21</v>
      </c>
      <c r="D19" s="359" t="s">
        <v>22</v>
      </c>
      <c r="E19" s="360" t="s">
        <v>23</v>
      </c>
      <c r="F19" s="361" t="s">
        <v>177</v>
      </c>
      <c r="G19" s="362" t="s">
        <v>178</v>
      </c>
    </row>
    <row r="20" spans="1:7" x14ac:dyDescent="0.2">
      <c r="A20" s="513" t="s">
        <v>24</v>
      </c>
      <c r="B20" s="514"/>
      <c r="C20" s="515" t="s">
        <v>198</v>
      </c>
      <c r="D20" s="516"/>
      <c r="E20" s="516"/>
      <c r="F20" s="516"/>
      <c r="G20" s="517"/>
    </row>
    <row r="21" spans="1:7" x14ac:dyDescent="0.2">
      <c r="A21" s="518" t="s">
        <v>25</v>
      </c>
      <c r="B21" s="519"/>
      <c r="C21" s="363" t="s">
        <v>200</v>
      </c>
      <c r="D21" s="364"/>
      <c r="E21" s="364"/>
      <c r="F21" s="365"/>
      <c r="G21" s="366"/>
    </row>
    <row r="22" spans="1:7" x14ac:dyDescent="0.2">
      <c r="A22" s="367" t="s">
        <v>25</v>
      </c>
      <c r="B22" s="368">
        <v>1</v>
      </c>
      <c r="C22" s="369" t="s">
        <v>26</v>
      </c>
      <c r="D22" s="368">
        <v>937</v>
      </c>
      <c r="E22" s="368" t="s">
        <v>27</v>
      </c>
      <c r="F22" s="462"/>
      <c r="G22" s="371">
        <f>D22*F22</f>
        <v>0</v>
      </c>
    </row>
    <row r="23" spans="1:7" x14ac:dyDescent="0.2">
      <c r="A23" s="367" t="s">
        <v>25</v>
      </c>
      <c r="B23" s="368">
        <v>2</v>
      </c>
      <c r="C23" s="369" t="s">
        <v>28</v>
      </c>
      <c r="D23" s="368">
        <v>141</v>
      </c>
      <c r="E23" s="368" t="s">
        <v>27</v>
      </c>
      <c r="F23" s="462"/>
      <c r="G23" s="371">
        <f t="shared" ref="G23:G81" si="0">D23*F23</f>
        <v>0</v>
      </c>
    </row>
    <row r="24" spans="1:7" x14ac:dyDescent="0.2">
      <c r="A24" s="367" t="s">
        <v>25</v>
      </c>
      <c r="B24" s="368">
        <v>3</v>
      </c>
      <c r="C24" s="372" t="s">
        <v>29</v>
      </c>
      <c r="D24" s="373">
        <v>564</v>
      </c>
      <c r="E24" s="368" t="s">
        <v>27</v>
      </c>
      <c r="F24" s="462"/>
      <c r="G24" s="371">
        <f t="shared" si="0"/>
        <v>0</v>
      </c>
    </row>
    <row r="25" spans="1:7" x14ac:dyDescent="0.2">
      <c r="A25" s="367" t="s">
        <v>25</v>
      </c>
      <c r="B25" s="368">
        <v>4</v>
      </c>
      <c r="C25" s="372" t="s">
        <v>30</v>
      </c>
      <c r="D25" s="373">
        <v>126</v>
      </c>
      <c r="E25" s="368" t="s">
        <v>27</v>
      </c>
      <c r="F25" s="462"/>
      <c r="G25" s="371">
        <f t="shared" si="0"/>
        <v>0</v>
      </c>
    </row>
    <row r="26" spans="1:7" x14ac:dyDescent="0.2">
      <c r="A26" s="367" t="s">
        <v>25</v>
      </c>
      <c r="B26" s="368">
        <v>5</v>
      </c>
      <c r="C26" s="369" t="s">
        <v>31</v>
      </c>
      <c r="D26" s="368">
        <v>720</v>
      </c>
      <c r="E26" s="368" t="s">
        <v>27</v>
      </c>
      <c r="F26" s="462"/>
      <c r="G26" s="371">
        <f t="shared" si="0"/>
        <v>0</v>
      </c>
    </row>
    <row r="27" spans="1:7" x14ac:dyDescent="0.2">
      <c r="A27" s="374" t="s">
        <v>25</v>
      </c>
      <c r="B27" s="368">
        <v>6</v>
      </c>
      <c r="C27" s="375" t="s">
        <v>32</v>
      </c>
      <c r="D27" s="368">
        <v>190</v>
      </c>
      <c r="E27" s="368" t="s">
        <v>27</v>
      </c>
      <c r="F27" s="462"/>
      <c r="G27" s="371">
        <f t="shared" si="0"/>
        <v>0</v>
      </c>
    </row>
    <row r="28" spans="1:7" x14ac:dyDescent="0.2">
      <c r="A28" s="374" t="s">
        <v>25</v>
      </c>
      <c r="B28" s="368">
        <v>7</v>
      </c>
      <c r="C28" s="376" t="s">
        <v>33</v>
      </c>
      <c r="D28" s="373">
        <f>200+190+35</f>
        <v>425</v>
      </c>
      <c r="E28" s="368" t="s">
        <v>27</v>
      </c>
      <c r="F28" s="462"/>
      <c r="G28" s="371">
        <f t="shared" si="0"/>
        <v>0</v>
      </c>
    </row>
    <row r="29" spans="1:7" ht="24" x14ac:dyDescent="0.2">
      <c r="A29" s="374" t="s">
        <v>25</v>
      </c>
      <c r="B29" s="368">
        <v>8</v>
      </c>
      <c r="C29" s="376" t="s">
        <v>34</v>
      </c>
      <c r="D29" s="373">
        <f>190+35</f>
        <v>225</v>
      </c>
      <c r="E29" s="368" t="s">
        <v>27</v>
      </c>
      <c r="F29" s="462"/>
      <c r="G29" s="371">
        <f t="shared" si="0"/>
        <v>0</v>
      </c>
    </row>
    <row r="30" spans="1:7" ht="24" x14ac:dyDescent="0.2">
      <c r="A30" s="374" t="s">
        <v>25</v>
      </c>
      <c r="B30" s="368">
        <v>9</v>
      </c>
      <c r="C30" s="377" t="s">
        <v>35</v>
      </c>
      <c r="D30" s="378">
        <v>585</v>
      </c>
      <c r="E30" s="368" t="s">
        <v>27</v>
      </c>
      <c r="F30" s="462"/>
      <c r="G30" s="371">
        <f t="shared" si="0"/>
        <v>0</v>
      </c>
    </row>
    <row r="31" spans="1:7" x14ac:dyDescent="0.2">
      <c r="A31" s="374" t="s">
        <v>25</v>
      </c>
      <c r="B31" s="368">
        <v>10</v>
      </c>
      <c r="C31" s="375" t="s">
        <v>36</v>
      </c>
      <c r="D31" s="368">
        <v>245</v>
      </c>
      <c r="E31" s="368" t="s">
        <v>27</v>
      </c>
      <c r="F31" s="462"/>
      <c r="G31" s="371">
        <f t="shared" si="0"/>
        <v>0</v>
      </c>
    </row>
    <row r="32" spans="1:7" x14ac:dyDescent="0.2">
      <c r="A32" s="374" t="s">
        <v>25</v>
      </c>
      <c r="B32" s="368">
        <v>11</v>
      </c>
      <c r="C32" s="376" t="s">
        <v>37</v>
      </c>
      <c r="D32" s="379">
        <v>180</v>
      </c>
      <c r="E32" s="368" t="s">
        <v>27</v>
      </c>
      <c r="F32" s="462"/>
      <c r="G32" s="371">
        <f t="shared" si="0"/>
        <v>0</v>
      </c>
    </row>
    <row r="33" spans="1:7" x14ac:dyDescent="0.2">
      <c r="A33" s="374" t="s">
        <v>25</v>
      </c>
      <c r="B33" s="368">
        <v>12</v>
      </c>
      <c r="C33" s="375" t="s">
        <v>39</v>
      </c>
      <c r="D33" s="380">
        <v>790</v>
      </c>
      <c r="E33" s="368" t="s">
        <v>27</v>
      </c>
      <c r="F33" s="462"/>
      <c r="G33" s="371">
        <f t="shared" si="0"/>
        <v>0</v>
      </c>
    </row>
    <row r="34" spans="1:7" x14ac:dyDescent="0.2">
      <c r="A34" s="374" t="s">
        <v>25</v>
      </c>
      <c r="B34" s="368">
        <v>13</v>
      </c>
      <c r="C34" s="375" t="s">
        <v>40</v>
      </c>
      <c r="D34" s="380">
        <v>1574</v>
      </c>
      <c r="E34" s="368" t="s">
        <v>27</v>
      </c>
      <c r="F34" s="462"/>
      <c r="G34" s="371">
        <f t="shared" si="0"/>
        <v>0</v>
      </c>
    </row>
    <row r="35" spans="1:7" x14ac:dyDescent="0.2">
      <c r="A35" s="374" t="s">
        <v>25</v>
      </c>
      <c r="B35" s="368">
        <v>14</v>
      </c>
      <c r="C35" s="375" t="s">
        <v>41</v>
      </c>
      <c r="D35" s="368">
        <v>110</v>
      </c>
      <c r="E35" s="368" t="s">
        <v>38</v>
      </c>
      <c r="F35" s="462"/>
      <c r="G35" s="371">
        <f t="shared" si="0"/>
        <v>0</v>
      </c>
    </row>
    <row r="36" spans="1:7" x14ac:dyDescent="0.2">
      <c r="A36" s="367" t="s">
        <v>25</v>
      </c>
      <c r="B36" s="368">
        <v>15</v>
      </c>
      <c r="C36" s="369" t="s">
        <v>42</v>
      </c>
      <c r="D36" s="368">
        <v>3</v>
      </c>
      <c r="E36" s="368" t="s">
        <v>38</v>
      </c>
      <c r="F36" s="462"/>
      <c r="G36" s="381">
        <f t="shared" si="0"/>
        <v>0</v>
      </c>
    </row>
    <row r="37" spans="1:7" x14ac:dyDescent="0.2">
      <c r="A37" s="367" t="s">
        <v>25</v>
      </c>
      <c r="B37" s="368">
        <v>16</v>
      </c>
      <c r="C37" s="369" t="s">
        <v>43</v>
      </c>
      <c r="D37" s="368">
        <v>13</v>
      </c>
      <c r="E37" s="368" t="s">
        <v>38</v>
      </c>
      <c r="F37" s="462"/>
      <c r="G37" s="371">
        <f t="shared" si="0"/>
        <v>0</v>
      </c>
    </row>
    <row r="38" spans="1:7" x14ac:dyDescent="0.2">
      <c r="A38" s="509" t="s">
        <v>44</v>
      </c>
      <c r="B38" s="510"/>
      <c r="C38" s="363" t="s">
        <v>201</v>
      </c>
      <c r="D38" s="382"/>
      <c r="E38" s="364"/>
      <c r="F38" s="365"/>
      <c r="G38" s="383"/>
    </row>
    <row r="39" spans="1:7" x14ac:dyDescent="0.2">
      <c r="A39" s="367" t="s">
        <v>44</v>
      </c>
      <c r="B39" s="368">
        <v>1</v>
      </c>
      <c r="C39" s="369" t="s">
        <v>45</v>
      </c>
      <c r="D39" s="368">
        <v>75</v>
      </c>
      <c r="E39" s="368" t="s">
        <v>46</v>
      </c>
      <c r="F39" s="462"/>
      <c r="G39" s="371">
        <f t="shared" si="0"/>
        <v>0</v>
      </c>
    </row>
    <row r="40" spans="1:7" x14ac:dyDescent="0.2">
      <c r="A40" s="374" t="s">
        <v>44</v>
      </c>
      <c r="B40" s="380">
        <v>2</v>
      </c>
      <c r="C40" s="375" t="s">
        <v>47</v>
      </c>
      <c r="D40" s="380">
        <v>32</v>
      </c>
      <c r="E40" s="368" t="s">
        <v>46</v>
      </c>
      <c r="F40" s="462"/>
      <c r="G40" s="371">
        <f t="shared" si="0"/>
        <v>0</v>
      </c>
    </row>
    <row r="41" spans="1:7" x14ac:dyDescent="0.2">
      <c r="A41" s="374" t="s">
        <v>44</v>
      </c>
      <c r="B41" s="368">
        <v>3</v>
      </c>
      <c r="C41" s="375" t="s">
        <v>48</v>
      </c>
      <c r="D41" s="380">
        <v>99</v>
      </c>
      <c r="E41" s="368" t="s">
        <v>46</v>
      </c>
      <c r="F41" s="462"/>
      <c r="G41" s="371">
        <f t="shared" si="0"/>
        <v>0</v>
      </c>
    </row>
    <row r="42" spans="1:7" s="384" customFormat="1" x14ac:dyDescent="0.2">
      <c r="A42" s="374" t="s">
        <v>44</v>
      </c>
      <c r="B42" s="380">
        <v>4</v>
      </c>
      <c r="C42" s="375" t="s">
        <v>49</v>
      </c>
      <c r="D42" s="380">
        <v>5</v>
      </c>
      <c r="E42" s="368" t="s">
        <v>46</v>
      </c>
      <c r="F42" s="462"/>
      <c r="G42" s="371">
        <f t="shared" si="0"/>
        <v>0</v>
      </c>
    </row>
    <row r="43" spans="1:7" x14ac:dyDescent="0.2">
      <c r="A43" s="374" t="s">
        <v>44</v>
      </c>
      <c r="B43" s="368">
        <v>5</v>
      </c>
      <c r="C43" s="375" t="s">
        <v>50</v>
      </c>
      <c r="D43" s="380">
        <v>15</v>
      </c>
      <c r="E43" s="368" t="s">
        <v>46</v>
      </c>
      <c r="F43" s="462"/>
      <c r="G43" s="371">
        <f t="shared" si="0"/>
        <v>0</v>
      </c>
    </row>
    <row r="44" spans="1:7" x14ac:dyDescent="0.2">
      <c r="A44" s="374" t="s">
        <v>44</v>
      </c>
      <c r="B44" s="380">
        <v>6</v>
      </c>
      <c r="C44" s="375" t="s">
        <v>51</v>
      </c>
      <c r="D44" s="380">
        <v>20</v>
      </c>
      <c r="E44" s="368" t="s">
        <v>46</v>
      </c>
      <c r="F44" s="462"/>
      <c r="G44" s="371">
        <f t="shared" si="0"/>
        <v>0</v>
      </c>
    </row>
    <row r="45" spans="1:7" x14ac:dyDescent="0.2">
      <c r="A45" s="367" t="s">
        <v>44</v>
      </c>
      <c r="B45" s="368">
        <v>7</v>
      </c>
      <c r="C45" s="385" t="s">
        <v>52</v>
      </c>
      <c r="D45" s="386">
        <v>1910</v>
      </c>
      <c r="E45" s="368" t="s">
        <v>27</v>
      </c>
      <c r="F45" s="462"/>
      <c r="G45" s="371">
        <f t="shared" si="0"/>
        <v>0</v>
      </c>
    </row>
    <row r="46" spans="1:7" x14ac:dyDescent="0.2">
      <c r="A46" s="367" t="s">
        <v>44</v>
      </c>
      <c r="B46" s="380">
        <v>8</v>
      </c>
      <c r="C46" s="369" t="s">
        <v>53</v>
      </c>
      <c r="D46" s="368">
        <v>62</v>
      </c>
      <c r="E46" s="368" t="s">
        <v>38</v>
      </c>
      <c r="F46" s="462"/>
      <c r="G46" s="371">
        <f t="shared" si="0"/>
        <v>0</v>
      </c>
    </row>
    <row r="47" spans="1:7" x14ac:dyDescent="0.2">
      <c r="A47" s="367" t="s">
        <v>44</v>
      </c>
      <c r="B47" s="368">
        <v>9</v>
      </c>
      <c r="C47" s="369" t="s">
        <v>54</v>
      </c>
      <c r="D47" s="368">
        <v>95</v>
      </c>
      <c r="E47" s="368" t="s">
        <v>55</v>
      </c>
      <c r="F47" s="462"/>
      <c r="G47" s="371">
        <f t="shared" si="0"/>
        <v>0</v>
      </c>
    </row>
    <row r="48" spans="1:7" x14ac:dyDescent="0.2">
      <c r="A48" s="367" t="s">
        <v>44</v>
      </c>
      <c r="B48" s="380">
        <v>10</v>
      </c>
      <c r="C48" s="369" t="s">
        <v>56</v>
      </c>
      <c r="D48" s="368">
        <v>1868</v>
      </c>
      <c r="E48" s="368" t="s">
        <v>57</v>
      </c>
      <c r="F48" s="462"/>
      <c r="G48" s="371">
        <f t="shared" si="0"/>
        <v>0</v>
      </c>
    </row>
    <row r="49" spans="1:13" x14ac:dyDescent="0.2">
      <c r="A49" s="367" t="s">
        <v>44</v>
      </c>
      <c r="B49" s="368">
        <v>11</v>
      </c>
      <c r="C49" s="369" t="s">
        <v>58</v>
      </c>
      <c r="D49" s="368">
        <v>1096</v>
      </c>
      <c r="E49" s="368" t="s">
        <v>57</v>
      </c>
      <c r="F49" s="462"/>
      <c r="G49" s="371">
        <f t="shared" si="0"/>
        <v>0</v>
      </c>
    </row>
    <row r="50" spans="1:13" x14ac:dyDescent="0.2">
      <c r="A50" s="367" t="s">
        <v>44</v>
      </c>
      <c r="B50" s="380">
        <v>12</v>
      </c>
      <c r="C50" s="369" t="s">
        <v>59</v>
      </c>
      <c r="D50" s="368">
        <v>4138</v>
      </c>
      <c r="E50" s="368" t="s">
        <v>57</v>
      </c>
      <c r="F50" s="462"/>
      <c r="G50" s="371">
        <f t="shared" si="0"/>
        <v>0</v>
      </c>
    </row>
    <row r="51" spans="1:13" ht="15" thickBot="1" x14ac:dyDescent="0.25">
      <c r="A51" s="367" t="s">
        <v>44</v>
      </c>
      <c r="B51" s="368">
        <v>13</v>
      </c>
      <c r="C51" s="369" t="s">
        <v>60</v>
      </c>
      <c r="D51" s="368">
        <v>400</v>
      </c>
      <c r="E51" s="368" t="s">
        <v>57</v>
      </c>
      <c r="F51" s="462"/>
      <c r="G51" s="371">
        <f t="shared" si="0"/>
        <v>0</v>
      </c>
    </row>
    <row r="52" spans="1:13" ht="15" thickBot="1" x14ac:dyDescent="0.25">
      <c r="A52" s="367" t="s">
        <v>44</v>
      </c>
      <c r="B52" s="380">
        <v>14</v>
      </c>
      <c r="C52" s="375" t="s">
        <v>303</v>
      </c>
      <c r="D52" s="380">
        <v>1</v>
      </c>
      <c r="E52" s="368" t="s">
        <v>62</v>
      </c>
      <c r="F52" s="370"/>
      <c r="G52" s="381">
        <f t="shared" si="0"/>
        <v>0</v>
      </c>
      <c r="H52" s="480" t="s">
        <v>316</v>
      </c>
      <c r="I52" s="481"/>
      <c r="J52" s="481"/>
      <c r="K52" s="481"/>
      <c r="L52" s="481"/>
      <c r="M52" s="482"/>
    </row>
    <row r="53" spans="1:13" x14ac:dyDescent="0.2">
      <c r="A53" s="367" t="s">
        <v>44</v>
      </c>
      <c r="B53" s="368">
        <v>15</v>
      </c>
      <c r="C53" s="369" t="s">
        <v>304</v>
      </c>
      <c r="D53" s="380">
        <v>120</v>
      </c>
      <c r="E53" s="368" t="s">
        <v>55</v>
      </c>
      <c r="F53" s="370">
        <v>5000</v>
      </c>
      <c r="G53" s="381">
        <f t="shared" si="0"/>
        <v>600000</v>
      </c>
      <c r="H53" s="479"/>
      <c r="I53" s="479"/>
      <c r="J53" s="479"/>
      <c r="K53" s="479"/>
      <c r="L53" s="479"/>
      <c r="M53" s="479"/>
    </row>
    <row r="54" spans="1:13" x14ac:dyDescent="0.2">
      <c r="A54" s="367" t="s">
        <v>44</v>
      </c>
      <c r="B54" s="368">
        <v>16</v>
      </c>
      <c r="C54" s="369" t="s">
        <v>64</v>
      </c>
      <c r="D54" s="368">
        <v>1</v>
      </c>
      <c r="E54" s="368" t="s">
        <v>62</v>
      </c>
      <c r="F54" s="462"/>
      <c r="G54" s="371">
        <f t="shared" si="0"/>
        <v>0</v>
      </c>
    </row>
    <row r="55" spans="1:13" x14ac:dyDescent="0.2">
      <c r="A55" s="509" t="s">
        <v>65</v>
      </c>
      <c r="B55" s="510"/>
      <c r="C55" s="363" t="s">
        <v>202</v>
      </c>
      <c r="D55" s="382"/>
      <c r="E55" s="364"/>
      <c r="F55" s="365"/>
      <c r="G55" s="383"/>
    </row>
    <row r="56" spans="1:13" x14ac:dyDescent="0.2">
      <c r="A56" s="367" t="s">
        <v>65</v>
      </c>
      <c r="B56" s="368">
        <v>1</v>
      </c>
      <c r="C56" s="385" t="s">
        <v>66</v>
      </c>
      <c r="D56" s="386">
        <v>765</v>
      </c>
      <c r="E56" s="368" t="s">
        <v>38</v>
      </c>
      <c r="F56" s="462"/>
      <c r="G56" s="371">
        <f t="shared" si="0"/>
        <v>0</v>
      </c>
    </row>
    <row r="57" spans="1:13" s="387" customFormat="1" x14ac:dyDescent="0.2">
      <c r="A57" s="367" t="s">
        <v>65</v>
      </c>
      <c r="B57" s="368">
        <v>2</v>
      </c>
      <c r="C57" s="385" t="s">
        <v>67</v>
      </c>
      <c r="D57" s="386">
        <v>131</v>
      </c>
      <c r="E57" s="368" t="s">
        <v>38</v>
      </c>
      <c r="F57" s="462"/>
      <c r="G57" s="371">
        <f t="shared" si="0"/>
        <v>0</v>
      </c>
    </row>
    <row r="58" spans="1:13" s="387" customFormat="1" x14ac:dyDescent="0.2">
      <c r="A58" s="367" t="s">
        <v>65</v>
      </c>
      <c r="B58" s="368">
        <v>3</v>
      </c>
      <c r="C58" s="385" t="s">
        <v>68</v>
      </c>
      <c r="D58" s="386">
        <v>15</v>
      </c>
      <c r="E58" s="368" t="s">
        <v>38</v>
      </c>
      <c r="F58" s="462"/>
      <c r="G58" s="371">
        <f t="shared" si="0"/>
        <v>0</v>
      </c>
    </row>
    <row r="59" spans="1:13" s="387" customFormat="1" x14ac:dyDescent="0.2">
      <c r="A59" s="367" t="s">
        <v>65</v>
      </c>
      <c r="B59" s="368">
        <v>4</v>
      </c>
      <c r="C59" s="385" t="s">
        <v>69</v>
      </c>
      <c r="D59" s="386">
        <v>199</v>
      </c>
      <c r="E59" s="368" t="s">
        <v>38</v>
      </c>
      <c r="F59" s="462"/>
      <c r="G59" s="371">
        <f t="shared" si="0"/>
        <v>0</v>
      </c>
    </row>
    <row r="60" spans="1:13" x14ac:dyDescent="0.2">
      <c r="A60" s="367" t="s">
        <v>65</v>
      </c>
      <c r="B60" s="368">
        <v>5</v>
      </c>
      <c r="C60" s="388" t="s">
        <v>70</v>
      </c>
      <c r="D60" s="389">
        <v>156</v>
      </c>
      <c r="E60" s="368" t="s">
        <v>38</v>
      </c>
      <c r="F60" s="462"/>
      <c r="G60" s="371">
        <f t="shared" si="0"/>
        <v>0</v>
      </c>
    </row>
    <row r="61" spans="1:13" x14ac:dyDescent="0.2">
      <c r="A61" s="367" t="s">
        <v>65</v>
      </c>
      <c r="B61" s="368">
        <v>6</v>
      </c>
      <c r="C61" s="385" t="s">
        <v>71</v>
      </c>
      <c r="D61" s="386">
        <v>112</v>
      </c>
      <c r="E61" s="368" t="s">
        <v>38</v>
      </c>
      <c r="F61" s="462"/>
      <c r="G61" s="371">
        <f t="shared" si="0"/>
        <v>0</v>
      </c>
    </row>
    <row r="62" spans="1:13" x14ac:dyDescent="0.2">
      <c r="A62" s="367" t="s">
        <v>65</v>
      </c>
      <c r="B62" s="368">
        <v>7</v>
      </c>
      <c r="C62" s="369" t="s">
        <v>72</v>
      </c>
      <c r="D62" s="368">
        <v>49</v>
      </c>
      <c r="E62" s="368" t="s">
        <v>38</v>
      </c>
      <c r="F62" s="462"/>
      <c r="G62" s="371">
        <f t="shared" si="0"/>
        <v>0</v>
      </c>
    </row>
    <row r="63" spans="1:13" x14ac:dyDescent="0.2">
      <c r="A63" s="367" t="s">
        <v>65</v>
      </c>
      <c r="B63" s="368">
        <v>8</v>
      </c>
      <c r="C63" s="369" t="s">
        <v>73</v>
      </c>
      <c r="D63" s="368">
        <v>16</v>
      </c>
      <c r="E63" s="368" t="s">
        <v>38</v>
      </c>
      <c r="F63" s="462"/>
      <c r="G63" s="371">
        <f t="shared" si="0"/>
        <v>0</v>
      </c>
    </row>
    <row r="64" spans="1:13" x14ac:dyDescent="0.2">
      <c r="A64" s="390" t="s">
        <v>65</v>
      </c>
      <c r="B64" s="391">
        <v>9</v>
      </c>
      <c r="C64" s="392" t="s">
        <v>74</v>
      </c>
      <c r="D64" s="391">
        <v>1</v>
      </c>
      <c r="E64" s="391" t="s">
        <v>62</v>
      </c>
      <c r="F64" s="463"/>
      <c r="G64" s="393">
        <f t="shared" si="0"/>
        <v>0</v>
      </c>
    </row>
    <row r="65" spans="1:8" ht="78.75" customHeight="1" x14ac:dyDescent="0.2">
      <c r="A65" s="394" t="s">
        <v>195</v>
      </c>
      <c r="B65" s="368">
        <v>10</v>
      </c>
      <c r="C65" s="395" t="s">
        <v>196</v>
      </c>
      <c r="D65" s="396">
        <v>1</v>
      </c>
      <c r="E65" s="397" t="s">
        <v>62</v>
      </c>
      <c r="F65" s="467"/>
      <c r="G65" s="398">
        <f>D65*F65</f>
        <v>0</v>
      </c>
      <c r="H65" s="399"/>
    </row>
    <row r="66" spans="1:8" ht="15" thickBot="1" x14ac:dyDescent="0.25">
      <c r="A66" s="400"/>
      <c r="B66" s="401"/>
      <c r="C66" s="402" t="s">
        <v>75</v>
      </c>
      <c r="D66" s="403"/>
      <c r="E66" s="401"/>
      <c r="F66" s="404"/>
      <c r="G66" s="405">
        <f>SUM(G22:G65)</f>
        <v>600000</v>
      </c>
    </row>
    <row r="67" spans="1:8" x14ac:dyDescent="0.2">
      <c r="A67" s="520" t="s">
        <v>76</v>
      </c>
      <c r="B67" s="521"/>
      <c r="C67" s="406" t="s">
        <v>77</v>
      </c>
      <c r="D67" s="407"/>
      <c r="E67" s="408"/>
      <c r="F67" s="409"/>
      <c r="G67" s="410"/>
    </row>
    <row r="68" spans="1:8" x14ac:dyDescent="0.2">
      <c r="A68" s="411" t="s">
        <v>76</v>
      </c>
      <c r="B68" s="368">
        <v>1</v>
      </c>
      <c r="C68" s="385" t="s">
        <v>78</v>
      </c>
      <c r="D68" s="386">
        <v>91</v>
      </c>
      <c r="E68" s="368" t="s">
        <v>79</v>
      </c>
      <c r="F68" s="462"/>
      <c r="G68" s="371">
        <f t="shared" si="0"/>
        <v>0</v>
      </c>
    </row>
    <row r="69" spans="1:8" x14ac:dyDescent="0.2">
      <c r="A69" s="412" t="s">
        <v>76</v>
      </c>
      <c r="B69" s="380">
        <v>2</v>
      </c>
      <c r="C69" s="375" t="s">
        <v>80</v>
      </c>
      <c r="D69" s="380">
        <v>91</v>
      </c>
      <c r="E69" s="368" t="s">
        <v>79</v>
      </c>
      <c r="F69" s="462"/>
      <c r="G69" s="371">
        <f t="shared" si="0"/>
        <v>0</v>
      </c>
    </row>
    <row r="70" spans="1:8" x14ac:dyDescent="0.2">
      <c r="A70" s="412" t="s">
        <v>76</v>
      </c>
      <c r="B70" s="368">
        <v>3</v>
      </c>
      <c r="C70" s="375" t="s">
        <v>81</v>
      </c>
      <c r="D70" s="380">
        <v>282</v>
      </c>
      <c r="E70" s="368" t="s">
        <v>27</v>
      </c>
      <c r="F70" s="462"/>
      <c r="G70" s="371">
        <f t="shared" si="0"/>
        <v>0</v>
      </c>
    </row>
    <row r="71" spans="1:8" x14ac:dyDescent="0.2">
      <c r="A71" s="412" t="s">
        <v>76</v>
      </c>
      <c r="B71" s="380">
        <v>4</v>
      </c>
      <c r="C71" s="375" t="s">
        <v>82</v>
      </c>
      <c r="D71" s="380">
        <v>24</v>
      </c>
      <c r="E71" s="368" t="s">
        <v>79</v>
      </c>
      <c r="F71" s="462"/>
      <c r="G71" s="371">
        <f t="shared" si="0"/>
        <v>0</v>
      </c>
    </row>
    <row r="72" spans="1:8" s="413" customFormat="1" x14ac:dyDescent="0.2">
      <c r="A72" s="412" t="s">
        <v>76</v>
      </c>
      <c r="B72" s="368">
        <v>5</v>
      </c>
      <c r="C72" s="375" t="s">
        <v>83</v>
      </c>
      <c r="D72" s="380">
        <v>308</v>
      </c>
      <c r="E72" s="368" t="s">
        <v>27</v>
      </c>
      <c r="F72" s="462"/>
      <c r="G72" s="371">
        <f t="shared" si="0"/>
        <v>0</v>
      </c>
    </row>
    <row r="73" spans="1:8" x14ac:dyDescent="0.2">
      <c r="A73" s="412" t="s">
        <v>76</v>
      </c>
      <c r="B73" s="380">
        <v>6</v>
      </c>
      <c r="C73" s="375" t="s">
        <v>84</v>
      </c>
      <c r="D73" s="380">
        <v>120</v>
      </c>
      <c r="E73" s="368" t="s">
        <v>27</v>
      </c>
      <c r="F73" s="462"/>
      <c r="G73" s="371">
        <f t="shared" si="0"/>
        <v>0</v>
      </c>
    </row>
    <row r="74" spans="1:8" x14ac:dyDescent="0.2">
      <c r="A74" s="412" t="s">
        <v>76</v>
      </c>
      <c r="B74" s="368">
        <v>7</v>
      </c>
      <c r="C74" s="375" t="s">
        <v>85</v>
      </c>
      <c r="D74" s="380">
        <v>17</v>
      </c>
      <c r="E74" s="368" t="s">
        <v>79</v>
      </c>
      <c r="F74" s="462"/>
      <c r="G74" s="371">
        <f t="shared" si="0"/>
        <v>0</v>
      </c>
    </row>
    <row r="75" spans="1:8" x14ac:dyDescent="0.2">
      <c r="A75" s="412" t="s">
        <v>76</v>
      </c>
      <c r="B75" s="380">
        <v>8</v>
      </c>
      <c r="C75" s="375" t="s">
        <v>86</v>
      </c>
      <c r="D75" s="380">
        <v>62</v>
      </c>
      <c r="E75" s="368" t="s">
        <v>38</v>
      </c>
      <c r="F75" s="462"/>
      <c r="G75" s="371">
        <f t="shared" si="0"/>
        <v>0</v>
      </c>
    </row>
    <row r="76" spans="1:8" x14ac:dyDescent="0.2">
      <c r="A76" s="412" t="s">
        <v>76</v>
      </c>
      <c r="B76" s="368">
        <v>9</v>
      </c>
      <c r="C76" s="375" t="s">
        <v>87</v>
      </c>
      <c r="D76" s="380">
        <v>12</v>
      </c>
      <c r="E76" s="368" t="s">
        <v>38</v>
      </c>
      <c r="F76" s="462"/>
      <c r="G76" s="371">
        <f t="shared" si="0"/>
        <v>0</v>
      </c>
    </row>
    <row r="77" spans="1:8" x14ac:dyDescent="0.2">
      <c r="A77" s="412" t="s">
        <v>76</v>
      </c>
      <c r="B77" s="380">
        <v>10</v>
      </c>
      <c r="C77" s="375" t="s">
        <v>88</v>
      </c>
      <c r="D77" s="380">
        <v>2530</v>
      </c>
      <c r="E77" s="368" t="s">
        <v>57</v>
      </c>
      <c r="F77" s="462"/>
      <c r="G77" s="371">
        <f t="shared" si="0"/>
        <v>0</v>
      </c>
    </row>
    <row r="78" spans="1:8" x14ac:dyDescent="0.2">
      <c r="A78" s="374">
        <v>2</v>
      </c>
      <c r="B78" s="368">
        <v>11</v>
      </c>
      <c r="C78" s="375" t="s">
        <v>89</v>
      </c>
      <c r="D78" s="380">
        <v>110</v>
      </c>
      <c r="E78" s="368" t="s">
        <v>38</v>
      </c>
      <c r="F78" s="462"/>
      <c r="G78" s="371">
        <f t="shared" si="0"/>
        <v>0</v>
      </c>
    </row>
    <row r="79" spans="1:8" x14ac:dyDescent="0.2">
      <c r="A79" s="374">
        <v>2</v>
      </c>
      <c r="B79" s="380">
        <v>12</v>
      </c>
      <c r="C79" s="375" t="s">
        <v>90</v>
      </c>
      <c r="D79" s="380">
        <v>1</v>
      </c>
      <c r="E79" s="368" t="s">
        <v>62</v>
      </c>
      <c r="F79" s="462"/>
      <c r="G79" s="371">
        <f t="shared" si="0"/>
        <v>0</v>
      </c>
    </row>
    <row r="80" spans="1:8" x14ac:dyDescent="0.2">
      <c r="A80" s="374" t="s">
        <v>76</v>
      </c>
      <c r="B80" s="368">
        <v>13</v>
      </c>
      <c r="C80" s="414" t="s">
        <v>91</v>
      </c>
      <c r="D80" s="415">
        <v>150</v>
      </c>
      <c r="E80" s="368" t="s">
        <v>55</v>
      </c>
      <c r="F80" s="462"/>
      <c r="G80" s="371">
        <f t="shared" si="0"/>
        <v>0</v>
      </c>
    </row>
    <row r="81" spans="1:8" x14ac:dyDescent="0.2">
      <c r="A81" s="416" t="s">
        <v>76</v>
      </c>
      <c r="B81" s="417">
        <v>14</v>
      </c>
      <c r="C81" s="418" t="s">
        <v>92</v>
      </c>
      <c r="D81" s="419">
        <v>1</v>
      </c>
      <c r="E81" s="391" t="s">
        <v>62</v>
      </c>
      <c r="F81" s="463"/>
      <c r="G81" s="393">
        <f t="shared" si="0"/>
        <v>0</v>
      </c>
    </row>
    <row r="82" spans="1:8" ht="78" customHeight="1" x14ac:dyDescent="0.2">
      <c r="A82" s="394" t="s">
        <v>76</v>
      </c>
      <c r="B82" s="368">
        <v>15</v>
      </c>
      <c r="C82" s="395" t="s">
        <v>196</v>
      </c>
      <c r="D82" s="396">
        <v>1</v>
      </c>
      <c r="E82" s="397" t="s">
        <v>62</v>
      </c>
      <c r="F82" s="467"/>
      <c r="G82" s="398">
        <f>D82*F82</f>
        <v>0</v>
      </c>
      <c r="H82" s="399"/>
    </row>
    <row r="83" spans="1:8" ht="15" thickBot="1" x14ac:dyDescent="0.25">
      <c r="A83" s="400"/>
      <c r="B83" s="401"/>
      <c r="C83" s="402" t="s">
        <v>93</v>
      </c>
      <c r="D83" s="403"/>
      <c r="E83" s="401"/>
      <c r="F83" s="404"/>
      <c r="G83" s="405">
        <f>SUM(G68:G82)</f>
        <v>0</v>
      </c>
    </row>
    <row r="84" spans="1:8" x14ac:dyDescent="0.2">
      <c r="A84" s="507" t="s">
        <v>94</v>
      </c>
      <c r="B84" s="508"/>
      <c r="C84" s="406" t="s">
        <v>99</v>
      </c>
      <c r="D84" s="407"/>
      <c r="E84" s="408"/>
      <c r="F84" s="409"/>
      <c r="G84" s="410"/>
    </row>
    <row r="85" spans="1:8" x14ac:dyDescent="0.2">
      <c r="A85" s="420" t="s">
        <v>94</v>
      </c>
      <c r="B85" s="368">
        <v>1</v>
      </c>
      <c r="C85" s="369" t="s">
        <v>100</v>
      </c>
      <c r="D85" s="368">
        <v>872</v>
      </c>
      <c r="E85" s="368" t="s">
        <v>79</v>
      </c>
      <c r="F85" s="462"/>
      <c r="G85" s="371">
        <f t="shared" ref="G85:G99" si="1">D85*F85</f>
        <v>0</v>
      </c>
    </row>
    <row r="86" spans="1:8" x14ac:dyDescent="0.2">
      <c r="A86" s="420" t="s">
        <v>94</v>
      </c>
      <c r="B86" s="368">
        <v>2</v>
      </c>
      <c r="C86" s="369" t="s">
        <v>101</v>
      </c>
      <c r="D86" s="368">
        <v>349</v>
      </c>
      <c r="E86" s="368" t="s">
        <v>79</v>
      </c>
      <c r="F86" s="462"/>
      <c r="G86" s="371">
        <f t="shared" si="1"/>
        <v>0</v>
      </c>
    </row>
    <row r="87" spans="1:8" x14ac:dyDescent="0.2">
      <c r="A87" s="420" t="s">
        <v>94</v>
      </c>
      <c r="B87" s="368">
        <v>3</v>
      </c>
      <c r="C87" s="369" t="s">
        <v>102</v>
      </c>
      <c r="D87" s="368">
        <v>116</v>
      </c>
      <c r="E87" s="368" t="s">
        <v>79</v>
      </c>
      <c r="F87" s="462"/>
      <c r="G87" s="371">
        <f t="shared" si="1"/>
        <v>0</v>
      </c>
    </row>
    <row r="88" spans="1:8" x14ac:dyDescent="0.2">
      <c r="A88" s="420" t="s">
        <v>94</v>
      </c>
      <c r="B88" s="368">
        <v>4</v>
      </c>
      <c r="C88" s="375" t="s">
        <v>103</v>
      </c>
      <c r="D88" s="380">
        <v>18</v>
      </c>
      <c r="E88" s="368" t="s">
        <v>79</v>
      </c>
      <c r="F88" s="462"/>
      <c r="G88" s="371">
        <f t="shared" si="1"/>
        <v>0</v>
      </c>
    </row>
    <row r="89" spans="1:8" x14ac:dyDescent="0.2">
      <c r="A89" s="420" t="s">
        <v>94</v>
      </c>
      <c r="B89" s="368">
        <v>5</v>
      </c>
      <c r="C89" s="375" t="s">
        <v>104</v>
      </c>
      <c r="D89" s="380">
        <v>20</v>
      </c>
      <c r="E89" s="368" t="s">
        <v>79</v>
      </c>
      <c r="F89" s="462"/>
      <c r="G89" s="371">
        <f t="shared" si="1"/>
        <v>0</v>
      </c>
    </row>
    <row r="90" spans="1:8" x14ac:dyDescent="0.2">
      <c r="A90" s="420" t="s">
        <v>94</v>
      </c>
      <c r="B90" s="368">
        <v>6</v>
      </c>
      <c r="C90" s="375" t="s">
        <v>105</v>
      </c>
      <c r="D90" s="380">
        <v>134</v>
      </c>
      <c r="E90" s="368" t="s">
        <v>79</v>
      </c>
      <c r="F90" s="462"/>
      <c r="G90" s="371">
        <f t="shared" si="1"/>
        <v>0</v>
      </c>
    </row>
    <row r="91" spans="1:8" x14ac:dyDescent="0.2">
      <c r="A91" s="420" t="s">
        <v>94</v>
      </c>
      <c r="B91" s="368">
        <v>7</v>
      </c>
      <c r="C91" s="375" t="s">
        <v>106</v>
      </c>
      <c r="D91" s="380">
        <v>4</v>
      </c>
      <c r="E91" s="368" t="s">
        <v>79</v>
      </c>
      <c r="F91" s="462"/>
      <c r="G91" s="371">
        <f t="shared" si="1"/>
        <v>0</v>
      </c>
    </row>
    <row r="92" spans="1:8" x14ac:dyDescent="0.2">
      <c r="A92" s="420" t="s">
        <v>94</v>
      </c>
      <c r="B92" s="368">
        <v>8</v>
      </c>
      <c r="C92" s="375" t="s">
        <v>107</v>
      </c>
      <c r="D92" s="380">
        <v>26</v>
      </c>
      <c r="E92" s="368" t="s">
        <v>79</v>
      </c>
      <c r="F92" s="462"/>
      <c r="G92" s="371">
        <f t="shared" si="1"/>
        <v>0</v>
      </c>
    </row>
    <row r="93" spans="1:8" x14ac:dyDescent="0.2">
      <c r="A93" s="420" t="s">
        <v>94</v>
      </c>
      <c r="B93" s="368">
        <v>9</v>
      </c>
      <c r="C93" s="375" t="s">
        <v>108</v>
      </c>
      <c r="D93" s="380">
        <v>51</v>
      </c>
      <c r="E93" s="368" t="s">
        <v>79</v>
      </c>
      <c r="F93" s="462"/>
      <c r="G93" s="371">
        <f t="shared" si="1"/>
        <v>0</v>
      </c>
    </row>
    <row r="94" spans="1:8" s="413" customFormat="1" x14ac:dyDescent="0.2">
      <c r="A94" s="420" t="s">
        <v>94</v>
      </c>
      <c r="B94" s="368">
        <v>10</v>
      </c>
      <c r="C94" s="375" t="s">
        <v>109</v>
      </c>
      <c r="D94" s="380">
        <v>112</v>
      </c>
      <c r="E94" s="368" t="s">
        <v>79</v>
      </c>
      <c r="F94" s="462"/>
      <c r="G94" s="371">
        <f t="shared" si="1"/>
        <v>0</v>
      </c>
    </row>
    <row r="95" spans="1:8" x14ac:dyDescent="0.2">
      <c r="A95" s="420" t="s">
        <v>94</v>
      </c>
      <c r="B95" s="368">
        <v>11</v>
      </c>
      <c r="C95" s="375" t="s">
        <v>110</v>
      </c>
      <c r="D95" s="380">
        <v>83</v>
      </c>
      <c r="E95" s="368" t="s">
        <v>79</v>
      </c>
      <c r="F95" s="462"/>
      <c r="G95" s="371">
        <f t="shared" si="1"/>
        <v>0</v>
      </c>
    </row>
    <row r="96" spans="1:8" x14ac:dyDescent="0.2">
      <c r="A96" s="420" t="s">
        <v>94</v>
      </c>
      <c r="B96" s="368">
        <v>12</v>
      </c>
      <c r="C96" s="375" t="s">
        <v>111</v>
      </c>
      <c r="D96" s="368">
        <v>42</v>
      </c>
      <c r="E96" s="368" t="s">
        <v>79</v>
      </c>
      <c r="F96" s="462"/>
      <c r="G96" s="371">
        <f t="shared" si="1"/>
        <v>0</v>
      </c>
    </row>
    <row r="97" spans="1:8" x14ac:dyDescent="0.2">
      <c r="A97" s="420" t="s">
        <v>94</v>
      </c>
      <c r="B97" s="368">
        <v>13</v>
      </c>
      <c r="C97" s="376" t="s">
        <v>112</v>
      </c>
      <c r="D97" s="373">
        <v>15</v>
      </c>
      <c r="E97" s="368" t="s">
        <v>79</v>
      </c>
      <c r="F97" s="462"/>
      <c r="G97" s="371">
        <f t="shared" si="1"/>
        <v>0</v>
      </c>
    </row>
    <row r="98" spans="1:8" x14ac:dyDescent="0.2">
      <c r="A98" s="420" t="s">
        <v>94</v>
      </c>
      <c r="B98" s="368">
        <v>14</v>
      </c>
      <c r="C98" s="375" t="s">
        <v>113</v>
      </c>
      <c r="D98" s="380">
        <v>16</v>
      </c>
      <c r="E98" s="368" t="s">
        <v>79</v>
      </c>
      <c r="F98" s="462"/>
      <c r="G98" s="371">
        <f t="shared" si="1"/>
        <v>0</v>
      </c>
    </row>
    <row r="99" spans="1:8" x14ac:dyDescent="0.2">
      <c r="A99" s="421" t="s">
        <v>94</v>
      </c>
      <c r="B99" s="391">
        <v>15</v>
      </c>
      <c r="C99" s="392" t="s">
        <v>114</v>
      </c>
      <c r="D99" s="391">
        <v>150</v>
      </c>
      <c r="E99" s="391" t="s">
        <v>55</v>
      </c>
      <c r="F99" s="463"/>
      <c r="G99" s="393">
        <f t="shared" si="1"/>
        <v>0</v>
      </c>
    </row>
    <row r="100" spans="1:8" ht="78" customHeight="1" x14ac:dyDescent="0.2">
      <c r="A100" s="420" t="s">
        <v>94</v>
      </c>
      <c r="B100" s="368">
        <v>16</v>
      </c>
      <c r="C100" s="395" t="s">
        <v>196</v>
      </c>
      <c r="D100" s="396">
        <v>1</v>
      </c>
      <c r="E100" s="397" t="s">
        <v>62</v>
      </c>
      <c r="F100" s="467"/>
      <c r="G100" s="398">
        <f>D100*F100</f>
        <v>0</v>
      </c>
      <c r="H100" s="399"/>
    </row>
    <row r="101" spans="1:8" ht="15" thickBot="1" x14ac:dyDescent="0.25">
      <c r="A101" s="400"/>
      <c r="B101" s="401"/>
      <c r="C101" s="402" t="s">
        <v>97</v>
      </c>
      <c r="D101" s="403"/>
      <c r="E101" s="401"/>
      <c r="F101" s="404"/>
      <c r="G101" s="405">
        <f>SUM(G85:G100)</f>
        <v>0</v>
      </c>
    </row>
    <row r="102" spans="1:8" x14ac:dyDescent="0.2">
      <c r="A102" s="507" t="s">
        <v>98</v>
      </c>
      <c r="B102" s="508"/>
      <c r="C102" s="422" t="s">
        <v>117</v>
      </c>
      <c r="D102" s="423"/>
      <c r="E102" s="424"/>
      <c r="F102" s="425"/>
      <c r="G102" s="426"/>
    </row>
    <row r="103" spans="1:8" x14ac:dyDescent="0.2">
      <c r="A103" s="411" t="s">
        <v>98</v>
      </c>
      <c r="B103" s="368">
        <v>1</v>
      </c>
      <c r="C103" s="369" t="s">
        <v>118</v>
      </c>
      <c r="D103" s="368">
        <v>392</v>
      </c>
      <c r="E103" s="368" t="s">
        <v>38</v>
      </c>
      <c r="F103" s="462"/>
      <c r="G103" s="371">
        <f t="shared" ref="G103:G109" si="2">D103*F103</f>
        <v>0</v>
      </c>
    </row>
    <row r="104" spans="1:8" x14ac:dyDescent="0.2">
      <c r="A104" s="411" t="s">
        <v>98</v>
      </c>
      <c r="B104" s="368">
        <v>2</v>
      </c>
      <c r="C104" s="385" t="s">
        <v>119</v>
      </c>
      <c r="D104" s="386">
        <v>392</v>
      </c>
      <c r="E104" s="368" t="s">
        <v>38</v>
      </c>
      <c r="F104" s="462"/>
      <c r="G104" s="371">
        <f t="shared" si="2"/>
        <v>0</v>
      </c>
    </row>
    <row r="105" spans="1:8" x14ac:dyDescent="0.2">
      <c r="A105" s="411" t="s">
        <v>98</v>
      </c>
      <c r="B105" s="368">
        <v>3</v>
      </c>
      <c r="C105" s="385" t="s">
        <v>120</v>
      </c>
      <c r="D105" s="386">
        <v>40</v>
      </c>
      <c r="E105" s="368" t="s">
        <v>38</v>
      </c>
      <c r="F105" s="462"/>
      <c r="G105" s="371">
        <f t="shared" si="2"/>
        <v>0</v>
      </c>
    </row>
    <row r="106" spans="1:8" x14ac:dyDescent="0.2">
      <c r="A106" s="411" t="s">
        <v>98</v>
      </c>
      <c r="B106" s="368">
        <v>4</v>
      </c>
      <c r="C106" s="369" t="s">
        <v>121</v>
      </c>
      <c r="D106" s="368">
        <v>392</v>
      </c>
      <c r="E106" s="368" t="s">
        <v>38</v>
      </c>
      <c r="F106" s="462"/>
      <c r="G106" s="371">
        <f t="shared" si="2"/>
        <v>0</v>
      </c>
    </row>
    <row r="107" spans="1:8" x14ac:dyDescent="0.2">
      <c r="A107" s="411" t="s">
        <v>98</v>
      </c>
      <c r="B107" s="368">
        <v>5</v>
      </c>
      <c r="C107" s="369" t="s">
        <v>122</v>
      </c>
      <c r="D107" s="368">
        <v>392</v>
      </c>
      <c r="E107" s="368" t="s">
        <v>38</v>
      </c>
      <c r="F107" s="462"/>
      <c r="G107" s="371">
        <f t="shared" si="2"/>
        <v>0</v>
      </c>
    </row>
    <row r="108" spans="1:8" x14ac:dyDescent="0.2">
      <c r="A108" s="411" t="s">
        <v>98</v>
      </c>
      <c r="B108" s="368">
        <v>6</v>
      </c>
      <c r="C108" s="369" t="s">
        <v>123</v>
      </c>
      <c r="D108" s="368">
        <v>30</v>
      </c>
      <c r="E108" s="368" t="s">
        <v>38</v>
      </c>
      <c r="F108" s="462"/>
      <c r="G108" s="371">
        <f t="shared" si="2"/>
        <v>0</v>
      </c>
    </row>
    <row r="109" spans="1:8" x14ac:dyDescent="0.2">
      <c r="A109" s="427" t="s">
        <v>98</v>
      </c>
      <c r="B109" s="391">
        <v>7</v>
      </c>
      <c r="C109" s="392" t="s">
        <v>124</v>
      </c>
      <c r="D109" s="391">
        <v>1</v>
      </c>
      <c r="E109" s="391" t="s">
        <v>62</v>
      </c>
      <c r="F109" s="463"/>
      <c r="G109" s="393">
        <f t="shared" si="2"/>
        <v>0</v>
      </c>
    </row>
    <row r="110" spans="1:8" ht="81.75" customHeight="1" x14ac:dyDescent="0.2">
      <c r="A110" s="411" t="s">
        <v>98</v>
      </c>
      <c r="B110" s="368">
        <v>8</v>
      </c>
      <c r="C110" s="395" t="s">
        <v>196</v>
      </c>
      <c r="D110" s="396">
        <v>1</v>
      </c>
      <c r="E110" s="397" t="s">
        <v>62</v>
      </c>
      <c r="F110" s="467"/>
      <c r="G110" s="398">
        <f>D110*F110</f>
        <v>0</v>
      </c>
      <c r="H110" s="399"/>
    </row>
    <row r="111" spans="1:8" ht="15" thickBot="1" x14ac:dyDescent="0.25">
      <c r="A111" s="400"/>
      <c r="B111" s="401"/>
      <c r="C111" s="402" t="s">
        <v>115</v>
      </c>
      <c r="D111" s="403"/>
      <c r="E111" s="401"/>
      <c r="F111" s="404"/>
      <c r="G111" s="405">
        <f>SUM(G103:G110)</f>
        <v>0</v>
      </c>
    </row>
    <row r="112" spans="1:8" x14ac:dyDescent="0.2">
      <c r="A112" s="507" t="s">
        <v>116</v>
      </c>
      <c r="B112" s="508"/>
      <c r="C112" s="422" t="s">
        <v>127</v>
      </c>
      <c r="D112" s="423"/>
      <c r="E112" s="424"/>
      <c r="F112" s="425"/>
      <c r="G112" s="426"/>
    </row>
    <row r="113" spans="1:8" x14ac:dyDescent="0.2">
      <c r="A113" s="411" t="s">
        <v>116</v>
      </c>
      <c r="B113" s="428">
        <v>1</v>
      </c>
      <c r="C113" s="429" t="s">
        <v>128</v>
      </c>
      <c r="D113" s="428">
        <v>40</v>
      </c>
      <c r="E113" s="428" t="s">
        <v>55</v>
      </c>
      <c r="F113" s="462"/>
      <c r="G113" s="371">
        <f t="shared" ref="G113:G121" si="3">D113*F113</f>
        <v>0</v>
      </c>
    </row>
    <row r="114" spans="1:8" x14ac:dyDescent="0.2">
      <c r="A114" s="411" t="s">
        <v>116</v>
      </c>
      <c r="B114" s="430">
        <v>2</v>
      </c>
      <c r="C114" s="431" t="s">
        <v>129</v>
      </c>
      <c r="D114" s="432">
        <v>40</v>
      </c>
      <c r="E114" s="428" t="s">
        <v>55</v>
      </c>
      <c r="F114" s="462"/>
      <c r="G114" s="371">
        <f t="shared" si="3"/>
        <v>0</v>
      </c>
    </row>
    <row r="115" spans="1:8" x14ac:dyDescent="0.2">
      <c r="A115" s="411" t="s">
        <v>116</v>
      </c>
      <c r="B115" s="428">
        <v>3</v>
      </c>
      <c r="C115" s="433" t="s">
        <v>130</v>
      </c>
      <c r="D115" s="430">
        <v>7</v>
      </c>
      <c r="E115" s="428" t="s">
        <v>79</v>
      </c>
      <c r="F115" s="462"/>
      <c r="G115" s="371">
        <f t="shared" si="3"/>
        <v>0</v>
      </c>
    </row>
    <row r="116" spans="1:8" x14ac:dyDescent="0.2">
      <c r="A116" s="411" t="s">
        <v>116</v>
      </c>
      <c r="B116" s="430">
        <v>4</v>
      </c>
      <c r="C116" s="433" t="s">
        <v>131</v>
      </c>
      <c r="D116" s="430">
        <v>4</v>
      </c>
      <c r="E116" s="428" t="s">
        <v>79</v>
      </c>
      <c r="F116" s="462"/>
      <c r="G116" s="371">
        <f t="shared" si="3"/>
        <v>0</v>
      </c>
    </row>
    <row r="117" spans="1:8" s="413" customFormat="1" x14ac:dyDescent="0.2">
      <c r="A117" s="411" t="s">
        <v>116</v>
      </c>
      <c r="B117" s="428">
        <v>5</v>
      </c>
      <c r="C117" s="431" t="s">
        <v>132</v>
      </c>
      <c r="D117" s="432">
        <v>73</v>
      </c>
      <c r="E117" s="428" t="s">
        <v>38</v>
      </c>
      <c r="F117" s="462"/>
      <c r="G117" s="371">
        <f t="shared" si="3"/>
        <v>0</v>
      </c>
    </row>
    <row r="118" spans="1:8" x14ac:dyDescent="0.2">
      <c r="A118" s="411" t="s">
        <v>116</v>
      </c>
      <c r="B118" s="430">
        <v>6</v>
      </c>
      <c r="C118" s="431" t="s">
        <v>133</v>
      </c>
      <c r="D118" s="432">
        <v>7</v>
      </c>
      <c r="E118" s="428" t="s">
        <v>38</v>
      </c>
      <c r="F118" s="462"/>
      <c r="G118" s="371">
        <f t="shared" si="3"/>
        <v>0</v>
      </c>
    </row>
    <row r="119" spans="1:8" x14ac:dyDescent="0.2">
      <c r="A119" s="411" t="s">
        <v>116</v>
      </c>
      <c r="B119" s="428">
        <v>7</v>
      </c>
      <c r="C119" s="375" t="s">
        <v>134</v>
      </c>
      <c r="D119" s="380">
        <v>49</v>
      </c>
      <c r="E119" s="428" t="s">
        <v>79</v>
      </c>
      <c r="F119" s="462"/>
      <c r="G119" s="371">
        <f t="shared" si="3"/>
        <v>0</v>
      </c>
    </row>
    <row r="120" spans="1:8" x14ac:dyDescent="0.2">
      <c r="A120" s="411" t="s">
        <v>116</v>
      </c>
      <c r="B120" s="430">
        <v>8</v>
      </c>
      <c r="C120" s="434" t="s">
        <v>96</v>
      </c>
      <c r="D120" s="435">
        <v>80</v>
      </c>
      <c r="E120" s="368" t="s">
        <v>55</v>
      </c>
      <c r="F120" s="462"/>
      <c r="G120" s="371">
        <f t="shared" si="3"/>
        <v>0</v>
      </c>
    </row>
    <row r="121" spans="1:8" x14ac:dyDescent="0.2">
      <c r="A121" s="427" t="s">
        <v>116</v>
      </c>
      <c r="B121" s="436">
        <v>9</v>
      </c>
      <c r="C121" s="437" t="s">
        <v>266</v>
      </c>
      <c r="D121" s="438">
        <v>1</v>
      </c>
      <c r="E121" s="391" t="s">
        <v>62</v>
      </c>
      <c r="F121" s="463"/>
      <c r="G121" s="393">
        <f t="shared" si="3"/>
        <v>0</v>
      </c>
    </row>
    <row r="122" spans="1:8" ht="81" customHeight="1" x14ac:dyDescent="0.2">
      <c r="A122" s="411" t="s">
        <v>116</v>
      </c>
      <c r="B122" s="430">
        <v>10</v>
      </c>
      <c r="C122" s="395" t="s">
        <v>196</v>
      </c>
      <c r="D122" s="396">
        <v>1</v>
      </c>
      <c r="E122" s="397" t="s">
        <v>62</v>
      </c>
      <c r="F122" s="467"/>
      <c r="G122" s="398">
        <f>D122*F122</f>
        <v>0</v>
      </c>
      <c r="H122" s="399"/>
    </row>
    <row r="123" spans="1:8" ht="15" thickBot="1" x14ac:dyDescent="0.25">
      <c r="A123" s="400"/>
      <c r="B123" s="401"/>
      <c r="C123" s="402" t="s">
        <v>125</v>
      </c>
      <c r="D123" s="403"/>
      <c r="E123" s="401"/>
      <c r="F123" s="404"/>
      <c r="G123" s="405">
        <f>SUM(G113:G122)</f>
        <v>0</v>
      </c>
    </row>
    <row r="124" spans="1:8" x14ac:dyDescent="0.2">
      <c r="A124" s="507" t="s">
        <v>126</v>
      </c>
      <c r="B124" s="508"/>
      <c r="C124" s="422" t="s">
        <v>138</v>
      </c>
      <c r="D124" s="423"/>
      <c r="E124" s="424"/>
      <c r="F124" s="425"/>
      <c r="G124" s="426"/>
    </row>
    <row r="125" spans="1:8" x14ac:dyDescent="0.2">
      <c r="A125" s="411" t="s">
        <v>126</v>
      </c>
      <c r="B125" s="368">
        <v>1</v>
      </c>
      <c r="C125" s="369" t="s">
        <v>139</v>
      </c>
      <c r="D125" s="368">
        <v>292</v>
      </c>
      <c r="E125" s="368" t="s">
        <v>140</v>
      </c>
      <c r="F125" s="464"/>
      <c r="G125" s="371">
        <f t="shared" ref="G125:G127" si="4">D125*F125</f>
        <v>0</v>
      </c>
    </row>
    <row r="126" spans="1:8" x14ac:dyDescent="0.2">
      <c r="A126" s="411" t="s">
        <v>126</v>
      </c>
      <c r="B126" s="368">
        <v>2</v>
      </c>
      <c r="C126" s="369" t="s">
        <v>141</v>
      </c>
      <c r="D126" s="368">
        <v>292</v>
      </c>
      <c r="E126" s="368" t="s">
        <v>140</v>
      </c>
      <c r="F126" s="462"/>
      <c r="G126" s="371">
        <f t="shared" si="4"/>
        <v>0</v>
      </c>
    </row>
    <row r="127" spans="1:8" x14ac:dyDescent="0.2">
      <c r="A127" s="427" t="s">
        <v>126</v>
      </c>
      <c r="B127" s="391">
        <v>3</v>
      </c>
      <c r="C127" s="437" t="s">
        <v>135</v>
      </c>
      <c r="D127" s="391">
        <v>1</v>
      </c>
      <c r="E127" s="391" t="s">
        <v>62</v>
      </c>
      <c r="F127" s="464"/>
      <c r="G127" s="393">
        <f t="shared" si="4"/>
        <v>0</v>
      </c>
    </row>
    <row r="128" spans="1:8" ht="80.25" customHeight="1" x14ac:dyDescent="0.2">
      <c r="A128" s="411" t="s">
        <v>126</v>
      </c>
      <c r="B128" s="368">
        <v>4</v>
      </c>
      <c r="C128" s="395" t="s">
        <v>196</v>
      </c>
      <c r="D128" s="396">
        <v>1</v>
      </c>
      <c r="E128" s="397" t="s">
        <v>62</v>
      </c>
      <c r="F128" s="467"/>
      <c r="G128" s="398">
        <f>D128*F128</f>
        <v>0</v>
      </c>
      <c r="H128" s="399"/>
    </row>
    <row r="129" spans="1:8" ht="15" thickBot="1" x14ac:dyDescent="0.25">
      <c r="A129" s="400"/>
      <c r="B129" s="401"/>
      <c r="C129" s="402" t="s">
        <v>136</v>
      </c>
      <c r="D129" s="403"/>
      <c r="E129" s="401"/>
      <c r="F129" s="404"/>
      <c r="G129" s="405">
        <f>SUM(G125:G128)</f>
        <v>0</v>
      </c>
    </row>
    <row r="130" spans="1:8" x14ac:dyDescent="0.2">
      <c r="A130" s="507" t="s">
        <v>137</v>
      </c>
      <c r="B130" s="508"/>
      <c r="C130" s="422" t="s">
        <v>145</v>
      </c>
      <c r="D130" s="423"/>
      <c r="E130" s="424"/>
      <c r="F130" s="425"/>
      <c r="G130" s="426"/>
    </row>
    <row r="131" spans="1:8" x14ac:dyDescent="0.2">
      <c r="A131" s="411" t="s">
        <v>137</v>
      </c>
      <c r="B131" s="368">
        <v>1</v>
      </c>
      <c r="C131" s="369" t="s">
        <v>146</v>
      </c>
      <c r="D131" s="368">
        <v>89</v>
      </c>
      <c r="E131" s="368" t="s">
        <v>95</v>
      </c>
      <c r="F131" s="464"/>
      <c r="G131" s="371">
        <f t="shared" ref="G131:G133" si="5">D131*F131</f>
        <v>0</v>
      </c>
    </row>
    <row r="132" spans="1:8" x14ac:dyDescent="0.2">
      <c r="A132" s="411" t="s">
        <v>137</v>
      </c>
      <c r="B132" s="368">
        <v>2</v>
      </c>
      <c r="C132" s="369" t="s">
        <v>147</v>
      </c>
      <c r="D132" s="368">
        <v>89</v>
      </c>
      <c r="E132" s="368" t="s">
        <v>95</v>
      </c>
      <c r="F132" s="462"/>
      <c r="G132" s="371">
        <f t="shared" si="5"/>
        <v>0</v>
      </c>
    </row>
    <row r="133" spans="1:8" x14ac:dyDescent="0.2">
      <c r="A133" s="427" t="s">
        <v>137</v>
      </c>
      <c r="B133" s="391">
        <v>3</v>
      </c>
      <c r="C133" s="437" t="s">
        <v>142</v>
      </c>
      <c r="D133" s="391">
        <v>1</v>
      </c>
      <c r="E133" s="391" t="s">
        <v>62</v>
      </c>
      <c r="F133" s="464"/>
      <c r="G133" s="393">
        <f t="shared" si="5"/>
        <v>0</v>
      </c>
    </row>
    <row r="134" spans="1:8" ht="81.75" customHeight="1" x14ac:dyDescent="0.2">
      <c r="A134" s="411" t="s">
        <v>137</v>
      </c>
      <c r="B134" s="368">
        <v>4</v>
      </c>
      <c r="C134" s="395" t="s">
        <v>196</v>
      </c>
      <c r="D134" s="396">
        <v>1</v>
      </c>
      <c r="E134" s="397" t="s">
        <v>62</v>
      </c>
      <c r="F134" s="467"/>
      <c r="G134" s="398">
        <f>D134*F134</f>
        <v>0</v>
      </c>
      <c r="H134" s="399"/>
    </row>
    <row r="135" spans="1:8" ht="15" thickBot="1" x14ac:dyDescent="0.25">
      <c r="A135" s="400"/>
      <c r="B135" s="401"/>
      <c r="C135" s="402" t="s">
        <v>143</v>
      </c>
      <c r="D135" s="403"/>
      <c r="E135" s="401"/>
      <c r="F135" s="404"/>
      <c r="G135" s="405">
        <f>SUM(G131:G134)</f>
        <v>0</v>
      </c>
    </row>
    <row r="136" spans="1:8" x14ac:dyDescent="0.2">
      <c r="A136" s="507" t="s">
        <v>144</v>
      </c>
      <c r="B136" s="508"/>
      <c r="C136" s="422" t="s">
        <v>149</v>
      </c>
      <c r="D136" s="423"/>
      <c r="E136" s="424"/>
      <c r="F136" s="425"/>
      <c r="G136" s="426"/>
    </row>
    <row r="137" spans="1:8" x14ac:dyDescent="0.2">
      <c r="A137" s="411" t="s">
        <v>144</v>
      </c>
      <c r="B137" s="368">
        <v>1</v>
      </c>
      <c r="C137" s="385" t="s">
        <v>150</v>
      </c>
      <c r="D137" s="386">
        <v>150</v>
      </c>
      <c r="E137" s="368" t="s">
        <v>55</v>
      </c>
      <c r="F137" s="462"/>
      <c r="G137" s="371">
        <f t="shared" ref="G137:G143" si="6">D137*F137</f>
        <v>0</v>
      </c>
    </row>
    <row r="138" spans="1:8" x14ac:dyDescent="0.2">
      <c r="A138" s="411" t="s">
        <v>144</v>
      </c>
      <c r="B138" s="368">
        <v>2</v>
      </c>
      <c r="C138" s="369" t="s">
        <v>151</v>
      </c>
      <c r="D138" s="368">
        <v>120</v>
      </c>
      <c r="E138" s="368" t="s">
        <v>55</v>
      </c>
      <c r="F138" s="462"/>
      <c r="G138" s="371">
        <f t="shared" si="6"/>
        <v>0</v>
      </c>
    </row>
    <row r="139" spans="1:8" x14ac:dyDescent="0.2">
      <c r="A139" s="411" t="s">
        <v>144</v>
      </c>
      <c r="B139" s="368">
        <v>3</v>
      </c>
      <c r="C139" s="372" t="s">
        <v>152</v>
      </c>
      <c r="D139" s="373">
        <v>150</v>
      </c>
      <c r="E139" s="368" t="s">
        <v>55</v>
      </c>
      <c r="F139" s="462"/>
      <c r="G139" s="371">
        <f t="shared" si="6"/>
        <v>0</v>
      </c>
    </row>
    <row r="140" spans="1:8" x14ac:dyDescent="0.2">
      <c r="A140" s="411" t="s">
        <v>144</v>
      </c>
      <c r="B140" s="368">
        <v>4</v>
      </c>
      <c r="C140" s="369" t="s">
        <v>153</v>
      </c>
      <c r="D140" s="368">
        <v>150</v>
      </c>
      <c r="E140" s="368" t="s">
        <v>55</v>
      </c>
      <c r="F140" s="462"/>
      <c r="G140" s="371">
        <f t="shared" si="6"/>
        <v>0</v>
      </c>
    </row>
    <row r="141" spans="1:8" x14ac:dyDescent="0.2">
      <c r="A141" s="411" t="s">
        <v>144</v>
      </c>
      <c r="B141" s="368">
        <v>5</v>
      </c>
      <c r="C141" s="369" t="s">
        <v>154</v>
      </c>
      <c r="D141" s="368">
        <v>280</v>
      </c>
      <c r="E141" s="368" t="s">
        <v>55</v>
      </c>
      <c r="F141" s="462"/>
      <c r="G141" s="371">
        <f t="shared" si="6"/>
        <v>0</v>
      </c>
    </row>
    <row r="142" spans="1:8" s="413" customFormat="1" x14ac:dyDescent="0.2">
      <c r="A142" s="411" t="s">
        <v>144</v>
      </c>
      <c r="B142" s="368">
        <v>6</v>
      </c>
      <c r="C142" s="369" t="s">
        <v>155</v>
      </c>
      <c r="D142" s="368">
        <v>300</v>
      </c>
      <c r="E142" s="368" t="s">
        <v>55</v>
      </c>
      <c r="F142" s="462"/>
      <c r="G142" s="371">
        <f t="shared" si="6"/>
        <v>0</v>
      </c>
    </row>
    <row r="143" spans="1:8" ht="15" thickBot="1" x14ac:dyDescent="0.25">
      <c r="A143" s="439" t="s">
        <v>144</v>
      </c>
      <c r="B143" s="440">
        <v>7</v>
      </c>
      <c r="C143" s="441" t="s">
        <v>156</v>
      </c>
      <c r="D143" s="442">
        <v>600</v>
      </c>
      <c r="E143" s="440" t="s">
        <v>55</v>
      </c>
      <c r="F143" s="465"/>
      <c r="G143" s="443">
        <f t="shared" si="6"/>
        <v>0</v>
      </c>
    </row>
    <row r="144" spans="1:8" ht="15" thickBot="1" x14ac:dyDescent="0.25">
      <c r="A144" s="444"/>
      <c r="B144" s="445"/>
      <c r="C144" s="446" t="s">
        <v>148</v>
      </c>
      <c r="D144" s="447"/>
      <c r="E144" s="445"/>
      <c r="F144" s="466"/>
      <c r="G144" s="449">
        <f>SUM(G137:G143)</f>
        <v>0</v>
      </c>
    </row>
    <row r="145" spans="1:9" x14ac:dyDescent="0.2">
      <c r="A145" s="507" t="s">
        <v>269</v>
      </c>
      <c r="B145" s="508"/>
      <c r="C145" s="422" t="s">
        <v>268</v>
      </c>
      <c r="D145" s="423"/>
      <c r="E145" s="424"/>
      <c r="F145" s="425"/>
      <c r="G145" s="426"/>
    </row>
    <row r="146" spans="1:9" ht="15" thickBot="1" x14ac:dyDescent="0.25">
      <c r="A146" s="411" t="s">
        <v>269</v>
      </c>
      <c r="B146" s="368">
        <v>1</v>
      </c>
      <c r="C146" s="385" t="s">
        <v>211</v>
      </c>
      <c r="D146" s="386">
        <v>1</v>
      </c>
      <c r="E146" s="368" t="s">
        <v>62</v>
      </c>
      <c r="F146" s="462"/>
      <c r="G146" s="371">
        <f>D146*F146</f>
        <v>0</v>
      </c>
    </row>
    <row r="147" spans="1:9" ht="15" thickBot="1" x14ac:dyDescent="0.25">
      <c r="A147" s="444"/>
      <c r="B147" s="445"/>
      <c r="C147" s="446" t="s">
        <v>259</v>
      </c>
      <c r="D147" s="447"/>
      <c r="E147" s="445"/>
      <c r="F147" s="448"/>
      <c r="G147" s="449">
        <f>G146</f>
        <v>0</v>
      </c>
    </row>
    <row r="148" spans="1:9" x14ac:dyDescent="0.2">
      <c r="A148" s="507" t="s">
        <v>280</v>
      </c>
      <c r="B148" s="508"/>
      <c r="C148" s="422" t="s">
        <v>282</v>
      </c>
      <c r="D148" s="423"/>
      <c r="E148" s="424"/>
      <c r="F148" s="425"/>
      <c r="G148" s="426"/>
    </row>
    <row r="149" spans="1:9" ht="15" thickBot="1" x14ac:dyDescent="0.25">
      <c r="A149" s="411" t="s">
        <v>280</v>
      </c>
      <c r="B149" s="368">
        <v>1</v>
      </c>
      <c r="C149" s="385" t="s">
        <v>276</v>
      </c>
      <c r="D149" s="386">
        <v>1</v>
      </c>
      <c r="E149" s="368" t="s">
        <v>62</v>
      </c>
      <c r="F149" s="462"/>
      <c r="G149" s="371">
        <f>D149*F149</f>
        <v>0</v>
      </c>
    </row>
    <row r="150" spans="1:9" ht="15" thickBot="1" x14ac:dyDescent="0.25">
      <c r="A150" s="444"/>
      <c r="B150" s="445"/>
      <c r="C150" s="446" t="s">
        <v>283</v>
      </c>
      <c r="D150" s="447"/>
      <c r="E150" s="445"/>
      <c r="F150" s="448"/>
      <c r="G150" s="449">
        <f>G149</f>
        <v>0</v>
      </c>
    </row>
    <row r="151" spans="1:9" ht="31.5" customHeight="1" thickBot="1" x14ac:dyDescent="0.25">
      <c r="A151" s="450"/>
      <c r="B151" s="451"/>
      <c r="C151" s="452" t="s">
        <v>197</v>
      </c>
      <c r="D151" s="453"/>
      <c r="E151" s="451"/>
      <c r="F151" s="454"/>
      <c r="G151" s="455">
        <f>SUM(G66,G83,G101,G111,G123,G129,G135,G144,G147,G150)</f>
        <v>600000</v>
      </c>
    </row>
    <row r="153" spans="1:9" x14ac:dyDescent="0.2">
      <c r="A153" s="456"/>
      <c r="B153" s="456"/>
      <c r="C153" s="457"/>
      <c r="D153" s="456"/>
      <c r="E153" s="456"/>
      <c r="F153" s="458"/>
      <c r="G153" s="456"/>
      <c r="H153" s="459"/>
      <c r="I153" s="459"/>
    </row>
    <row r="154" spans="1:9" x14ac:dyDescent="0.2">
      <c r="A154" s="459"/>
      <c r="B154" s="459"/>
      <c r="C154" s="460"/>
      <c r="D154" s="460"/>
      <c r="E154" s="460"/>
      <c r="F154" s="460"/>
      <c r="G154" s="460"/>
      <c r="H154" s="459"/>
      <c r="I154" s="459"/>
    </row>
    <row r="155" spans="1:9" x14ac:dyDescent="0.2">
      <c r="A155" s="459"/>
      <c r="B155" s="459"/>
      <c r="C155" s="460"/>
      <c r="D155" s="460"/>
      <c r="E155" s="460"/>
      <c r="F155" s="460"/>
      <c r="G155" s="460"/>
      <c r="H155" s="459"/>
      <c r="I155" s="459"/>
    </row>
    <row r="156" spans="1:9" x14ac:dyDescent="0.2">
      <c r="A156" s="459"/>
      <c r="B156" s="459"/>
      <c r="C156" s="459"/>
      <c r="D156" s="459"/>
      <c r="E156" s="459"/>
      <c r="G156" s="459"/>
      <c r="H156" s="459"/>
      <c r="I156" s="459"/>
    </row>
    <row r="157" spans="1:9" x14ac:dyDescent="0.2">
      <c r="A157" s="459"/>
      <c r="B157" s="459"/>
      <c r="C157" s="459"/>
      <c r="D157" s="459"/>
      <c r="E157" s="459"/>
      <c r="G157" s="459"/>
      <c r="H157" s="459"/>
      <c r="I157" s="459"/>
    </row>
    <row r="158" spans="1:9" x14ac:dyDescent="0.2">
      <c r="A158" s="459"/>
      <c r="B158" s="459"/>
      <c r="C158" s="459"/>
      <c r="D158" s="459"/>
      <c r="E158" s="459"/>
      <c r="G158" s="459"/>
      <c r="H158" s="459"/>
      <c r="I158" s="459"/>
    </row>
    <row r="161" spans="1:9" s="413" customFormat="1" x14ac:dyDescent="0.2">
      <c r="A161" s="328"/>
      <c r="B161" s="328"/>
      <c r="C161" s="328"/>
      <c r="D161" s="328"/>
      <c r="E161" s="328"/>
      <c r="F161" s="313"/>
      <c r="G161" s="328"/>
    </row>
    <row r="172" spans="1:9" x14ac:dyDescent="0.2">
      <c r="I172" s="461"/>
    </row>
    <row r="186" spans="1:7" s="413" customFormat="1" x14ac:dyDescent="0.2">
      <c r="A186" s="328"/>
      <c r="B186" s="328"/>
      <c r="C186" s="328"/>
      <c r="D186" s="328"/>
      <c r="E186" s="328"/>
      <c r="F186" s="313"/>
      <c r="G186" s="328"/>
    </row>
    <row r="192" spans="1:7" s="413" customFormat="1" x14ac:dyDescent="0.2">
      <c r="A192" s="328"/>
      <c r="B192" s="328"/>
      <c r="C192" s="328"/>
      <c r="D192" s="328"/>
      <c r="E192" s="328"/>
      <c r="F192" s="313"/>
      <c r="G192" s="328"/>
    </row>
    <row r="198" spans="1:7" s="413" customFormat="1" x14ac:dyDescent="0.2">
      <c r="A198" s="328"/>
      <c r="B198" s="328"/>
      <c r="C198" s="328"/>
      <c r="D198" s="328"/>
      <c r="E198" s="328"/>
      <c r="F198" s="313"/>
      <c r="G198" s="328"/>
    </row>
    <row r="208" spans="1:7" s="413" customFormat="1" x14ac:dyDescent="0.2">
      <c r="A208" s="328"/>
      <c r="B208" s="328"/>
      <c r="C208" s="328"/>
      <c r="D208" s="328"/>
      <c r="E208" s="328"/>
      <c r="F208" s="313"/>
      <c r="G208" s="328"/>
    </row>
    <row r="210" spans="1:7" ht="90.75" customHeight="1" x14ac:dyDescent="0.2"/>
    <row r="216" spans="1:7" s="387" customFormat="1" x14ac:dyDescent="0.2">
      <c r="A216" s="328"/>
      <c r="B216" s="328"/>
      <c r="C216" s="328"/>
      <c r="D216" s="328"/>
      <c r="E216" s="328"/>
      <c r="F216" s="313"/>
      <c r="G216" s="328"/>
    </row>
  </sheetData>
  <sheetProtection algorithmName="SHA-512" hashValue="8Mycv9BvN8Q1/9j6+SEGQ6T5z3SA/6a/h0fZsh9CHDbxBzgHIXlZoW0wmtxIfmCKF91Yc6TqbBqBEqW7St7cwQ==" saltValue="vwPWlN/c1lCFt/pS/VNpNg==" spinCount="100000" sheet="1" objects="1" scenarios="1"/>
  <autoFilter ref="A19:I151" xr:uid="{05F25E03-B01B-49E8-AEC8-9A43B3AE8F3A}">
    <filterColumn colId="0" showButton="0"/>
  </autoFilter>
  <customSheetViews>
    <customSheetView guid="{AB757A8B-8F1B-4283-8BCF-E51FEB0C7E97}" showPageBreaks="1" showGridLines="0" printArea="1" showAutoFilter="1" view="pageBreakPreview" topLeftCell="A18">
      <selection activeCell="H52" sqref="H52:I56"/>
      <rowBreaks count="1" manualBreakCount="1">
        <brk id="83" max="6" man="1"/>
      </rowBreaks>
      <pageMargins left="0.70866141732283472" right="0.70866141732283472" top="0.78740157480314965" bottom="0.78740157480314965" header="0.31496062992125984" footer="0.31496062992125984"/>
      <pageSetup paperSize="8" scale="75" fitToHeight="2" orientation="portrait" r:id="rId1"/>
      <headerFooter>
        <oddFooter>&amp;LVD Kryry - projektová příprava - generální projektant
&amp;A&amp;R&amp;P / &amp;N</oddFooter>
      </headerFooter>
      <autoFilter ref="A19:I151" xr:uid="{00000000-0000-0000-0000-000000000000}">
        <filterColumn colId="0" showButton="0"/>
      </autoFilter>
    </customSheetView>
  </customSheetViews>
  <mergeCells count="15">
    <mergeCell ref="C20:G20"/>
    <mergeCell ref="A21:B21"/>
    <mergeCell ref="A38:B38"/>
    <mergeCell ref="A136:B136"/>
    <mergeCell ref="A67:B67"/>
    <mergeCell ref="A84:B84"/>
    <mergeCell ref="A102:B102"/>
    <mergeCell ref="A112:B112"/>
    <mergeCell ref="A124:B124"/>
    <mergeCell ref="A130:B130"/>
    <mergeCell ref="A148:B148"/>
    <mergeCell ref="A55:B55"/>
    <mergeCell ref="A145:B145"/>
    <mergeCell ref="A19:B19"/>
    <mergeCell ref="A20:B20"/>
  </mergeCells>
  <conditionalFormatting sqref="C16:F16 A16">
    <cfRule type="expression" dxfId="19" priority="5">
      <formula>(AND(#REF!=0,$D16&lt;&gt;""))</formula>
    </cfRule>
  </conditionalFormatting>
  <conditionalFormatting sqref="C7:F13 A7:A13">
    <cfRule type="expression" dxfId="18" priority="4">
      <formula>(AND(#REF!=0,$D7&lt;&gt;""))</formula>
    </cfRule>
  </conditionalFormatting>
  <conditionalFormatting sqref="C14:F14 A14">
    <cfRule type="expression" dxfId="17" priority="3">
      <formula>(AND(#REF!=0,$D14&lt;&gt;""))</formula>
    </cfRule>
  </conditionalFormatting>
  <conditionalFormatting sqref="C15:F15 A15">
    <cfRule type="expression" dxfId="16" priority="2">
      <formula>(AND(#REF!=0,$D15&lt;&gt;""))</formula>
    </cfRule>
  </conditionalFormatting>
  <conditionalFormatting sqref="F149 F146 F137:F143 F131:F134 F125:F128 F113:F122 F103:F110 F85:F100 F68:F82 F56:F65 F54 F39:F51 F22:F37">
    <cfRule type="cellIs" dxfId="15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75" fitToHeight="2" orientation="portrait" r:id="rId2"/>
  <headerFooter>
    <oddFooter>&amp;LVD Kryry - projektová příprava - generální projektant
&amp;A&amp;R&amp;P / &amp;N</oddFooter>
  </headerFooter>
  <rowBreaks count="1" manualBreakCount="1">
    <brk id="83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867E-DFDC-4BD9-92E0-4B9AC5BEE1CD}">
  <sheetPr>
    <tabColor theme="4" tint="0.59999389629810485"/>
    <pageSetUpPr fitToPage="1"/>
  </sheetPr>
  <dimension ref="A1:J167"/>
  <sheetViews>
    <sheetView showGridLines="0" topLeftCell="A52" zoomScale="85" zoomScaleNormal="85" zoomScaleSheetLayoutView="70" workbookViewId="0">
      <selection activeCell="D40" sqref="D40"/>
    </sheetView>
  </sheetViews>
  <sheetFormatPr defaultColWidth="11" defaultRowHeight="15" x14ac:dyDescent="0.25"/>
  <cols>
    <col min="1" max="1" width="4.7109375" style="67" bestFit="1" customWidth="1"/>
    <col min="2" max="2" width="3.42578125" style="67" bestFit="1" customWidth="1"/>
    <col min="3" max="3" width="106.85546875" style="67" customWidth="1"/>
    <col min="4" max="4" width="11.42578125" style="67" customWidth="1"/>
    <col min="5" max="5" width="7.5703125" style="67" bestFit="1" customWidth="1"/>
    <col min="6" max="6" width="11" style="68" customWidth="1"/>
    <col min="7" max="7" width="17" style="67" customWidth="1"/>
    <col min="8" max="16384" width="11" style="67"/>
  </cols>
  <sheetData>
    <row r="1" spans="1:7" s="21" customFormat="1" ht="20.25" x14ac:dyDescent="0.2">
      <c r="A1" s="190" t="str">
        <f>'Rekapitulace rozpočtu'!A3</f>
        <v>VD Kryry - projektová příprava - generální projektant</v>
      </c>
      <c r="B1" s="18"/>
      <c r="C1" s="19"/>
      <c r="D1" s="19"/>
      <c r="E1" s="19"/>
      <c r="F1" s="20"/>
      <c r="G1" s="19"/>
    </row>
    <row r="2" spans="1:7" s="21" customFormat="1" ht="20.25" x14ac:dyDescent="0.2">
      <c r="A2" s="17"/>
      <c r="B2" s="18"/>
      <c r="C2" s="19"/>
      <c r="D2" s="19"/>
      <c r="E2" s="19"/>
      <c r="F2" s="20"/>
      <c r="G2" s="19"/>
    </row>
    <row r="3" spans="1:7" s="21" customFormat="1" ht="20.25" x14ac:dyDescent="0.2">
      <c r="A3" s="17" t="s">
        <v>180</v>
      </c>
      <c r="B3" s="18"/>
      <c r="C3" s="19"/>
      <c r="D3" s="19"/>
      <c r="E3" s="19"/>
      <c r="F3" s="20"/>
      <c r="G3" s="19"/>
    </row>
    <row r="4" spans="1:7" ht="22.5" customHeight="1" x14ac:dyDescent="0.25"/>
    <row r="5" spans="1:7" ht="18.75" thickBot="1" x14ac:dyDescent="0.3">
      <c r="A5" s="22" t="s">
        <v>3</v>
      </c>
      <c r="B5" s="23"/>
      <c r="C5" s="23"/>
      <c r="D5" s="23"/>
      <c r="E5" s="23"/>
      <c r="F5" s="23"/>
      <c r="G5" s="23"/>
    </row>
    <row r="6" spans="1:7" x14ac:dyDescent="0.25">
      <c r="A6" s="15" t="s">
        <v>24</v>
      </c>
      <c r="B6" s="155"/>
      <c r="C6" s="16" t="s">
        <v>199</v>
      </c>
      <c r="D6" s="156"/>
      <c r="E6" s="156"/>
      <c r="F6" s="157"/>
      <c r="G6" s="158">
        <f>G66</f>
        <v>0</v>
      </c>
    </row>
    <row r="7" spans="1:7" x14ac:dyDescent="0.25">
      <c r="A7" s="10" t="s">
        <v>76</v>
      </c>
      <c r="B7" s="159"/>
      <c r="C7" s="11" t="s">
        <v>169</v>
      </c>
      <c r="D7" s="160"/>
      <c r="E7" s="161"/>
      <c r="F7" s="162"/>
      <c r="G7" s="163">
        <f>G83</f>
        <v>0</v>
      </c>
    </row>
    <row r="8" spans="1:7" x14ac:dyDescent="0.25">
      <c r="A8" s="9" t="s">
        <v>94</v>
      </c>
      <c r="B8" s="159"/>
      <c r="C8" s="12" t="s">
        <v>265</v>
      </c>
      <c r="D8" s="164"/>
      <c r="E8" s="165"/>
      <c r="F8" s="166"/>
      <c r="G8" s="163">
        <f>G106</f>
        <v>0</v>
      </c>
    </row>
    <row r="9" spans="1:7" x14ac:dyDescent="0.25">
      <c r="A9" s="9" t="s">
        <v>98</v>
      </c>
      <c r="B9" s="159"/>
      <c r="C9" s="11" t="s">
        <v>170</v>
      </c>
      <c r="D9" s="160"/>
      <c r="E9" s="161"/>
      <c r="F9" s="162"/>
      <c r="G9" s="163">
        <f>G125</f>
        <v>0</v>
      </c>
    </row>
    <row r="10" spans="1:7" x14ac:dyDescent="0.25">
      <c r="A10" s="9" t="s">
        <v>116</v>
      </c>
      <c r="B10" s="159"/>
      <c r="C10" s="12" t="s">
        <v>171</v>
      </c>
      <c r="D10" s="164"/>
      <c r="E10" s="165"/>
      <c r="F10" s="166"/>
      <c r="G10" s="163">
        <f>G135</f>
        <v>0</v>
      </c>
    </row>
    <row r="11" spans="1:7" x14ac:dyDescent="0.25">
      <c r="A11" s="9" t="s">
        <v>126</v>
      </c>
      <c r="B11" s="159"/>
      <c r="C11" s="12" t="s">
        <v>172</v>
      </c>
      <c r="D11" s="164"/>
      <c r="E11" s="165"/>
      <c r="F11" s="166"/>
      <c r="G11" s="163">
        <f>G150</f>
        <v>0</v>
      </c>
    </row>
    <row r="12" spans="1:7" x14ac:dyDescent="0.25">
      <c r="A12" s="9" t="s">
        <v>137</v>
      </c>
      <c r="B12" s="159"/>
      <c r="C12" s="12" t="s">
        <v>173</v>
      </c>
      <c r="D12" s="164"/>
      <c r="E12" s="165"/>
      <c r="F12" s="166"/>
      <c r="G12" s="163">
        <f>G156</f>
        <v>0</v>
      </c>
    </row>
    <row r="13" spans="1:7" ht="15.75" thickBot="1" x14ac:dyDescent="0.3">
      <c r="A13" s="9" t="s">
        <v>144</v>
      </c>
      <c r="B13" s="159"/>
      <c r="C13" s="12" t="s">
        <v>175</v>
      </c>
      <c r="D13" s="164"/>
      <c r="E13" s="165"/>
      <c r="F13" s="166"/>
      <c r="G13" s="163">
        <f>G162</f>
        <v>0</v>
      </c>
    </row>
    <row r="14" spans="1:7" ht="15.75" thickBot="1" x14ac:dyDescent="0.3">
      <c r="A14" s="13" t="s">
        <v>176</v>
      </c>
      <c r="B14" s="167"/>
      <c r="C14" s="14"/>
      <c r="D14" s="14"/>
      <c r="E14" s="168"/>
      <c r="F14" s="169"/>
      <c r="G14" s="170">
        <f>SUBTOTAL(9,G6:G13)</f>
        <v>0</v>
      </c>
    </row>
    <row r="15" spans="1:7" ht="32.25" customHeight="1" x14ac:dyDescent="0.25">
      <c r="A15" s="120"/>
      <c r="B15" s="121"/>
      <c r="C15" s="120"/>
      <c r="D15" s="120"/>
      <c r="E15" s="122"/>
      <c r="F15" s="123"/>
      <c r="G15" s="124"/>
    </row>
    <row r="16" spans="1:7" ht="18.75" thickBot="1" x14ac:dyDescent="0.3">
      <c r="A16" s="125" t="s">
        <v>164</v>
      </c>
    </row>
    <row r="17" spans="1:7" ht="24" x14ac:dyDescent="0.25">
      <c r="A17" s="492" t="s">
        <v>20</v>
      </c>
      <c r="B17" s="493"/>
      <c r="C17" s="69" t="s">
        <v>21</v>
      </c>
      <c r="D17" s="69" t="s">
        <v>22</v>
      </c>
      <c r="E17" s="70" t="s">
        <v>23</v>
      </c>
      <c r="F17" s="71" t="s">
        <v>227</v>
      </c>
      <c r="G17" s="72" t="s">
        <v>228</v>
      </c>
    </row>
    <row r="18" spans="1:7" x14ac:dyDescent="0.25">
      <c r="A18" s="494" t="s">
        <v>24</v>
      </c>
      <c r="B18" s="495"/>
      <c r="C18" s="496" t="s">
        <v>264</v>
      </c>
      <c r="D18" s="497"/>
      <c r="E18" s="497"/>
      <c r="F18" s="498"/>
      <c r="G18" s="499"/>
    </row>
    <row r="19" spans="1:7" x14ac:dyDescent="0.25">
      <c r="A19" s="500" t="s">
        <v>25</v>
      </c>
      <c r="B19" s="501"/>
      <c r="C19" s="126" t="s">
        <v>200</v>
      </c>
      <c r="D19" s="127"/>
      <c r="E19" s="127"/>
      <c r="F19" s="128"/>
      <c r="G19" s="129"/>
    </row>
    <row r="20" spans="1:7" x14ac:dyDescent="0.25">
      <c r="A20" s="73" t="s">
        <v>25</v>
      </c>
      <c r="B20" s="74">
        <v>1</v>
      </c>
      <c r="C20" s="75" t="s">
        <v>26</v>
      </c>
      <c r="D20" s="74">
        <v>100</v>
      </c>
      <c r="E20" s="74" t="s">
        <v>27</v>
      </c>
      <c r="F20" s="468"/>
      <c r="G20" s="76">
        <f>D20*F20</f>
        <v>0</v>
      </c>
    </row>
    <row r="21" spans="1:7" x14ac:dyDescent="0.25">
      <c r="A21" s="73" t="s">
        <v>25</v>
      </c>
      <c r="B21" s="74">
        <v>2</v>
      </c>
      <c r="C21" s="75" t="s">
        <v>28</v>
      </c>
      <c r="D21" s="74">
        <v>60</v>
      </c>
      <c r="E21" s="74" t="s">
        <v>27</v>
      </c>
      <c r="F21" s="468"/>
      <c r="G21" s="76">
        <f t="shared" ref="G21:G88" si="0">D21*F21</f>
        <v>0</v>
      </c>
    </row>
    <row r="22" spans="1:7" x14ac:dyDescent="0.25">
      <c r="A22" s="73" t="s">
        <v>25</v>
      </c>
      <c r="B22" s="74">
        <v>3</v>
      </c>
      <c r="C22" s="77" t="s">
        <v>29</v>
      </c>
      <c r="D22" s="78">
        <v>60</v>
      </c>
      <c r="E22" s="74" t="s">
        <v>27</v>
      </c>
      <c r="F22" s="468"/>
      <c r="G22" s="76">
        <f t="shared" si="0"/>
        <v>0</v>
      </c>
    </row>
    <row r="23" spans="1:7" x14ac:dyDescent="0.25">
      <c r="A23" s="73" t="s">
        <v>25</v>
      </c>
      <c r="B23" s="74">
        <v>4</v>
      </c>
      <c r="C23" s="77" t="s">
        <v>30</v>
      </c>
      <c r="D23" s="78">
        <v>30</v>
      </c>
      <c r="E23" s="74" t="s">
        <v>27</v>
      </c>
      <c r="F23" s="468"/>
      <c r="G23" s="76">
        <f t="shared" si="0"/>
        <v>0</v>
      </c>
    </row>
    <row r="24" spans="1:7" s="80" customFormat="1" x14ac:dyDescent="0.25">
      <c r="A24" s="73" t="s">
        <v>25</v>
      </c>
      <c r="B24" s="74">
        <v>5</v>
      </c>
      <c r="C24" s="75" t="s">
        <v>229</v>
      </c>
      <c r="D24" s="74">
        <v>5</v>
      </c>
      <c r="E24" s="74" t="s">
        <v>27</v>
      </c>
      <c r="F24" s="468"/>
      <c r="G24" s="79">
        <f t="shared" si="0"/>
        <v>0</v>
      </c>
    </row>
    <row r="25" spans="1:7" s="80" customFormat="1" x14ac:dyDescent="0.25">
      <c r="A25" s="73" t="s">
        <v>25</v>
      </c>
      <c r="B25" s="74">
        <v>6</v>
      </c>
      <c r="C25" s="75" t="s">
        <v>230</v>
      </c>
      <c r="D25" s="74">
        <v>5</v>
      </c>
      <c r="E25" s="74" t="s">
        <v>27</v>
      </c>
      <c r="F25" s="468"/>
      <c r="G25" s="79">
        <f t="shared" si="0"/>
        <v>0</v>
      </c>
    </row>
    <row r="26" spans="1:7" x14ac:dyDescent="0.25">
      <c r="A26" s="73" t="s">
        <v>25</v>
      </c>
      <c r="B26" s="74">
        <v>7</v>
      </c>
      <c r="C26" s="75" t="s">
        <v>31</v>
      </c>
      <c r="D26" s="74">
        <v>120</v>
      </c>
      <c r="E26" s="74" t="s">
        <v>27</v>
      </c>
      <c r="F26" s="468"/>
      <c r="G26" s="76">
        <f t="shared" si="0"/>
        <v>0</v>
      </c>
    </row>
    <row r="27" spans="1:7" x14ac:dyDescent="0.25">
      <c r="A27" s="81" t="s">
        <v>25</v>
      </c>
      <c r="B27" s="74">
        <v>8</v>
      </c>
      <c r="C27" s="82" t="s">
        <v>32</v>
      </c>
      <c r="D27" s="74">
        <v>120</v>
      </c>
      <c r="E27" s="74" t="s">
        <v>27</v>
      </c>
      <c r="F27" s="468"/>
      <c r="G27" s="76">
        <f t="shared" si="0"/>
        <v>0</v>
      </c>
    </row>
    <row r="28" spans="1:7" x14ac:dyDescent="0.25">
      <c r="A28" s="81" t="s">
        <v>25</v>
      </c>
      <c r="B28" s="74">
        <v>9</v>
      </c>
      <c r="C28" s="83" t="s">
        <v>33</v>
      </c>
      <c r="D28" s="78">
        <v>45</v>
      </c>
      <c r="E28" s="74" t="s">
        <v>27</v>
      </c>
      <c r="F28" s="468"/>
      <c r="G28" s="76">
        <f t="shared" si="0"/>
        <v>0</v>
      </c>
    </row>
    <row r="29" spans="1:7" ht="24" x14ac:dyDescent="0.25">
      <c r="A29" s="81" t="s">
        <v>25</v>
      </c>
      <c r="B29" s="74">
        <v>10</v>
      </c>
      <c r="C29" s="83" t="s">
        <v>34</v>
      </c>
      <c r="D29" s="78">
        <v>30</v>
      </c>
      <c r="E29" s="74" t="s">
        <v>27</v>
      </c>
      <c r="F29" s="468"/>
      <c r="G29" s="76">
        <f t="shared" si="0"/>
        <v>0</v>
      </c>
    </row>
    <row r="30" spans="1:7" ht="24" x14ac:dyDescent="0.25">
      <c r="A30" s="81" t="s">
        <v>25</v>
      </c>
      <c r="B30" s="74">
        <v>11</v>
      </c>
      <c r="C30" s="84" t="s">
        <v>35</v>
      </c>
      <c r="D30" s="85">
        <v>100</v>
      </c>
      <c r="E30" s="74" t="s">
        <v>27</v>
      </c>
      <c r="F30" s="468"/>
      <c r="G30" s="76">
        <f t="shared" si="0"/>
        <v>0</v>
      </c>
    </row>
    <row r="31" spans="1:7" x14ac:dyDescent="0.25">
      <c r="A31" s="81" t="s">
        <v>25</v>
      </c>
      <c r="B31" s="74">
        <v>12</v>
      </c>
      <c r="C31" s="82" t="s">
        <v>36</v>
      </c>
      <c r="D31" s="74">
        <v>30</v>
      </c>
      <c r="E31" s="74" t="s">
        <v>27</v>
      </c>
      <c r="F31" s="468"/>
      <c r="G31" s="76">
        <f t="shared" si="0"/>
        <v>0</v>
      </c>
    </row>
    <row r="32" spans="1:7" x14ac:dyDescent="0.25">
      <c r="A32" s="81" t="s">
        <v>25</v>
      </c>
      <c r="B32" s="74">
        <v>13</v>
      </c>
      <c r="C32" s="83" t="s">
        <v>37</v>
      </c>
      <c r="D32" s="86">
        <v>20</v>
      </c>
      <c r="E32" s="74" t="s">
        <v>27</v>
      </c>
      <c r="F32" s="468"/>
      <c r="G32" s="76">
        <f t="shared" si="0"/>
        <v>0</v>
      </c>
    </row>
    <row r="33" spans="1:7" x14ac:dyDescent="0.25">
      <c r="A33" s="81" t="s">
        <v>25</v>
      </c>
      <c r="B33" s="74">
        <v>14</v>
      </c>
      <c r="C33" s="82" t="s">
        <v>231</v>
      </c>
      <c r="D33" s="87">
        <v>6</v>
      </c>
      <c r="E33" s="74" t="s">
        <v>38</v>
      </c>
      <c r="F33" s="468"/>
      <c r="G33" s="76">
        <f t="shared" si="0"/>
        <v>0</v>
      </c>
    </row>
    <row r="34" spans="1:7" x14ac:dyDescent="0.25">
      <c r="A34" s="81" t="s">
        <v>25</v>
      </c>
      <c r="B34" s="74">
        <v>15</v>
      </c>
      <c r="C34" s="82" t="s">
        <v>39</v>
      </c>
      <c r="D34" s="87">
        <v>80</v>
      </c>
      <c r="E34" s="74" t="s">
        <v>27</v>
      </c>
      <c r="F34" s="468"/>
      <c r="G34" s="76">
        <f t="shared" si="0"/>
        <v>0</v>
      </c>
    </row>
    <row r="35" spans="1:7" x14ac:dyDescent="0.25">
      <c r="A35" s="81" t="s">
        <v>25</v>
      </c>
      <c r="B35" s="74">
        <v>16</v>
      </c>
      <c r="C35" s="82" t="s">
        <v>40</v>
      </c>
      <c r="D35" s="87">
        <v>160</v>
      </c>
      <c r="E35" s="74" t="s">
        <v>27</v>
      </c>
      <c r="F35" s="468"/>
      <c r="G35" s="76">
        <f t="shared" si="0"/>
        <v>0</v>
      </c>
    </row>
    <row r="36" spans="1:7" x14ac:dyDescent="0.25">
      <c r="A36" s="81" t="s">
        <v>25</v>
      </c>
      <c r="B36" s="74">
        <v>17</v>
      </c>
      <c r="C36" s="82" t="s">
        <v>41</v>
      </c>
      <c r="D36" s="74">
        <v>10</v>
      </c>
      <c r="E36" s="74" t="s">
        <v>38</v>
      </c>
      <c r="F36" s="468"/>
      <c r="G36" s="76">
        <f t="shared" si="0"/>
        <v>0</v>
      </c>
    </row>
    <row r="37" spans="1:7" x14ac:dyDescent="0.25">
      <c r="A37" s="73" t="s">
        <v>25</v>
      </c>
      <c r="B37" s="74">
        <v>18</v>
      </c>
      <c r="C37" s="75" t="s">
        <v>43</v>
      </c>
      <c r="D37" s="74">
        <v>13</v>
      </c>
      <c r="E37" s="74" t="s">
        <v>38</v>
      </c>
      <c r="F37" s="468"/>
      <c r="G37" s="76">
        <f t="shared" si="0"/>
        <v>0</v>
      </c>
    </row>
    <row r="38" spans="1:7" x14ac:dyDescent="0.25">
      <c r="A38" s="490" t="s">
        <v>44</v>
      </c>
      <c r="B38" s="491"/>
      <c r="C38" s="126" t="s">
        <v>201</v>
      </c>
      <c r="D38" s="130"/>
      <c r="E38" s="127"/>
      <c r="F38" s="128"/>
      <c r="G38" s="131"/>
    </row>
    <row r="39" spans="1:7" x14ac:dyDescent="0.25">
      <c r="A39" s="73" t="s">
        <v>44</v>
      </c>
      <c r="B39" s="74">
        <v>1</v>
      </c>
      <c r="C39" s="75" t="s">
        <v>45</v>
      </c>
      <c r="D39" s="74">
        <v>20</v>
      </c>
      <c r="E39" s="74" t="s">
        <v>46</v>
      </c>
      <c r="F39" s="468"/>
      <c r="G39" s="76">
        <f t="shared" si="0"/>
        <v>0</v>
      </c>
    </row>
    <row r="40" spans="1:7" x14ac:dyDescent="0.25">
      <c r="A40" s="81" t="s">
        <v>44</v>
      </c>
      <c r="B40" s="87">
        <v>2</v>
      </c>
      <c r="C40" s="82" t="s">
        <v>47</v>
      </c>
      <c r="D40" s="87">
        <v>10</v>
      </c>
      <c r="E40" s="74" t="s">
        <v>46</v>
      </c>
      <c r="F40" s="468"/>
      <c r="G40" s="76">
        <f t="shared" si="0"/>
        <v>0</v>
      </c>
    </row>
    <row r="41" spans="1:7" x14ac:dyDescent="0.25">
      <c r="A41" s="81" t="s">
        <v>44</v>
      </c>
      <c r="B41" s="74">
        <v>3</v>
      </c>
      <c r="C41" s="82" t="s">
        <v>48</v>
      </c>
      <c r="D41" s="87">
        <v>15</v>
      </c>
      <c r="E41" s="74" t="s">
        <v>46</v>
      </c>
      <c r="F41" s="468"/>
      <c r="G41" s="76">
        <f t="shared" si="0"/>
        <v>0</v>
      </c>
    </row>
    <row r="42" spans="1:7" x14ac:dyDescent="0.25">
      <c r="A42" s="81" t="s">
        <v>44</v>
      </c>
      <c r="B42" s="87">
        <v>4</v>
      </c>
      <c r="C42" s="82" t="s">
        <v>49</v>
      </c>
      <c r="D42" s="87">
        <v>5</v>
      </c>
      <c r="E42" s="74" t="s">
        <v>46</v>
      </c>
      <c r="F42" s="468"/>
      <c r="G42" s="76">
        <f t="shared" si="0"/>
        <v>0</v>
      </c>
    </row>
    <row r="43" spans="1:7" x14ac:dyDescent="0.25">
      <c r="A43" s="81" t="s">
        <v>44</v>
      </c>
      <c r="B43" s="74">
        <v>5</v>
      </c>
      <c r="C43" s="82" t="s">
        <v>50</v>
      </c>
      <c r="D43" s="87">
        <v>5</v>
      </c>
      <c r="E43" s="74" t="s">
        <v>46</v>
      </c>
      <c r="F43" s="468"/>
      <c r="G43" s="76">
        <f t="shared" si="0"/>
        <v>0</v>
      </c>
    </row>
    <row r="44" spans="1:7" x14ac:dyDescent="0.25">
      <c r="A44" s="81" t="s">
        <v>44</v>
      </c>
      <c r="B44" s="87">
        <v>6</v>
      </c>
      <c r="C44" s="82" t="s">
        <v>51</v>
      </c>
      <c r="D44" s="87">
        <v>20</v>
      </c>
      <c r="E44" s="74" t="s">
        <v>46</v>
      </c>
      <c r="F44" s="468"/>
      <c r="G44" s="76">
        <f t="shared" si="0"/>
        <v>0</v>
      </c>
    </row>
    <row r="45" spans="1:7" x14ac:dyDescent="0.25">
      <c r="A45" s="73" t="s">
        <v>44</v>
      </c>
      <c r="B45" s="74">
        <v>7</v>
      </c>
      <c r="C45" s="88" t="s">
        <v>52</v>
      </c>
      <c r="D45" s="89">
        <v>250</v>
      </c>
      <c r="E45" s="74" t="s">
        <v>27</v>
      </c>
      <c r="F45" s="468"/>
      <c r="G45" s="76">
        <f t="shared" si="0"/>
        <v>0</v>
      </c>
    </row>
    <row r="46" spans="1:7" x14ac:dyDescent="0.25">
      <c r="A46" s="73" t="s">
        <v>44</v>
      </c>
      <c r="B46" s="87">
        <v>8</v>
      </c>
      <c r="C46" s="75" t="s">
        <v>53</v>
      </c>
      <c r="D46" s="74">
        <v>20</v>
      </c>
      <c r="E46" s="74" t="s">
        <v>38</v>
      </c>
      <c r="F46" s="468"/>
      <c r="G46" s="76">
        <f t="shared" si="0"/>
        <v>0</v>
      </c>
    </row>
    <row r="47" spans="1:7" x14ac:dyDescent="0.25">
      <c r="A47" s="73" t="s">
        <v>44</v>
      </c>
      <c r="B47" s="74">
        <v>9</v>
      </c>
      <c r="C47" s="75" t="s">
        <v>54</v>
      </c>
      <c r="D47" s="74">
        <v>15</v>
      </c>
      <c r="E47" s="74" t="s">
        <v>55</v>
      </c>
      <c r="F47" s="468"/>
      <c r="G47" s="76">
        <f t="shared" si="0"/>
        <v>0</v>
      </c>
    </row>
    <row r="48" spans="1:7" x14ac:dyDescent="0.25">
      <c r="A48" s="73" t="s">
        <v>44</v>
      </c>
      <c r="B48" s="87">
        <v>10</v>
      </c>
      <c r="C48" s="75" t="s">
        <v>56</v>
      </c>
      <c r="D48" s="74">
        <v>200</v>
      </c>
      <c r="E48" s="74" t="s">
        <v>57</v>
      </c>
      <c r="F48" s="468"/>
      <c r="G48" s="76">
        <f t="shared" si="0"/>
        <v>0</v>
      </c>
    </row>
    <row r="49" spans="1:7" x14ac:dyDescent="0.25">
      <c r="A49" s="73" t="s">
        <v>44</v>
      </c>
      <c r="B49" s="74">
        <v>11</v>
      </c>
      <c r="C49" s="75" t="s">
        <v>58</v>
      </c>
      <c r="D49" s="74">
        <v>120</v>
      </c>
      <c r="E49" s="74" t="s">
        <v>57</v>
      </c>
      <c r="F49" s="468"/>
      <c r="G49" s="76">
        <f t="shared" si="0"/>
        <v>0</v>
      </c>
    </row>
    <row r="50" spans="1:7" x14ac:dyDescent="0.25">
      <c r="A50" s="73" t="s">
        <v>44</v>
      </c>
      <c r="B50" s="87">
        <v>12</v>
      </c>
      <c r="C50" s="75" t="s">
        <v>59</v>
      </c>
      <c r="D50" s="74">
        <v>420</v>
      </c>
      <c r="E50" s="74" t="s">
        <v>57</v>
      </c>
      <c r="F50" s="468"/>
      <c r="G50" s="76">
        <f t="shared" si="0"/>
        <v>0</v>
      </c>
    </row>
    <row r="51" spans="1:7" x14ac:dyDescent="0.25">
      <c r="A51" s="73" t="s">
        <v>44</v>
      </c>
      <c r="B51" s="74">
        <v>13</v>
      </c>
      <c r="C51" s="75" t="s">
        <v>60</v>
      </c>
      <c r="D51" s="74">
        <v>40</v>
      </c>
      <c r="E51" s="74" t="s">
        <v>57</v>
      </c>
      <c r="F51" s="468"/>
      <c r="G51" s="76">
        <f t="shared" si="0"/>
        <v>0</v>
      </c>
    </row>
    <row r="52" spans="1:7" s="80" customFormat="1" x14ac:dyDescent="0.25">
      <c r="A52" s="73" t="s">
        <v>44</v>
      </c>
      <c r="B52" s="87">
        <v>14</v>
      </c>
      <c r="C52" s="82" t="s">
        <v>61</v>
      </c>
      <c r="D52" s="87">
        <v>1</v>
      </c>
      <c r="E52" s="74" t="s">
        <v>62</v>
      </c>
      <c r="F52" s="468"/>
      <c r="G52" s="79">
        <f t="shared" si="0"/>
        <v>0</v>
      </c>
    </row>
    <row r="53" spans="1:7" s="80" customFormat="1" x14ac:dyDescent="0.25">
      <c r="A53" s="73" t="s">
        <v>44</v>
      </c>
      <c r="B53" s="74">
        <v>15</v>
      </c>
      <c r="C53" s="75" t="s">
        <v>63</v>
      </c>
      <c r="D53" s="74">
        <v>1</v>
      </c>
      <c r="E53" s="74" t="s">
        <v>62</v>
      </c>
      <c r="F53" s="468"/>
      <c r="G53" s="79">
        <f t="shared" si="0"/>
        <v>0</v>
      </c>
    </row>
    <row r="54" spans="1:7" x14ac:dyDescent="0.25">
      <c r="A54" s="73" t="s">
        <v>44</v>
      </c>
      <c r="B54" s="87">
        <v>16</v>
      </c>
      <c r="C54" s="75" t="s">
        <v>64</v>
      </c>
      <c r="D54" s="74">
        <v>1</v>
      </c>
      <c r="E54" s="74" t="s">
        <v>62</v>
      </c>
      <c r="F54" s="468"/>
      <c r="G54" s="76">
        <f t="shared" si="0"/>
        <v>0</v>
      </c>
    </row>
    <row r="55" spans="1:7" x14ac:dyDescent="0.25">
      <c r="A55" s="490" t="s">
        <v>65</v>
      </c>
      <c r="B55" s="491"/>
      <c r="C55" s="126" t="s">
        <v>202</v>
      </c>
      <c r="D55" s="130"/>
      <c r="E55" s="127"/>
      <c r="F55" s="128"/>
      <c r="G55" s="131"/>
    </row>
    <row r="56" spans="1:7" x14ac:dyDescent="0.25">
      <c r="A56" s="73" t="s">
        <v>65</v>
      </c>
      <c r="B56" s="74">
        <v>1</v>
      </c>
      <c r="C56" s="88" t="s">
        <v>66</v>
      </c>
      <c r="D56" s="89">
        <v>80</v>
      </c>
      <c r="E56" s="74" t="s">
        <v>38</v>
      </c>
      <c r="F56" s="468"/>
      <c r="G56" s="76">
        <f t="shared" si="0"/>
        <v>0</v>
      </c>
    </row>
    <row r="57" spans="1:7" x14ac:dyDescent="0.25">
      <c r="A57" s="73" t="s">
        <v>65</v>
      </c>
      <c r="B57" s="74">
        <v>2</v>
      </c>
      <c r="C57" s="88" t="s">
        <v>67</v>
      </c>
      <c r="D57" s="89">
        <v>15</v>
      </c>
      <c r="E57" s="74" t="s">
        <v>38</v>
      </c>
      <c r="F57" s="468"/>
      <c r="G57" s="76">
        <f t="shared" si="0"/>
        <v>0</v>
      </c>
    </row>
    <row r="58" spans="1:7" x14ac:dyDescent="0.25">
      <c r="A58" s="73" t="s">
        <v>65</v>
      </c>
      <c r="B58" s="74">
        <v>3</v>
      </c>
      <c r="C58" s="88" t="s">
        <v>68</v>
      </c>
      <c r="D58" s="89">
        <v>15</v>
      </c>
      <c r="E58" s="74" t="s">
        <v>38</v>
      </c>
      <c r="F58" s="468"/>
      <c r="G58" s="76">
        <f t="shared" si="0"/>
        <v>0</v>
      </c>
    </row>
    <row r="59" spans="1:7" x14ac:dyDescent="0.25">
      <c r="A59" s="73" t="s">
        <v>65</v>
      </c>
      <c r="B59" s="74">
        <v>4</v>
      </c>
      <c r="C59" s="88" t="s">
        <v>69</v>
      </c>
      <c r="D59" s="89">
        <v>20</v>
      </c>
      <c r="E59" s="74" t="s">
        <v>38</v>
      </c>
      <c r="F59" s="468"/>
      <c r="G59" s="76">
        <f t="shared" si="0"/>
        <v>0</v>
      </c>
    </row>
    <row r="60" spans="1:7" x14ac:dyDescent="0.25">
      <c r="A60" s="73" t="s">
        <v>65</v>
      </c>
      <c r="B60" s="74">
        <v>5</v>
      </c>
      <c r="C60" s="90" t="s">
        <v>70</v>
      </c>
      <c r="D60" s="91">
        <v>150</v>
      </c>
      <c r="E60" s="74" t="s">
        <v>38</v>
      </c>
      <c r="F60" s="468"/>
      <c r="G60" s="76">
        <f t="shared" si="0"/>
        <v>0</v>
      </c>
    </row>
    <row r="61" spans="1:7" x14ac:dyDescent="0.25">
      <c r="A61" s="73" t="s">
        <v>65</v>
      </c>
      <c r="B61" s="74">
        <v>6</v>
      </c>
      <c r="C61" s="88" t="s">
        <v>71</v>
      </c>
      <c r="D61" s="89">
        <v>15</v>
      </c>
      <c r="E61" s="74" t="s">
        <v>38</v>
      </c>
      <c r="F61" s="468"/>
      <c r="G61" s="76">
        <f t="shared" si="0"/>
        <v>0</v>
      </c>
    </row>
    <row r="62" spans="1:7" x14ac:dyDescent="0.25">
      <c r="A62" s="73" t="s">
        <v>65</v>
      </c>
      <c r="B62" s="74">
        <v>7</v>
      </c>
      <c r="C62" s="75" t="s">
        <v>72</v>
      </c>
      <c r="D62" s="74">
        <v>12</v>
      </c>
      <c r="E62" s="74" t="s">
        <v>38</v>
      </c>
      <c r="F62" s="468"/>
      <c r="G62" s="76">
        <f t="shared" si="0"/>
        <v>0</v>
      </c>
    </row>
    <row r="63" spans="1:7" x14ac:dyDescent="0.25">
      <c r="A63" s="73" t="s">
        <v>65</v>
      </c>
      <c r="B63" s="74">
        <v>8</v>
      </c>
      <c r="C63" s="75" t="s">
        <v>73</v>
      </c>
      <c r="D63" s="74">
        <v>10</v>
      </c>
      <c r="E63" s="74" t="s">
        <v>38</v>
      </c>
      <c r="F63" s="468"/>
      <c r="G63" s="76">
        <f t="shared" si="0"/>
        <v>0</v>
      </c>
    </row>
    <row r="64" spans="1:7" x14ac:dyDescent="0.25">
      <c r="A64" s="142" t="s">
        <v>65</v>
      </c>
      <c r="B64" s="107">
        <v>9</v>
      </c>
      <c r="C64" s="143" t="s">
        <v>74</v>
      </c>
      <c r="D64" s="107">
        <v>1</v>
      </c>
      <c r="E64" s="107" t="s">
        <v>62</v>
      </c>
      <c r="F64" s="469"/>
      <c r="G64" s="144">
        <f t="shared" si="0"/>
        <v>0</v>
      </c>
    </row>
    <row r="65" spans="1:10" ht="77.25" customHeight="1" thickBot="1" x14ac:dyDescent="0.3">
      <c r="A65" s="92" t="s">
        <v>65</v>
      </c>
      <c r="B65" s="93">
        <v>10</v>
      </c>
      <c r="C65" s="145" t="s">
        <v>196</v>
      </c>
      <c r="D65" s="109">
        <v>1</v>
      </c>
      <c r="E65" s="93" t="s">
        <v>62</v>
      </c>
      <c r="F65" s="470"/>
      <c r="G65" s="94">
        <f t="shared" si="0"/>
        <v>0</v>
      </c>
    </row>
    <row r="66" spans="1:10" s="95" customFormat="1" ht="15.75" thickBot="1" x14ac:dyDescent="0.3">
      <c r="A66" s="177"/>
      <c r="B66" s="178"/>
      <c r="C66" s="179" t="s">
        <v>75</v>
      </c>
      <c r="D66" s="180"/>
      <c r="E66" s="178"/>
      <c r="F66" s="181"/>
      <c r="G66" s="182">
        <f>SUM(G20:G65)</f>
        <v>0</v>
      </c>
    </row>
    <row r="67" spans="1:10" x14ac:dyDescent="0.25">
      <c r="A67" s="505" t="s">
        <v>76</v>
      </c>
      <c r="B67" s="506"/>
      <c r="C67" s="132" t="s">
        <v>77</v>
      </c>
      <c r="D67" s="133"/>
      <c r="E67" s="134"/>
      <c r="F67" s="135"/>
      <c r="G67" s="136"/>
    </row>
    <row r="68" spans="1:10" x14ac:dyDescent="0.25">
      <c r="A68" s="96" t="s">
        <v>76</v>
      </c>
      <c r="B68" s="74">
        <v>1</v>
      </c>
      <c r="C68" s="88" t="s">
        <v>78</v>
      </c>
      <c r="D68" s="89">
        <v>10</v>
      </c>
      <c r="E68" s="74" t="s">
        <v>79</v>
      </c>
      <c r="F68" s="468"/>
      <c r="G68" s="76">
        <f t="shared" si="0"/>
        <v>0</v>
      </c>
    </row>
    <row r="69" spans="1:10" x14ac:dyDescent="0.25">
      <c r="A69" s="97" t="s">
        <v>76</v>
      </c>
      <c r="B69" s="87">
        <v>2</v>
      </c>
      <c r="C69" s="82" t="s">
        <v>80</v>
      </c>
      <c r="D69" s="87">
        <v>10</v>
      </c>
      <c r="E69" s="74" t="s">
        <v>79</v>
      </c>
      <c r="F69" s="468"/>
      <c r="G69" s="76">
        <f t="shared" si="0"/>
        <v>0</v>
      </c>
    </row>
    <row r="70" spans="1:10" x14ac:dyDescent="0.25">
      <c r="A70" s="97" t="s">
        <v>76</v>
      </c>
      <c r="B70" s="74">
        <v>3</v>
      </c>
      <c r="C70" s="82" t="s">
        <v>81</v>
      </c>
      <c r="D70" s="87">
        <v>35</v>
      </c>
      <c r="E70" s="74" t="s">
        <v>27</v>
      </c>
      <c r="F70" s="468"/>
      <c r="G70" s="76">
        <f t="shared" si="0"/>
        <v>0</v>
      </c>
    </row>
    <row r="71" spans="1:10" x14ac:dyDescent="0.25">
      <c r="A71" s="97" t="s">
        <v>76</v>
      </c>
      <c r="B71" s="87">
        <v>4</v>
      </c>
      <c r="C71" s="82" t="s">
        <v>82</v>
      </c>
      <c r="D71" s="87">
        <v>5</v>
      </c>
      <c r="E71" s="74" t="s">
        <v>79</v>
      </c>
      <c r="F71" s="468"/>
      <c r="G71" s="76">
        <f t="shared" si="0"/>
        <v>0</v>
      </c>
    </row>
    <row r="72" spans="1:10" x14ac:dyDescent="0.25">
      <c r="A72" s="97" t="s">
        <v>76</v>
      </c>
      <c r="B72" s="74">
        <v>5</v>
      </c>
      <c r="C72" s="82" t="s">
        <v>83</v>
      </c>
      <c r="D72" s="87">
        <v>40</v>
      </c>
      <c r="E72" s="74" t="s">
        <v>27</v>
      </c>
      <c r="F72" s="468"/>
      <c r="G72" s="76">
        <f t="shared" si="0"/>
        <v>0</v>
      </c>
    </row>
    <row r="73" spans="1:10" x14ac:dyDescent="0.25">
      <c r="A73" s="97" t="s">
        <v>76</v>
      </c>
      <c r="B73" s="87">
        <v>6</v>
      </c>
      <c r="C73" s="82" t="s">
        <v>84</v>
      </c>
      <c r="D73" s="87">
        <v>15</v>
      </c>
      <c r="E73" s="74" t="s">
        <v>27</v>
      </c>
      <c r="F73" s="468"/>
      <c r="G73" s="76">
        <f t="shared" si="0"/>
        <v>0</v>
      </c>
    </row>
    <row r="74" spans="1:10" x14ac:dyDescent="0.25">
      <c r="A74" s="97" t="s">
        <v>76</v>
      </c>
      <c r="B74" s="74">
        <v>7</v>
      </c>
      <c r="C74" s="82" t="s">
        <v>85</v>
      </c>
      <c r="D74" s="87">
        <v>5</v>
      </c>
      <c r="E74" s="74" t="s">
        <v>38</v>
      </c>
      <c r="F74" s="468"/>
      <c r="G74" s="76">
        <f t="shared" si="0"/>
        <v>0</v>
      </c>
    </row>
    <row r="75" spans="1:10" x14ac:dyDescent="0.25">
      <c r="A75" s="97" t="s">
        <v>76</v>
      </c>
      <c r="B75" s="87">
        <v>8</v>
      </c>
      <c r="C75" s="82" t="s">
        <v>86</v>
      </c>
      <c r="D75" s="87">
        <v>10</v>
      </c>
      <c r="E75" s="74" t="s">
        <v>38</v>
      </c>
      <c r="F75" s="468"/>
      <c r="G75" s="76">
        <f t="shared" si="0"/>
        <v>0</v>
      </c>
    </row>
    <row r="76" spans="1:10" x14ac:dyDescent="0.25">
      <c r="A76" s="97" t="s">
        <v>76</v>
      </c>
      <c r="B76" s="74">
        <v>9</v>
      </c>
      <c r="C76" s="82" t="s">
        <v>87</v>
      </c>
      <c r="D76" s="87">
        <v>2</v>
      </c>
      <c r="E76" s="74" t="s">
        <v>38</v>
      </c>
      <c r="F76" s="468"/>
      <c r="G76" s="76">
        <f t="shared" si="0"/>
        <v>0</v>
      </c>
    </row>
    <row r="77" spans="1:10" x14ac:dyDescent="0.25">
      <c r="A77" s="97" t="s">
        <v>76</v>
      </c>
      <c r="B77" s="87">
        <v>10</v>
      </c>
      <c r="C77" s="82" t="s">
        <v>88</v>
      </c>
      <c r="D77" s="87">
        <v>250</v>
      </c>
      <c r="E77" s="74" t="s">
        <v>57</v>
      </c>
      <c r="F77" s="468"/>
      <c r="G77" s="76">
        <f t="shared" si="0"/>
        <v>0</v>
      </c>
      <c r="J77" s="110"/>
    </row>
    <row r="78" spans="1:10" x14ac:dyDescent="0.25">
      <c r="A78" s="81">
        <v>2</v>
      </c>
      <c r="B78" s="74">
        <v>11</v>
      </c>
      <c r="C78" s="82" t="s">
        <v>89</v>
      </c>
      <c r="D78" s="87">
        <v>20</v>
      </c>
      <c r="E78" s="74" t="s">
        <v>38</v>
      </c>
      <c r="F78" s="468"/>
      <c r="G78" s="76">
        <f t="shared" si="0"/>
        <v>0</v>
      </c>
    </row>
    <row r="79" spans="1:10" x14ac:dyDescent="0.25">
      <c r="A79" s="81">
        <v>2</v>
      </c>
      <c r="B79" s="87">
        <v>12</v>
      </c>
      <c r="C79" s="82" t="s">
        <v>90</v>
      </c>
      <c r="D79" s="87">
        <v>1</v>
      </c>
      <c r="E79" s="74" t="s">
        <v>62</v>
      </c>
      <c r="F79" s="468"/>
      <c r="G79" s="76">
        <f t="shared" si="0"/>
        <v>0</v>
      </c>
    </row>
    <row r="80" spans="1:10" x14ac:dyDescent="0.25">
      <c r="A80" s="81" t="s">
        <v>76</v>
      </c>
      <c r="B80" s="74">
        <v>13</v>
      </c>
      <c r="C80" s="98" t="s">
        <v>91</v>
      </c>
      <c r="D80" s="99">
        <v>20</v>
      </c>
      <c r="E80" s="74" t="s">
        <v>55</v>
      </c>
      <c r="F80" s="468"/>
      <c r="G80" s="76">
        <f t="shared" si="0"/>
        <v>0</v>
      </c>
    </row>
    <row r="81" spans="1:7" x14ac:dyDescent="0.25">
      <c r="A81" s="146" t="s">
        <v>76</v>
      </c>
      <c r="B81" s="147">
        <v>14</v>
      </c>
      <c r="C81" s="148" t="s">
        <v>92</v>
      </c>
      <c r="D81" s="149">
        <v>1</v>
      </c>
      <c r="E81" s="107" t="s">
        <v>62</v>
      </c>
      <c r="F81" s="469"/>
      <c r="G81" s="144">
        <f t="shared" si="0"/>
        <v>0</v>
      </c>
    </row>
    <row r="82" spans="1:7" ht="78" customHeight="1" thickBot="1" x14ac:dyDescent="0.3">
      <c r="A82" s="101" t="s">
        <v>76</v>
      </c>
      <c r="B82" s="93">
        <v>15</v>
      </c>
      <c r="C82" s="145" t="s">
        <v>196</v>
      </c>
      <c r="D82" s="109">
        <v>1</v>
      </c>
      <c r="E82" s="93" t="s">
        <v>62</v>
      </c>
      <c r="F82" s="470"/>
      <c r="G82" s="94">
        <f t="shared" si="0"/>
        <v>0</v>
      </c>
    </row>
    <row r="83" spans="1:7" s="95" customFormat="1" ht="15.75" thickBot="1" x14ac:dyDescent="0.3">
      <c r="A83" s="177"/>
      <c r="B83" s="178"/>
      <c r="C83" s="179" t="s">
        <v>93</v>
      </c>
      <c r="D83" s="180"/>
      <c r="E83" s="178"/>
      <c r="F83" s="181"/>
      <c r="G83" s="182">
        <f>SUM(G68:G82)</f>
        <v>0</v>
      </c>
    </row>
    <row r="84" spans="1:7" x14ac:dyDescent="0.25">
      <c r="A84" s="502" t="s">
        <v>94</v>
      </c>
      <c r="B84" s="503"/>
      <c r="C84" s="137" t="s">
        <v>232</v>
      </c>
      <c r="D84" s="138"/>
      <c r="E84" s="139"/>
      <c r="F84" s="140"/>
      <c r="G84" s="141"/>
    </row>
    <row r="85" spans="1:7" x14ac:dyDescent="0.25">
      <c r="A85" s="96" t="s">
        <v>94</v>
      </c>
      <c r="B85" s="74">
        <v>1</v>
      </c>
      <c r="C85" s="75" t="s">
        <v>233</v>
      </c>
      <c r="D85" s="74">
        <v>20</v>
      </c>
      <c r="E85" s="74" t="s">
        <v>55</v>
      </c>
      <c r="F85" s="471"/>
      <c r="G85" s="76">
        <f t="shared" si="0"/>
        <v>0</v>
      </c>
    </row>
    <row r="86" spans="1:7" x14ac:dyDescent="0.25">
      <c r="A86" s="96" t="s">
        <v>94</v>
      </c>
      <c r="B86" s="74">
        <v>2</v>
      </c>
      <c r="C86" s="75" t="s">
        <v>234</v>
      </c>
      <c r="D86" s="74">
        <v>50</v>
      </c>
      <c r="E86" s="74" t="s">
        <v>57</v>
      </c>
      <c r="F86" s="471"/>
      <c r="G86" s="76">
        <f t="shared" si="0"/>
        <v>0</v>
      </c>
    </row>
    <row r="87" spans="1:7" x14ac:dyDescent="0.25">
      <c r="A87" s="96" t="s">
        <v>94</v>
      </c>
      <c r="B87" s="74">
        <v>3</v>
      </c>
      <c r="C87" s="75" t="s">
        <v>235</v>
      </c>
      <c r="D87" s="74">
        <v>50</v>
      </c>
      <c r="E87" s="74" t="s">
        <v>57</v>
      </c>
      <c r="F87" s="471"/>
      <c r="G87" s="76">
        <f t="shared" si="0"/>
        <v>0</v>
      </c>
    </row>
    <row r="88" spans="1:7" x14ac:dyDescent="0.25">
      <c r="A88" s="96" t="s">
        <v>94</v>
      </c>
      <c r="B88" s="74">
        <v>4</v>
      </c>
      <c r="C88" s="75" t="s">
        <v>236</v>
      </c>
      <c r="D88" s="74">
        <v>30</v>
      </c>
      <c r="E88" s="74" t="s">
        <v>95</v>
      </c>
      <c r="F88" s="471"/>
      <c r="G88" s="76">
        <f t="shared" si="0"/>
        <v>0</v>
      </c>
    </row>
    <row r="89" spans="1:7" x14ac:dyDescent="0.25">
      <c r="A89" s="96" t="s">
        <v>94</v>
      </c>
      <c r="B89" s="74">
        <v>5</v>
      </c>
      <c r="C89" s="75" t="s">
        <v>237</v>
      </c>
      <c r="D89" s="74">
        <v>30</v>
      </c>
      <c r="E89" s="74" t="s">
        <v>95</v>
      </c>
      <c r="F89" s="471"/>
      <c r="G89" s="76">
        <f t="shared" ref="G89:G105" si="1">D89*F89</f>
        <v>0</v>
      </c>
    </row>
    <row r="90" spans="1:7" x14ac:dyDescent="0.25">
      <c r="A90" s="96" t="s">
        <v>94</v>
      </c>
      <c r="B90" s="74">
        <v>6</v>
      </c>
      <c r="C90" s="75" t="s">
        <v>238</v>
      </c>
      <c r="D90" s="74">
        <v>30</v>
      </c>
      <c r="E90" s="74" t="s">
        <v>95</v>
      </c>
      <c r="F90" s="471"/>
      <c r="G90" s="76">
        <f t="shared" si="1"/>
        <v>0</v>
      </c>
    </row>
    <row r="91" spans="1:7" x14ac:dyDescent="0.25">
      <c r="A91" s="96" t="s">
        <v>94</v>
      </c>
      <c r="B91" s="74">
        <v>7</v>
      </c>
      <c r="C91" s="75" t="s">
        <v>239</v>
      </c>
      <c r="D91" s="74">
        <v>50</v>
      </c>
      <c r="E91" s="74" t="s">
        <v>57</v>
      </c>
      <c r="F91" s="471"/>
      <c r="G91" s="76">
        <f t="shared" si="1"/>
        <v>0</v>
      </c>
    </row>
    <row r="92" spans="1:7" x14ac:dyDescent="0.25">
      <c r="A92" s="96" t="s">
        <v>94</v>
      </c>
      <c r="B92" s="74">
        <v>8</v>
      </c>
      <c r="C92" s="75" t="s">
        <v>240</v>
      </c>
      <c r="D92" s="74">
        <v>30</v>
      </c>
      <c r="E92" s="74" t="s">
        <v>95</v>
      </c>
      <c r="F92" s="471"/>
      <c r="G92" s="76">
        <f t="shared" si="1"/>
        <v>0</v>
      </c>
    </row>
    <row r="93" spans="1:7" x14ac:dyDescent="0.25">
      <c r="A93" s="96" t="s">
        <v>94</v>
      </c>
      <c r="B93" s="74">
        <v>9</v>
      </c>
      <c r="C93" s="75" t="s">
        <v>241</v>
      </c>
      <c r="D93" s="74">
        <v>30</v>
      </c>
      <c r="E93" s="74" t="s">
        <v>95</v>
      </c>
      <c r="F93" s="471"/>
      <c r="G93" s="76">
        <f t="shared" si="1"/>
        <v>0</v>
      </c>
    </row>
    <row r="94" spans="1:7" x14ac:dyDescent="0.25">
      <c r="A94" s="96" t="s">
        <v>94</v>
      </c>
      <c r="B94" s="74">
        <v>10</v>
      </c>
      <c r="C94" s="75" t="s">
        <v>242</v>
      </c>
      <c r="D94" s="74">
        <v>150</v>
      </c>
      <c r="E94" s="74" t="s">
        <v>57</v>
      </c>
      <c r="F94" s="471"/>
      <c r="G94" s="76">
        <f t="shared" si="1"/>
        <v>0</v>
      </c>
    </row>
    <row r="95" spans="1:7" x14ac:dyDescent="0.25">
      <c r="A95" s="96" t="s">
        <v>94</v>
      </c>
      <c r="B95" s="74">
        <v>11</v>
      </c>
      <c r="C95" s="75" t="s">
        <v>243</v>
      </c>
      <c r="D95" s="74">
        <v>50</v>
      </c>
      <c r="E95" s="74" t="s">
        <v>95</v>
      </c>
      <c r="F95" s="471"/>
      <c r="G95" s="76">
        <f t="shared" si="1"/>
        <v>0</v>
      </c>
    </row>
    <row r="96" spans="1:7" x14ac:dyDescent="0.25">
      <c r="A96" s="97" t="s">
        <v>94</v>
      </c>
      <c r="B96" s="74">
        <v>12</v>
      </c>
      <c r="C96" s="82" t="s">
        <v>244</v>
      </c>
      <c r="D96" s="87">
        <v>50</v>
      </c>
      <c r="E96" s="74" t="s">
        <v>95</v>
      </c>
      <c r="F96" s="471"/>
      <c r="G96" s="76">
        <f t="shared" si="1"/>
        <v>0</v>
      </c>
    </row>
    <row r="97" spans="1:7" x14ac:dyDescent="0.25">
      <c r="A97" s="97" t="s">
        <v>94</v>
      </c>
      <c r="B97" s="74">
        <v>13</v>
      </c>
      <c r="C97" s="82" t="s">
        <v>245</v>
      </c>
      <c r="D97" s="87">
        <v>50</v>
      </c>
      <c r="E97" s="74" t="s">
        <v>95</v>
      </c>
      <c r="F97" s="471"/>
      <c r="G97" s="76">
        <f t="shared" si="1"/>
        <v>0</v>
      </c>
    </row>
    <row r="98" spans="1:7" x14ac:dyDescent="0.25">
      <c r="A98" s="97" t="s">
        <v>94</v>
      </c>
      <c r="B98" s="74">
        <v>14</v>
      </c>
      <c r="C98" s="82" t="s">
        <v>246</v>
      </c>
      <c r="D98" s="87">
        <v>30</v>
      </c>
      <c r="E98" s="74" t="s">
        <v>57</v>
      </c>
      <c r="F98" s="471"/>
      <c r="G98" s="76">
        <f t="shared" si="1"/>
        <v>0</v>
      </c>
    </row>
    <row r="99" spans="1:7" x14ac:dyDescent="0.25">
      <c r="A99" s="97" t="s">
        <v>94</v>
      </c>
      <c r="B99" s="74">
        <v>15</v>
      </c>
      <c r="C99" s="82" t="s">
        <v>247</v>
      </c>
      <c r="D99" s="87">
        <v>150</v>
      </c>
      <c r="E99" s="74" t="s">
        <v>57</v>
      </c>
      <c r="F99" s="471"/>
      <c r="G99" s="76">
        <f t="shared" si="1"/>
        <v>0</v>
      </c>
    </row>
    <row r="100" spans="1:7" x14ac:dyDescent="0.25">
      <c r="A100" s="97" t="s">
        <v>94</v>
      </c>
      <c r="B100" s="74">
        <v>16</v>
      </c>
      <c r="C100" s="82" t="s">
        <v>248</v>
      </c>
      <c r="D100" s="87">
        <v>20</v>
      </c>
      <c r="E100" s="74" t="s">
        <v>57</v>
      </c>
      <c r="F100" s="471"/>
      <c r="G100" s="76">
        <f t="shared" si="1"/>
        <v>0</v>
      </c>
    </row>
    <row r="101" spans="1:7" x14ac:dyDescent="0.25">
      <c r="A101" s="97" t="s">
        <v>94</v>
      </c>
      <c r="B101" s="74">
        <v>17</v>
      </c>
      <c r="C101" s="82" t="s">
        <v>249</v>
      </c>
      <c r="D101" s="87">
        <v>20</v>
      </c>
      <c r="E101" s="74" t="s">
        <v>57</v>
      </c>
      <c r="F101" s="471"/>
      <c r="G101" s="76">
        <f t="shared" si="1"/>
        <v>0</v>
      </c>
    </row>
    <row r="102" spans="1:7" x14ac:dyDescent="0.25">
      <c r="A102" s="97" t="s">
        <v>94</v>
      </c>
      <c r="B102" s="74">
        <v>18</v>
      </c>
      <c r="C102" s="82" t="s">
        <v>250</v>
      </c>
      <c r="D102" s="87">
        <v>20</v>
      </c>
      <c r="E102" s="74" t="s">
        <v>57</v>
      </c>
      <c r="F102" s="471"/>
      <c r="G102" s="76">
        <f t="shared" si="1"/>
        <v>0</v>
      </c>
    </row>
    <row r="103" spans="1:7" x14ac:dyDescent="0.25">
      <c r="A103" s="96" t="s">
        <v>94</v>
      </c>
      <c r="B103" s="74">
        <v>19</v>
      </c>
      <c r="C103" s="75" t="s">
        <v>96</v>
      </c>
      <c r="D103" s="74">
        <v>50</v>
      </c>
      <c r="E103" s="74" t="s">
        <v>55</v>
      </c>
      <c r="F103" s="471"/>
      <c r="G103" s="76">
        <f t="shared" si="1"/>
        <v>0</v>
      </c>
    </row>
    <row r="104" spans="1:7" x14ac:dyDescent="0.25">
      <c r="A104" s="150" t="s">
        <v>94</v>
      </c>
      <c r="B104" s="107">
        <v>20</v>
      </c>
      <c r="C104" s="143" t="s">
        <v>251</v>
      </c>
      <c r="D104" s="107">
        <v>1</v>
      </c>
      <c r="E104" s="107" t="s">
        <v>62</v>
      </c>
      <c r="F104" s="471"/>
      <c r="G104" s="144">
        <f t="shared" si="1"/>
        <v>0</v>
      </c>
    </row>
    <row r="105" spans="1:7" ht="76.5" customHeight="1" thickBot="1" x14ac:dyDescent="0.3">
      <c r="A105" s="101" t="s">
        <v>94</v>
      </c>
      <c r="B105" s="93">
        <v>21</v>
      </c>
      <c r="C105" s="145" t="s">
        <v>196</v>
      </c>
      <c r="D105" s="109">
        <v>1</v>
      </c>
      <c r="E105" s="93" t="s">
        <v>62</v>
      </c>
      <c r="F105" s="470"/>
      <c r="G105" s="94">
        <f t="shared" si="1"/>
        <v>0</v>
      </c>
    </row>
    <row r="106" spans="1:7" s="95" customFormat="1" ht="15.75" thickBot="1" x14ac:dyDescent="0.3">
      <c r="A106" s="177"/>
      <c r="B106" s="178"/>
      <c r="C106" s="179" t="s">
        <v>97</v>
      </c>
      <c r="D106" s="180"/>
      <c r="E106" s="178"/>
      <c r="F106" s="181"/>
      <c r="G106" s="182">
        <f>SUM(G85:G105)</f>
        <v>0</v>
      </c>
    </row>
    <row r="107" spans="1:7" x14ac:dyDescent="0.25">
      <c r="A107" s="502" t="s">
        <v>98</v>
      </c>
      <c r="B107" s="503"/>
      <c r="C107" s="132" t="s">
        <v>99</v>
      </c>
      <c r="D107" s="133"/>
      <c r="E107" s="134"/>
      <c r="F107" s="135"/>
      <c r="G107" s="136"/>
    </row>
    <row r="108" spans="1:7" x14ac:dyDescent="0.25">
      <c r="A108" s="102" t="s">
        <v>98</v>
      </c>
      <c r="B108" s="74">
        <v>1</v>
      </c>
      <c r="C108" s="75" t="s">
        <v>100</v>
      </c>
      <c r="D108" s="74">
        <v>90</v>
      </c>
      <c r="E108" s="74" t="s">
        <v>79</v>
      </c>
      <c r="F108" s="468"/>
      <c r="G108" s="76">
        <f t="shared" ref="G108:G124" si="2">D108*F108</f>
        <v>0</v>
      </c>
    </row>
    <row r="109" spans="1:7" x14ac:dyDescent="0.25">
      <c r="A109" s="102" t="s">
        <v>98</v>
      </c>
      <c r="B109" s="74">
        <v>2</v>
      </c>
      <c r="C109" s="75" t="s">
        <v>101</v>
      </c>
      <c r="D109" s="74">
        <v>35</v>
      </c>
      <c r="E109" s="74" t="s">
        <v>79</v>
      </c>
      <c r="F109" s="468"/>
      <c r="G109" s="76">
        <f t="shared" si="2"/>
        <v>0</v>
      </c>
    </row>
    <row r="110" spans="1:7" x14ac:dyDescent="0.25">
      <c r="A110" s="102" t="s">
        <v>98</v>
      </c>
      <c r="B110" s="74">
        <v>3</v>
      </c>
      <c r="C110" s="75" t="s">
        <v>102</v>
      </c>
      <c r="D110" s="74">
        <v>12</v>
      </c>
      <c r="E110" s="74" t="s">
        <v>79</v>
      </c>
      <c r="F110" s="468"/>
      <c r="G110" s="76">
        <f t="shared" si="2"/>
        <v>0</v>
      </c>
    </row>
    <row r="111" spans="1:7" x14ac:dyDescent="0.25">
      <c r="A111" s="103" t="s">
        <v>98</v>
      </c>
      <c r="B111" s="74">
        <v>4</v>
      </c>
      <c r="C111" s="82" t="s">
        <v>103</v>
      </c>
      <c r="D111" s="87">
        <v>5</v>
      </c>
      <c r="E111" s="74" t="s">
        <v>79</v>
      </c>
      <c r="F111" s="468"/>
      <c r="G111" s="76">
        <f t="shared" si="2"/>
        <v>0</v>
      </c>
    </row>
    <row r="112" spans="1:7" x14ac:dyDescent="0.25">
      <c r="A112" s="103" t="s">
        <v>98</v>
      </c>
      <c r="B112" s="74">
        <v>5</v>
      </c>
      <c r="C112" s="82" t="s">
        <v>104</v>
      </c>
      <c r="D112" s="87">
        <v>5</v>
      </c>
      <c r="E112" s="74" t="s">
        <v>79</v>
      </c>
      <c r="F112" s="468"/>
      <c r="G112" s="76">
        <f t="shared" si="2"/>
        <v>0</v>
      </c>
    </row>
    <row r="113" spans="1:7" x14ac:dyDescent="0.25">
      <c r="A113" s="103" t="s">
        <v>98</v>
      </c>
      <c r="B113" s="74">
        <v>6</v>
      </c>
      <c r="C113" s="82" t="s">
        <v>105</v>
      </c>
      <c r="D113" s="87">
        <v>15</v>
      </c>
      <c r="E113" s="74" t="s">
        <v>79</v>
      </c>
      <c r="F113" s="468"/>
      <c r="G113" s="76">
        <f t="shared" si="2"/>
        <v>0</v>
      </c>
    </row>
    <row r="114" spans="1:7" x14ac:dyDescent="0.25">
      <c r="A114" s="103" t="s">
        <v>98</v>
      </c>
      <c r="B114" s="74">
        <v>7</v>
      </c>
      <c r="C114" s="82" t="s">
        <v>106</v>
      </c>
      <c r="D114" s="87">
        <v>2</v>
      </c>
      <c r="E114" s="74" t="s">
        <v>79</v>
      </c>
      <c r="F114" s="468"/>
      <c r="G114" s="76">
        <f t="shared" si="2"/>
        <v>0</v>
      </c>
    </row>
    <row r="115" spans="1:7" x14ac:dyDescent="0.25">
      <c r="A115" s="103" t="s">
        <v>98</v>
      </c>
      <c r="B115" s="74">
        <v>8</v>
      </c>
      <c r="C115" s="82" t="s">
        <v>107</v>
      </c>
      <c r="D115" s="87">
        <v>5</v>
      </c>
      <c r="E115" s="74" t="s">
        <v>79</v>
      </c>
      <c r="F115" s="468"/>
      <c r="G115" s="76">
        <f t="shared" si="2"/>
        <v>0</v>
      </c>
    </row>
    <row r="116" spans="1:7" x14ac:dyDescent="0.25">
      <c r="A116" s="103" t="s">
        <v>98</v>
      </c>
      <c r="B116" s="74">
        <v>9</v>
      </c>
      <c r="C116" s="82" t="s">
        <v>108</v>
      </c>
      <c r="D116" s="87">
        <v>10</v>
      </c>
      <c r="E116" s="74" t="s">
        <v>79</v>
      </c>
      <c r="F116" s="468"/>
      <c r="G116" s="76">
        <f t="shared" si="2"/>
        <v>0</v>
      </c>
    </row>
    <row r="117" spans="1:7" x14ac:dyDescent="0.25">
      <c r="A117" s="103" t="s">
        <v>98</v>
      </c>
      <c r="B117" s="74">
        <v>10</v>
      </c>
      <c r="C117" s="82" t="s">
        <v>109</v>
      </c>
      <c r="D117" s="87">
        <v>12</v>
      </c>
      <c r="E117" s="74" t="s">
        <v>79</v>
      </c>
      <c r="F117" s="468"/>
      <c r="G117" s="76">
        <f t="shared" si="2"/>
        <v>0</v>
      </c>
    </row>
    <row r="118" spans="1:7" x14ac:dyDescent="0.25">
      <c r="A118" s="103" t="s">
        <v>98</v>
      </c>
      <c r="B118" s="74">
        <v>11</v>
      </c>
      <c r="C118" s="82" t="s">
        <v>110</v>
      </c>
      <c r="D118" s="87">
        <v>10</v>
      </c>
      <c r="E118" s="74" t="s">
        <v>79</v>
      </c>
      <c r="F118" s="468"/>
      <c r="G118" s="76">
        <f t="shared" si="2"/>
        <v>0</v>
      </c>
    </row>
    <row r="119" spans="1:7" x14ac:dyDescent="0.25">
      <c r="A119" s="103" t="s">
        <v>98</v>
      </c>
      <c r="B119" s="74">
        <v>12</v>
      </c>
      <c r="C119" s="82" t="s">
        <v>111</v>
      </c>
      <c r="D119" s="74">
        <v>5</v>
      </c>
      <c r="E119" s="74" t="s">
        <v>79</v>
      </c>
      <c r="F119" s="468"/>
      <c r="G119" s="76">
        <f t="shared" si="2"/>
        <v>0</v>
      </c>
    </row>
    <row r="120" spans="1:7" x14ac:dyDescent="0.25">
      <c r="A120" s="103" t="s">
        <v>98</v>
      </c>
      <c r="B120" s="74">
        <v>13</v>
      </c>
      <c r="C120" s="83" t="s">
        <v>112</v>
      </c>
      <c r="D120" s="78">
        <v>3</v>
      </c>
      <c r="E120" s="74" t="s">
        <v>79</v>
      </c>
      <c r="F120" s="468"/>
      <c r="G120" s="76">
        <f t="shared" si="2"/>
        <v>0</v>
      </c>
    </row>
    <row r="121" spans="1:7" x14ac:dyDescent="0.25">
      <c r="A121" s="103" t="s">
        <v>98</v>
      </c>
      <c r="B121" s="74">
        <v>14</v>
      </c>
      <c r="C121" s="82" t="s">
        <v>252</v>
      </c>
      <c r="D121" s="87">
        <v>3</v>
      </c>
      <c r="E121" s="74" t="s">
        <v>79</v>
      </c>
      <c r="F121" s="471"/>
      <c r="G121" s="76">
        <f t="shared" si="2"/>
        <v>0</v>
      </c>
    </row>
    <row r="122" spans="1:7" x14ac:dyDescent="0.25">
      <c r="A122" s="103" t="s">
        <v>98</v>
      </c>
      <c r="B122" s="74">
        <v>15</v>
      </c>
      <c r="C122" s="82" t="s">
        <v>113</v>
      </c>
      <c r="D122" s="87">
        <v>3</v>
      </c>
      <c r="E122" s="74" t="s">
        <v>79</v>
      </c>
      <c r="F122" s="468"/>
      <c r="G122" s="76">
        <f t="shared" si="2"/>
        <v>0</v>
      </c>
    </row>
    <row r="123" spans="1:7" x14ac:dyDescent="0.25">
      <c r="A123" s="151" t="s">
        <v>98</v>
      </c>
      <c r="B123" s="107">
        <v>16</v>
      </c>
      <c r="C123" s="143" t="s">
        <v>114</v>
      </c>
      <c r="D123" s="107">
        <v>20</v>
      </c>
      <c r="E123" s="107" t="s">
        <v>55</v>
      </c>
      <c r="F123" s="468"/>
      <c r="G123" s="144">
        <f t="shared" si="2"/>
        <v>0</v>
      </c>
    </row>
    <row r="124" spans="1:7" ht="78.75" customHeight="1" thickBot="1" x14ac:dyDescent="0.3">
      <c r="A124" s="101" t="s">
        <v>98</v>
      </c>
      <c r="B124" s="93">
        <v>17</v>
      </c>
      <c r="C124" s="145" t="s">
        <v>196</v>
      </c>
      <c r="D124" s="109">
        <v>1</v>
      </c>
      <c r="E124" s="93" t="s">
        <v>62</v>
      </c>
      <c r="F124" s="470"/>
      <c r="G124" s="94">
        <f t="shared" si="2"/>
        <v>0</v>
      </c>
    </row>
    <row r="125" spans="1:7" s="95" customFormat="1" ht="15.75" thickBot="1" x14ac:dyDescent="0.3">
      <c r="A125" s="177"/>
      <c r="B125" s="178"/>
      <c r="C125" s="179" t="s">
        <v>115</v>
      </c>
      <c r="D125" s="180"/>
      <c r="E125" s="178"/>
      <c r="F125" s="181"/>
      <c r="G125" s="182">
        <f>SUM(G108:G124)</f>
        <v>0</v>
      </c>
    </row>
    <row r="126" spans="1:7" x14ac:dyDescent="0.25">
      <c r="A126" s="502" t="s">
        <v>116</v>
      </c>
      <c r="B126" s="503"/>
      <c r="C126" s="137" t="s">
        <v>117</v>
      </c>
      <c r="D126" s="138"/>
      <c r="E126" s="139"/>
      <c r="F126" s="140"/>
      <c r="G126" s="141"/>
    </row>
    <row r="127" spans="1:7" x14ac:dyDescent="0.25">
      <c r="A127" s="96" t="s">
        <v>116</v>
      </c>
      <c r="B127" s="74">
        <v>1</v>
      </c>
      <c r="C127" s="75" t="s">
        <v>118</v>
      </c>
      <c r="D127" s="74">
        <v>30</v>
      </c>
      <c r="E127" s="74" t="s">
        <v>38</v>
      </c>
      <c r="F127" s="468"/>
      <c r="G127" s="76">
        <f t="shared" ref="G127:G134" si="3">D127*F127</f>
        <v>0</v>
      </c>
    </row>
    <row r="128" spans="1:7" x14ac:dyDescent="0.25">
      <c r="A128" s="96" t="s">
        <v>116</v>
      </c>
      <c r="B128" s="74">
        <v>2</v>
      </c>
      <c r="C128" s="88" t="s">
        <v>119</v>
      </c>
      <c r="D128" s="89">
        <v>40</v>
      </c>
      <c r="E128" s="74" t="s">
        <v>38</v>
      </c>
      <c r="F128" s="468"/>
      <c r="G128" s="76">
        <f t="shared" si="3"/>
        <v>0</v>
      </c>
    </row>
    <row r="129" spans="1:7" x14ac:dyDescent="0.25">
      <c r="A129" s="96" t="s">
        <v>116</v>
      </c>
      <c r="B129" s="74">
        <v>3</v>
      </c>
      <c r="C129" s="88" t="s">
        <v>120</v>
      </c>
      <c r="D129" s="89">
        <v>5</v>
      </c>
      <c r="E129" s="74" t="s">
        <v>38</v>
      </c>
      <c r="F129" s="468"/>
      <c r="G129" s="76">
        <f t="shared" si="3"/>
        <v>0</v>
      </c>
    </row>
    <row r="130" spans="1:7" x14ac:dyDescent="0.25">
      <c r="A130" s="96" t="s">
        <v>116</v>
      </c>
      <c r="B130" s="74">
        <v>4</v>
      </c>
      <c r="C130" s="75" t="s">
        <v>121</v>
      </c>
      <c r="D130" s="74">
        <v>10</v>
      </c>
      <c r="E130" s="74" t="s">
        <v>38</v>
      </c>
      <c r="F130" s="468"/>
      <c r="G130" s="76">
        <f t="shared" si="3"/>
        <v>0</v>
      </c>
    </row>
    <row r="131" spans="1:7" x14ac:dyDescent="0.25">
      <c r="A131" s="96" t="s">
        <v>116</v>
      </c>
      <c r="B131" s="74">
        <v>5</v>
      </c>
      <c r="C131" s="75" t="s">
        <v>122</v>
      </c>
      <c r="D131" s="74">
        <v>5</v>
      </c>
      <c r="E131" s="74" t="s">
        <v>38</v>
      </c>
      <c r="F131" s="468"/>
      <c r="G131" s="76">
        <f t="shared" si="3"/>
        <v>0</v>
      </c>
    </row>
    <row r="132" spans="1:7" x14ac:dyDescent="0.25">
      <c r="A132" s="96" t="s">
        <v>116</v>
      </c>
      <c r="B132" s="74">
        <v>6</v>
      </c>
      <c r="C132" s="75" t="s">
        <v>123</v>
      </c>
      <c r="D132" s="74">
        <v>5</v>
      </c>
      <c r="E132" s="74" t="s">
        <v>38</v>
      </c>
      <c r="F132" s="468"/>
      <c r="G132" s="76">
        <f t="shared" si="3"/>
        <v>0</v>
      </c>
    </row>
    <row r="133" spans="1:7" x14ac:dyDescent="0.25">
      <c r="A133" s="150" t="s">
        <v>116</v>
      </c>
      <c r="B133" s="107">
        <v>7</v>
      </c>
      <c r="C133" s="143" t="s">
        <v>124</v>
      </c>
      <c r="D133" s="107">
        <v>1</v>
      </c>
      <c r="E133" s="107" t="s">
        <v>62</v>
      </c>
      <c r="F133" s="469"/>
      <c r="G133" s="144">
        <f t="shared" si="3"/>
        <v>0</v>
      </c>
    </row>
    <row r="134" spans="1:7" ht="79.5" customHeight="1" thickBot="1" x14ac:dyDescent="0.3">
      <c r="A134" s="101" t="s">
        <v>116</v>
      </c>
      <c r="B134" s="93">
        <v>8</v>
      </c>
      <c r="C134" s="145" t="s">
        <v>196</v>
      </c>
      <c r="D134" s="109">
        <v>1</v>
      </c>
      <c r="E134" s="93" t="s">
        <v>62</v>
      </c>
      <c r="F134" s="470"/>
      <c r="G134" s="94">
        <f t="shared" si="3"/>
        <v>0</v>
      </c>
    </row>
    <row r="135" spans="1:7" s="95" customFormat="1" ht="15.75" thickBot="1" x14ac:dyDescent="0.3">
      <c r="A135" s="177"/>
      <c r="B135" s="178"/>
      <c r="C135" s="179" t="s">
        <v>125</v>
      </c>
      <c r="D135" s="180"/>
      <c r="E135" s="178"/>
      <c r="F135" s="181"/>
      <c r="G135" s="182">
        <f>SUM(G127:G134)</f>
        <v>0</v>
      </c>
    </row>
    <row r="136" spans="1:7" x14ac:dyDescent="0.25">
      <c r="A136" s="502" t="s">
        <v>126</v>
      </c>
      <c r="B136" s="503"/>
      <c r="C136" s="137" t="s">
        <v>127</v>
      </c>
      <c r="D136" s="138"/>
      <c r="E136" s="139"/>
      <c r="F136" s="140"/>
      <c r="G136" s="141"/>
    </row>
    <row r="137" spans="1:7" x14ac:dyDescent="0.25">
      <c r="A137" s="97" t="s">
        <v>126</v>
      </c>
      <c r="B137" s="3">
        <v>1</v>
      </c>
      <c r="C137" s="6" t="s">
        <v>130</v>
      </c>
      <c r="D137" s="3">
        <v>3</v>
      </c>
      <c r="E137" s="1" t="s">
        <v>79</v>
      </c>
      <c r="F137" s="468"/>
      <c r="G137" s="76">
        <f t="shared" ref="G137:G149" si="4">D137*F137</f>
        <v>0</v>
      </c>
    </row>
    <row r="138" spans="1:7" x14ac:dyDescent="0.25">
      <c r="A138" s="97" t="s">
        <v>126</v>
      </c>
      <c r="B138" s="3">
        <v>2</v>
      </c>
      <c r="C138" s="6" t="s">
        <v>131</v>
      </c>
      <c r="D138" s="3">
        <v>2</v>
      </c>
      <c r="E138" s="1" t="s">
        <v>79</v>
      </c>
      <c r="F138" s="468"/>
      <c r="G138" s="76">
        <f t="shared" si="4"/>
        <v>0</v>
      </c>
    </row>
    <row r="139" spans="1:7" x14ac:dyDescent="0.25">
      <c r="A139" s="97" t="s">
        <v>126</v>
      </c>
      <c r="B139" s="3">
        <v>3</v>
      </c>
      <c r="C139" s="4" t="s">
        <v>133</v>
      </c>
      <c r="D139" s="5">
        <v>2</v>
      </c>
      <c r="E139" s="1" t="s">
        <v>38</v>
      </c>
      <c r="F139" s="468"/>
      <c r="G139" s="76">
        <f t="shared" si="4"/>
        <v>0</v>
      </c>
    </row>
    <row r="140" spans="1:7" x14ac:dyDescent="0.25">
      <c r="A140" s="97" t="s">
        <v>126</v>
      </c>
      <c r="B140" s="3">
        <v>4</v>
      </c>
      <c r="C140" s="82" t="s">
        <v>134</v>
      </c>
      <c r="D140" s="87">
        <v>3</v>
      </c>
      <c r="E140" s="1" t="s">
        <v>79</v>
      </c>
      <c r="F140" s="468"/>
      <c r="G140" s="76">
        <f t="shared" si="4"/>
        <v>0</v>
      </c>
    </row>
    <row r="141" spans="1:7" x14ac:dyDescent="0.25">
      <c r="A141" s="97" t="s">
        <v>126</v>
      </c>
      <c r="B141" s="3">
        <v>5</v>
      </c>
      <c r="C141" s="4" t="s">
        <v>253</v>
      </c>
      <c r="D141" s="5">
        <v>2</v>
      </c>
      <c r="E141" s="1" t="s">
        <v>79</v>
      </c>
      <c r="F141" s="468"/>
      <c r="G141" s="76">
        <f t="shared" si="4"/>
        <v>0</v>
      </c>
    </row>
    <row r="142" spans="1:7" x14ac:dyDescent="0.25">
      <c r="A142" s="97" t="s">
        <v>126</v>
      </c>
      <c r="B142" s="3">
        <v>6</v>
      </c>
      <c r="C142" s="4" t="s">
        <v>254</v>
      </c>
      <c r="D142" s="5">
        <v>2</v>
      </c>
      <c r="E142" s="1" t="s">
        <v>79</v>
      </c>
      <c r="F142" s="468"/>
      <c r="G142" s="76">
        <f t="shared" si="4"/>
        <v>0</v>
      </c>
    </row>
    <row r="143" spans="1:7" x14ac:dyDescent="0.25">
      <c r="A143" s="97" t="s">
        <v>126</v>
      </c>
      <c r="B143" s="3">
        <v>7</v>
      </c>
      <c r="C143" s="4" t="s">
        <v>255</v>
      </c>
      <c r="D143" s="5">
        <v>2</v>
      </c>
      <c r="E143" s="1" t="s">
        <v>79</v>
      </c>
      <c r="F143" s="468"/>
      <c r="G143" s="76">
        <f t="shared" si="4"/>
        <v>0</v>
      </c>
    </row>
    <row r="144" spans="1:7" x14ac:dyDescent="0.25">
      <c r="A144" s="97" t="s">
        <v>126</v>
      </c>
      <c r="B144" s="3">
        <v>8</v>
      </c>
      <c r="C144" s="4" t="s">
        <v>256</v>
      </c>
      <c r="D144" s="5">
        <v>2</v>
      </c>
      <c r="E144" s="1" t="s">
        <v>79</v>
      </c>
      <c r="F144" s="468"/>
      <c r="G144" s="76">
        <f t="shared" si="4"/>
        <v>0</v>
      </c>
    </row>
    <row r="145" spans="1:7" x14ac:dyDescent="0.25">
      <c r="A145" s="97" t="s">
        <v>126</v>
      </c>
      <c r="B145" s="3">
        <v>9</v>
      </c>
      <c r="C145" s="4" t="s">
        <v>257</v>
      </c>
      <c r="D145" s="5">
        <v>2</v>
      </c>
      <c r="E145" s="1" t="s">
        <v>79</v>
      </c>
      <c r="F145" s="468"/>
      <c r="G145" s="76">
        <f t="shared" si="4"/>
        <v>0</v>
      </c>
    </row>
    <row r="146" spans="1:7" x14ac:dyDescent="0.25">
      <c r="A146" s="97" t="s">
        <v>126</v>
      </c>
      <c r="B146" s="3">
        <v>10</v>
      </c>
      <c r="C146" s="4" t="s">
        <v>258</v>
      </c>
      <c r="D146" s="5">
        <v>2</v>
      </c>
      <c r="E146" s="1" t="s">
        <v>79</v>
      </c>
      <c r="F146" s="468"/>
      <c r="G146" s="76">
        <f t="shared" si="4"/>
        <v>0</v>
      </c>
    </row>
    <row r="147" spans="1:7" x14ac:dyDescent="0.25">
      <c r="A147" s="96" t="s">
        <v>126</v>
      </c>
      <c r="B147" s="3">
        <v>11</v>
      </c>
      <c r="C147" s="7" t="s">
        <v>96</v>
      </c>
      <c r="D147" s="8">
        <v>80</v>
      </c>
      <c r="E147" s="74" t="s">
        <v>55</v>
      </c>
      <c r="F147" s="468"/>
      <c r="G147" s="76">
        <f t="shared" si="4"/>
        <v>0</v>
      </c>
    </row>
    <row r="148" spans="1:7" x14ac:dyDescent="0.25">
      <c r="A148" s="150" t="s">
        <v>126</v>
      </c>
      <c r="B148" s="152">
        <v>12</v>
      </c>
      <c r="C148" s="34" t="s">
        <v>135</v>
      </c>
      <c r="D148" s="35">
        <v>1</v>
      </c>
      <c r="E148" s="107" t="s">
        <v>62</v>
      </c>
      <c r="F148" s="468"/>
      <c r="G148" s="144">
        <f t="shared" si="4"/>
        <v>0</v>
      </c>
    </row>
    <row r="149" spans="1:7" ht="75.75" customHeight="1" thickBot="1" x14ac:dyDescent="0.3">
      <c r="A149" s="101" t="s">
        <v>126</v>
      </c>
      <c r="B149" s="154">
        <v>13</v>
      </c>
      <c r="C149" s="145" t="s">
        <v>196</v>
      </c>
      <c r="D149" s="109">
        <v>1</v>
      </c>
      <c r="E149" s="93" t="s">
        <v>62</v>
      </c>
      <c r="F149" s="470"/>
      <c r="G149" s="94">
        <f t="shared" si="4"/>
        <v>0</v>
      </c>
    </row>
    <row r="150" spans="1:7" s="95" customFormat="1" ht="15.75" thickBot="1" x14ac:dyDescent="0.3">
      <c r="A150" s="177"/>
      <c r="B150" s="178"/>
      <c r="C150" s="179" t="s">
        <v>136</v>
      </c>
      <c r="D150" s="180"/>
      <c r="E150" s="178"/>
      <c r="F150" s="181"/>
      <c r="G150" s="182">
        <f>SUM(G137:G149)</f>
        <v>0</v>
      </c>
    </row>
    <row r="151" spans="1:7" x14ac:dyDescent="0.25">
      <c r="A151" s="502" t="s">
        <v>137</v>
      </c>
      <c r="B151" s="503"/>
      <c r="C151" s="137" t="s">
        <v>138</v>
      </c>
      <c r="D151" s="138"/>
      <c r="E151" s="139"/>
      <c r="F151" s="140"/>
      <c r="G151" s="141"/>
    </row>
    <row r="152" spans="1:7" x14ac:dyDescent="0.25">
      <c r="A152" s="96" t="s">
        <v>137</v>
      </c>
      <c r="B152" s="74">
        <v>1</v>
      </c>
      <c r="C152" s="75" t="s">
        <v>139</v>
      </c>
      <c r="D152" s="74">
        <v>70</v>
      </c>
      <c r="E152" s="74" t="s">
        <v>140</v>
      </c>
      <c r="F152" s="472"/>
      <c r="G152" s="76">
        <f t="shared" ref="G152:G155" si="5">D152*F152</f>
        <v>0</v>
      </c>
    </row>
    <row r="153" spans="1:7" x14ac:dyDescent="0.25">
      <c r="A153" s="96" t="s">
        <v>137</v>
      </c>
      <c r="B153" s="74">
        <v>2</v>
      </c>
      <c r="C153" s="75" t="s">
        <v>141</v>
      </c>
      <c r="D153" s="74">
        <v>70</v>
      </c>
      <c r="E153" s="74" t="s">
        <v>140</v>
      </c>
      <c r="F153" s="468"/>
      <c r="G153" s="76">
        <f t="shared" si="5"/>
        <v>0</v>
      </c>
    </row>
    <row r="154" spans="1:7" x14ac:dyDescent="0.25">
      <c r="A154" s="96" t="s">
        <v>137</v>
      </c>
      <c r="B154" s="74">
        <v>3</v>
      </c>
      <c r="C154" s="7" t="s">
        <v>142</v>
      </c>
      <c r="D154" s="74">
        <v>1</v>
      </c>
      <c r="E154" s="74" t="s">
        <v>62</v>
      </c>
      <c r="F154" s="468"/>
      <c r="G154" s="76">
        <f t="shared" si="5"/>
        <v>0</v>
      </c>
    </row>
    <row r="155" spans="1:7" ht="76.5" customHeight="1" thickBot="1" x14ac:dyDescent="0.3">
      <c r="A155" s="150" t="s">
        <v>137</v>
      </c>
      <c r="B155" s="107">
        <v>4</v>
      </c>
      <c r="C155" s="108" t="s">
        <v>196</v>
      </c>
      <c r="D155" s="106">
        <v>1</v>
      </c>
      <c r="E155" s="107" t="s">
        <v>62</v>
      </c>
      <c r="F155" s="473"/>
      <c r="G155" s="144">
        <f t="shared" si="5"/>
        <v>0</v>
      </c>
    </row>
    <row r="156" spans="1:7" s="95" customFormat="1" ht="15.75" thickBot="1" x14ac:dyDescent="0.3">
      <c r="A156" s="177"/>
      <c r="B156" s="178"/>
      <c r="C156" s="179" t="s">
        <v>143</v>
      </c>
      <c r="D156" s="180"/>
      <c r="E156" s="178"/>
      <c r="F156" s="181"/>
      <c r="G156" s="182">
        <f>SUM(G152:G155)</f>
        <v>0</v>
      </c>
    </row>
    <row r="157" spans="1:7" x14ac:dyDescent="0.25">
      <c r="A157" s="502" t="s">
        <v>144</v>
      </c>
      <c r="B157" s="503"/>
      <c r="C157" s="137" t="s">
        <v>149</v>
      </c>
      <c r="D157" s="138"/>
      <c r="E157" s="139"/>
      <c r="F157" s="140"/>
      <c r="G157" s="141"/>
    </row>
    <row r="158" spans="1:7" x14ac:dyDescent="0.25">
      <c r="A158" s="96" t="s">
        <v>144</v>
      </c>
      <c r="B158" s="74">
        <v>1</v>
      </c>
      <c r="C158" s="75" t="s">
        <v>154</v>
      </c>
      <c r="D158" s="74">
        <v>20</v>
      </c>
      <c r="E158" s="74" t="s">
        <v>55</v>
      </c>
      <c r="F158" s="468"/>
      <c r="G158" s="76">
        <f t="shared" ref="G158:G161" si="6">D158*F158</f>
        <v>0</v>
      </c>
    </row>
    <row r="159" spans="1:7" x14ac:dyDescent="0.25">
      <c r="A159" s="96" t="s">
        <v>144</v>
      </c>
      <c r="B159" s="74">
        <v>2</v>
      </c>
      <c r="C159" s="75" t="s">
        <v>155</v>
      </c>
      <c r="D159" s="74">
        <v>20</v>
      </c>
      <c r="E159" s="74" t="s">
        <v>55</v>
      </c>
      <c r="F159" s="468"/>
      <c r="G159" s="76">
        <f t="shared" si="6"/>
        <v>0</v>
      </c>
    </row>
    <row r="160" spans="1:7" x14ac:dyDescent="0.25">
      <c r="A160" s="150" t="s">
        <v>144</v>
      </c>
      <c r="B160" s="107">
        <v>3</v>
      </c>
      <c r="C160" s="153" t="s">
        <v>156</v>
      </c>
      <c r="D160" s="106">
        <v>60</v>
      </c>
      <c r="E160" s="107" t="s">
        <v>55</v>
      </c>
      <c r="F160" s="469"/>
      <c r="G160" s="144">
        <f t="shared" si="6"/>
        <v>0</v>
      </c>
    </row>
    <row r="161" spans="1:7" ht="75.75" customHeight="1" thickBot="1" x14ac:dyDescent="0.3">
      <c r="A161" s="101" t="s">
        <v>144</v>
      </c>
      <c r="B161" s="93">
        <v>4</v>
      </c>
      <c r="C161" s="145" t="s">
        <v>196</v>
      </c>
      <c r="D161" s="109">
        <v>1</v>
      </c>
      <c r="E161" s="93" t="s">
        <v>62</v>
      </c>
      <c r="F161" s="470"/>
      <c r="G161" s="94">
        <f t="shared" si="6"/>
        <v>0</v>
      </c>
    </row>
    <row r="162" spans="1:7" s="95" customFormat="1" ht="15.75" thickBot="1" x14ac:dyDescent="0.3">
      <c r="A162" s="177"/>
      <c r="B162" s="178"/>
      <c r="C162" s="179" t="s">
        <v>148</v>
      </c>
      <c r="D162" s="180"/>
      <c r="E162" s="178"/>
      <c r="F162" s="181"/>
      <c r="G162" s="182">
        <f>SUM(G158:G161)</f>
        <v>0</v>
      </c>
    </row>
    <row r="163" spans="1:7" ht="21" customHeight="1" thickBot="1" x14ac:dyDescent="0.3">
      <c r="A163" s="172"/>
      <c r="B163" s="173"/>
      <c r="C163" s="174" t="s">
        <v>197</v>
      </c>
      <c r="D163" s="175"/>
      <c r="E163" s="173"/>
      <c r="F163" s="176"/>
      <c r="G163" s="183">
        <f>SUM(G66,G83,G106,G125,G135,G150,G156,G162)</f>
        <v>0</v>
      </c>
    </row>
    <row r="165" spans="1:7" s="110" customFormat="1" x14ac:dyDescent="0.25">
      <c r="C165" s="111"/>
      <c r="F165" s="112"/>
    </row>
    <row r="166" spans="1:7" x14ac:dyDescent="0.25">
      <c r="C166" s="504"/>
      <c r="D166" s="504"/>
      <c r="E166" s="504"/>
      <c r="F166" s="504"/>
      <c r="G166" s="504"/>
    </row>
    <row r="167" spans="1:7" x14ac:dyDescent="0.25">
      <c r="C167" s="504"/>
      <c r="D167" s="504"/>
      <c r="E167" s="504"/>
      <c r="F167" s="504"/>
      <c r="G167" s="504"/>
    </row>
  </sheetData>
  <sheetProtection algorithmName="SHA-512" hashValue="Rn370wGoec2JIXS/VdWiHfUYKZ1iG5JIYhHtcBSTkB6Xb7aJhmWwPZr5F6+k8c6FIxIkAjl1XS+WOpbCFtM0SQ==" saltValue="BkjQM89rALIayNtJhxmtAw==" spinCount="100000" sheet="1" objects="1" scenarios="1"/>
  <autoFilter ref="A17:G163" xr:uid="{278B0266-A559-4B29-A223-3DE5E13CCC1E}">
    <filterColumn colId="0" showButton="0"/>
  </autoFilter>
  <customSheetViews>
    <customSheetView guid="{AB757A8B-8F1B-4283-8BCF-E51FEB0C7E97}" scale="85" showGridLines="0" fitToPage="1" showAutoFilter="1" topLeftCell="A148">
      <selection activeCell="B36" sqref="B36"/>
      <rowBreaks count="2" manualBreakCount="2">
        <brk id="66" max="6" man="1"/>
        <brk id="135" max="6" man="1"/>
      </rowBreaks>
      <pageMargins left="0.70866141732283472" right="0.70866141732283472" top="0.91" bottom="0.74803149606299213" header="0.31496062992125984" footer="0.31496062992125984"/>
      <pageSetup paperSize="8" scale="80" fitToHeight="0" orientation="portrait" r:id="rId1"/>
      <headerFooter>
        <oddFooter>&amp;LVD Kryry - projektová příprava - generální projektant
&amp;A&amp;R&amp;P / &amp;N</oddFooter>
      </headerFooter>
      <autoFilter ref="A17:G163" xr:uid="{00000000-0000-0000-0000-000000000000}">
        <filterColumn colId="0" showButton="0"/>
      </autoFilter>
    </customSheetView>
  </customSheetViews>
  <mergeCells count="14">
    <mergeCell ref="A157:B157"/>
    <mergeCell ref="C166:G167"/>
    <mergeCell ref="A67:B67"/>
    <mergeCell ref="A84:B84"/>
    <mergeCell ref="A107:B107"/>
    <mergeCell ref="A126:B126"/>
    <mergeCell ref="A136:B136"/>
    <mergeCell ref="A151:B151"/>
    <mergeCell ref="A55:B55"/>
    <mergeCell ref="A17:B17"/>
    <mergeCell ref="A18:B18"/>
    <mergeCell ref="C18:G18"/>
    <mergeCell ref="A19:B19"/>
    <mergeCell ref="A38:B38"/>
  </mergeCells>
  <conditionalFormatting sqref="C14:F15 A14:A15">
    <cfRule type="expression" dxfId="22" priority="3">
      <formula>(AND(#REF!=0,$D14&lt;&gt;""))</formula>
    </cfRule>
  </conditionalFormatting>
  <conditionalFormatting sqref="C7:F13 A7:A13">
    <cfRule type="expression" dxfId="21" priority="2">
      <formula>(AND(#REF!=0,$D7&lt;&gt;""))</formula>
    </cfRule>
  </conditionalFormatting>
  <conditionalFormatting sqref="F20:F37 F39:F54 F56:F65 F68:F82 F85:F105 F108:F124 F127:F134 F137:F149 F152:F155 F158:F161">
    <cfRule type="cellIs" dxfId="20" priority="1" operator="equal">
      <formula>0</formula>
    </cfRule>
  </conditionalFormatting>
  <pageMargins left="0.70866141732283472" right="0.70866141732283472" top="0.91" bottom="0.74803149606299213" header="0.31496062992125984" footer="0.31496062992125984"/>
  <pageSetup paperSize="8" scale="80" fitToHeight="0" orientation="portrait" r:id="rId2"/>
  <headerFooter>
    <oddFooter>&amp;LVD Kryry - projektová příprava - generální projektant
&amp;A&amp;R&amp;P / &amp;N</oddFooter>
  </headerFooter>
  <rowBreaks count="2" manualBreakCount="2">
    <brk id="66" max="6" man="1"/>
    <brk id="135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5D8D8-B1EE-4C63-AC84-DF313E2E31EB}">
  <sheetPr>
    <tabColor theme="8" tint="0.39997558519241921"/>
  </sheetPr>
  <dimension ref="A1:I78"/>
  <sheetViews>
    <sheetView showGridLines="0" zoomScale="85" zoomScaleNormal="85" zoomScaleSheetLayoutView="85" workbookViewId="0">
      <selection activeCell="D16" sqref="D16 F16"/>
    </sheetView>
  </sheetViews>
  <sheetFormatPr defaultColWidth="11" defaultRowHeight="15" x14ac:dyDescent="0.25"/>
  <cols>
    <col min="1" max="1" width="4.7109375" style="67" bestFit="1" customWidth="1"/>
    <col min="2" max="2" width="3.42578125" style="67" bestFit="1" customWidth="1"/>
    <col min="3" max="3" width="106.85546875" style="67" customWidth="1"/>
    <col min="4" max="4" width="11.42578125" style="67" customWidth="1"/>
    <col min="5" max="5" width="7.5703125" style="67" bestFit="1" customWidth="1"/>
    <col min="6" max="6" width="11.85546875" style="68" customWidth="1"/>
    <col min="7" max="7" width="15.7109375" style="67" customWidth="1"/>
    <col min="8" max="16384" width="11" style="67"/>
  </cols>
  <sheetData>
    <row r="1" spans="1:7" s="21" customFormat="1" ht="20.25" x14ac:dyDescent="0.2">
      <c r="A1" s="190" t="str">
        <f>'Rekapitulace rozpočtu'!A3</f>
        <v>VD Kryry - projektová příprava - generální projektant</v>
      </c>
      <c r="B1" s="18"/>
      <c r="C1" s="19"/>
      <c r="D1" s="19"/>
      <c r="E1" s="19"/>
      <c r="F1" s="20"/>
      <c r="G1" s="19"/>
    </row>
    <row r="2" spans="1:7" s="21" customFormat="1" ht="16.5" customHeight="1" x14ac:dyDescent="0.2">
      <c r="A2" s="17"/>
      <c r="B2" s="18"/>
      <c r="C2" s="19"/>
      <c r="D2" s="19"/>
      <c r="E2" s="19"/>
      <c r="F2" s="20"/>
      <c r="G2" s="19"/>
    </row>
    <row r="3" spans="1:7" s="21" customFormat="1" ht="20.25" x14ac:dyDescent="0.2">
      <c r="A3" s="17" t="s">
        <v>181</v>
      </c>
      <c r="B3" s="18"/>
      <c r="C3" s="19"/>
      <c r="D3" s="19"/>
      <c r="E3" s="19"/>
      <c r="F3" s="20"/>
      <c r="G3" s="19"/>
    </row>
    <row r="4" spans="1:7" ht="13.5" customHeight="1" x14ac:dyDescent="0.25"/>
    <row r="5" spans="1:7" ht="18.75" thickBot="1" x14ac:dyDescent="0.3">
      <c r="A5" s="22" t="s">
        <v>3</v>
      </c>
      <c r="B5" s="23"/>
      <c r="C5" s="23"/>
      <c r="D5" s="23"/>
      <c r="E5" s="23"/>
      <c r="F5" s="23"/>
      <c r="G5" s="23"/>
    </row>
    <row r="6" spans="1:7" x14ac:dyDescent="0.25">
      <c r="A6" s="15" t="s">
        <v>24</v>
      </c>
      <c r="B6" s="155"/>
      <c r="C6" s="16" t="s">
        <v>199</v>
      </c>
      <c r="D6" s="156"/>
      <c r="E6" s="156"/>
      <c r="F6" s="157"/>
      <c r="G6" s="158">
        <f>G41</f>
        <v>0</v>
      </c>
    </row>
    <row r="7" spans="1:7" x14ac:dyDescent="0.25">
      <c r="A7" s="10" t="s">
        <v>76</v>
      </c>
      <c r="B7" s="159"/>
      <c r="C7" s="11" t="s">
        <v>170</v>
      </c>
      <c r="D7" s="160"/>
      <c r="E7" s="161"/>
      <c r="F7" s="162"/>
      <c r="G7" s="163">
        <f>G50</f>
        <v>0</v>
      </c>
    </row>
    <row r="8" spans="1:7" x14ac:dyDescent="0.25">
      <c r="A8" s="9" t="s">
        <v>94</v>
      </c>
      <c r="B8" s="159"/>
      <c r="C8" s="12" t="s">
        <v>171</v>
      </c>
      <c r="D8" s="164"/>
      <c r="E8" s="165"/>
      <c r="F8" s="166"/>
      <c r="G8" s="163">
        <f>G56</f>
        <v>0</v>
      </c>
    </row>
    <row r="9" spans="1:7" ht="15.75" thickBot="1" x14ac:dyDescent="0.3">
      <c r="A9" s="9" t="s">
        <v>98</v>
      </c>
      <c r="B9" s="159"/>
      <c r="C9" s="11" t="s">
        <v>172</v>
      </c>
      <c r="D9" s="160"/>
      <c r="E9" s="161"/>
      <c r="F9" s="162"/>
      <c r="G9" s="163">
        <f>G73</f>
        <v>0</v>
      </c>
    </row>
    <row r="10" spans="1:7" ht="15.75" thickBot="1" x14ac:dyDescent="0.3">
      <c r="A10" s="13" t="s">
        <v>176</v>
      </c>
      <c r="B10" s="167"/>
      <c r="C10" s="14"/>
      <c r="D10" s="14"/>
      <c r="E10" s="168"/>
      <c r="F10" s="169"/>
      <c r="G10" s="170">
        <f>SUBTOTAL(9,G6:G9)</f>
        <v>0</v>
      </c>
    </row>
    <row r="11" spans="1:7" ht="11.25" customHeight="1" x14ac:dyDescent="0.25"/>
    <row r="12" spans="1:7" ht="25.5" customHeight="1" thickBot="1" x14ac:dyDescent="0.3">
      <c r="A12" s="125" t="s">
        <v>164</v>
      </c>
      <c r="B12" s="66"/>
    </row>
    <row r="13" spans="1:7" ht="24" x14ac:dyDescent="0.25">
      <c r="A13" s="492" t="s">
        <v>20</v>
      </c>
      <c r="B13" s="493"/>
      <c r="C13" s="69" t="s">
        <v>21</v>
      </c>
      <c r="D13" s="69" t="s">
        <v>22</v>
      </c>
      <c r="E13" s="70" t="s">
        <v>23</v>
      </c>
      <c r="F13" s="71" t="s">
        <v>227</v>
      </c>
      <c r="G13" s="72" t="s">
        <v>228</v>
      </c>
    </row>
    <row r="14" spans="1:7" x14ac:dyDescent="0.25">
      <c r="A14" s="494" t="s">
        <v>24</v>
      </c>
      <c r="B14" s="495"/>
      <c r="C14" s="496" t="s">
        <v>264</v>
      </c>
      <c r="D14" s="497"/>
      <c r="E14" s="497"/>
      <c r="F14" s="497"/>
      <c r="G14" s="499"/>
    </row>
    <row r="15" spans="1:7" x14ac:dyDescent="0.25">
      <c r="A15" s="500" t="s">
        <v>25</v>
      </c>
      <c r="B15" s="501"/>
      <c r="C15" s="126" t="s">
        <v>200</v>
      </c>
      <c r="D15" s="127"/>
      <c r="E15" s="127"/>
      <c r="F15" s="128"/>
      <c r="G15" s="129"/>
    </row>
    <row r="16" spans="1:7" x14ac:dyDescent="0.25">
      <c r="A16" s="73" t="s">
        <v>25</v>
      </c>
      <c r="B16" s="74">
        <v>1</v>
      </c>
      <c r="C16" s="75" t="s">
        <v>26</v>
      </c>
      <c r="D16" s="74">
        <v>150</v>
      </c>
      <c r="E16" s="74" t="s">
        <v>27</v>
      </c>
      <c r="F16" s="468"/>
      <c r="G16" s="76">
        <f>D16*F16</f>
        <v>0</v>
      </c>
    </row>
    <row r="17" spans="1:7" x14ac:dyDescent="0.25">
      <c r="A17" s="73" t="s">
        <v>25</v>
      </c>
      <c r="B17" s="74">
        <v>2</v>
      </c>
      <c r="C17" s="77" t="s">
        <v>29</v>
      </c>
      <c r="D17" s="78">
        <v>70</v>
      </c>
      <c r="E17" s="74" t="s">
        <v>27</v>
      </c>
      <c r="F17" s="468"/>
      <c r="G17" s="76">
        <f t="shared" ref="G17:G39" si="0">D17*F17</f>
        <v>0</v>
      </c>
    </row>
    <row r="18" spans="1:7" x14ac:dyDescent="0.25">
      <c r="A18" s="73" t="s">
        <v>25</v>
      </c>
      <c r="B18" s="74">
        <v>3</v>
      </c>
      <c r="C18" s="75" t="s">
        <v>229</v>
      </c>
      <c r="D18" s="74">
        <v>30</v>
      </c>
      <c r="E18" s="74" t="s">
        <v>27</v>
      </c>
      <c r="F18" s="468"/>
      <c r="G18" s="76">
        <f t="shared" si="0"/>
        <v>0</v>
      </c>
    </row>
    <row r="19" spans="1:7" x14ac:dyDescent="0.25">
      <c r="A19" s="73" t="s">
        <v>25</v>
      </c>
      <c r="B19" s="74">
        <v>4</v>
      </c>
      <c r="C19" s="75" t="s">
        <v>31</v>
      </c>
      <c r="D19" s="74">
        <v>70</v>
      </c>
      <c r="E19" s="74" t="s">
        <v>27</v>
      </c>
      <c r="F19" s="468"/>
      <c r="G19" s="76">
        <f t="shared" si="0"/>
        <v>0</v>
      </c>
    </row>
    <row r="20" spans="1:7" x14ac:dyDescent="0.25">
      <c r="A20" s="81" t="s">
        <v>25</v>
      </c>
      <c r="B20" s="74">
        <v>5</v>
      </c>
      <c r="C20" s="83" t="s">
        <v>33</v>
      </c>
      <c r="D20" s="78">
        <v>30</v>
      </c>
      <c r="E20" s="74" t="s">
        <v>27</v>
      </c>
      <c r="F20" s="468"/>
      <c r="G20" s="76">
        <f t="shared" si="0"/>
        <v>0</v>
      </c>
    </row>
    <row r="21" spans="1:7" x14ac:dyDescent="0.25">
      <c r="A21" s="81" t="s">
        <v>25</v>
      </c>
      <c r="B21" s="74">
        <v>6</v>
      </c>
      <c r="C21" s="82" t="s">
        <v>260</v>
      </c>
      <c r="D21" s="87">
        <v>100</v>
      </c>
      <c r="E21" s="74" t="s">
        <v>27</v>
      </c>
      <c r="F21" s="468"/>
      <c r="G21" s="76">
        <f t="shared" si="0"/>
        <v>0</v>
      </c>
    </row>
    <row r="22" spans="1:7" x14ac:dyDescent="0.25">
      <c r="A22" s="81" t="s">
        <v>25</v>
      </c>
      <c r="B22" s="74">
        <v>7</v>
      </c>
      <c r="C22" s="82" t="s">
        <v>40</v>
      </c>
      <c r="D22" s="87">
        <v>100</v>
      </c>
      <c r="E22" s="74" t="s">
        <v>27</v>
      </c>
      <c r="F22" s="468"/>
      <c r="G22" s="76">
        <f t="shared" si="0"/>
        <v>0</v>
      </c>
    </row>
    <row r="23" spans="1:7" x14ac:dyDescent="0.25">
      <c r="A23" s="490" t="s">
        <v>44</v>
      </c>
      <c r="B23" s="491"/>
      <c r="C23" s="126" t="s">
        <v>201</v>
      </c>
      <c r="D23" s="130"/>
      <c r="E23" s="127"/>
      <c r="F23" s="128"/>
      <c r="G23" s="131"/>
    </row>
    <row r="24" spans="1:7" x14ac:dyDescent="0.25">
      <c r="A24" s="73" t="s">
        <v>44</v>
      </c>
      <c r="B24" s="74">
        <v>1</v>
      </c>
      <c r="C24" s="75" t="s">
        <v>45</v>
      </c>
      <c r="D24" s="74">
        <v>40</v>
      </c>
      <c r="E24" s="74" t="s">
        <v>46</v>
      </c>
      <c r="F24" s="468"/>
      <c r="G24" s="76">
        <f t="shared" si="0"/>
        <v>0</v>
      </c>
    </row>
    <row r="25" spans="1:7" x14ac:dyDescent="0.25">
      <c r="A25" s="81" t="s">
        <v>44</v>
      </c>
      <c r="B25" s="87">
        <v>2</v>
      </c>
      <c r="C25" s="82" t="s">
        <v>47</v>
      </c>
      <c r="D25" s="87">
        <v>20</v>
      </c>
      <c r="E25" s="74" t="s">
        <v>46</v>
      </c>
      <c r="F25" s="468"/>
      <c r="G25" s="76">
        <f t="shared" si="0"/>
        <v>0</v>
      </c>
    </row>
    <row r="26" spans="1:7" x14ac:dyDescent="0.25">
      <c r="A26" s="81" t="s">
        <v>44</v>
      </c>
      <c r="B26" s="74">
        <v>3</v>
      </c>
      <c r="C26" s="82" t="s">
        <v>48</v>
      </c>
      <c r="D26" s="87">
        <v>15</v>
      </c>
      <c r="E26" s="74" t="s">
        <v>46</v>
      </c>
      <c r="F26" s="468"/>
      <c r="G26" s="76">
        <f t="shared" si="0"/>
        <v>0</v>
      </c>
    </row>
    <row r="27" spans="1:7" x14ac:dyDescent="0.25">
      <c r="A27" s="81" t="s">
        <v>44</v>
      </c>
      <c r="B27" s="87">
        <v>4</v>
      </c>
      <c r="C27" s="82" t="s">
        <v>51</v>
      </c>
      <c r="D27" s="87">
        <v>20</v>
      </c>
      <c r="E27" s="74" t="s">
        <v>46</v>
      </c>
      <c r="F27" s="468"/>
      <c r="G27" s="76">
        <f t="shared" si="0"/>
        <v>0</v>
      </c>
    </row>
    <row r="28" spans="1:7" x14ac:dyDescent="0.25">
      <c r="A28" s="73" t="s">
        <v>44</v>
      </c>
      <c r="B28" s="74">
        <v>5</v>
      </c>
      <c r="C28" s="88" t="s">
        <v>52</v>
      </c>
      <c r="D28" s="89">
        <v>100</v>
      </c>
      <c r="E28" s="74" t="s">
        <v>27</v>
      </c>
      <c r="F28" s="468"/>
      <c r="G28" s="76">
        <f t="shared" si="0"/>
        <v>0</v>
      </c>
    </row>
    <row r="29" spans="1:7" x14ac:dyDescent="0.25">
      <c r="A29" s="73" t="s">
        <v>44</v>
      </c>
      <c r="B29" s="87">
        <v>6</v>
      </c>
      <c r="C29" s="75" t="s">
        <v>59</v>
      </c>
      <c r="D29" s="74">
        <v>100</v>
      </c>
      <c r="E29" s="74" t="s">
        <v>57</v>
      </c>
      <c r="F29" s="468"/>
      <c r="G29" s="76">
        <f t="shared" si="0"/>
        <v>0</v>
      </c>
    </row>
    <row r="30" spans="1:7" s="80" customFormat="1" x14ac:dyDescent="0.25">
      <c r="A30" s="73" t="s">
        <v>44</v>
      </c>
      <c r="B30" s="74">
        <v>7</v>
      </c>
      <c r="C30" s="82" t="s">
        <v>61</v>
      </c>
      <c r="D30" s="87">
        <v>1</v>
      </c>
      <c r="E30" s="74" t="s">
        <v>62</v>
      </c>
      <c r="F30" s="468"/>
      <c r="G30" s="79">
        <f t="shared" si="0"/>
        <v>0</v>
      </c>
    </row>
    <row r="31" spans="1:7" s="80" customFormat="1" x14ac:dyDescent="0.25">
      <c r="A31" s="73" t="s">
        <v>44</v>
      </c>
      <c r="B31" s="87">
        <v>8</v>
      </c>
      <c r="C31" s="75" t="s">
        <v>63</v>
      </c>
      <c r="D31" s="74">
        <v>1</v>
      </c>
      <c r="E31" s="74" t="s">
        <v>62</v>
      </c>
      <c r="F31" s="468"/>
      <c r="G31" s="79">
        <f t="shared" si="0"/>
        <v>0</v>
      </c>
    </row>
    <row r="32" spans="1:7" x14ac:dyDescent="0.25">
      <c r="A32" s="73" t="s">
        <v>44</v>
      </c>
      <c r="B32" s="74">
        <v>9</v>
      </c>
      <c r="C32" s="75" t="s">
        <v>64</v>
      </c>
      <c r="D32" s="74">
        <v>1</v>
      </c>
      <c r="E32" s="74" t="s">
        <v>62</v>
      </c>
      <c r="F32" s="468"/>
      <c r="G32" s="76">
        <f t="shared" si="0"/>
        <v>0</v>
      </c>
    </row>
    <row r="33" spans="1:7" x14ac:dyDescent="0.25">
      <c r="A33" s="490" t="s">
        <v>65</v>
      </c>
      <c r="B33" s="491"/>
      <c r="C33" s="126" t="s">
        <v>202</v>
      </c>
      <c r="D33" s="130"/>
      <c r="E33" s="127"/>
      <c r="F33" s="128"/>
      <c r="G33" s="131"/>
    </row>
    <row r="34" spans="1:7" x14ac:dyDescent="0.25">
      <c r="A34" s="73" t="s">
        <v>65</v>
      </c>
      <c r="B34" s="74">
        <v>1</v>
      </c>
      <c r="C34" s="88" t="s">
        <v>66</v>
      </c>
      <c r="D34" s="89">
        <v>50</v>
      </c>
      <c r="E34" s="74" t="s">
        <v>38</v>
      </c>
      <c r="F34" s="468"/>
      <c r="G34" s="76">
        <f t="shared" si="0"/>
        <v>0</v>
      </c>
    </row>
    <row r="35" spans="1:7" x14ac:dyDescent="0.25">
      <c r="A35" s="73" t="s">
        <v>65</v>
      </c>
      <c r="B35" s="74">
        <v>2</v>
      </c>
      <c r="C35" s="88" t="s">
        <v>67</v>
      </c>
      <c r="D35" s="89">
        <v>50</v>
      </c>
      <c r="E35" s="74" t="s">
        <v>38</v>
      </c>
      <c r="F35" s="468"/>
      <c r="G35" s="76">
        <f t="shared" si="0"/>
        <v>0</v>
      </c>
    </row>
    <row r="36" spans="1:7" s="118" customFormat="1" x14ac:dyDescent="0.25">
      <c r="A36" s="113" t="s">
        <v>65</v>
      </c>
      <c r="B36" s="74">
        <v>3</v>
      </c>
      <c r="C36" s="114" t="s">
        <v>68</v>
      </c>
      <c r="D36" s="115">
        <v>15</v>
      </c>
      <c r="E36" s="116" t="s">
        <v>38</v>
      </c>
      <c r="F36" s="468"/>
      <c r="G36" s="117">
        <f t="shared" si="0"/>
        <v>0</v>
      </c>
    </row>
    <row r="37" spans="1:7" x14ac:dyDescent="0.25">
      <c r="A37" s="73" t="s">
        <v>65</v>
      </c>
      <c r="B37" s="74">
        <v>4</v>
      </c>
      <c r="C37" s="75" t="s">
        <v>72</v>
      </c>
      <c r="D37" s="74">
        <v>50</v>
      </c>
      <c r="E37" s="74" t="s">
        <v>38</v>
      </c>
      <c r="F37" s="468"/>
      <c r="G37" s="76">
        <f t="shared" si="0"/>
        <v>0</v>
      </c>
    </row>
    <row r="38" spans="1:7" x14ac:dyDescent="0.25">
      <c r="A38" s="73" t="s">
        <v>65</v>
      </c>
      <c r="B38" s="74">
        <v>5</v>
      </c>
      <c r="C38" s="75" t="s">
        <v>73</v>
      </c>
      <c r="D38" s="74">
        <v>50</v>
      </c>
      <c r="E38" s="74" t="s">
        <v>38</v>
      </c>
      <c r="F38" s="468"/>
      <c r="G38" s="76">
        <f t="shared" si="0"/>
        <v>0</v>
      </c>
    </row>
    <row r="39" spans="1:7" x14ac:dyDescent="0.25">
      <c r="A39" s="142" t="s">
        <v>65</v>
      </c>
      <c r="B39" s="107">
        <v>6</v>
      </c>
      <c r="C39" s="143" t="s">
        <v>74</v>
      </c>
      <c r="D39" s="107">
        <v>1</v>
      </c>
      <c r="E39" s="107" t="s">
        <v>62</v>
      </c>
      <c r="F39" s="469"/>
      <c r="G39" s="144">
        <f t="shared" si="0"/>
        <v>0</v>
      </c>
    </row>
    <row r="40" spans="1:7" ht="80.25" customHeight="1" thickBot="1" x14ac:dyDescent="0.3">
      <c r="A40" s="92" t="s">
        <v>65</v>
      </c>
      <c r="B40" s="154">
        <v>7</v>
      </c>
      <c r="C40" s="104" t="s">
        <v>196</v>
      </c>
      <c r="D40" s="105">
        <v>1</v>
      </c>
      <c r="E40" s="93" t="s">
        <v>62</v>
      </c>
      <c r="F40" s="470"/>
      <c r="G40" s="94">
        <f>F40*D40</f>
        <v>0</v>
      </c>
    </row>
    <row r="41" spans="1:7" s="95" customFormat="1" ht="15.75" thickBot="1" x14ac:dyDescent="0.3">
      <c r="A41" s="177"/>
      <c r="B41" s="178"/>
      <c r="C41" s="179" t="s">
        <v>75</v>
      </c>
      <c r="D41" s="180"/>
      <c r="E41" s="178"/>
      <c r="F41" s="181"/>
      <c r="G41" s="182">
        <f>SUM(G16:G40)</f>
        <v>0</v>
      </c>
    </row>
    <row r="42" spans="1:7" x14ac:dyDescent="0.25">
      <c r="A42" s="502" t="s">
        <v>76</v>
      </c>
      <c r="B42" s="503"/>
      <c r="C42" s="132" t="s">
        <v>99</v>
      </c>
      <c r="D42" s="133"/>
      <c r="E42" s="134"/>
      <c r="F42" s="135"/>
      <c r="G42" s="136"/>
    </row>
    <row r="43" spans="1:7" x14ac:dyDescent="0.25">
      <c r="A43" s="102" t="s">
        <v>76</v>
      </c>
      <c r="B43" s="74">
        <v>1</v>
      </c>
      <c r="C43" s="75" t="s">
        <v>100</v>
      </c>
      <c r="D43" s="74">
        <v>50</v>
      </c>
      <c r="E43" s="74" t="s">
        <v>79</v>
      </c>
      <c r="F43" s="468"/>
      <c r="G43" s="76">
        <f t="shared" ref="G43:G48" si="1">D43*F43</f>
        <v>0</v>
      </c>
    </row>
    <row r="44" spans="1:7" x14ac:dyDescent="0.25">
      <c r="A44" s="103" t="s">
        <v>76</v>
      </c>
      <c r="B44" s="87">
        <v>2</v>
      </c>
      <c r="C44" s="82" t="s">
        <v>261</v>
      </c>
      <c r="D44" s="87">
        <v>50</v>
      </c>
      <c r="E44" s="74" t="s">
        <v>79</v>
      </c>
      <c r="F44" s="468"/>
      <c r="G44" s="76">
        <f t="shared" si="1"/>
        <v>0</v>
      </c>
    </row>
    <row r="45" spans="1:7" x14ac:dyDescent="0.25">
      <c r="A45" s="102" t="s">
        <v>76</v>
      </c>
      <c r="B45" s="74">
        <v>3</v>
      </c>
      <c r="C45" s="82" t="s">
        <v>252</v>
      </c>
      <c r="D45" s="87">
        <v>50</v>
      </c>
      <c r="E45" s="74" t="s">
        <v>79</v>
      </c>
      <c r="F45" s="468"/>
      <c r="G45" s="76">
        <f t="shared" si="1"/>
        <v>0</v>
      </c>
    </row>
    <row r="46" spans="1:7" x14ac:dyDescent="0.25">
      <c r="A46" s="103" t="s">
        <v>76</v>
      </c>
      <c r="B46" s="87">
        <v>4</v>
      </c>
      <c r="C46" s="82" t="s">
        <v>113</v>
      </c>
      <c r="D46" s="87">
        <v>20</v>
      </c>
      <c r="E46" s="74" t="s">
        <v>79</v>
      </c>
      <c r="F46" s="468"/>
      <c r="G46" s="76">
        <f t="shared" si="1"/>
        <v>0</v>
      </c>
    </row>
    <row r="47" spans="1:7" x14ac:dyDescent="0.25">
      <c r="A47" s="102" t="s">
        <v>76</v>
      </c>
      <c r="B47" s="74">
        <v>5</v>
      </c>
      <c r="C47" s="82" t="s">
        <v>262</v>
      </c>
      <c r="D47" s="87">
        <v>50</v>
      </c>
      <c r="E47" s="74" t="s">
        <v>263</v>
      </c>
      <c r="F47" s="468"/>
      <c r="G47" s="76">
        <f t="shared" si="1"/>
        <v>0</v>
      </c>
    </row>
    <row r="48" spans="1:7" x14ac:dyDescent="0.25">
      <c r="A48" s="171" t="s">
        <v>76</v>
      </c>
      <c r="B48" s="147">
        <v>6</v>
      </c>
      <c r="C48" s="143" t="s">
        <v>114</v>
      </c>
      <c r="D48" s="107">
        <v>80</v>
      </c>
      <c r="E48" s="107" t="s">
        <v>55</v>
      </c>
      <c r="F48" s="469"/>
      <c r="G48" s="144">
        <f t="shared" si="1"/>
        <v>0</v>
      </c>
    </row>
    <row r="49" spans="1:9" ht="81" customHeight="1" thickBot="1" x14ac:dyDescent="0.3">
      <c r="A49" s="100" t="s">
        <v>76</v>
      </c>
      <c r="B49" s="154">
        <v>7</v>
      </c>
      <c r="C49" s="104" t="s">
        <v>196</v>
      </c>
      <c r="D49" s="105">
        <v>1</v>
      </c>
      <c r="E49" s="93" t="s">
        <v>62</v>
      </c>
      <c r="F49" s="470"/>
      <c r="G49" s="94">
        <f>F49*D49</f>
        <v>0</v>
      </c>
    </row>
    <row r="50" spans="1:9" s="95" customFormat="1" ht="15.75" thickBot="1" x14ac:dyDescent="0.3">
      <c r="A50" s="177"/>
      <c r="B50" s="178"/>
      <c r="C50" s="179" t="s">
        <v>93</v>
      </c>
      <c r="D50" s="180"/>
      <c r="E50" s="178"/>
      <c r="F50" s="181"/>
      <c r="G50" s="182">
        <f>SUM(G43:G49)</f>
        <v>0</v>
      </c>
    </row>
    <row r="51" spans="1:9" x14ac:dyDescent="0.25">
      <c r="A51" s="502" t="s">
        <v>94</v>
      </c>
      <c r="B51" s="503"/>
      <c r="C51" s="137" t="s">
        <v>117</v>
      </c>
      <c r="D51" s="138"/>
      <c r="E51" s="139"/>
      <c r="F51" s="140"/>
      <c r="G51" s="141"/>
    </row>
    <row r="52" spans="1:9" x14ac:dyDescent="0.25">
      <c r="A52" s="96" t="s">
        <v>94</v>
      </c>
      <c r="B52" s="74">
        <v>1</v>
      </c>
      <c r="C52" s="75" t="s">
        <v>118</v>
      </c>
      <c r="D52" s="74">
        <v>25</v>
      </c>
      <c r="E52" s="74" t="s">
        <v>38</v>
      </c>
      <c r="F52" s="468"/>
      <c r="G52" s="76">
        <f t="shared" ref="G52:G54" si="2">D52*F52</f>
        <v>0</v>
      </c>
    </row>
    <row r="53" spans="1:9" x14ac:dyDescent="0.25">
      <c r="A53" s="96" t="s">
        <v>94</v>
      </c>
      <c r="B53" s="74">
        <v>2</v>
      </c>
      <c r="C53" s="75" t="s">
        <v>121</v>
      </c>
      <c r="D53" s="74">
        <v>4</v>
      </c>
      <c r="E53" s="74" t="s">
        <v>38</v>
      </c>
      <c r="F53" s="468"/>
      <c r="G53" s="76">
        <f t="shared" si="2"/>
        <v>0</v>
      </c>
    </row>
    <row r="54" spans="1:9" x14ac:dyDescent="0.25">
      <c r="A54" s="150" t="s">
        <v>94</v>
      </c>
      <c r="B54" s="107">
        <v>3</v>
      </c>
      <c r="C54" s="143" t="s">
        <v>124</v>
      </c>
      <c r="D54" s="107">
        <v>1</v>
      </c>
      <c r="E54" s="107" t="s">
        <v>62</v>
      </c>
      <c r="F54" s="469"/>
      <c r="G54" s="144">
        <f t="shared" si="2"/>
        <v>0</v>
      </c>
    </row>
    <row r="55" spans="1:9" ht="76.5" customHeight="1" thickBot="1" x14ac:dyDescent="0.3">
      <c r="A55" s="100" t="s">
        <v>94</v>
      </c>
      <c r="B55" s="154">
        <v>4</v>
      </c>
      <c r="C55" s="104" t="s">
        <v>196</v>
      </c>
      <c r="D55" s="105">
        <v>1</v>
      </c>
      <c r="E55" s="93" t="s">
        <v>62</v>
      </c>
      <c r="F55" s="470"/>
      <c r="G55" s="94">
        <f>F55*D55</f>
        <v>0</v>
      </c>
    </row>
    <row r="56" spans="1:9" s="95" customFormat="1" ht="15.75" thickBot="1" x14ac:dyDescent="0.3">
      <c r="A56" s="177"/>
      <c r="B56" s="178"/>
      <c r="C56" s="179" t="s">
        <v>97</v>
      </c>
      <c r="D56" s="180"/>
      <c r="E56" s="178"/>
      <c r="F56" s="181"/>
      <c r="G56" s="182">
        <f>SUM(G52:G55)</f>
        <v>0</v>
      </c>
    </row>
    <row r="57" spans="1:9" x14ac:dyDescent="0.25">
      <c r="A57" s="502" t="s">
        <v>98</v>
      </c>
      <c r="B57" s="503"/>
      <c r="C57" s="137" t="s">
        <v>127</v>
      </c>
      <c r="D57" s="138"/>
      <c r="E57" s="139"/>
      <c r="F57" s="140"/>
      <c r="G57" s="141"/>
    </row>
    <row r="58" spans="1:9" x14ac:dyDescent="0.25">
      <c r="A58" s="96" t="s">
        <v>98</v>
      </c>
      <c r="B58" s="1">
        <v>1</v>
      </c>
      <c r="C58" s="2" t="s">
        <v>128</v>
      </c>
      <c r="D58" s="1">
        <v>40</v>
      </c>
      <c r="E58" s="1" t="s">
        <v>55</v>
      </c>
      <c r="F58" s="468"/>
      <c r="G58" s="76">
        <f t="shared" ref="G58:G71" si="3">D58*F58</f>
        <v>0</v>
      </c>
    </row>
    <row r="59" spans="1:9" x14ac:dyDescent="0.25">
      <c r="A59" s="97" t="s">
        <v>98</v>
      </c>
      <c r="B59" s="3">
        <v>2</v>
      </c>
      <c r="C59" s="4" t="s">
        <v>129</v>
      </c>
      <c r="D59" s="5">
        <v>40</v>
      </c>
      <c r="E59" s="1" t="s">
        <v>55</v>
      </c>
      <c r="F59" s="468"/>
      <c r="G59" s="76">
        <f t="shared" si="3"/>
        <v>0</v>
      </c>
    </row>
    <row r="60" spans="1:9" x14ac:dyDescent="0.25">
      <c r="A60" s="96" t="s">
        <v>98</v>
      </c>
      <c r="B60" s="1">
        <v>3</v>
      </c>
      <c r="C60" s="6" t="s">
        <v>130</v>
      </c>
      <c r="D60" s="3">
        <v>15</v>
      </c>
      <c r="E60" s="1" t="s">
        <v>79</v>
      </c>
      <c r="F60" s="468"/>
      <c r="G60" s="76">
        <f t="shared" si="3"/>
        <v>0</v>
      </c>
    </row>
    <row r="61" spans="1:9" x14ac:dyDescent="0.25">
      <c r="A61" s="97" t="s">
        <v>98</v>
      </c>
      <c r="B61" s="3">
        <v>4</v>
      </c>
      <c r="C61" s="4" t="s">
        <v>132</v>
      </c>
      <c r="D61" s="5">
        <v>50</v>
      </c>
      <c r="E61" s="1" t="s">
        <v>38</v>
      </c>
      <c r="F61" s="468"/>
      <c r="G61" s="76">
        <f t="shared" si="3"/>
        <v>0</v>
      </c>
      <c r="I61" s="119"/>
    </row>
    <row r="62" spans="1:9" x14ac:dyDescent="0.25">
      <c r="A62" s="96" t="s">
        <v>98</v>
      </c>
      <c r="B62" s="1">
        <v>5</v>
      </c>
      <c r="C62" s="4" t="s">
        <v>133</v>
      </c>
      <c r="D62" s="5">
        <v>10</v>
      </c>
      <c r="E62" s="1" t="s">
        <v>38</v>
      </c>
      <c r="F62" s="468"/>
      <c r="G62" s="76">
        <f t="shared" si="3"/>
        <v>0</v>
      </c>
    </row>
    <row r="63" spans="1:9" x14ac:dyDescent="0.25">
      <c r="A63" s="97" t="s">
        <v>98</v>
      </c>
      <c r="B63" s="3">
        <v>6</v>
      </c>
      <c r="C63" s="82" t="s">
        <v>134</v>
      </c>
      <c r="D63" s="87">
        <v>5</v>
      </c>
      <c r="E63" s="1" t="s">
        <v>79</v>
      </c>
      <c r="F63" s="468"/>
      <c r="G63" s="76">
        <f t="shared" si="3"/>
        <v>0</v>
      </c>
    </row>
    <row r="64" spans="1:9" x14ac:dyDescent="0.25">
      <c r="A64" s="96" t="s">
        <v>98</v>
      </c>
      <c r="B64" s="1">
        <v>7</v>
      </c>
      <c r="C64" s="4" t="s">
        <v>253</v>
      </c>
      <c r="D64" s="5">
        <v>15</v>
      </c>
      <c r="E64" s="1" t="s">
        <v>79</v>
      </c>
      <c r="F64" s="468"/>
      <c r="G64" s="76">
        <f t="shared" si="3"/>
        <v>0</v>
      </c>
    </row>
    <row r="65" spans="1:7" x14ac:dyDescent="0.25">
      <c r="A65" s="97" t="s">
        <v>98</v>
      </c>
      <c r="B65" s="3">
        <v>8</v>
      </c>
      <c r="C65" s="4" t="s">
        <v>254</v>
      </c>
      <c r="D65" s="5">
        <v>15</v>
      </c>
      <c r="E65" s="1" t="s">
        <v>79</v>
      </c>
      <c r="F65" s="468"/>
      <c r="G65" s="76">
        <f t="shared" si="3"/>
        <v>0</v>
      </c>
    </row>
    <row r="66" spans="1:7" x14ac:dyDescent="0.25">
      <c r="A66" s="96" t="s">
        <v>98</v>
      </c>
      <c r="B66" s="1">
        <v>9</v>
      </c>
      <c r="C66" s="4" t="s">
        <v>255</v>
      </c>
      <c r="D66" s="5">
        <v>15</v>
      </c>
      <c r="E66" s="1" t="s">
        <v>79</v>
      </c>
      <c r="F66" s="468"/>
      <c r="G66" s="76">
        <f t="shared" si="3"/>
        <v>0</v>
      </c>
    </row>
    <row r="67" spans="1:7" x14ac:dyDescent="0.25">
      <c r="A67" s="97" t="s">
        <v>98</v>
      </c>
      <c r="B67" s="3">
        <v>10</v>
      </c>
      <c r="C67" s="4" t="s">
        <v>256</v>
      </c>
      <c r="D67" s="5">
        <v>15</v>
      </c>
      <c r="E67" s="1" t="s">
        <v>79</v>
      </c>
      <c r="F67" s="468"/>
      <c r="G67" s="76">
        <f t="shared" si="3"/>
        <v>0</v>
      </c>
    </row>
    <row r="68" spans="1:7" x14ac:dyDescent="0.25">
      <c r="A68" s="96" t="s">
        <v>98</v>
      </c>
      <c r="B68" s="1">
        <v>11</v>
      </c>
      <c r="C68" s="4" t="s">
        <v>257</v>
      </c>
      <c r="D68" s="5">
        <v>15</v>
      </c>
      <c r="E68" s="1" t="s">
        <v>79</v>
      </c>
      <c r="F68" s="468"/>
      <c r="G68" s="76">
        <f t="shared" si="3"/>
        <v>0</v>
      </c>
    </row>
    <row r="69" spans="1:7" x14ac:dyDescent="0.25">
      <c r="A69" s="97" t="s">
        <v>98</v>
      </c>
      <c r="B69" s="3">
        <v>12</v>
      </c>
      <c r="C69" s="4" t="s">
        <v>258</v>
      </c>
      <c r="D69" s="5">
        <v>15</v>
      </c>
      <c r="E69" s="1" t="s">
        <v>79</v>
      </c>
      <c r="F69" s="468"/>
      <c r="G69" s="76">
        <f t="shared" si="3"/>
        <v>0</v>
      </c>
    </row>
    <row r="70" spans="1:7" x14ac:dyDescent="0.25">
      <c r="A70" s="96" t="s">
        <v>98</v>
      </c>
      <c r="B70" s="1">
        <v>13</v>
      </c>
      <c r="C70" s="7" t="s">
        <v>96</v>
      </c>
      <c r="D70" s="8">
        <v>80</v>
      </c>
      <c r="E70" s="74" t="s">
        <v>55</v>
      </c>
      <c r="F70" s="468"/>
      <c r="G70" s="76">
        <f t="shared" si="3"/>
        <v>0</v>
      </c>
    </row>
    <row r="71" spans="1:7" x14ac:dyDescent="0.25">
      <c r="A71" s="146" t="s">
        <v>98</v>
      </c>
      <c r="B71" s="152">
        <v>14</v>
      </c>
      <c r="C71" s="34" t="s">
        <v>267</v>
      </c>
      <c r="D71" s="35">
        <v>1</v>
      </c>
      <c r="E71" s="107" t="s">
        <v>62</v>
      </c>
      <c r="F71" s="469"/>
      <c r="G71" s="144">
        <f t="shared" si="3"/>
        <v>0</v>
      </c>
    </row>
    <row r="72" spans="1:7" ht="82.5" customHeight="1" thickBot="1" x14ac:dyDescent="0.3">
      <c r="A72" s="100" t="s">
        <v>98</v>
      </c>
      <c r="B72" s="154">
        <v>15</v>
      </c>
      <c r="C72" s="104" t="s">
        <v>196</v>
      </c>
      <c r="D72" s="105">
        <v>1</v>
      </c>
      <c r="E72" s="93" t="s">
        <v>62</v>
      </c>
      <c r="F72" s="470"/>
      <c r="G72" s="94">
        <f>F72*D72</f>
        <v>0</v>
      </c>
    </row>
    <row r="73" spans="1:7" s="95" customFormat="1" ht="15.75" thickBot="1" x14ac:dyDescent="0.3">
      <c r="A73" s="177"/>
      <c r="B73" s="178"/>
      <c r="C73" s="179" t="s">
        <v>115</v>
      </c>
      <c r="D73" s="180"/>
      <c r="E73" s="178"/>
      <c r="F73" s="181"/>
      <c r="G73" s="182">
        <f>SUM(G58:G72)</f>
        <v>0</v>
      </c>
    </row>
    <row r="74" spans="1:7" ht="16.5" thickBot="1" x14ac:dyDescent="0.3">
      <c r="A74" s="172"/>
      <c r="B74" s="173"/>
      <c r="C74" s="174" t="s">
        <v>197</v>
      </c>
      <c r="D74" s="175"/>
      <c r="E74" s="173"/>
      <c r="F74" s="176"/>
      <c r="G74" s="183">
        <f>SUM(G41,G50,G56,G73)</f>
        <v>0</v>
      </c>
    </row>
    <row r="76" spans="1:7" s="110" customFormat="1" x14ac:dyDescent="0.25">
      <c r="C76" s="111"/>
      <c r="F76" s="112"/>
    </row>
    <row r="77" spans="1:7" x14ac:dyDescent="0.25">
      <c r="C77" s="504"/>
      <c r="D77" s="504"/>
      <c r="E77" s="504"/>
      <c r="F77" s="504"/>
      <c r="G77" s="504"/>
    </row>
    <row r="78" spans="1:7" x14ac:dyDescent="0.25">
      <c r="C78" s="504"/>
      <c r="D78" s="504"/>
      <c r="E78" s="504"/>
      <c r="F78" s="504"/>
      <c r="G78" s="504"/>
    </row>
  </sheetData>
  <sheetProtection algorithmName="SHA-512" hashValue="7Q5f5nHRhUel4ijgJREufSN5mc1cxV366Ddp2QDeMVLoJr2+rXULYaw2MThnliKpYWLx16M/KJ4qXNrOdoi6hw==" saltValue="EKwBObSNlXcTHxbl4pQh8Q==" spinCount="100000" sheet="1" objects="1" scenarios="1"/>
  <autoFilter ref="A13:I74" xr:uid="{EBEA6A01-2BA4-41A0-B603-BCE3F87A2CAF}">
    <filterColumn colId="0" showButton="0"/>
  </autoFilter>
  <customSheetViews>
    <customSheetView guid="{AB757A8B-8F1B-4283-8BCF-E51FEB0C7E97}" scale="85" showGridLines="0" showAutoFilter="1" topLeftCell="A58">
      <selection activeCell="B36" sqref="B36"/>
      <rowBreaks count="1" manualBreakCount="1">
        <brk id="74" max="6" man="1"/>
      </rowBreaks>
      <pageMargins left="0.70866141732283472" right="0.70866141732283472" top="0.55118110236220474" bottom="0.70866141732283472" header="0.31496062992125984" footer="0.31496062992125984"/>
      <pageSetup paperSize="8" scale="80" fitToHeight="0" orientation="portrait" r:id="rId1"/>
      <headerFooter>
        <oddFooter>&amp;LVD Kryry - projektová příprava - generální projektant
&amp;A&amp;R&amp;P / &amp;N</oddFooter>
      </headerFooter>
      <autoFilter ref="A13:I74" xr:uid="{00000000-0000-0000-0000-000000000000}">
        <filterColumn colId="0" showButton="0"/>
      </autoFilter>
    </customSheetView>
  </customSheetViews>
  <mergeCells count="10">
    <mergeCell ref="A42:B42"/>
    <mergeCell ref="A51:B51"/>
    <mergeCell ref="A57:B57"/>
    <mergeCell ref="C77:G78"/>
    <mergeCell ref="A13:B13"/>
    <mergeCell ref="A14:B14"/>
    <mergeCell ref="C14:G14"/>
    <mergeCell ref="A15:B15"/>
    <mergeCell ref="A23:B23"/>
    <mergeCell ref="A33:B33"/>
  </mergeCells>
  <conditionalFormatting sqref="C10:F10 A10">
    <cfRule type="expression" dxfId="14" priority="3">
      <formula>(AND(#REF!=0,$D10&lt;&gt;""))</formula>
    </cfRule>
  </conditionalFormatting>
  <conditionalFormatting sqref="C7:F9 A7:A9">
    <cfRule type="expression" dxfId="13" priority="2">
      <formula>(AND(#REF!=0,$D7&lt;&gt;""))</formula>
    </cfRule>
  </conditionalFormatting>
  <conditionalFormatting sqref="F16:F22 F24:F32 F34:F40 F43:F49 F52:F55 F58:F72">
    <cfRule type="cellIs" dxfId="12" priority="1" operator="equal">
      <formula>0</formula>
    </cfRule>
  </conditionalFormatting>
  <pageMargins left="0.70866141732283472" right="0.70866141732283472" top="0.55118110236220474" bottom="0.70866141732283472" header="0.31496062992125984" footer="0.31496062992125984"/>
  <pageSetup paperSize="8" scale="80" fitToHeight="0" orientation="portrait" r:id="rId2"/>
  <headerFooter>
    <oddFooter>&amp;LVD Kryry - projektová příprava - generální projektant
&amp;A&amp;R&amp;P / &amp;N</oddFooter>
  </headerFooter>
  <rowBreaks count="1" manualBreakCount="1">
    <brk id="7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ADFD-39CB-4E80-A927-D31913C84D39}">
  <dimension ref="A1:Q70"/>
  <sheetViews>
    <sheetView showGridLines="0" topLeftCell="A37" zoomScale="94" zoomScaleNormal="94" zoomScaleSheetLayoutView="80" workbookViewId="0">
      <selection activeCell="C66" sqref="C66"/>
    </sheetView>
  </sheetViews>
  <sheetFormatPr defaultColWidth="9.140625" defaultRowHeight="14.25" x14ac:dyDescent="0.2"/>
  <cols>
    <col min="1" max="1" width="5.5703125" style="23" customWidth="1"/>
    <col min="2" max="2" width="81.85546875" style="23" customWidth="1"/>
    <col min="3" max="3" width="14.7109375" style="42" customWidth="1"/>
    <col min="4" max="4" width="3.5703125" style="23" customWidth="1"/>
    <col min="5" max="5" width="10.5703125" style="23" customWidth="1"/>
    <col min="6" max="6" width="15" style="23" customWidth="1"/>
    <col min="7" max="7" width="10.7109375" style="476" customWidth="1"/>
    <col min="8" max="16384" width="9.140625" style="23"/>
  </cols>
  <sheetData>
    <row r="1" spans="1:17" ht="15" x14ac:dyDescent="0.25">
      <c r="A1" s="189" t="str">
        <f>'Rekapitulace rozpočtu'!A3</f>
        <v>VD Kryry - projektová příprava - generální projektant</v>
      </c>
      <c r="D1" s="33"/>
    </row>
    <row r="2" spans="1:17" ht="9.75" customHeight="1" x14ac:dyDescent="0.2">
      <c r="D2" s="33"/>
    </row>
    <row r="3" spans="1:17" ht="9.75" customHeight="1" x14ac:dyDescent="0.2">
      <c r="D3" s="33"/>
    </row>
    <row r="4" spans="1:17" x14ac:dyDescent="0.2">
      <c r="A4" s="23" t="s">
        <v>165</v>
      </c>
      <c r="D4" s="33"/>
    </row>
    <row r="5" spans="1:17" ht="15" thickBot="1" x14ac:dyDescent="0.25">
      <c r="D5" s="33"/>
    </row>
    <row r="6" spans="1:17" ht="62.25" customHeight="1" x14ac:dyDescent="0.2">
      <c r="A6" s="277" t="s">
        <v>160</v>
      </c>
      <c r="B6" s="278" t="s">
        <v>159</v>
      </c>
      <c r="C6" s="279" t="s">
        <v>286</v>
      </c>
      <c r="D6" s="533" t="s">
        <v>294</v>
      </c>
      <c r="E6" s="534"/>
      <c r="F6" s="280" t="s">
        <v>1</v>
      </c>
      <c r="G6" s="478" t="s">
        <v>306</v>
      </c>
    </row>
    <row r="7" spans="1:17" ht="28.5" customHeight="1" x14ac:dyDescent="0.2">
      <c r="A7" s="281">
        <v>1</v>
      </c>
      <c r="B7" s="266" t="s">
        <v>287</v>
      </c>
      <c r="C7" s="267">
        <v>46356</v>
      </c>
      <c r="D7" s="268"/>
      <c r="E7" s="269">
        <v>46446</v>
      </c>
      <c r="F7" s="282">
        <f>SUMIFS($C$20:$C$60,$D$20:$D$60,$A7)+SUMIFS($C$67:$C$68,$D$67:$D$68,$A7)</f>
        <v>0</v>
      </c>
      <c r="G7" s="477">
        <f>ROUND(F7/($A$14/100),2)</f>
        <v>0</v>
      </c>
      <c r="H7" s="527" t="s">
        <v>307</v>
      </c>
      <c r="I7" s="528"/>
      <c r="J7" s="528"/>
      <c r="K7" s="528"/>
      <c r="L7" s="528"/>
      <c r="M7" s="528"/>
      <c r="N7" s="528"/>
      <c r="O7" s="528"/>
      <c r="P7" s="528"/>
      <c r="Q7" s="529"/>
    </row>
    <row r="8" spans="1:17" ht="28.5" customHeight="1" x14ac:dyDescent="0.2">
      <c r="A8" s="281">
        <v>2</v>
      </c>
      <c r="B8" s="266" t="s">
        <v>288</v>
      </c>
      <c r="C8" s="267">
        <v>46721</v>
      </c>
      <c r="D8" s="268"/>
      <c r="E8" s="269">
        <v>46812</v>
      </c>
      <c r="F8" s="282">
        <f>SUMIFS($C$20:$C$60,$D$20:$D$60,$A8)+SUMIFS($C$67:$C$68,$D$67:$D$68,$A8)</f>
        <v>0</v>
      </c>
      <c r="G8" s="477">
        <f t="shared" ref="G8:G10" si="0">ROUND(F8/($A$14/100),2)</f>
        <v>0</v>
      </c>
      <c r="H8" s="530"/>
      <c r="I8" s="531"/>
      <c r="J8" s="531"/>
      <c r="K8" s="531"/>
      <c r="L8" s="531"/>
      <c r="M8" s="531"/>
      <c r="N8" s="531"/>
      <c r="O8" s="531"/>
      <c r="P8" s="531"/>
      <c r="Q8" s="532"/>
    </row>
    <row r="9" spans="1:17" ht="28.5" customHeight="1" x14ac:dyDescent="0.2">
      <c r="A9" s="281">
        <v>3</v>
      </c>
      <c r="B9" s="266" t="s">
        <v>289</v>
      </c>
      <c r="C9" s="267">
        <v>47087</v>
      </c>
      <c r="D9" s="268"/>
      <c r="E9" s="269">
        <v>47177</v>
      </c>
      <c r="F9" s="282">
        <f>SUMIFS($C$20:$C$60,$D$20:$D$60,$A9)+SUMIFS($C$67:$C$68,$D$67:$D$68,$A9)</f>
        <v>0</v>
      </c>
      <c r="G9" s="477">
        <f t="shared" si="0"/>
        <v>0</v>
      </c>
    </row>
    <row r="10" spans="1:17" ht="28.5" customHeight="1" x14ac:dyDescent="0.2">
      <c r="A10" s="281">
        <v>4</v>
      </c>
      <c r="B10" s="266" t="s">
        <v>293</v>
      </c>
      <c r="C10" s="267">
        <v>47452</v>
      </c>
      <c r="D10" s="268"/>
      <c r="E10" s="269">
        <v>47542</v>
      </c>
      <c r="F10" s="282">
        <f>SUMIFS($C$20:$C$60,$D$20:$D$60,$A10)+SUMIFS($C$67:$C$68,$D$67:$D$68,$A10)</f>
        <v>6000000</v>
      </c>
      <c r="G10" s="477">
        <f t="shared" si="0"/>
        <v>100</v>
      </c>
    </row>
    <row r="11" spans="1:17" ht="28.5" customHeight="1" x14ac:dyDescent="0.2">
      <c r="A11" s="281">
        <v>5</v>
      </c>
      <c r="B11" s="266" t="s">
        <v>290</v>
      </c>
      <c r="C11" s="270">
        <v>47573</v>
      </c>
      <c r="D11" s="271"/>
      <c r="E11" s="535">
        <v>47817</v>
      </c>
      <c r="F11" s="538">
        <f>SUMIFS($C$20:$C$60,$D$20:$D$60,$A11)+SUMIFS($C$20:$C$60,$D$20:$D$60,$A12)+SUMIFS($C$20:$C$60,$D$20:$D$60,$A13)+SUMIFS($C$67:$C$68,$D$67:$D$68,$A11)+SUMIFS($C$67:$C$68,$D$67:$D$68,$A12)+SUMIFS($C$67:$C$68,$D$67:$D$68,$A13)</f>
        <v>0</v>
      </c>
      <c r="G11" s="526">
        <f>ROUND(F11/($A$14/100),2)</f>
        <v>0</v>
      </c>
    </row>
    <row r="12" spans="1:17" ht="28.5" customHeight="1" x14ac:dyDescent="0.2">
      <c r="A12" s="281">
        <v>6</v>
      </c>
      <c r="B12" s="266" t="s">
        <v>292</v>
      </c>
      <c r="C12" s="270">
        <v>47603</v>
      </c>
      <c r="D12" s="272"/>
      <c r="E12" s="536"/>
      <c r="F12" s="539"/>
      <c r="G12" s="526"/>
    </row>
    <row r="13" spans="1:17" ht="28.5" customHeight="1" x14ac:dyDescent="0.2">
      <c r="A13" s="281">
        <v>7</v>
      </c>
      <c r="B13" s="266" t="s">
        <v>291</v>
      </c>
      <c r="C13" s="270">
        <v>47817</v>
      </c>
      <c r="D13" s="273"/>
      <c r="E13" s="537"/>
      <c r="F13" s="540"/>
      <c r="G13" s="526"/>
    </row>
    <row r="14" spans="1:17" ht="15" customHeight="1" thickBot="1" x14ac:dyDescent="0.3">
      <c r="A14" s="522">
        <f>SUM(F7:F13)</f>
        <v>6000000</v>
      </c>
      <c r="B14" s="523"/>
      <c r="C14" s="523"/>
      <c r="D14" s="523"/>
      <c r="E14" s="523"/>
      <c r="F14" s="524"/>
    </row>
    <row r="15" spans="1:17" ht="15" x14ac:dyDescent="0.25">
      <c r="A15" s="283"/>
      <c r="B15" s="283"/>
      <c r="C15" s="283"/>
      <c r="D15" s="283"/>
      <c r="E15" s="283"/>
      <c r="F15" s="283"/>
    </row>
    <row r="16" spans="1:17" x14ac:dyDescent="0.2">
      <c r="D16" s="33"/>
    </row>
    <row r="17" spans="1:7" x14ac:dyDescent="0.2">
      <c r="A17" s="23" t="s">
        <v>296</v>
      </c>
      <c r="D17" s="33"/>
    </row>
    <row r="18" spans="1:7" ht="15" thickBot="1" x14ac:dyDescent="0.25">
      <c r="D18" s="33"/>
      <c r="F18" s="312"/>
    </row>
    <row r="19" spans="1:7" s="261" customFormat="1" ht="23.25" customHeight="1" thickBot="1" x14ac:dyDescent="0.25">
      <c r="A19" s="257" t="str">
        <f>'Rekapitulace rozpočtu'!A24</f>
        <v>Označení</v>
      </c>
      <c r="B19" s="258" t="str">
        <f>'Rekapitulace rozpočtu'!B24</f>
        <v>Popis</v>
      </c>
      <c r="C19" s="259" t="str">
        <f>'Rekapitulace rozpočtu'!C24</f>
        <v>Cena v Kč bez DPH</v>
      </c>
      <c r="D19" s="260" t="str">
        <f>'Rekapitulace rozpočtu'!D24</f>
        <v>Etapa</v>
      </c>
      <c r="G19" s="475"/>
    </row>
    <row r="20" spans="1:7" x14ac:dyDescent="0.2">
      <c r="A20" s="244" t="str">
        <f>'Rekapitulace rozpočtu'!A26</f>
        <v>E</v>
      </c>
      <c r="B20" s="226" t="str">
        <f>'Rekapitulace rozpočtu'!B26</f>
        <v>Průzkumy a hodnocení dle §67 – průběžná zpráva o provedení průzkumu</v>
      </c>
      <c r="C20" s="227">
        <f>'Rekapitulace rozpočtu'!C26</f>
        <v>0</v>
      </c>
      <c r="D20" s="262">
        <f>'Rekapitulace rozpočtu'!D26</f>
        <v>1</v>
      </c>
      <c r="E20" s="192"/>
    </row>
    <row r="21" spans="1:7" x14ac:dyDescent="0.2">
      <c r="A21" s="245" t="str">
        <f>'Rekapitulace rozpočtu'!A27</f>
        <v>E</v>
      </c>
      <c r="B21" s="228" t="str">
        <f>'Rekapitulace rozpočtu'!B27</f>
        <v>Koncept oznámení záměru dle dosavadních informacích a podkladových studií</v>
      </c>
      <c r="C21" s="229">
        <f>'Rekapitulace rozpočtu'!C27</f>
        <v>0</v>
      </c>
      <c r="D21" s="263">
        <f>'Rekapitulace rozpočtu'!D27</f>
        <v>1</v>
      </c>
      <c r="E21" s="192"/>
    </row>
    <row r="22" spans="1:7" x14ac:dyDescent="0.2">
      <c r="A22" s="246" t="str">
        <f>'Rekapitulace rozpočtu'!A28</f>
        <v>E</v>
      </c>
      <c r="B22" s="230" t="str">
        <f>'Rekapitulace rozpočtu'!B28</f>
        <v>Posouzení NRBK vedoucí přes hráz v návaznosti na EIA</v>
      </c>
      <c r="C22" s="231">
        <f>'Rekapitulace rozpočtu'!C28</f>
        <v>0</v>
      </c>
      <c r="D22" s="263">
        <f>'Rekapitulace rozpočtu'!D28</f>
        <v>1</v>
      </c>
      <c r="E22" s="192"/>
    </row>
    <row r="23" spans="1:7" x14ac:dyDescent="0.2">
      <c r="A23" s="247" t="str">
        <f>'Rekapitulace rozpočtu'!A32</f>
        <v>E_1</v>
      </c>
      <c r="B23" s="232" t="str">
        <f>'Rekapitulace rozpočtu'!B32</f>
        <v>Podkladové studie – vyjma archeologického a dendrologického průzkumu</v>
      </c>
      <c r="C23" s="233">
        <f>'Rekapitulace rozpočtu'!C32</f>
        <v>0</v>
      </c>
      <c r="D23" s="263">
        <f>'Rekapitulace rozpočtu'!D32</f>
        <v>1</v>
      </c>
      <c r="E23" s="192"/>
    </row>
    <row r="24" spans="1:7" ht="24" x14ac:dyDescent="0.2">
      <c r="A24" s="248" t="str">
        <f>'Rekapitulace rozpočtu'!A41</f>
        <v>KO</v>
      </c>
      <c r="B24" s="234" t="str">
        <f>'Rekapitulace rozpočtu'!B41</f>
        <v>Koordinační činnost 1. etapa (včetně etapové zprávy, vizualizace provozního centra a infocentra, územní plán, spolupráce s oponentem, viz textace atd.)</v>
      </c>
      <c r="C24" s="235">
        <f>'Rekapitulace rozpočtu'!C41</f>
        <v>0</v>
      </c>
      <c r="D24" s="263">
        <f>'Rekapitulace rozpočtu'!D41</f>
        <v>1</v>
      </c>
      <c r="E24" s="192"/>
    </row>
    <row r="25" spans="1:7" x14ac:dyDescent="0.2">
      <c r="A25" s="248" t="str">
        <f>'Rekapitulace rozpočtu'!A48</f>
        <v>P</v>
      </c>
      <c r="B25" s="234" t="str">
        <f>'Rekapitulace rozpočtu'!B48</f>
        <v>Projekční práce DSP – (úprava členění stavebních objektů, včetně návrhu ČS a přípojky přivaděče)</v>
      </c>
      <c r="C25" s="235">
        <f>'Rekapitulace rozpočtu'!C48</f>
        <v>0</v>
      </c>
      <c r="D25" s="263">
        <f>'Rekapitulace rozpočtu'!D48</f>
        <v>1</v>
      </c>
      <c r="E25" s="192"/>
    </row>
    <row r="26" spans="1:7" x14ac:dyDescent="0.2">
      <c r="A26" s="249" t="str">
        <f>'Rekapitulace rozpočtu'!A51</f>
        <v>P</v>
      </c>
      <c r="B26" s="236" t="str">
        <f>'Rekapitulace rozpočtu'!B51</f>
        <v>BIM 1. etapa</v>
      </c>
      <c r="C26" s="237">
        <f>'Rekapitulace rozpočtu'!C51</f>
        <v>0</v>
      </c>
      <c r="D26" s="263">
        <f>'Rekapitulace rozpočtu'!D51</f>
        <v>1</v>
      </c>
      <c r="E26" s="192"/>
    </row>
    <row r="27" spans="1:7" x14ac:dyDescent="0.2">
      <c r="A27" s="249" t="str">
        <f>'Rekapitulace rozpočtu'!A61</f>
        <v>TS</v>
      </c>
      <c r="B27" s="236" t="str">
        <f>'Rekapitulace rozpočtu'!B61</f>
        <v>Matematický a fyzikální modelový výzkum</v>
      </c>
      <c r="C27" s="237">
        <f>'Rekapitulace rozpočtu'!C61</f>
        <v>0</v>
      </c>
      <c r="D27" s="263">
        <f>'Rekapitulace rozpočtu'!D61</f>
        <v>1</v>
      </c>
      <c r="E27" s="192"/>
    </row>
    <row r="28" spans="1:7" x14ac:dyDescent="0.2">
      <c r="A28" s="247" t="str">
        <f>'Rekapitulace rozpočtu'!A62</f>
        <v>TS</v>
      </c>
      <c r="B28" s="232" t="str">
        <f>'Rekapitulace rozpočtu'!B62</f>
        <v>Technická a architektonická studie provozního centra a infocentra</v>
      </c>
      <c r="C28" s="233">
        <f>'Rekapitulace rozpočtu'!C62</f>
        <v>0</v>
      </c>
      <c r="D28" s="263">
        <f>'Rekapitulace rozpočtu'!D62</f>
        <v>1</v>
      </c>
      <c r="E28" s="192"/>
    </row>
    <row r="29" spans="1:7" x14ac:dyDescent="0.2">
      <c r="A29" s="248" t="str">
        <f>'Rekapitulace rozpočtu'!A29</f>
        <v>E</v>
      </c>
      <c r="B29" s="234" t="str">
        <f>'Rekapitulace rozpočtu'!B29</f>
        <v>2. etapa oznámení záměru (zapracovány výsledky z IGP a projekční činnosti)</v>
      </c>
      <c r="C29" s="235">
        <f>'Rekapitulace rozpočtu'!C29</f>
        <v>0</v>
      </c>
      <c r="D29" s="263">
        <f>'Rekapitulace rozpočtu'!D29</f>
        <v>2</v>
      </c>
      <c r="E29" s="192"/>
    </row>
    <row r="30" spans="1:7" x14ac:dyDescent="0.2">
      <c r="A30" s="250" t="str">
        <f>'Rekapitulace rozpočtu'!A30</f>
        <v>E</v>
      </c>
      <c r="B30" s="238" t="str">
        <f>'Rekapitulace rozpočtu'!B30</f>
        <v>Podání oznámení záměru</v>
      </c>
      <c r="C30" s="239">
        <f>'Rekapitulace rozpočtu'!C30</f>
        <v>0</v>
      </c>
      <c r="D30" s="263">
        <f>'Rekapitulace rozpočtu'!D30</f>
        <v>2</v>
      </c>
      <c r="E30" s="192"/>
    </row>
    <row r="31" spans="1:7" x14ac:dyDescent="0.2">
      <c r="A31" s="247" t="str">
        <f>'Rekapitulace rozpočtu'!A33</f>
        <v>E_1</v>
      </c>
      <c r="B31" s="232" t="str">
        <f>'Rekapitulace rozpočtu'!B33</f>
        <v>Archeologický a dendrologický průzkum</v>
      </c>
      <c r="C31" s="233">
        <f>'Rekapitulace rozpočtu'!C33</f>
        <v>0</v>
      </c>
      <c r="D31" s="263">
        <f>'Rekapitulace rozpočtu'!D33</f>
        <v>2</v>
      </c>
      <c r="E31" s="192"/>
    </row>
    <row r="32" spans="1:7" ht="24" x14ac:dyDescent="0.2">
      <c r="A32" s="246" t="str">
        <f>'Rekapitulace rozpočtu'!A35</f>
        <v>G</v>
      </c>
      <c r="B32" s="230" t="str">
        <f>'Rekapitulace rozpočtu'!B35</f>
        <v>Program IG monitoringu od podrobného IGP po uvedení VD do provozu (návrh včetně zpracovaného slepého rozpočtu pro VŘ)</v>
      </c>
      <c r="C32" s="231">
        <f>'Rekapitulace rozpočtu'!C35</f>
        <v>0</v>
      </c>
      <c r="D32" s="263">
        <f>'Rekapitulace rozpočtu'!D35</f>
        <v>2</v>
      </c>
      <c r="E32" s="192"/>
    </row>
    <row r="33" spans="1:5" x14ac:dyDescent="0.2">
      <c r="A33" s="248" t="str">
        <f>'Rekapitulace rozpočtu'!A36</f>
        <v>G</v>
      </c>
      <c r="B33" s="234" t="str">
        <f>'Rekapitulace rozpočtu'!B36</f>
        <v>Pedologický průzkum</v>
      </c>
      <c r="C33" s="235">
        <f>'Rekapitulace rozpočtu'!C36</f>
        <v>0</v>
      </c>
      <c r="D33" s="263">
        <f>'Rekapitulace rozpočtu'!D36</f>
        <v>2</v>
      </c>
      <c r="E33" s="192"/>
    </row>
    <row r="34" spans="1:5" x14ac:dyDescent="0.2">
      <c r="A34" s="251" t="str">
        <f>'Rekapitulace rozpočtu'!A39</f>
        <v>G_1</v>
      </c>
      <c r="B34" s="240" t="str">
        <f>'Rekapitulace rozpočtu'!B39</f>
        <v>Doplňkový IGP</v>
      </c>
      <c r="C34" s="241">
        <f>'Rekapitulace rozpočtu'!C39</f>
        <v>0</v>
      </c>
      <c r="D34" s="263">
        <f>'Rekapitulace rozpočtu'!D39</f>
        <v>2</v>
      </c>
      <c r="E34" s="192"/>
    </row>
    <row r="35" spans="1:5" x14ac:dyDescent="0.2">
      <c r="A35" s="248" t="str">
        <f>'Rekapitulace rozpočtu'!A40</f>
        <v>G_2</v>
      </c>
      <c r="B35" s="234" t="str">
        <f>'Rekapitulace rozpočtu'!B40</f>
        <v>2. fáze podrobného průzkumu – Průzkum skládek 2</v>
      </c>
      <c r="C35" s="235">
        <f>'Rekapitulace rozpočtu'!C40</f>
        <v>0</v>
      </c>
      <c r="D35" s="263">
        <f>'Rekapitulace rozpočtu'!D40</f>
        <v>2</v>
      </c>
      <c r="E35" s="192"/>
    </row>
    <row r="36" spans="1:5" x14ac:dyDescent="0.2">
      <c r="A36" s="250" t="str">
        <f>'Rekapitulace rozpočtu'!A42</f>
        <v>KO</v>
      </c>
      <c r="B36" s="238" t="str">
        <f>'Rekapitulace rozpočtu'!B42</f>
        <v>Koordinační činnost 2. etapa (včetně etapové zprávy, viz textace)</v>
      </c>
      <c r="C36" s="239">
        <f>'Rekapitulace rozpočtu'!C42</f>
        <v>0</v>
      </c>
      <c r="D36" s="263">
        <f>'Rekapitulace rozpočtu'!D42</f>
        <v>2</v>
      </c>
      <c r="E36" s="192"/>
    </row>
    <row r="37" spans="1:5" x14ac:dyDescent="0.2">
      <c r="A37" s="250" t="str">
        <f>'Rekapitulace rozpočtu'!A49</f>
        <v>P</v>
      </c>
      <c r="B37" s="238" t="str">
        <f>'Rekapitulace rozpočtu'!B49</f>
        <v>Projekční práce DSP – etapa 2 (upřesnění řešení včetně odsouhlasení trasy přípojky přivaděče a ČS)</v>
      </c>
      <c r="C37" s="239">
        <f>'Rekapitulace rozpočtu'!C49</f>
        <v>0</v>
      </c>
      <c r="D37" s="263">
        <f>'Rekapitulace rozpočtu'!D49</f>
        <v>2</v>
      </c>
      <c r="E37" s="192"/>
    </row>
    <row r="38" spans="1:5" x14ac:dyDescent="0.2">
      <c r="A38" s="249" t="str">
        <f>'Rekapitulace rozpočtu'!A50</f>
        <v>P</v>
      </c>
      <c r="B38" s="236" t="str">
        <f>'Rekapitulace rozpočtu'!B50</f>
        <v>Doplnění PD dle požadavků EIA</v>
      </c>
      <c r="C38" s="237">
        <f>'Rekapitulace rozpočtu'!C50</f>
        <v>0</v>
      </c>
      <c r="D38" s="263">
        <f>'Rekapitulace rozpočtu'!D50</f>
        <v>2</v>
      </c>
      <c r="E38" s="192"/>
    </row>
    <row r="39" spans="1:5" x14ac:dyDescent="0.2">
      <c r="A39" s="249" t="str">
        <f>'Rekapitulace rozpočtu'!A52</f>
        <v>P</v>
      </c>
      <c r="B39" s="236" t="str">
        <f>'Rekapitulace rozpočtu'!B52</f>
        <v>BIM 2. etapa</v>
      </c>
      <c r="C39" s="237">
        <f>'Rekapitulace rozpočtu'!C52</f>
        <v>0</v>
      </c>
      <c r="D39" s="263">
        <f>'Rekapitulace rozpočtu'!D52</f>
        <v>2</v>
      </c>
      <c r="E39" s="192"/>
    </row>
    <row r="40" spans="1:5" x14ac:dyDescent="0.2">
      <c r="A40" s="245" t="str">
        <f>'Rekapitulace rozpočtu'!A25</f>
        <v>B</v>
      </c>
      <c r="B40" s="228" t="str">
        <f>'Rekapitulace rozpočtu'!B25</f>
        <v>Dokumentace pro odstranění staveb</v>
      </c>
      <c r="C40" s="229">
        <f>'Rekapitulace rozpočtu'!C25</f>
        <v>0</v>
      </c>
      <c r="D40" s="263">
        <f>'Rekapitulace rozpočtu'!D25</f>
        <v>3</v>
      </c>
      <c r="E40" s="192"/>
    </row>
    <row r="41" spans="1:5" x14ac:dyDescent="0.2">
      <c r="A41" s="249" t="str">
        <f>'Rekapitulace rozpočtu'!A31</f>
        <v>E</v>
      </c>
      <c r="B41" s="236" t="str">
        <f>'Rekapitulace rozpočtu'!B31</f>
        <v>Dokumentace EIA</v>
      </c>
      <c r="C41" s="237">
        <f>'Rekapitulace rozpočtu'!C31</f>
        <v>0</v>
      </c>
      <c r="D41" s="263">
        <f>'Rekapitulace rozpočtu'!D31</f>
        <v>3</v>
      </c>
      <c r="E41" s="192"/>
    </row>
    <row r="42" spans="1:5" x14ac:dyDescent="0.2">
      <c r="A42" s="248" t="str">
        <f>'Rekapitulace rozpočtu'!A38</f>
        <v>G</v>
      </c>
      <c r="B42" s="234" t="str">
        <f>'Rekapitulace rozpočtu'!B38</f>
        <v>Aktualizace modelu proudění podzemních vod (model Říha)</v>
      </c>
      <c r="C42" s="235">
        <f>'Rekapitulace rozpočtu'!C38</f>
        <v>0</v>
      </c>
      <c r="D42" s="263">
        <f>'Rekapitulace rozpočtu'!D38</f>
        <v>3</v>
      </c>
      <c r="E42" s="192"/>
    </row>
    <row r="43" spans="1:5" x14ac:dyDescent="0.2">
      <c r="A43" s="249" t="str">
        <f>'Rekapitulace rozpočtu'!A43</f>
        <v>KO</v>
      </c>
      <c r="B43" s="236" t="str">
        <f>'Rekapitulace rozpočtu'!B43</f>
        <v>Koordinační činnost 3. etapa (včetně etapové zprávy)</v>
      </c>
      <c r="C43" s="237">
        <f>'Rekapitulace rozpočtu'!C43</f>
        <v>0</v>
      </c>
      <c r="D43" s="263">
        <f>'Rekapitulace rozpočtu'!D43</f>
        <v>3</v>
      </c>
      <c r="E43" s="192"/>
    </row>
    <row r="44" spans="1:5" x14ac:dyDescent="0.2">
      <c r="A44" s="249" t="str">
        <f>'Rekapitulace rozpočtu'!A53</f>
        <v>P</v>
      </c>
      <c r="B44" s="236" t="str">
        <f>'Rekapitulace rozpočtu'!B53</f>
        <v>BIM 3. etapa</v>
      </c>
      <c r="C44" s="237">
        <f>'Rekapitulace rozpočtu'!C53</f>
        <v>0</v>
      </c>
      <c r="D44" s="263">
        <f>'Rekapitulace rozpočtu'!D53</f>
        <v>3</v>
      </c>
      <c r="E44" s="192"/>
    </row>
    <row r="45" spans="1:5" x14ac:dyDescent="0.2">
      <c r="A45" s="249" t="str">
        <f>'Rekapitulace rozpočtu'!A60</f>
        <v>S</v>
      </c>
      <c r="B45" s="236" t="str">
        <f>'Rekapitulace rozpočtu'!B60</f>
        <v>Projekty sanace (asanace skládek)</v>
      </c>
      <c r="C45" s="237">
        <f>'Rekapitulace rozpočtu'!C60</f>
        <v>0</v>
      </c>
      <c r="D45" s="263">
        <f>'Rekapitulace rozpočtu'!D60</f>
        <v>3</v>
      </c>
      <c r="E45" s="192"/>
    </row>
    <row r="46" spans="1:5" x14ac:dyDescent="0.2">
      <c r="A46" s="250" t="str">
        <f>'Rekapitulace rozpočtu'!A63</f>
        <v>TS</v>
      </c>
      <c r="B46" s="238" t="str">
        <f>'Rekapitulace rozpočtu'!B63</f>
        <v>Zajištění vynětí ze ZPF a PUPFL</v>
      </c>
      <c r="C46" s="239">
        <f>'Rekapitulace rozpočtu'!C63</f>
        <v>0</v>
      </c>
      <c r="D46" s="263">
        <f>'Rekapitulace rozpočtu'!D63</f>
        <v>3</v>
      </c>
      <c r="E46" s="192"/>
    </row>
    <row r="47" spans="1:5" x14ac:dyDescent="0.2">
      <c r="A47" s="250" t="str">
        <f>'Rekapitulace rozpočtu'!A64</f>
        <v>TS</v>
      </c>
      <c r="B47" s="238" t="str">
        <f>'Rekapitulace rozpočtu'!B64</f>
        <v>Strukturální analýzy (hráz a ostatní), posouzení stability svahů</v>
      </c>
      <c r="C47" s="239">
        <f>'Rekapitulace rozpočtu'!C64</f>
        <v>0</v>
      </c>
      <c r="D47" s="263">
        <f>'Rekapitulace rozpočtu'!D64</f>
        <v>3</v>
      </c>
      <c r="E47" s="192"/>
    </row>
    <row r="48" spans="1:5" x14ac:dyDescent="0.2">
      <c r="A48" s="249" t="str">
        <f>'Rekapitulace rozpočtu'!A44</f>
        <v>KO</v>
      </c>
      <c r="B48" s="236" t="str">
        <f>'Rekapitulace rozpočtu'!B44</f>
        <v>Vizualizace a videoprezentace VD Kryry</v>
      </c>
      <c r="C48" s="237">
        <f>'Rekapitulace rozpočtu'!C44</f>
        <v>0</v>
      </c>
      <c r="D48" s="263">
        <f>'Rekapitulace rozpočtu'!D44</f>
        <v>4</v>
      </c>
      <c r="E48" s="192"/>
    </row>
    <row r="49" spans="1:6" x14ac:dyDescent="0.2">
      <c r="A49" s="249" t="str">
        <f>'Rekapitulace rozpočtu'!A45</f>
        <v>KO</v>
      </c>
      <c r="B49" s="236" t="str">
        <f>'Rekapitulace rozpočtu'!B45</f>
        <v>Koordinační činnost 4. etapa (včetně etapové zprávy, aktualizace harmonogramu přípravy a realizace)</v>
      </c>
      <c r="C49" s="237">
        <f>'Rekapitulace rozpočtu'!C45</f>
        <v>0</v>
      </c>
      <c r="D49" s="263">
        <f>'Rekapitulace rozpočtu'!D45</f>
        <v>4</v>
      </c>
      <c r="E49" s="192"/>
    </row>
    <row r="50" spans="1:6" x14ac:dyDescent="0.2">
      <c r="A50" s="249" t="str">
        <f>'Rekapitulace rozpočtu'!A54</f>
        <v>P</v>
      </c>
      <c r="B50" s="236" t="str">
        <f>'Rekapitulace rozpočtu'!B54</f>
        <v>BIM 4. etapa</v>
      </c>
      <c r="C50" s="237">
        <f>'Rekapitulace rozpočtu'!C54</f>
        <v>0</v>
      </c>
      <c r="D50" s="263">
        <f>'Rekapitulace rozpočtu'!D54</f>
        <v>4</v>
      </c>
      <c r="E50" s="192"/>
    </row>
    <row r="51" spans="1:6" x14ac:dyDescent="0.2">
      <c r="A51" s="247" t="str">
        <f>'Rekapitulace rozpočtu'!A55</f>
        <v>P</v>
      </c>
      <c r="B51" s="232" t="str">
        <f>'Rekapitulace rozpočtu'!B55</f>
        <v>Projekční práce DSP – dokončení PD bez dokladové části, včetně rozpočtu</v>
      </c>
      <c r="C51" s="233">
        <f>'Rekapitulace rozpočtu'!C55</f>
        <v>0</v>
      </c>
      <c r="D51" s="263">
        <f>'Rekapitulace rozpočtu'!D55</f>
        <v>4</v>
      </c>
      <c r="E51" s="192"/>
    </row>
    <row r="52" spans="1:6" ht="24" x14ac:dyDescent="0.2">
      <c r="A52" s="247" t="str">
        <f>'Rekapitulace rozpočtu'!A56</f>
        <v>P</v>
      </c>
      <c r="B52" s="232" t="str">
        <f>'Rekapitulace rozpočtu'!B56</f>
        <v>Zapracování případných připomínek z EIA do DSP (včetně doplnění dokumentace EIA v případě vrácení)</v>
      </c>
      <c r="C52" s="233">
        <f>'Rekapitulace rozpočtu'!C56</f>
        <v>0</v>
      </c>
      <c r="D52" s="263">
        <f>'Rekapitulace rozpočtu'!D56</f>
        <v>4</v>
      </c>
      <c r="E52" s="192"/>
    </row>
    <row r="53" spans="1:6" ht="24" x14ac:dyDescent="0.2">
      <c r="A53" s="250" t="str">
        <f>'Rekapitulace rozpočtu'!A59</f>
        <v>P</v>
      </c>
      <c r="B53" s="238" t="str">
        <f>'Rekapitulace rozpočtu'!B59</f>
        <v xml:space="preserve">Přeložky ČEZ (trafostanice, VN 22 kV) - zpracování projektové dokumentace pro povolení záměru - povinná subdodávka </v>
      </c>
      <c r="C53" s="239">
        <f>'Rekapitulace rozpočtu'!C59</f>
        <v>6000000</v>
      </c>
      <c r="D53" s="263">
        <f>'Rekapitulace rozpočtu'!D59</f>
        <v>4</v>
      </c>
      <c r="E53" s="192"/>
    </row>
    <row r="54" spans="1:6" x14ac:dyDescent="0.2">
      <c r="A54" s="249" t="str">
        <f>'Rekapitulace rozpočtu'!A65</f>
        <v>TS</v>
      </c>
      <c r="B54" s="236" t="str">
        <f>'Rekapitulace rozpočtu'!B65</f>
        <v>Posouzení vodního díla za povodní</v>
      </c>
      <c r="C54" s="237">
        <f>'Rekapitulace rozpočtu'!C65</f>
        <v>0</v>
      </c>
      <c r="D54" s="263">
        <f>'Rekapitulace rozpočtu'!D65</f>
        <v>4</v>
      </c>
      <c r="E54" s="192"/>
    </row>
    <row r="55" spans="1:6" x14ac:dyDescent="0.2">
      <c r="A55" s="245" t="str">
        <f>'Rekapitulace rozpočtu'!A46</f>
        <v>KO</v>
      </c>
      <c r="B55" s="228" t="str">
        <f>'Rekapitulace rozpočtu'!B46</f>
        <v>Koordinační činnost 5. etapa (včetně dodání harmonogramu přípravy a realizace)</v>
      </c>
      <c r="C55" s="229">
        <f>'Rekapitulace rozpočtu'!C46</f>
        <v>0</v>
      </c>
      <c r="D55" s="263">
        <f>'Rekapitulace rozpočtu'!D46</f>
        <v>5</v>
      </c>
      <c r="E55" s="192"/>
    </row>
    <row r="56" spans="1:6" x14ac:dyDescent="0.2">
      <c r="A56" s="250" t="str">
        <f>'Rekapitulace rozpočtu'!A57</f>
        <v>P</v>
      </c>
      <c r="B56" s="238" t="str">
        <f>'Rekapitulace rozpočtu'!B57</f>
        <v>Kompletní dokončení PD včetně dokladové části</v>
      </c>
      <c r="C56" s="239">
        <f>'Rekapitulace rozpočtu'!C57</f>
        <v>0</v>
      </c>
      <c r="D56" s="263">
        <f>'Rekapitulace rozpočtu'!D57</f>
        <v>5</v>
      </c>
      <c r="E56" s="192"/>
    </row>
    <row r="57" spans="1:6" x14ac:dyDescent="0.2">
      <c r="A57" s="248" t="str">
        <f>'Rekapitulace rozpočtu'!A47</f>
        <v>KO</v>
      </c>
      <c r="B57" s="234" t="str">
        <f>'Rekapitulace rozpočtu'!B47</f>
        <v>ETZ Souhrnného shrnutí průběhu přípravy, stavu MPV (ve spolupráci s investorem)</v>
      </c>
      <c r="C57" s="235">
        <f>'Rekapitulace rozpočtu'!C47</f>
        <v>0</v>
      </c>
      <c r="D57" s="263">
        <f>'Rekapitulace rozpočtu'!D47</f>
        <v>7</v>
      </c>
      <c r="E57" s="192"/>
    </row>
    <row r="58" spans="1:6" x14ac:dyDescent="0.2">
      <c r="A58" s="249" t="str">
        <f>'Rekapitulace rozpočtu'!A58</f>
        <v>P</v>
      </c>
      <c r="B58" s="236" t="str">
        <f>'Rekapitulace rozpočtu'!B58</f>
        <v>Podání žádosti o povolení záměru včetně vydání (kladného)</v>
      </c>
      <c r="C58" s="237">
        <f>'Rekapitulace rozpočtu'!C58</f>
        <v>0</v>
      </c>
      <c r="D58" s="263">
        <f>'Rekapitulace rozpočtu'!D58</f>
        <v>7</v>
      </c>
      <c r="E58" s="192"/>
    </row>
    <row r="59" spans="1:6" x14ac:dyDescent="0.2">
      <c r="A59" s="245" t="str">
        <f>'Rekapitulace rozpočtu'!A34</f>
        <v>G</v>
      </c>
      <c r="B59" s="228" t="str">
        <f>'Rekapitulace rozpočtu'!B34</f>
        <v>Podrobný IGP - Vrtání a odkryvné práce</v>
      </c>
      <c r="C59" s="229">
        <f>'Rekapitulace rozpočtu'!C34</f>
        <v>600000</v>
      </c>
      <c r="D59" s="275" t="str">
        <f>'Rekapitulace rozpočtu'!D34</f>
        <v>x</v>
      </c>
      <c r="E59" s="192"/>
    </row>
    <row r="60" spans="1:6" ht="24.75" thickBot="1" x14ac:dyDescent="0.25">
      <c r="A60" s="252" t="str">
        <f>'Rekapitulace rozpočtu'!A37</f>
        <v>G</v>
      </c>
      <c r="B60" s="242" t="str">
        <f>'Rekapitulace rozpočtu'!B37</f>
        <v>Podrobný IGP - Polní zkoušky, laboratorní, geodetické a hydrogeologické práce, korozní průzkum, výkony geologické služby</v>
      </c>
      <c r="C60" s="243">
        <f>'Rekapitulace rozpočtu'!C37</f>
        <v>0</v>
      </c>
      <c r="D60" s="276" t="str">
        <f>'Rekapitulace rozpočtu'!D37</f>
        <v>x</v>
      </c>
      <c r="E60" s="192"/>
    </row>
    <row r="61" spans="1:6" ht="15" x14ac:dyDescent="0.25">
      <c r="A61" s="525">
        <f>SUM(C20:C60)</f>
        <v>6600000</v>
      </c>
      <c r="B61" s="525"/>
      <c r="C61" s="525"/>
      <c r="D61" s="525"/>
      <c r="E61" s="193"/>
      <c r="F61"/>
    </row>
    <row r="62" spans="1:6" ht="9.75" customHeight="1" x14ac:dyDescent="0.25">
      <c r="A62" s="253"/>
      <c r="B62"/>
      <c r="C62"/>
      <c r="D62"/>
      <c r="E62" s="193"/>
      <c r="F62"/>
    </row>
    <row r="63" spans="1:6" ht="9.75" customHeight="1" x14ac:dyDescent="0.25">
      <c r="A63" s="253"/>
      <c r="B63"/>
      <c r="C63"/>
      <c r="D63"/>
      <c r="E63" s="193"/>
      <c r="F63"/>
    </row>
    <row r="64" spans="1:6" ht="9.75" customHeight="1" x14ac:dyDescent="0.25">
      <c r="A64" s="253"/>
      <c r="B64"/>
      <c r="C64"/>
      <c r="D64"/>
      <c r="E64" s="193"/>
      <c r="F64"/>
    </row>
    <row r="65" spans="1:5" ht="12.75" customHeight="1" x14ac:dyDescent="0.25">
      <c r="A65" s="253"/>
      <c r="B65"/>
      <c r="C65" s="264" t="s">
        <v>295</v>
      </c>
      <c r="D65"/>
    </row>
    <row r="66" spans="1:5" ht="24" x14ac:dyDescent="0.2">
      <c r="A66" s="254" t="str">
        <f>'Rekapitulace rozpočtu'!A34</f>
        <v>G</v>
      </c>
      <c r="B66" s="187" t="s">
        <v>308</v>
      </c>
      <c r="C66" s="188">
        <f>'Rekapitulace rozpočtu'!C34+'Rekapitulace rozpočtu'!C37</f>
        <v>600000</v>
      </c>
      <c r="D66" s="186" t="str">
        <f>'Rekapitulace rozpočtu'!D34</f>
        <v>x</v>
      </c>
      <c r="E66" s="192"/>
    </row>
    <row r="67" spans="1:5" ht="24" x14ac:dyDescent="0.2">
      <c r="A67" s="255" t="s">
        <v>11</v>
      </c>
      <c r="B67" s="46" t="s">
        <v>305</v>
      </c>
      <c r="C67" s="474"/>
      <c r="D67" s="44">
        <v>1</v>
      </c>
      <c r="E67" s="192"/>
    </row>
    <row r="68" spans="1:5" x14ac:dyDescent="0.2">
      <c r="A68" s="255" t="s">
        <v>11</v>
      </c>
      <c r="B68" s="46" t="s">
        <v>279</v>
      </c>
      <c r="C68" s="474"/>
      <c r="D68" s="44">
        <v>2</v>
      </c>
      <c r="E68" s="192"/>
    </row>
    <row r="69" spans="1:5" x14ac:dyDescent="0.2">
      <c r="E69" s="192"/>
    </row>
    <row r="70" spans="1:5" x14ac:dyDescent="0.2">
      <c r="B70" s="274" t="s">
        <v>284</v>
      </c>
      <c r="C70" s="265">
        <f>C66-C67-C68</f>
        <v>600000</v>
      </c>
    </row>
  </sheetData>
  <sheetProtection algorithmName="SHA-512" hashValue="9TDurTlu7qe895ju/on7idF1h1T+m9LEU9SJ7NHF3B5q7ccN45vijtbR6pU2dG4Gd4R19QnvPj01BVkO05BPZg==" saltValue="79COmHa0vDEQYvCQFGfyrQ==" spinCount="100000" sheet="1" objects="1" scenarios="1"/>
  <autoFilter ref="A19:D61" xr:uid="{A2B16240-E848-4F7B-B31C-1A984F17EB61}">
    <sortState ref="A20:D61">
      <sortCondition ref="D19:D61"/>
    </sortState>
  </autoFilter>
  <sortState ref="A20:D58">
    <sortCondition ref="D20:D58"/>
    <sortCondition ref="A20:A58"/>
  </sortState>
  <customSheetViews>
    <customSheetView guid="{AB757A8B-8F1B-4283-8BCF-E51FEB0C7E97}" scale="80" showPageBreaks="1" showGridLines="0" printArea="1" showAutoFilter="1" view="pageBreakPreview" topLeftCell="A37">
      <selection activeCell="B36" sqref="B36"/>
      <rowBreaks count="1" manualBreakCount="1">
        <brk id="15" max="5" man="1"/>
      </rowBreaks>
      <pageMargins left="0.70866141732283472" right="0.70866141732283472" top="0.74803149606299213" bottom="0.74803149606299213" header="0.31496062992125984" footer="0.31496062992125984"/>
      <pageSetup paperSize="8" scale="99" fitToHeight="2" orientation="portrait" r:id="rId1"/>
      <headerFooter>
        <oddFooter>&amp;LVD Kryry - projektová příprava - generální projektant
&amp;A&amp;R&amp;P / &amp;N</oddFooter>
      </headerFooter>
      <autoFilter ref="A19:D61" xr:uid="{00000000-0000-0000-0000-000000000000}">
        <sortState ref="A20:D61">
          <sortCondition ref="D19:D61"/>
        </sortState>
      </autoFilter>
    </customSheetView>
  </customSheetViews>
  <mergeCells count="7">
    <mergeCell ref="A14:F14"/>
    <mergeCell ref="A61:D61"/>
    <mergeCell ref="G11:G13"/>
    <mergeCell ref="H7:Q8"/>
    <mergeCell ref="D6:E6"/>
    <mergeCell ref="E11:E13"/>
    <mergeCell ref="F11:F13"/>
  </mergeCells>
  <conditionalFormatting sqref="A20:C60">
    <cfRule type="expression" dxfId="11" priority="4">
      <formula>$A20="G_2"</formula>
    </cfRule>
    <cfRule type="expression" dxfId="10" priority="5">
      <formula>$A20="G"</formula>
    </cfRule>
    <cfRule type="expression" dxfId="9" priority="6">
      <formula>$A20="G_1"</formula>
    </cfRule>
    <cfRule type="expression" dxfId="8" priority="7">
      <formula>$A20="TS"</formula>
    </cfRule>
    <cfRule type="expression" dxfId="7" priority="8">
      <formula>$A20="KO"</formula>
    </cfRule>
    <cfRule type="expression" dxfId="6" priority="9">
      <formula>$A20="E_1"</formula>
    </cfRule>
    <cfRule type="expression" dxfId="5" priority="10">
      <formula>$A20="E"</formula>
    </cfRule>
    <cfRule type="expression" dxfId="4" priority="11">
      <formula>OR($A20="B",$A20="P")</formula>
    </cfRule>
  </conditionalFormatting>
  <conditionalFormatting sqref="A20:D54 A56:D60">
    <cfRule type="expression" dxfId="3" priority="3">
      <formula>$D21&lt;&gt;$D20</formula>
    </cfRule>
  </conditionalFormatting>
  <conditionalFormatting sqref="B20:C60">
    <cfRule type="expression" dxfId="2" priority="2">
      <formula>$D20&lt;&gt;"x"</formula>
    </cfRule>
  </conditionalFormatting>
  <conditionalFormatting sqref="D67:E68 D20:D60">
    <cfRule type="colorScale" priority="12">
      <colorScale>
        <cfvo type="min"/>
        <cfvo type="percentile" val="50"/>
        <cfvo type="max"/>
        <color theme="9" tint="0.59999389629810485"/>
        <color rgb="FFFFEB84"/>
        <color rgb="FFFBABAD"/>
      </colorScale>
    </cfRule>
  </conditionalFormatting>
  <conditionalFormatting sqref="C67:C68">
    <cfRule type="cellIs" dxfId="1" priority="1" operator="equal">
      <formula>0</formula>
    </cfRule>
  </conditionalFormatting>
  <conditionalFormatting sqref="A55:D55">
    <cfRule type="expression" dxfId="0" priority="32">
      <formula>#REF!&lt;&gt;$D55</formula>
    </cfRule>
  </conditionalFormatting>
  <pageMargins left="0.70866141732283472" right="0.70866141732283472" top="0.74803149606299213" bottom="0.74803149606299213" header="0.31496062992125984" footer="0.31496062992125984"/>
  <pageSetup paperSize="8" scale="99" fitToHeight="2" orientation="portrait" r:id="rId2"/>
  <headerFooter>
    <oddFooter>&amp;LVD Kryry - projektová příprava - generální projektant
&amp;A&amp;R&amp;P / &amp;N</oddFooter>
  </headerFooter>
  <rowBreaks count="1" manualBreakCount="1">
    <brk id="15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E26573D7C34A4489513B196B48345E" ma:contentTypeVersion="18" ma:contentTypeDescription="Vytvoří nový dokument" ma:contentTypeScope="" ma:versionID="5e93b6c1a2a0d23166ed8a9a74ab45ad">
  <xsd:schema xmlns:xsd="http://www.w3.org/2001/XMLSchema" xmlns:xs="http://www.w3.org/2001/XMLSchema" xmlns:p="http://schemas.microsoft.com/office/2006/metadata/properties" xmlns:ns2="da610b31-3ce7-4119-9dd0-82ede7636467" xmlns:ns3="7a5feb10-646c-4d0a-80b1-8c09b104fe53" targetNamespace="http://schemas.microsoft.com/office/2006/metadata/properties" ma:root="true" ma:fieldsID="8d68662e7041d1d0e6cc291cb8597510" ns2:_="" ns3:_="">
    <xsd:import namespace="da610b31-3ce7-4119-9dd0-82ede7636467"/>
    <xsd:import namespace="7a5feb10-646c-4d0a-80b1-8c09b104f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0b31-3ce7-4119-9dd0-82ede7636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46dc918-1846-4a3c-be46-741f123f35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eb10-646c-4d0a-80b1-8c09b104fe5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da42029-f71c-4bc4-a0bb-5851ba02d4f3}" ma:internalName="TaxCatchAll" ma:showField="CatchAllData" ma:web="7a5feb10-646c-4d0a-80b1-8c09b104f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610b31-3ce7-4119-9dd0-82ede7636467">
      <Terms xmlns="http://schemas.microsoft.com/office/infopath/2007/PartnerControls"/>
    </lcf76f155ced4ddcb4097134ff3c332f>
    <TaxCatchAll xmlns="7a5feb10-646c-4d0a-80b1-8c09b104fe53" xsi:nil="true"/>
  </documentManagement>
</p:properties>
</file>

<file path=customXml/itemProps1.xml><?xml version="1.0" encoding="utf-8"?>
<ds:datastoreItem xmlns:ds="http://schemas.openxmlformats.org/officeDocument/2006/customXml" ds:itemID="{5E281999-90C4-4841-8BBE-248E2493FBB4}"/>
</file>

<file path=customXml/itemProps2.xml><?xml version="1.0" encoding="utf-8"?>
<ds:datastoreItem xmlns:ds="http://schemas.openxmlformats.org/officeDocument/2006/customXml" ds:itemID="{9DA53294-CC7A-4393-B2EB-38A8F7777BA3}"/>
</file>

<file path=customXml/itemProps3.xml><?xml version="1.0" encoding="utf-8"?>
<ds:datastoreItem xmlns:ds="http://schemas.openxmlformats.org/officeDocument/2006/customXml" ds:itemID="{A6376976-CD60-4AA9-88D1-D09F9C0761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rozpočtu</vt:lpstr>
      <vt:lpstr>E_1 Podkladové studie</vt:lpstr>
      <vt:lpstr>G Podrobný IGP</vt:lpstr>
      <vt:lpstr>G_1 Doplňkový IGP</vt:lpstr>
      <vt:lpstr>G_2 Průzkum skládek</vt:lpstr>
      <vt:lpstr>Finanční harmonogram</vt:lpstr>
      <vt:lpstr>'Finanční harmonogram'!Názvy_tisku</vt:lpstr>
      <vt:lpstr>'G Podrobný IGP'!Názvy_tisku</vt:lpstr>
      <vt:lpstr>'G_1 Doplňkový IGP'!Názvy_tisku</vt:lpstr>
      <vt:lpstr>'G_2 Průzkum skládek'!Názvy_tisku</vt:lpstr>
      <vt:lpstr>'E_1 Podkladové studie'!Oblast_tisku</vt:lpstr>
      <vt:lpstr>'Finanční harmonogram'!Oblast_tisku</vt:lpstr>
      <vt:lpstr>'G Podrobný IGP'!Oblast_tisku</vt:lpstr>
      <vt:lpstr>'G_1 Doplňkový IGP'!Oblast_tisku</vt:lpstr>
      <vt:lpstr>'G_2 Průzkum skládek'!Oblast_tisku</vt:lpstr>
      <vt:lpstr>'Rekapitulace rozpočtu'!Oblast_tisku</vt:lpstr>
      <vt:lpstr>Oblast_tisku_finHarmpod</vt:lpstr>
      <vt:lpstr>OblastTiskuFinHarm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Martina Černá DiS.</dc:creator>
  <cp:lastModifiedBy>Ing. Santnerová Lucie</cp:lastModifiedBy>
  <cp:lastPrinted>2025-07-29T07:22:07Z</cp:lastPrinted>
  <dcterms:created xsi:type="dcterms:W3CDTF">2015-06-05T18:19:34Z</dcterms:created>
  <dcterms:modified xsi:type="dcterms:W3CDTF">2025-09-12T07:22:49Z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0x010100C7E26573D7C34A4489513B196B48345E</vt:lpwstr>
  </property>
</Properties>
</file>