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eterek\Desktop\POVODEŇ ZÁŘÍ 2024\ODSTRAŇOVÁNÍ PŠ\VD Morávka\2025\VT Morávka, km 21,960, oprava břehového opevnění a spádového stupně\"/>
    </mc:Choice>
  </mc:AlternateContent>
  <bookViews>
    <workbookView xWindow="15" yWindow="15" windowWidth="25575" windowHeight="15255"/>
  </bookViews>
  <sheets>
    <sheet name="Rekapitulace stavby" sheetId="1" r:id="rId1"/>
    <sheet name="SO01 - Morávka stupenˇkm ..." sheetId="2" r:id="rId2"/>
    <sheet name="SO02 - Morávka,nátrž nad ..." sheetId="3" r:id="rId3"/>
    <sheet name="VRN - Vedlejší náklady" sheetId="4" r:id="rId4"/>
    <sheet name="Seznam figur" sheetId="5" r:id="rId5"/>
  </sheets>
  <definedNames>
    <definedName name="_xlnm._FilterDatabase" localSheetId="1" hidden="1">'SO01 - Morávka stupenˇkm ...'!$C$119:$K$160</definedName>
    <definedName name="_xlnm._FilterDatabase" localSheetId="2" hidden="1">'SO02 - Morávka,nátrž nad ...'!$C$119:$K$133</definedName>
    <definedName name="_xlnm._FilterDatabase" localSheetId="3" hidden="1">'VRN - Vedlejší náklady'!$C$117:$K$127</definedName>
    <definedName name="_xlnm.Print_Titles" localSheetId="0">'Rekapitulace stavby'!$92:$92</definedName>
    <definedName name="_xlnm.Print_Titles" localSheetId="4">'Seznam figur'!$9:$9</definedName>
    <definedName name="_xlnm.Print_Titles" localSheetId="1">'SO01 - Morávka stupenˇkm ...'!$119:$119</definedName>
    <definedName name="_xlnm.Print_Titles" localSheetId="2">'SO02 - Morávka,nátrž nad ...'!$119:$119</definedName>
    <definedName name="_xlnm.Print_Titles" localSheetId="3">'VRN - Vedlejší náklady'!$117:$117</definedName>
    <definedName name="_xlnm.Print_Area" localSheetId="0">'Rekapitulace stavby'!$D$4:$AO$76,'Rekapitulace stavby'!$C$82:$AQ$98</definedName>
    <definedName name="_xlnm.Print_Area" localSheetId="4">'Seznam figur'!$C$4:$G$16</definedName>
    <definedName name="_xlnm.Print_Area" localSheetId="1">'SO01 - Morávka stupenˇkm ...'!$C$4:$J$76,'SO01 - Morávka stupenˇkm ...'!$C$82:$J$101,'SO01 - Morávka stupenˇkm ...'!$C$107:$J$160</definedName>
    <definedName name="_xlnm.Print_Area" localSheetId="2">'SO02 - Morávka,nátrž nad ...'!$C$4:$J$76,'SO02 - Morávka,nátrž nad ...'!$C$82:$J$101,'SO02 - Morávka,nátrž nad ...'!$C$107:$J$133</definedName>
    <definedName name="_xlnm.Print_Area" localSheetId="3">'VRN - Vedlejší náklady'!$C$4:$J$76,'VRN - Vedlejší náklady'!$C$82:$J$99,'VRN - Vedlejší náklady'!$C$105:$J$127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5" l="1"/>
  <c r="J37" i="4"/>
  <c r="J36" i="4"/>
  <c r="AY97" i="1"/>
  <c r="J35" i="4"/>
  <c r="AX97" i="1"/>
  <c r="BI127" i="4"/>
  <c r="BH127" i="4"/>
  <c r="BG127" i="4"/>
  <c r="BF127" i="4"/>
  <c r="T127" i="4"/>
  <c r="T126" i="4"/>
  <c r="R127" i="4"/>
  <c r="R126" i="4"/>
  <c r="P127" i="4"/>
  <c r="P126" i="4"/>
  <c r="BI125" i="4"/>
  <c r="BH125" i="4"/>
  <c r="BG125" i="4"/>
  <c r="BF125" i="4"/>
  <c r="T125" i="4"/>
  <c r="R125" i="4"/>
  <c r="P125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P119" i="4" s="1"/>
  <c r="P118" i="4" s="1"/>
  <c r="AU97" i="1" s="1"/>
  <c r="BI120" i="4"/>
  <c r="BH120" i="4"/>
  <c r="BG120" i="4"/>
  <c r="BF120" i="4"/>
  <c r="T120" i="4"/>
  <c r="T119" i="4" s="1"/>
  <c r="T118" i="4" s="1"/>
  <c r="R120" i="4"/>
  <c r="R119" i="4" s="1"/>
  <c r="R118" i="4" s="1"/>
  <c r="P120" i="4"/>
  <c r="F114" i="4"/>
  <c r="F112" i="4"/>
  <c r="E110" i="4"/>
  <c r="F91" i="4"/>
  <c r="F89" i="4"/>
  <c r="E87" i="4"/>
  <c r="J24" i="4"/>
  <c r="E24" i="4"/>
  <c r="J115" i="4" s="1"/>
  <c r="J23" i="4"/>
  <c r="J21" i="4"/>
  <c r="E21" i="4"/>
  <c r="J114" i="4" s="1"/>
  <c r="J20" i="4"/>
  <c r="J18" i="4"/>
  <c r="E18" i="4"/>
  <c r="F115" i="4" s="1"/>
  <c r="J17" i="4"/>
  <c r="J12" i="4"/>
  <c r="J89" i="4"/>
  <c r="E7" i="4"/>
  <c r="E108" i="4" s="1"/>
  <c r="J37" i="3"/>
  <c r="J36" i="3"/>
  <c r="AY96" i="1" s="1"/>
  <c r="J35" i="3"/>
  <c r="AX96" i="1" s="1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27" i="3"/>
  <c r="BH127" i="3"/>
  <c r="BG127" i="3"/>
  <c r="BF127" i="3"/>
  <c r="T127" i="3"/>
  <c r="T126" i="3"/>
  <c r="R127" i="3"/>
  <c r="R126" i="3" s="1"/>
  <c r="P127" i="3"/>
  <c r="P126" i="3" s="1"/>
  <c r="BI123" i="3"/>
  <c r="BH123" i="3"/>
  <c r="BG123" i="3"/>
  <c r="BF123" i="3"/>
  <c r="T123" i="3"/>
  <c r="T122" i="3"/>
  <c r="R123" i="3"/>
  <c r="R122" i="3" s="1"/>
  <c r="P123" i="3"/>
  <c r="P122" i="3" s="1"/>
  <c r="F116" i="3"/>
  <c r="F114" i="3"/>
  <c r="E112" i="3"/>
  <c r="F91" i="3"/>
  <c r="F89" i="3"/>
  <c r="E87" i="3"/>
  <c r="J24" i="3"/>
  <c r="E24" i="3"/>
  <c r="J92" i="3"/>
  <c r="J23" i="3"/>
  <c r="J21" i="3"/>
  <c r="E21" i="3"/>
  <c r="J91" i="3"/>
  <c r="J20" i="3"/>
  <c r="J18" i="3"/>
  <c r="E18" i="3"/>
  <c r="F117" i="3"/>
  <c r="J17" i="3"/>
  <c r="J12" i="3"/>
  <c r="J114" i="3"/>
  <c r="E7" i="3"/>
  <c r="E85" i="3" s="1"/>
  <c r="J37" i="2"/>
  <c r="J36" i="2"/>
  <c r="AY95" i="1"/>
  <c r="J35" i="2"/>
  <c r="AX95" i="1" s="1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4" i="2"/>
  <c r="BH154" i="2"/>
  <c r="BG154" i="2"/>
  <c r="BF154" i="2"/>
  <c r="T154" i="2"/>
  <c r="R154" i="2"/>
  <c r="P154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2" i="2"/>
  <c r="BH132" i="2"/>
  <c r="BG132" i="2"/>
  <c r="BF132" i="2"/>
  <c r="J34" i="2" s="1"/>
  <c r="T132" i="2"/>
  <c r="R132" i="2"/>
  <c r="P132" i="2"/>
  <c r="BI131" i="2"/>
  <c r="BH131" i="2"/>
  <c r="F36" i="2" s="1"/>
  <c r="BG131" i="2"/>
  <c r="BF131" i="2"/>
  <c r="T131" i="2"/>
  <c r="R131" i="2"/>
  <c r="P131" i="2"/>
  <c r="BI129" i="2"/>
  <c r="BH129" i="2"/>
  <c r="BG129" i="2"/>
  <c r="F35" i="2" s="1"/>
  <c r="BF129" i="2"/>
  <c r="T129" i="2"/>
  <c r="R129" i="2"/>
  <c r="P129" i="2"/>
  <c r="BI127" i="2"/>
  <c r="BH127" i="2"/>
  <c r="BG127" i="2"/>
  <c r="BF127" i="2"/>
  <c r="T127" i="2"/>
  <c r="R127" i="2"/>
  <c r="P127" i="2"/>
  <c r="BI124" i="2"/>
  <c r="BH124" i="2"/>
  <c r="BG124" i="2"/>
  <c r="BF124" i="2"/>
  <c r="T124" i="2"/>
  <c r="R124" i="2"/>
  <c r="P124" i="2"/>
  <c r="BI123" i="2"/>
  <c r="F37" i="2" s="1"/>
  <c r="BH123" i="2"/>
  <c r="BG123" i="2"/>
  <c r="BF123" i="2"/>
  <c r="T123" i="2"/>
  <c r="R123" i="2"/>
  <c r="P123" i="2"/>
  <c r="F116" i="2"/>
  <c r="F114" i="2"/>
  <c r="E112" i="2"/>
  <c r="F91" i="2"/>
  <c r="F89" i="2"/>
  <c r="E87" i="2"/>
  <c r="J24" i="2"/>
  <c r="E24" i="2"/>
  <c r="J117" i="2"/>
  <c r="J23" i="2"/>
  <c r="J21" i="2"/>
  <c r="E21" i="2"/>
  <c r="J116" i="2" s="1"/>
  <c r="J20" i="2"/>
  <c r="J18" i="2"/>
  <c r="E18" i="2"/>
  <c r="F117" i="2"/>
  <c r="J17" i="2"/>
  <c r="J12" i="2"/>
  <c r="J114" i="2"/>
  <c r="E7" i="2"/>
  <c r="E110" i="2" s="1"/>
  <c r="L90" i="1"/>
  <c r="AM90" i="1"/>
  <c r="AM89" i="1"/>
  <c r="L89" i="1"/>
  <c r="AM87" i="1"/>
  <c r="L87" i="1"/>
  <c r="L85" i="1"/>
  <c r="L84" i="1"/>
  <c r="J131" i="2"/>
  <c r="BK123" i="2"/>
  <c r="F34" i="3"/>
  <c r="BK121" i="4"/>
  <c r="BK124" i="2"/>
  <c r="J132" i="3"/>
  <c r="BK127" i="3"/>
  <c r="J122" i="4"/>
  <c r="BK123" i="4"/>
  <c r="BK127" i="4"/>
  <c r="BK129" i="2"/>
  <c r="J123" i="2"/>
  <c r="J127" i="3"/>
  <c r="BK123" i="3"/>
  <c r="BK125" i="4"/>
  <c r="J121" i="4"/>
  <c r="J160" i="2"/>
  <c r="J154" i="2"/>
  <c r="BK145" i="2"/>
  <c r="BK143" i="2"/>
  <c r="J142" i="2"/>
  <c r="BK138" i="2"/>
  <c r="J137" i="2"/>
  <c r="BK131" i="2"/>
  <c r="J124" i="2"/>
  <c r="BK133" i="3"/>
  <c r="J133" i="3"/>
  <c r="J125" i="4"/>
  <c r="BK120" i="4"/>
  <c r="J120" i="4"/>
  <c r="BK159" i="2"/>
  <c r="J159" i="2"/>
  <c r="BK149" i="2"/>
  <c r="J145" i="2"/>
  <c r="BK142" i="2"/>
  <c r="J141" i="2"/>
  <c r="BK137" i="2"/>
  <c r="J132" i="2"/>
  <c r="BK127" i="2"/>
  <c r="BK132" i="3"/>
  <c r="J123" i="3"/>
  <c r="J123" i="4"/>
  <c r="BK122" i="4"/>
  <c r="BK160" i="2"/>
  <c r="BK154" i="2"/>
  <c r="J149" i="2"/>
  <c r="J143" i="2"/>
  <c r="BK141" i="2"/>
  <c r="J138" i="2"/>
  <c r="BK132" i="2"/>
  <c r="J127" i="2"/>
  <c r="J129" i="2"/>
  <c r="AS94" i="1"/>
  <c r="J127" i="4"/>
  <c r="F34" i="2" l="1"/>
  <c r="P144" i="2"/>
  <c r="R122" i="2"/>
  <c r="P158" i="2"/>
  <c r="R131" i="3"/>
  <c r="R121" i="3" s="1"/>
  <c r="R120" i="3" s="1"/>
  <c r="T122" i="2"/>
  <c r="T158" i="2"/>
  <c r="T131" i="3"/>
  <c r="T121" i="3"/>
  <c r="T120" i="3"/>
  <c r="P122" i="2"/>
  <c r="P121" i="2"/>
  <c r="P120" i="2"/>
  <c r="AU95" i="1" s="1"/>
  <c r="R158" i="2"/>
  <c r="BK144" i="2"/>
  <c r="J144" i="2"/>
  <c r="J99" i="2"/>
  <c r="BK131" i="3"/>
  <c r="J131" i="3"/>
  <c r="J100" i="3"/>
  <c r="BK122" i="2"/>
  <c r="BK121" i="2" s="1"/>
  <c r="J121" i="2" s="1"/>
  <c r="J97" i="2" s="1"/>
  <c r="BK158" i="2"/>
  <c r="J158" i="2"/>
  <c r="J100" i="2"/>
  <c r="T144" i="2"/>
  <c r="P131" i="3"/>
  <c r="P121" i="3" s="1"/>
  <c r="P120" i="3" s="1"/>
  <c r="AU96" i="1" s="1"/>
  <c r="R144" i="2"/>
  <c r="BK126" i="3"/>
  <c r="J126" i="3"/>
  <c r="J99" i="3"/>
  <c r="BK122" i="3"/>
  <c r="J122" i="3" s="1"/>
  <c r="J98" i="3" s="1"/>
  <c r="BK126" i="4"/>
  <c r="BK119" i="4" s="1"/>
  <c r="J119" i="4" s="1"/>
  <c r="J97" i="4" s="1"/>
  <c r="J126" i="4"/>
  <c r="J98" i="4"/>
  <c r="J92" i="4"/>
  <c r="BE120" i="4"/>
  <c r="J91" i="4"/>
  <c r="BE122" i="4"/>
  <c r="E85" i="4"/>
  <c r="BE123" i="4"/>
  <c r="BE125" i="4"/>
  <c r="J112" i="4"/>
  <c r="F92" i="4"/>
  <c r="BE121" i="4"/>
  <c r="BE127" i="4"/>
  <c r="F92" i="3"/>
  <c r="J116" i="3"/>
  <c r="J89" i="3"/>
  <c r="J117" i="3"/>
  <c r="BE132" i="3"/>
  <c r="E110" i="3"/>
  <c r="BE123" i="3"/>
  <c r="BE127" i="3"/>
  <c r="BE133" i="3"/>
  <c r="BA96" i="1"/>
  <c r="BA94" i="1" s="1"/>
  <c r="W30" i="1" s="1"/>
  <c r="E85" i="2"/>
  <c r="J89" i="2"/>
  <c r="J91" i="2"/>
  <c r="F92" i="2"/>
  <c r="J92" i="2"/>
  <c r="BE123" i="2"/>
  <c r="BE124" i="2"/>
  <c r="BE127" i="2"/>
  <c r="BE129" i="2"/>
  <c r="BE131" i="2"/>
  <c r="BE132" i="2"/>
  <c r="BE137" i="2"/>
  <c r="BE138" i="2"/>
  <c r="BE141" i="2"/>
  <c r="BE142" i="2"/>
  <c r="BE143" i="2"/>
  <c r="BE145" i="2"/>
  <c r="BE149" i="2"/>
  <c r="BE154" i="2"/>
  <c r="BE159" i="2"/>
  <c r="BE160" i="2"/>
  <c r="BB95" i="1"/>
  <c r="BC95" i="1"/>
  <c r="AW95" i="1"/>
  <c r="BA95" i="1"/>
  <c r="BD95" i="1"/>
  <c r="F37" i="3"/>
  <c r="BD96" i="1"/>
  <c r="F36" i="3"/>
  <c r="BC96" i="1"/>
  <c r="F35" i="4"/>
  <c r="BB97" i="1"/>
  <c r="J34" i="3"/>
  <c r="AW96" i="1" s="1"/>
  <c r="F34" i="4"/>
  <c r="BA97" i="1"/>
  <c r="F37" i="4"/>
  <c r="BD97" i="1"/>
  <c r="F35" i="3"/>
  <c r="BB96" i="1" s="1"/>
  <c r="F36" i="4"/>
  <c r="BC97" i="1"/>
  <c r="J34" i="4"/>
  <c r="AW97" i="1"/>
  <c r="BK121" i="3" l="1"/>
  <c r="J121" i="3" s="1"/>
  <c r="J97" i="3" s="1"/>
  <c r="T121" i="2"/>
  <c r="T120" i="2"/>
  <c r="R121" i="2"/>
  <c r="R120" i="2" s="1"/>
  <c r="BK120" i="2"/>
  <c r="J120" i="2"/>
  <c r="J30" i="2" s="1"/>
  <c r="J122" i="2"/>
  <c r="J98" i="2" s="1"/>
  <c r="BK118" i="4"/>
  <c r="J118" i="4"/>
  <c r="J96" i="4"/>
  <c r="BK120" i="3"/>
  <c r="J120" i="3"/>
  <c r="J96" i="3" s="1"/>
  <c r="J96" i="2"/>
  <c r="J33" i="2"/>
  <c r="AV95" i="1" s="1"/>
  <c r="AT95" i="1" s="1"/>
  <c r="F33" i="3"/>
  <c r="AZ96" i="1"/>
  <c r="J33" i="3"/>
  <c r="AV96" i="1"/>
  <c r="AT96" i="1" s="1"/>
  <c r="AU94" i="1"/>
  <c r="BD94" i="1"/>
  <c r="W33" i="1"/>
  <c r="AW94" i="1"/>
  <c r="AK30" i="1"/>
  <c r="F33" i="2"/>
  <c r="AZ95" i="1"/>
  <c r="F33" i="4"/>
  <c r="AZ97" i="1" s="1"/>
  <c r="J33" i="4"/>
  <c r="AV97" i="1"/>
  <c r="AT97" i="1" s="1"/>
  <c r="BB94" i="1"/>
  <c r="W31" i="1"/>
  <c r="BC94" i="1"/>
  <c r="W32" i="1" s="1"/>
  <c r="AG95" i="1" l="1"/>
  <c r="J39" i="2"/>
  <c r="AN95" i="1"/>
  <c r="J30" i="4"/>
  <c r="AG97" i="1" s="1"/>
  <c r="AX94" i="1"/>
  <c r="J30" i="3"/>
  <c r="AG96" i="1"/>
  <c r="AG94" i="1" s="1"/>
  <c r="AK26" i="1" s="1"/>
  <c r="AY94" i="1"/>
  <c r="AZ94" i="1"/>
  <c r="W29" i="1"/>
  <c r="J39" i="4" l="1"/>
  <c r="J39" i="3"/>
  <c r="AN96" i="1"/>
  <c r="AN97" i="1"/>
  <c r="AV94" i="1"/>
  <c r="AK29" i="1"/>
  <c r="AK35" i="1"/>
  <c r="AT94" i="1" l="1"/>
  <c r="AN94" i="1"/>
</calcChain>
</file>

<file path=xl/sharedStrings.xml><?xml version="1.0" encoding="utf-8"?>
<sst xmlns="http://schemas.openxmlformats.org/spreadsheetml/2006/main" count="1174" uniqueCount="250">
  <si>
    <t>Export Komplet</t>
  </si>
  <si>
    <t/>
  </si>
  <si>
    <t>2.0</t>
  </si>
  <si>
    <t>False</t>
  </si>
  <si>
    <t>{0fd40906-f179-44a7-8f2b-91338a3b6da3}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</si>
  <si>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</si>
  <si>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</si>
  <si>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</si>
  <si>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</si>
  <si>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</si>
  <si>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</si>
  <si>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</si>
  <si>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</si>
  <si>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</si>
  <si>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POV006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</si>
  <si>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</si>
  <si>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</si>
  <si>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Morávka stupen´ km 21,960</t>
  </si>
  <si>
    <t>KSO:</t>
  </si>
  <si>
    <t>CC-CZ:</t>
  </si>
  <si>
    <t>Místo:</t>
  </si>
  <si>
    <t xml:space="preserve"> </t>
  </si>
  <si>
    <t>Datum:</t>
  </si>
  <si>
    <t>18. 5. 2025</t>
  </si>
  <si>
    <t>Zadavatel:</t>
  </si>
  <si>
    <t>IČ:</t>
  </si>
  <si>
    <t>70890021</t>
  </si>
  <si>
    <t>Povodí Odry ,státní podnik</t>
  </si>
  <si>
    <t>DIČ:</t>
  </si>
  <si>
    <t>CZ70890021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</si>
  <si>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</si>
  <si>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</si>
  <si>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</si>
  <si>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</si>
  <si>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</si>
  <si>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</si>
  <si>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</si>
  <si>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</si>
  <si>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</si>
  <si>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</si>
  <si>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</si>
  <si>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</si>
  <si>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</si>
  <si>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</si>
  <si>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</si>
  <si>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</si>
  <si>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</si>
  <si>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</si>
  <si>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</si>
  <si>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</si>
  <si>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</si>
  <si>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</si>
  <si>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</si>
  <si>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</si>
  <si>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</si>
  <si>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</si>
  <si>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</si>
  <si>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</si>
  <si>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</si>
  <si>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</si>
  <si>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</si>
  <si>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</si>
  <si>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</si>
  <si>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</si>
  <si>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</si>
  <si>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</si>
  <si>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</si>
  <si>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</si>
  <si>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</si>
  <si>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</si>
  <si>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</si>
  <si>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</si>
  <si>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</si>
  <si>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</si>
  <si>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</si>
  <si>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</si>
  <si>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</si>
  <si>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</si>
  <si>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</si>
  <si>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</si>
  <si>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</si>
  <si>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</si>
  <si>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Morávka stupenˇkm 21,960</t>
  </si>
  <si>
    <t>STA</t>
  </si>
  <si>
    <t>1</t>
  </si>
  <si>
    <t>{8f779743-c429-4dcf-b355-f4309d57fe26}</t>
  </si>
  <si>
    <t>2</t>
  </si>
  <si>
    <t>SO02</t>
  </si>
  <si>
    <t>Morávka,nátrž nad stupněm km 21,960</t>
  </si>
  <si>
    <t>{e3c195d5-8a61-444d-87dc-8db38d56f56c}</t>
  </si>
  <si>
    <t>VRN</t>
  </si>
  <si>
    <t>Vedlejší náklady</t>
  </si>
  <si>
    <t>{92296fd8-2f18-4823-8eb1-f2b4b1c13c7f}</t>
  </si>
  <si>
    <t>VYKOP1</t>
  </si>
  <si>
    <t>plocha balvanitého skluzu</t>
  </si>
  <si>
    <t>236</t>
  </si>
  <si>
    <t>KRYCÍ LIST SOUPISU PRACÍ</t>
  </si>
  <si>
    <t>Objekt:</t>
  </si>
  <si>
    <t>SO01 - Morávka stupenˇkm 21,960</t>
  </si>
  <si>
    <t>k.ú. Morávka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</si>
  <si>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</si>
  <si>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</si>
  <si>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</si>
  <si>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</si>
  <si>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</si>
  <si>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</si>
  <si>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</si>
  <si>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</si>
  <si>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</si>
  <si>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</si>
  <si>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</si>
  <si>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</si>
  <si>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</si>
  <si>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</si>
  <si>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</si>
  <si>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</si>
  <si>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</si>
  <si>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</si>
  <si>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</si>
  <si>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</si>
  <si>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</si>
  <si>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</si>
  <si>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</si>
  <si>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</si>
  <si>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</si>
  <si>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</si>
  <si>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</si>
  <si>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112101101</t>
  </si>
  <si>
    <t>Odstranění stromů listnatých průměru kmene přes 100 do 300 mm</t>
  </si>
  <si>
    <t>kus</t>
  </si>
  <si>
    <t>4</t>
  </si>
  <si>
    <t>-766160864</t>
  </si>
  <si>
    <t>114203104</t>
  </si>
  <si>
    <t>Rozebrání záhozů a rovnanin na sucho</t>
  </si>
  <si>
    <t>m3</t>
  </si>
  <si>
    <t>-1241841738</t>
  </si>
  <si>
    <t>VV</t>
  </si>
  <si>
    <t>"rozebrání stávajícího poškozeného skluzu -   Š16,3m"</t>
  </si>
  <si>
    <t>2*16,3*1,2</t>
  </si>
  <si>
    <t>3</t>
  </si>
  <si>
    <t>114203201</t>
  </si>
  <si>
    <t>Očištění lomového kamene nebo betonových tvárnic od hlíny nebo písku</t>
  </si>
  <si>
    <t>1561375764</t>
  </si>
  <si>
    <t>39,12</t>
  </si>
  <si>
    <t>114253301</t>
  </si>
  <si>
    <t>Třídění lomového kamene nebo betonových tvárnic podle druhu, velikosti nebo tvaru - strojně</t>
  </si>
  <si>
    <t>-1291285175</t>
  </si>
  <si>
    <t>13</t>
  </si>
  <si>
    <t>115001106</t>
  </si>
  <si>
    <t>Převedení vody potrubím DN přes 600 do 900</t>
  </si>
  <si>
    <t>m</t>
  </si>
  <si>
    <t>-1932615100</t>
  </si>
  <si>
    <t>5</t>
  </si>
  <si>
    <t>131251104</t>
  </si>
  <si>
    <t>Hloubení jam nezapažených v hornině třídy těžitelnosti I skupiny 3 objem do 500 m3 strojně</t>
  </si>
  <si>
    <t>1912242229</t>
  </si>
  <si>
    <t>"balvanitý skluz dle  "236</t>
  </si>
  <si>
    <t>Součet</t>
  </si>
  <si>
    <t>VYKOP1*1</t>
  </si>
  <si>
    <t>6</t>
  </si>
  <si>
    <t>131251791</t>
  </si>
  <si>
    <t>Příplatek za hloubení jam nezapažených v hornině třídy těžitelnosti I skupiny 3 objem do 500 m3 strojně</t>
  </si>
  <si>
    <t>1253413162</t>
  </si>
  <si>
    <t>14</t>
  </si>
  <si>
    <t>132251702</t>
  </si>
  <si>
    <t>Hloubení rýh š do 800 mm v hornině třídy těžitelnosti I skupiny 3 objem do 50 m3 pro LTM</t>
  </si>
  <si>
    <t>136404430</t>
  </si>
  <si>
    <t>"pro práh a přechod úsek " 10*1*0,8+25*1*0,8</t>
  </si>
  <si>
    <t>15</t>
  </si>
  <si>
    <t>13225179</t>
  </si>
  <si>
    <t>Příplatek z ahloubení rýh pod vodou š do 800 mm pro LTM v hornině třídy těžitelnosti I skupiny 3</t>
  </si>
  <si>
    <t>499198323</t>
  </si>
  <si>
    <t>7</t>
  </si>
  <si>
    <t>153191121</t>
  </si>
  <si>
    <t>Zřízení těsnění hradicích stěn ze zhutněné sypaniny</t>
  </si>
  <si>
    <t>2132280228</t>
  </si>
  <si>
    <t>8</t>
  </si>
  <si>
    <t>153191131</t>
  </si>
  <si>
    <t>Odstranění těsnění hradících stěn ze zhutněné sypaniny</t>
  </si>
  <si>
    <t>35254742</t>
  </si>
  <si>
    <t>Vodorovné konstrukce</t>
  </si>
  <si>
    <t>9</t>
  </si>
  <si>
    <t>457532112</t>
  </si>
  <si>
    <t>Filtrační vrstvy z hrubého drceného kameniva se zhutněním frakce od 16 až 63 do 32 až 63 mm</t>
  </si>
  <si>
    <t>786005629</t>
  </si>
  <si>
    <t>"pod konstrukci skluzu a bočních opěr"</t>
  </si>
  <si>
    <t>340*0,3</t>
  </si>
  <si>
    <t>10</t>
  </si>
  <si>
    <t>467510111</t>
  </si>
  <si>
    <t>Balvanitý skluz z lomového kamene tl 700 až 1200 mm</t>
  </si>
  <si>
    <t>366166334</t>
  </si>
  <si>
    <t>VYKOP1*1,2</t>
  </si>
  <si>
    <t>"opětovné použití lom.kamene"</t>
  </si>
  <si>
    <t>-2*16,3*1,2</t>
  </si>
  <si>
    <t>11</t>
  </si>
  <si>
    <t>467510R01</t>
  </si>
  <si>
    <t>Balvanitý skluz z lomového kamene tl 700 až 1200 mm - BEZ DODAVKY LOM.KAMENE</t>
  </si>
  <si>
    <t>694353600</t>
  </si>
  <si>
    <t>998</t>
  </si>
  <si>
    <t>Přesun hmot</t>
  </si>
  <si>
    <t>998323011</t>
  </si>
  <si>
    <t>Přesun hmot pro jezy a stupně</t>
  </si>
  <si>
    <t>t</t>
  </si>
  <si>
    <t>-1681093266</t>
  </si>
  <si>
    <t>16</t>
  </si>
  <si>
    <t>998323091</t>
  </si>
  <si>
    <t>Příplatek k přesunu hmot pro jezy a stupně za zvětšený přesun do 1000 m</t>
  </si>
  <si>
    <t>-458931399</t>
  </si>
  <si>
    <t>SO02 - Morávka,nátrž nad stupněm km 21,960</t>
  </si>
  <si>
    <t>182111121</t>
  </si>
  <si>
    <t>Svahování v zářezech v hornině třídy těžitelnosti I skupiny 1 až 2 ručně</t>
  </si>
  <si>
    <t>m2</t>
  </si>
  <si>
    <t>1407784039</t>
  </si>
  <si>
    <t>8*2</t>
  </si>
  <si>
    <t>463211153</t>
  </si>
  <si>
    <t>Rovnanina objemu přes 3 m3 z lomového kamene tříděného hmotnosti přes 200 do 500 kg s urovnáním líce</t>
  </si>
  <si>
    <t>443090154</t>
  </si>
  <si>
    <t>"pro LB"8*2*0,6</t>
  </si>
  <si>
    <t>"pro patu" 8*0,8*0,9</t>
  </si>
  <si>
    <t>-70992908</t>
  </si>
  <si>
    <t>-1925328132</t>
  </si>
  <si>
    <t>VRN - Vedlejší náklady</t>
  </si>
  <si>
    <t>VRN - Vedlejší rozpočtové náklady</t>
  </si>
  <si>
    <t xml:space="preserve">    VRN9 - Ostatní náklady</t>
  </si>
  <si>
    <t>Vedlejší rozpočtové náklady</t>
  </si>
  <si>
    <t>012444000</t>
  </si>
  <si>
    <t>Geodetické měření skutečného provedení stavby</t>
  </si>
  <si>
    <t>kpl</t>
  </si>
  <si>
    <t>1024</t>
  </si>
  <si>
    <t>-1689691017</t>
  </si>
  <si>
    <t>021203000</t>
  </si>
  <si>
    <t>Stěhování přírodních hodnot - slovení rybí osádky</t>
  </si>
  <si>
    <t>1959007064</t>
  </si>
  <si>
    <t>030001000</t>
  </si>
  <si>
    <t>Zařízení staveniště</t>
  </si>
  <si>
    <t>156238773</t>
  </si>
  <si>
    <t>092103000</t>
  </si>
  <si>
    <t>Silniční provoz - zajištění dopravního značení</t>
  </si>
  <si>
    <t>1566816684</t>
  </si>
  <si>
    <t>094002000</t>
  </si>
  <si>
    <t>Ostatní náklady související s výstavbou - zřízení a odstranění norné stěny</t>
  </si>
  <si>
    <t>671230643</t>
  </si>
  <si>
    <t>VRN9</t>
  </si>
  <si>
    <t>Ostatní náklady</t>
  </si>
  <si>
    <t>094002001</t>
  </si>
  <si>
    <t>Ostatní náklady související s výstavbou - zajištění přístupu do koryta dle zvolené technologie (zřízení sjezdu, dem a mon. svodidel)</t>
  </si>
  <si>
    <t>673238260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</si>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</sst>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/>
    </xf>
    <xf numFmtId="167" fontId="36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abSelected="1" workbookViewId="0">
      <selection activeCell="AI20" sqref="AI20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82" t="s">
        <v>5</v>
      </c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13" t="s">
        <v>14</v>
      </c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R5" s="19"/>
      <c r="BE5" s="210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14" t="s">
        <v>17</v>
      </c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R6" s="19"/>
      <c r="BE6" s="211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11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11"/>
      <c r="BS8" s="16" t="s">
        <v>6</v>
      </c>
    </row>
    <row r="9" spans="1:74" ht="14.45" customHeight="1">
      <c r="B9" s="19"/>
      <c r="AR9" s="19"/>
      <c r="BE9" s="211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26</v>
      </c>
      <c r="AR10" s="19"/>
      <c r="BE10" s="211"/>
      <c r="BS10" s="16" t="s">
        <v>6</v>
      </c>
    </row>
    <row r="11" spans="1:74" ht="18.600000000000001" customHeight="1">
      <c r="B11" s="19"/>
      <c r="E11" s="24" t="s">
        <v>27</v>
      </c>
      <c r="AK11" s="26" t="s">
        <v>28</v>
      </c>
      <c r="AN11" s="24" t="s">
        <v>29</v>
      </c>
      <c r="AR11" s="19"/>
      <c r="BE11" s="211"/>
      <c r="BS11" s="16" t="s">
        <v>6</v>
      </c>
    </row>
    <row r="12" spans="1:74" ht="6.95" customHeight="1">
      <c r="B12" s="19"/>
      <c r="AR12" s="19"/>
      <c r="BE12" s="211"/>
      <c r="BS12" s="16" t="s">
        <v>6</v>
      </c>
    </row>
    <row r="13" spans="1:74" ht="12" customHeight="1">
      <c r="B13" s="19"/>
      <c r="D13" s="26" t="s">
        <v>30</v>
      </c>
      <c r="AK13" s="26" t="s">
        <v>25</v>
      </c>
      <c r="AN13" s="28" t="s">
        <v>31</v>
      </c>
      <c r="AR13" s="19"/>
      <c r="BE13" s="211"/>
      <c r="BS13" s="16" t="s">
        <v>6</v>
      </c>
    </row>
    <row r="14" spans="1:74" ht="12.75">
      <c r="B14" s="19"/>
      <c r="E14" s="215" t="s">
        <v>31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6" t="s">
        <v>28</v>
      </c>
      <c r="AN14" s="28" t="s">
        <v>31</v>
      </c>
      <c r="AR14" s="19"/>
      <c r="BE14" s="211"/>
      <c r="BS14" s="16" t="s">
        <v>6</v>
      </c>
    </row>
    <row r="15" spans="1:74" ht="6.95" customHeight="1">
      <c r="B15" s="19"/>
      <c r="AR15" s="19"/>
      <c r="BE15" s="211"/>
      <c r="BS15" s="16" t="s">
        <v>3</v>
      </c>
    </row>
    <row r="16" spans="1:74" ht="12" customHeight="1">
      <c r="B16" s="19"/>
      <c r="D16" s="26" t="s">
        <v>32</v>
      </c>
      <c r="AK16" s="26" t="s">
        <v>25</v>
      </c>
      <c r="AN16" s="24" t="s">
        <v>1</v>
      </c>
      <c r="AR16" s="19"/>
      <c r="BE16" s="211"/>
      <c r="BS16" s="16" t="s">
        <v>3</v>
      </c>
    </row>
    <row r="17" spans="2:71" ht="18.600000000000001" customHeight="1">
      <c r="B17" s="19"/>
      <c r="E17" s="24" t="s">
        <v>21</v>
      </c>
      <c r="AK17" s="26" t="s">
        <v>28</v>
      </c>
      <c r="AN17" s="24" t="s">
        <v>1</v>
      </c>
      <c r="AR17" s="19"/>
      <c r="BE17" s="211"/>
      <c r="BS17" s="16" t="s">
        <v>33</v>
      </c>
    </row>
    <row r="18" spans="2:71" ht="6.95" customHeight="1">
      <c r="B18" s="19"/>
      <c r="AR18" s="19"/>
      <c r="BE18" s="211"/>
      <c r="BS18" s="16" t="s">
        <v>6</v>
      </c>
    </row>
    <row r="19" spans="2:71" ht="12" customHeight="1">
      <c r="B19" s="19"/>
      <c r="D19" s="26" t="s">
        <v>34</v>
      </c>
      <c r="AK19" s="26" t="s">
        <v>25</v>
      </c>
      <c r="AN19" s="24" t="s">
        <v>1</v>
      </c>
      <c r="AR19" s="19"/>
      <c r="BE19" s="211"/>
      <c r="BS19" s="16" t="s">
        <v>6</v>
      </c>
    </row>
    <row r="20" spans="2:71" ht="18.600000000000001" customHeight="1">
      <c r="B20" s="19"/>
      <c r="E20" s="24" t="s">
        <v>21</v>
      </c>
      <c r="AK20" s="26" t="s">
        <v>28</v>
      </c>
      <c r="AN20" s="24" t="s">
        <v>1</v>
      </c>
      <c r="AR20" s="19"/>
      <c r="BE20" s="211"/>
      <c r="BS20" s="16" t="s">
        <v>33</v>
      </c>
    </row>
    <row r="21" spans="2:71" ht="6.95" customHeight="1">
      <c r="B21" s="19"/>
      <c r="AR21" s="19"/>
      <c r="BE21" s="211"/>
    </row>
    <row r="22" spans="2:71" ht="12" customHeight="1">
      <c r="B22" s="19"/>
      <c r="D22" s="26" t="s">
        <v>35</v>
      </c>
      <c r="AR22" s="19"/>
      <c r="BE22" s="211"/>
    </row>
    <row r="23" spans="2:71" ht="16.5" customHeight="1">
      <c r="B23" s="19"/>
      <c r="E23" s="217" t="s">
        <v>1</v>
      </c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R23" s="19"/>
      <c r="BE23" s="211"/>
    </row>
    <row r="24" spans="2:71" ht="6.95" customHeight="1">
      <c r="B24" s="19"/>
      <c r="AR24" s="19"/>
      <c r="BE24" s="211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1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8">
        <f>ROUND(AG94,2)</f>
        <v>0</v>
      </c>
      <c r="AL26" s="219"/>
      <c r="AM26" s="219"/>
      <c r="AN26" s="219"/>
      <c r="AO26" s="219"/>
      <c r="AR26" s="31"/>
      <c r="BE26" s="211"/>
    </row>
    <row r="27" spans="2:71" s="1" customFormat="1" ht="6.95" customHeight="1">
      <c r="B27" s="31"/>
      <c r="AR27" s="31"/>
      <c r="BE27" s="211"/>
    </row>
    <row r="28" spans="2:71" s="1" customFormat="1" ht="12.75">
      <c r="B28" s="31"/>
      <c r="L28" s="220" t="s">
        <v>37</v>
      </c>
      <c r="M28" s="220"/>
      <c r="N28" s="220"/>
      <c r="O28" s="220"/>
      <c r="P28" s="220"/>
      <c r="W28" s="220" t="s">
        <v>38</v>
      </c>
      <c r="X28" s="220"/>
      <c r="Y28" s="220"/>
      <c r="Z28" s="220"/>
      <c r="AA28" s="220"/>
      <c r="AB28" s="220"/>
      <c r="AC28" s="220"/>
      <c r="AD28" s="220"/>
      <c r="AE28" s="220"/>
      <c r="AK28" s="220" t="s">
        <v>39</v>
      </c>
      <c r="AL28" s="220"/>
      <c r="AM28" s="220"/>
      <c r="AN28" s="220"/>
      <c r="AO28" s="220"/>
      <c r="AR28" s="31"/>
      <c r="BE28" s="211"/>
    </row>
    <row r="29" spans="2:71" s="2" customFormat="1" ht="14.45" customHeight="1">
      <c r="B29" s="35"/>
      <c r="D29" s="26" t="s">
        <v>40</v>
      </c>
      <c r="F29" s="26" t="s">
        <v>41</v>
      </c>
      <c r="L29" s="205">
        <v>0.21</v>
      </c>
      <c r="M29" s="204"/>
      <c r="N29" s="204"/>
      <c r="O29" s="204"/>
      <c r="P29" s="204"/>
      <c r="W29" s="203">
        <f>ROUND(AZ94, 2)</f>
        <v>0</v>
      </c>
      <c r="X29" s="204"/>
      <c r="Y29" s="204"/>
      <c r="Z29" s="204"/>
      <c r="AA29" s="204"/>
      <c r="AB29" s="204"/>
      <c r="AC29" s="204"/>
      <c r="AD29" s="204"/>
      <c r="AE29" s="204"/>
      <c r="AK29" s="203">
        <f>ROUND(AV94, 2)</f>
        <v>0</v>
      </c>
      <c r="AL29" s="204"/>
      <c r="AM29" s="204"/>
      <c r="AN29" s="204"/>
      <c r="AO29" s="204"/>
      <c r="AR29" s="35"/>
      <c r="BE29" s="212"/>
    </row>
    <row r="30" spans="2:71" s="2" customFormat="1" ht="14.45" customHeight="1">
      <c r="B30" s="35"/>
      <c r="F30" s="26" t="s">
        <v>42</v>
      </c>
      <c r="L30" s="205">
        <v>0.12</v>
      </c>
      <c r="M30" s="204"/>
      <c r="N30" s="204"/>
      <c r="O30" s="204"/>
      <c r="P30" s="204"/>
      <c r="W30" s="203">
        <f>ROUND(BA94, 2)</f>
        <v>0</v>
      </c>
      <c r="X30" s="204"/>
      <c r="Y30" s="204"/>
      <c r="Z30" s="204"/>
      <c r="AA30" s="204"/>
      <c r="AB30" s="204"/>
      <c r="AC30" s="204"/>
      <c r="AD30" s="204"/>
      <c r="AE30" s="204"/>
      <c r="AK30" s="203">
        <f>ROUND(AW94, 2)</f>
        <v>0</v>
      </c>
      <c r="AL30" s="204"/>
      <c r="AM30" s="204"/>
      <c r="AN30" s="204"/>
      <c r="AO30" s="204"/>
      <c r="AR30" s="35"/>
      <c r="BE30" s="212"/>
    </row>
    <row r="31" spans="2:71" s="2" customFormat="1" ht="14.45" hidden="1" customHeight="1">
      <c r="B31" s="35"/>
      <c r="F31" s="26" t="s">
        <v>43</v>
      </c>
      <c r="L31" s="205">
        <v>0.21</v>
      </c>
      <c r="M31" s="204"/>
      <c r="N31" s="204"/>
      <c r="O31" s="204"/>
      <c r="P31" s="204"/>
      <c r="W31" s="203">
        <f>ROUND(BB94, 2)</f>
        <v>0</v>
      </c>
      <c r="X31" s="204"/>
      <c r="Y31" s="204"/>
      <c r="Z31" s="204"/>
      <c r="AA31" s="204"/>
      <c r="AB31" s="204"/>
      <c r="AC31" s="204"/>
      <c r="AD31" s="204"/>
      <c r="AE31" s="204"/>
      <c r="AK31" s="203">
        <v>0</v>
      </c>
      <c r="AL31" s="204"/>
      <c r="AM31" s="204"/>
      <c r="AN31" s="204"/>
      <c r="AO31" s="204"/>
      <c r="AR31" s="35"/>
      <c r="BE31" s="212"/>
    </row>
    <row r="32" spans="2:71" s="2" customFormat="1" ht="14.45" hidden="1" customHeight="1">
      <c r="B32" s="35"/>
      <c r="F32" s="26" t="s">
        <v>44</v>
      </c>
      <c r="L32" s="205">
        <v>0.12</v>
      </c>
      <c r="M32" s="204"/>
      <c r="N32" s="204"/>
      <c r="O32" s="204"/>
      <c r="P32" s="204"/>
      <c r="W32" s="203">
        <f>ROUND(BC94, 2)</f>
        <v>0</v>
      </c>
      <c r="X32" s="204"/>
      <c r="Y32" s="204"/>
      <c r="Z32" s="204"/>
      <c r="AA32" s="204"/>
      <c r="AB32" s="204"/>
      <c r="AC32" s="204"/>
      <c r="AD32" s="204"/>
      <c r="AE32" s="204"/>
      <c r="AK32" s="203">
        <v>0</v>
      </c>
      <c r="AL32" s="204"/>
      <c r="AM32" s="204"/>
      <c r="AN32" s="204"/>
      <c r="AO32" s="204"/>
      <c r="AR32" s="35"/>
      <c r="BE32" s="212"/>
    </row>
    <row r="33" spans="2:57" s="2" customFormat="1" ht="14.45" hidden="1" customHeight="1">
      <c r="B33" s="35"/>
      <c r="F33" s="26" t="s">
        <v>45</v>
      </c>
      <c r="L33" s="205">
        <v>0</v>
      </c>
      <c r="M33" s="204"/>
      <c r="N33" s="204"/>
      <c r="O33" s="204"/>
      <c r="P33" s="204"/>
      <c r="W33" s="203">
        <f>ROUND(BD94, 2)</f>
        <v>0</v>
      </c>
      <c r="X33" s="204"/>
      <c r="Y33" s="204"/>
      <c r="Z33" s="204"/>
      <c r="AA33" s="204"/>
      <c r="AB33" s="204"/>
      <c r="AC33" s="204"/>
      <c r="AD33" s="204"/>
      <c r="AE33" s="204"/>
      <c r="AK33" s="203">
        <v>0</v>
      </c>
      <c r="AL33" s="204"/>
      <c r="AM33" s="204"/>
      <c r="AN33" s="204"/>
      <c r="AO33" s="204"/>
      <c r="AR33" s="35"/>
      <c r="BE33" s="212"/>
    </row>
    <row r="34" spans="2:57" s="1" customFormat="1" ht="6.95" customHeight="1">
      <c r="B34" s="31"/>
      <c r="AR34" s="31"/>
      <c r="BE34" s="211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06" t="s">
        <v>48</v>
      </c>
      <c r="Y35" s="207"/>
      <c r="Z35" s="207"/>
      <c r="AA35" s="207"/>
      <c r="AB35" s="207"/>
      <c r="AC35" s="38"/>
      <c r="AD35" s="38"/>
      <c r="AE35" s="38"/>
      <c r="AF35" s="38"/>
      <c r="AG35" s="38"/>
      <c r="AH35" s="38"/>
      <c r="AI35" s="38"/>
      <c r="AJ35" s="38"/>
      <c r="AK35" s="208">
        <f>SUM(AK26:AK33)</f>
        <v>0</v>
      </c>
      <c r="AL35" s="207"/>
      <c r="AM35" s="207"/>
      <c r="AN35" s="207"/>
      <c r="AO35" s="209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POV006</v>
      </c>
      <c r="AR84" s="47"/>
    </row>
    <row r="85" spans="1:91" s="4" customFormat="1" ht="36.950000000000003" customHeight="1">
      <c r="B85" s="48"/>
      <c r="C85" s="49" t="s">
        <v>16</v>
      </c>
      <c r="L85" s="194" t="str">
        <f>K6</f>
        <v>Morávka stupen´ km 21,960</v>
      </c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196" t="str">
        <f>IF(AN8= "","",AN8)</f>
        <v>18. 5. 2025</v>
      </c>
      <c r="AN87" s="196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>Povodí Odry ,státní podnik</v>
      </c>
      <c r="AI89" s="26" t="s">
        <v>32</v>
      </c>
      <c r="AM89" s="197" t="str">
        <f>IF(E17="","",E17)</f>
        <v xml:space="preserve"> </v>
      </c>
      <c r="AN89" s="198"/>
      <c r="AO89" s="198"/>
      <c r="AP89" s="198"/>
      <c r="AR89" s="31"/>
      <c r="AS89" s="199" t="s">
        <v>56</v>
      </c>
      <c r="AT89" s="200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30</v>
      </c>
      <c r="L90" s="3" t="str">
        <f>IF(E14= "Vyplň údaj","",E14)</f>
        <v/>
      </c>
      <c r="AI90" s="26" t="s">
        <v>34</v>
      </c>
      <c r="AM90" s="197" t="str">
        <f>IF(E20="","",E20)</f>
        <v xml:space="preserve"> </v>
      </c>
      <c r="AN90" s="198"/>
      <c r="AO90" s="198"/>
      <c r="AP90" s="198"/>
      <c r="AR90" s="31"/>
      <c r="AS90" s="201"/>
      <c r="AT90" s="202"/>
      <c r="BD90" s="55"/>
    </row>
    <row r="91" spans="1:91" s="1" customFormat="1" ht="10.7" customHeight="1">
      <c r="B91" s="31"/>
      <c r="AR91" s="31"/>
      <c r="AS91" s="201"/>
      <c r="AT91" s="202"/>
      <c r="BD91" s="55"/>
    </row>
    <row r="92" spans="1:91" s="1" customFormat="1" ht="29.25" customHeight="1">
      <c r="B92" s="31"/>
      <c r="C92" s="187" t="s">
        <v>57</v>
      </c>
      <c r="D92" s="188"/>
      <c r="E92" s="188"/>
      <c r="F92" s="188"/>
      <c r="G92" s="188"/>
      <c r="H92" s="56"/>
      <c r="I92" s="189" t="s">
        <v>58</v>
      </c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90" t="s">
        <v>59</v>
      </c>
      <c r="AH92" s="188"/>
      <c r="AI92" s="188"/>
      <c r="AJ92" s="188"/>
      <c r="AK92" s="188"/>
      <c r="AL92" s="188"/>
      <c r="AM92" s="188"/>
      <c r="AN92" s="189" t="s">
        <v>60</v>
      </c>
      <c r="AO92" s="188"/>
      <c r="AP92" s="191"/>
      <c r="AQ92" s="57" t="s">
        <v>61</v>
      </c>
      <c r="AR92" s="31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</row>
    <row r="93" spans="1:91" s="1" customFormat="1" ht="10.7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92">
        <f>ROUND(SUM(AG95:AG97),2)</f>
        <v>0</v>
      </c>
      <c r="AH94" s="192"/>
      <c r="AI94" s="192"/>
      <c r="AJ94" s="192"/>
      <c r="AK94" s="192"/>
      <c r="AL94" s="192"/>
      <c r="AM94" s="192"/>
      <c r="AN94" s="193">
        <f>SUM(AG94,AT94)</f>
        <v>0</v>
      </c>
      <c r="AO94" s="193"/>
      <c r="AP94" s="193"/>
      <c r="AQ94" s="66" t="s">
        <v>1</v>
      </c>
      <c r="AR94" s="62"/>
      <c r="AS94" s="67">
        <f>ROUND(SUM(AS95:AS97),2)</f>
        <v>0</v>
      </c>
      <c r="AT94" s="68">
        <f>ROUND(SUM(AV94:AW94),2)</f>
        <v>0</v>
      </c>
      <c r="AU94" s="69">
        <f>ROUND(SUM(AU95:AU97),5)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ROUND(SUM(AZ95:AZ97),2)</f>
        <v>0</v>
      </c>
      <c r="BA94" s="68">
        <f>ROUND(SUM(BA95:BA97),2)</f>
        <v>0</v>
      </c>
      <c r="BB94" s="68">
        <f>ROUND(SUM(BB95:BB97),2)</f>
        <v>0</v>
      </c>
      <c r="BC94" s="68">
        <f>ROUND(SUM(BC95:BC97),2)</f>
        <v>0</v>
      </c>
      <c r="BD94" s="70">
        <f>ROUND(SUM(BD95:BD97),2)</f>
        <v>0</v>
      </c>
      <c r="BS94" s="71" t="s">
        <v>75</v>
      </c>
      <c r="BT94" s="71" t="s">
        <v>76</v>
      </c>
      <c r="BU94" s="72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1" s="6" customFormat="1" ht="16.5" customHeight="1">
      <c r="A95" s="73" t="s">
        <v>80</v>
      </c>
      <c r="B95" s="74"/>
      <c r="C95" s="75"/>
      <c r="D95" s="186" t="s">
        <v>81</v>
      </c>
      <c r="E95" s="186"/>
      <c r="F95" s="186"/>
      <c r="G95" s="186"/>
      <c r="H95" s="186"/>
      <c r="I95" s="76"/>
      <c r="J95" s="186" t="s">
        <v>82</v>
      </c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4">
        <f>'SO01 - Morávka stupenˇkm ...'!J30</f>
        <v>0</v>
      </c>
      <c r="AH95" s="185"/>
      <c r="AI95" s="185"/>
      <c r="AJ95" s="185"/>
      <c r="AK95" s="185"/>
      <c r="AL95" s="185"/>
      <c r="AM95" s="185"/>
      <c r="AN95" s="184">
        <f>SUM(AG95,AT95)</f>
        <v>0</v>
      </c>
      <c r="AO95" s="185"/>
      <c r="AP95" s="185"/>
      <c r="AQ95" s="77" t="s">
        <v>83</v>
      </c>
      <c r="AR95" s="74"/>
      <c r="AS95" s="78">
        <v>0</v>
      </c>
      <c r="AT95" s="79">
        <f>ROUND(SUM(AV95:AW95),2)</f>
        <v>0</v>
      </c>
      <c r="AU95" s="80">
        <f>'SO01 - Morávka stupenˇkm ...'!P120</f>
        <v>0</v>
      </c>
      <c r="AV95" s="79">
        <f>'SO01 - Morávka stupenˇkm ...'!J33</f>
        <v>0</v>
      </c>
      <c r="AW95" s="79">
        <f>'SO01 - Morávka stupenˇkm ...'!J34</f>
        <v>0</v>
      </c>
      <c r="AX95" s="79">
        <f>'SO01 - Morávka stupenˇkm ...'!J35</f>
        <v>0</v>
      </c>
      <c r="AY95" s="79">
        <f>'SO01 - Morávka stupenˇkm ...'!J36</f>
        <v>0</v>
      </c>
      <c r="AZ95" s="79">
        <f>'SO01 - Morávka stupenˇkm ...'!F33</f>
        <v>0</v>
      </c>
      <c r="BA95" s="79">
        <f>'SO01 - Morávka stupenˇkm ...'!F34</f>
        <v>0</v>
      </c>
      <c r="BB95" s="79">
        <f>'SO01 - Morávka stupenˇkm ...'!F35</f>
        <v>0</v>
      </c>
      <c r="BC95" s="79">
        <f>'SO01 - Morávka stupenˇkm ...'!F36</f>
        <v>0</v>
      </c>
      <c r="BD95" s="81">
        <f>'SO01 - Morávka stupenˇkm ...'!F37</f>
        <v>0</v>
      </c>
      <c r="BT95" s="82" t="s">
        <v>84</v>
      </c>
      <c r="BV95" s="82" t="s">
        <v>78</v>
      </c>
      <c r="BW95" s="82" t="s">
        <v>85</v>
      </c>
      <c r="BX95" s="82" t="s">
        <v>4</v>
      </c>
      <c r="CL95" s="82" t="s">
        <v>1</v>
      </c>
      <c r="CM95" s="82" t="s">
        <v>86</v>
      </c>
    </row>
    <row r="96" spans="1:91" s="6" customFormat="1" ht="16.5" customHeight="1">
      <c r="A96" s="73" t="s">
        <v>80</v>
      </c>
      <c r="B96" s="74"/>
      <c r="C96" s="75"/>
      <c r="D96" s="186" t="s">
        <v>87</v>
      </c>
      <c r="E96" s="186"/>
      <c r="F96" s="186"/>
      <c r="G96" s="186"/>
      <c r="H96" s="186"/>
      <c r="I96" s="76"/>
      <c r="J96" s="186" t="s">
        <v>88</v>
      </c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4">
        <f>'SO02 - Morávka,nátrž nad ...'!J30</f>
        <v>0</v>
      </c>
      <c r="AH96" s="185"/>
      <c r="AI96" s="185"/>
      <c r="AJ96" s="185"/>
      <c r="AK96" s="185"/>
      <c r="AL96" s="185"/>
      <c r="AM96" s="185"/>
      <c r="AN96" s="184">
        <f>SUM(AG96,AT96)</f>
        <v>0</v>
      </c>
      <c r="AO96" s="185"/>
      <c r="AP96" s="185"/>
      <c r="AQ96" s="77" t="s">
        <v>83</v>
      </c>
      <c r="AR96" s="74"/>
      <c r="AS96" s="78">
        <v>0</v>
      </c>
      <c r="AT96" s="79">
        <f>ROUND(SUM(AV96:AW96),2)</f>
        <v>0</v>
      </c>
      <c r="AU96" s="80">
        <f>'SO02 - Morávka,nátrž nad ...'!P120</f>
        <v>0</v>
      </c>
      <c r="AV96" s="79">
        <f>'SO02 - Morávka,nátrž nad ...'!J33</f>
        <v>0</v>
      </c>
      <c r="AW96" s="79">
        <f>'SO02 - Morávka,nátrž nad ...'!J34</f>
        <v>0</v>
      </c>
      <c r="AX96" s="79">
        <f>'SO02 - Morávka,nátrž nad ...'!J35</f>
        <v>0</v>
      </c>
      <c r="AY96" s="79">
        <f>'SO02 - Morávka,nátrž nad ...'!J36</f>
        <v>0</v>
      </c>
      <c r="AZ96" s="79">
        <f>'SO02 - Morávka,nátrž nad ...'!F33</f>
        <v>0</v>
      </c>
      <c r="BA96" s="79">
        <f>'SO02 - Morávka,nátrž nad ...'!F34</f>
        <v>0</v>
      </c>
      <c r="BB96" s="79">
        <f>'SO02 - Morávka,nátrž nad ...'!F35</f>
        <v>0</v>
      </c>
      <c r="BC96" s="79">
        <f>'SO02 - Morávka,nátrž nad ...'!F36</f>
        <v>0</v>
      </c>
      <c r="BD96" s="81">
        <f>'SO02 - Morávka,nátrž nad ...'!F37</f>
        <v>0</v>
      </c>
      <c r="BT96" s="82" t="s">
        <v>84</v>
      </c>
      <c r="BV96" s="82" t="s">
        <v>78</v>
      </c>
      <c r="BW96" s="82" t="s">
        <v>89</v>
      </c>
      <c r="BX96" s="82" t="s">
        <v>4</v>
      </c>
      <c r="CL96" s="82" t="s">
        <v>1</v>
      </c>
      <c r="CM96" s="82" t="s">
        <v>86</v>
      </c>
    </row>
    <row r="97" spans="1:91" s="6" customFormat="1" ht="16.5" customHeight="1">
      <c r="A97" s="73" t="s">
        <v>80</v>
      </c>
      <c r="B97" s="74"/>
      <c r="C97" s="75"/>
      <c r="D97" s="186" t="s">
        <v>90</v>
      </c>
      <c r="E97" s="186"/>
      <c r="F97" s="186"/>
      <c r="G97" s="186"/>
      <c r="H97" s="186"/>
      <c r="I97" s="76"/>
      <c r="J97" s="186" t="s">
        <v>91</v>
      </c>
      <c r="K97" s="186"/>
      <c r="L97" s="186"/>
      <c r="M97" s="186"/>
      <c r="N97" s="186"/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4">
        <f>'VRN - Vedlejší náklady'!J30</f>
        <v>0</v>
      </c>
      <c r="AH97" s="185"/>
      <c r="AI97" s="185"/>
      <c r="AJ97" s="185"/>
      <c r="AK97" s="185"/>
      <c r="AL97" s="185"/>
      <c r="AM97" s="185"/>
      <c r="AN97" s="184">
        <f>SUM(AG97,AT97)</f>
        <v>0</v>
      </c>
      <c r="AO97" s="185"/>
      <c r="AP97" s="185"/>
      <c r="AQ97" s="77" t="s">
        <v>83</v>
      </c>
      <c r="AR97" s="74"/>
      <c r="AS97" s="83">
        <v>0</v>
      </c>
      <c r="AT97" s="84">
        <f>ROUND(SUM(AV97:AW97),2)</f>
        <v>0</v>
      </c>
      <c r="AU97" s="85">
        <f>'VRN - Vedlejší náklady'!P118</f>
        <v>0</v>
      </c>
      <c r="AV97" s="84">
        <f>'VRN - Vedlejší náklady'!J33</f>
        <v>0</v>
      </c>
      <c r="AW97" s="84">
        <f>'VRN - Vedlejší náklady'!J34</f>
        <v>0</v>
      </c>
      <c r="AX97" s="84">
        <f>'VRN - Vedlejší náklady'!J35</f>
        <v>0</v>
      </c>
      <c r="AY97" s="84">
        <f>'VRN - Vedlejší náklady'!J36</f>
        <v>0</v>
      </c>
      <c r="AZ97" s="84">
        <f>'VRN - Vedlejší náklady'!F33</f>
        <v>0</v>
      </c>
      <c r="BA97" s="84">
        <f>'VRN - Vedlejší náklady'!F34</f>
        <v>0</v>
      </c>
      <c r="BB97" s="84">
        <f>'VRN - Vedlejší náklady'!F35</f>
        <v>0</v>
      </c>
      <c r="BC97" s="84">
        <f>'VRN - Vedlejší náklady'!F36</f>
        <v>0</v>
      </c>
      <c r="BD97" s="86">
        <f>'VRN - Vedlejší náklady'!F37</f>
        <v>0</v>
      </c>
      <c r="BT97" s="82" t="s">
        <v>84</v>
      </c>
      <c r="BV97" s="82" t="s">
        <v>78</v>
      </c>
      <c r="BW97" s="82" t="s">
        <v>92</v>
      </c>
      <c r="BX97" s="82" t="s">
        <v>4</v>
      </c>
      <c r="CL97" s="82" t="s">
        <v>1</v>
      </c>
      <c r="CM97" s="82" t="s">
        <v>86</v>
      </c>
    </row>
    <row r="98" spans="1:91" s="1" customFormat="1" ht="30" customHeight="1">
      <c r="B98" s="31"/>
      <c r="AR98" s="31"/>
    </row>
    <row r="99" spans="1:91" s="1" customFormat="1" ht="6.95" customHeight="1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31"/>
    </row>
  </sheetData>
  <mergeCells count="50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SO01 - Morávka stupenˇkm ...'!C2" display="/"/>
    <hyperlink ref="A96" location="'SO02 - Morávka,nátrž nad ...'!C2" display="/"/>
    <hyperlink ref="A97" location="'VRN - Vedlejší náklady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18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6" t="s">
        <v>85</v>
      </c>
      <c r="AZ2" s="87" t="s">
        <v>93</v>
      </c>
      <c r="BA2" s="87" t="s">
        <v>94</v>
      </c>
      <c r="BB2" s="87" t="s">
        <v>1</v>
      </c>
      <c r="BC2" s="87" t="s">
        <v>95</v>
      </c>
      <c r="BD2" s="87" t="s">
        <v>86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56" ht="24.95" customHeight="1">
      <c r="B4" s="19"/>
      <c r="D4" s="20" t="s">
        <v>96</v>
      </c>
      <c r="L4" s="19"/>
      <c r="M4" s="88" t="s">
        <v>10</v>
      </c>
      <c r="AT4" s="16" t="s">
        <v>3</v>
      </c>
    </row>
    <row r="5" spans="2:56" ht="6.95" customHeight="1">
      <c r="B5" s="19"/>
      <c r="L5" s="19"/>
    </row>
    <row r="6" spans="2:56" ht="12" customHeight="1">
      <c r="B6" s="19"/>
      <c r="D6" s="26" t="s">
        <v>16</v>
      </c>
      <c r="L6" s="19"/>
    </row>
    <row r="7" spans="2:56" ht="16.5" customHeight="1">
      <c r="B7" s="19"/>
      <c r="E7" s="222" t="str">
        <f>'Rekapitulace stavby'!K6</f>
        <v>Morávka stupen´ km 21,960</v>
      </c>
      <c r="F7" s="223"/>
      <c r="G7" s="223"/>
      <c r="H7" s="223"/>
      <c r="L7" s="19"/>
    </row>
    <row r="8" spans="2:56" s="1" customFormat="1" ht="12" customHeight="1">
      <c r="B8" s="31"/>
      <c r="D8" s="26" t="s">
        <v>97</v>
      </c>
      <c r="L8" s="31"/>
    </row>
    <row r="9" spans="2:56" s="1" customFormat="1" ht="16.5" customHeight="1">
      <c r="B9" s="31"/>
      <c r="E9" s="194" t="s">
        <v>98</v>
      </c>
      <c r="F9" s="221"/>
      <c r="G9" s="221"/>
      <c r="H9" s="221"/>
      <c r="L9" s="31"/>
    </row>
    <row r="10" spans="2:56" s="1" customFormat="1">
      <c r="B10" s="31"/>
      <c r="L10" s="31"/>
    </row>
    <row r="11" spans="2:5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56" s="1" customFormat="1" ht="12" customHeight="1">
      <c r="B12" s="31"/>
      <c r="D12" s="26" t="s">
        <v>20</v>
      </c>
      <c r="F12" s="24" t="s">
        <v>99</v>
      </c>
      <c r="I12" s="26" t="s">
        <v>22</v>
      </c>
      <c r="J12" s="51" t="str">
        <f>'Rekapitulace stavby'!AN8</f>
        <v>18. 5. 2025</v>
      </c>
      <c r="L12" s="31"/>
    </row>
    <row r="13" spans="2:56" s="1" customFormat="1" ht="10.7" customHeight="1">
      <c r="B13" s="31"/>
      <c r="L13" s="31"/>
    </row>
    <row r="14" spans="2:5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56" s="1" customFormat="1" ht="18" customHeight="1">
      <c r="B15" s="31"/>
      <c r="E15" s="24" t="s">
        <v>27</v>
      </c>
      <c r="I15" s="26" t="s">
        <v>28</v>
      </c>
      <c r="J15" s="24" t="s">
        <v>29</v>
      </c>
      <c r="L15" s="31"/>
    </row>
    <row r="16" spans="2:5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213"/>
      <c r="G18" s="213"/>
      <c r="H18" s="213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32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28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28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89"/>
      <c r="E27" s="217" t="s">
        <v>1</v>
      </c>
      <c r="F27" s="217"/>
      <c r="G27" s="217"/>
      <c r="H27" s="217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36</v>
      </c>
      <c r="J30" s="65">
        <f>ROUND(J120,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91">
        <f>ROUND((SUM(BE120:BE160)),  2)</f>
        <v>0</v>
      </c>
      <c r="I33" s="92">
        <v>0.21</v>
      </c>
      <c r="J33" s="91">
        <f>ROUND(((SUM(BE120:BE160))*I33),  2)</f>
        <v>0</v>
      </c>
      <c r="L33" s="31"/>
    </row>
    <row r="34" spans="2:12" s="1" customFormat="1" ht="14.45" customHeight="1">
      <c r="B34" s="31"/>
      <c r="E34" s="26" t="s">
        <v>42</v>
      </c>
      <c r="F34" s="91">
        <f>ROUND((SUM(BF120:BF160)),  2)</f>
        <v>0</v>
      </c>
      <c r="I34" s="92">
        <v>0.12</v>
      </c>
      <c r="J34" s="91">
        <f>ROUND(((SUM(BF120:BF160))*I34),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1">
        <f>ROUND((SUM(BG120:BG160)),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1">
        <f>ROUND((SUM(BH120:BH160)),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1">
        <f>ROUND((SUM(BI120:BI160)),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46</v>
      </c>
      <c r="E39" s="56"/>
      <c r="F39" s="56"/>
      <c r="G39" s="95" t="s">
        <v>47</v>
      </c>
      <c r="H39" s="96" t="s">
        <v>48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99" t="s">
        <v>52</v>
      </c>
      <c r="G61" s="42" t="s">
        <v>51</v>
      </c>
      <c r="H61" s="33"/>
      <c r="I61" s="33"/>
      <c r="J61" s="100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99" t="s">
        <v>52</v>
      </c>
      <c r="G76" s="42" t="s">
        <v>51</v>
      </c>
      <c r="H76" s="33"/>
      <c r="I76" s="33"/>
      <c r="J76" s="100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100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2" t="str">
        <f>E7</f>
        <v>Morávka stupen´ km 21,960</v>
      </c>
      <c r="F85" s="223"/>
      <c r="G85" s="223"/>
      <c r="H85" s="223"/>
      <c r="L85" s="31"/>
    </row>
    <row r="86" spans="2:47" s="1" customFormat="1" ht="12" customHeight="1">
      <c r="B86" s="31"/>
      <c r="C86" s="26" t="s">
        <v>97</v>
      </c>
      <c r="L86" s="31"/>
    </row>
    <row r="87" spans="2:47" s="1" customFormat="1" ht="16.5" customHeight="1">
      <c r="B87" s="31"/>
      <c r="E87" s="194" t="str">
        <f>E9</f>
        <v>SO01 - Morávka stupenˇkm 21,960</v>
      </c>
      <c r="F87" s="221"/>
      <c r="G87" s="221"/>
      <c r="H87" s="22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k.ú. Morávka</v>
      </c>
      <c r="I89" s="26" t="s">
        <v>22</v>
      </c>
      <c r="J89" s="51" t="str">
        <f>IF(J12="","",J12)</f>
        <v>18. 5. 2025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>Povodí Odry ,státní podnik</v>
      </c>
      <c r="I91" s="26" t="s">
        <v>32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30</v>
      </c>
      <c r="F92" s="24" t="str">
        <f>IF(E18="","",E18)</f>
        <v>Vyplň údaj</v>
      </c>
      <c r="I92" s="2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101</v>
      </c>
      <c r="D94" s="93"/>
      <c r="E94" s="93"/>
      <c r="F94" s="93"/>
      <c r="G94" s="93"/>
      <c r="H94" s="93"/>
      <c r="I94" s="93"/>
      <c r="J94" s="102" t="s">
        <v>102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7" customHeight="1">
      <c r="B96" s="31"/>
      <c r="C96" s="103" t="s">
        <v>103</v>
      </c>
      <c r="J96" s="65">
        <f>J120</f>
        <v>0</v>
      </c>
      <c r="L96" s="31"/>
      <c r="AU96" s="16" t="s">
        <v>104</v>
      </c>
    </row>
    <row r="97" spans="2:12" s="8" customFormat="1" ht="24.95" customHeight="1">
      <c r="B97" s="104"/>
      <c r="D97" s="105" t="s">
        <v>105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9" customFormat="1" ht="19.899999999999999" customHeight="1">
      <c r="B98" s="108"/>
      <c r="D98" s="109" t="s">
        <v>106</v>
      </c>
      <c r="E98" s="110"/>
      <c r="F98" s="110"/>
      <c r="G98" s="110"/>
      <c r="H98" s="110"/>
      <c r="I98" s="110"/>
      <c r="J98" s="111">
        <f>J122</f>
        <v>0</v>
      </c>
      <c r="L98" s="108"/>
    </row>
    <row r="99" spans="2:12" s="9" customFormat="1" ht="19.899999999999999" customHeight="1">
      <c r="B99" s="108"/>
      <c r="D99" s="109" t="s">
        <v>107</v>
      </c>
      <c r="E99" s="110"/>
      <c r="F99" s="110"/>
      <c r="G99" s="110"/>
      <c r="H99" s="110"/>
      <c r="I99" s="110"/>
      <c r="J99" s="111">
        <f>J144</f>
        <v>0</v>
      </c>
      <c r="L99" s="108"/>
    </row>
    <row r="100" spans="2:12" s="9" customFormat="1" ht="19.899999999999999" customHeight="1">
      <c r="B100" s="108"/>
      <c r="D100" s="109" t="s">
        <v>108</v>
      </c>
      <c r="E100" s="110"/>
      <c r="F100" s="110"/>
      <c r="G100" s="110"/>
      <c r="H100" s="110"/>
      <c r="I100" s="110"/>
      <c r="J100" s="111">
        <f>J158</f>
        <v>0</v>
      </c>
      <c r="L100" s="108"/>
    </row>
    <row r="101" spans="2:12" s="1" customFormat="1" ht="21.75" customHeight="1">
      <c r="B101" s="31"/>
      <c r="L101" s="31"/>
    </row>
    <row r="102" spans="2:12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12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12" s="1" customFormat="1" ht="24.95" customHeight="1">
      <c r="B107" s="31"/>
      <c r="C107" s="20" t="s">
        <v>109</v>
      </c>
      <c r="L107" s="31"/>
    </row>
    <row r="108" spans="2:12" s="1" customFormat="1" ht="6.95" customHeight="1">
      <c r="B108" s="31"/>
      <c r="L108" s="31"/>
    </row>
    <row r="109" spans="2:12" s="1" customFormat="1" ht="12" customHeight="1">
      <c r="B109" s="31"/>
      <c r="C109" s="26" t="s">
        <v>16</v>
      </c>
      <c r="L109" s="31"/>
    </row>
    <row r="110" spans="2:12" s="1" customFormat="1" ht="16.5" customHeight="1">
      <c r="B110" s="31"/>
      <c r="E110" s="222" t="str">
        <f>E7</f>
        <v>Morávka stupen´ km 21,960</v>
      </c>
      <c r="F110" s="223"/>
      <c r="G110" s="223"/>
      <c r="H110" s="223"/>
      <c r="L110" s="31"/>
    </row>
    <row r="111" spans="2:12" s="1" customFormat="1" ht="12" customHeight="1">
      <c r="B111" s="31"/>
      <c r="C111" s="26" t="s">
        <v>97</v>
      </c>
      <c r="L111" s="31"/>
    </row>
    <row r="112" spans="2:12" s="1" customFormat="1" ht="16.5" customHeight="1">
      <c r="B112" s="31"/>
      <c r="E112" s="194" t="str">
        <f>E9</f>
        <v>SO01 - Morávka stupenˇkm 21,960</v>
      </c>
      <c r="F112" s="221"/>
      <c r="G112" s="221"/>
      <c r="H112" s="221"/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20</v>
      </c>
      <c r="F114" s="24" t="str">
        <f>F12</f>
        <v>k.ú. Morávka</v>
      </c>
      <c r="I114" s="26" t="s">
        <v>22</v>
      </c>
      <c r="J114" s="51" t="str">
        <f>IF(J12="","",J12)</f>
        <v>18. 5. 2025</v>
      </c>
      <c r="L114" s="31"/>
    </row>
    <row r="115" spans="2:65" s="1" customFormat="1" ht="6.95" customHeight="1">
      <c r="B115" s="31"/>
      <c r="L115" s="31"/>
    </row>
    <row r="116" spans="2:65" s="1" customFormat="1" ht="15.2" customHeight="1">
      <c r="B116" s="31"/>
      <c r="C116" s="26" t="s">
        <v>24</v>
      </c>
      <c r="F116" s="24" t="str">
        <f>E15</f>
        <v>Povodí Odry ,státní podnik</v>
      </c>
      <c r="I116" s="26" t="s">
        <v>32</v>
      </c>
      <c r="J116" s="29" t="str">
        <f>E21</f>
        <v xml:space="preserve"> </v>
      </c>
      <c r="L116" s="31"/>
    </row>
    <row r="117" spans="2:65" s="1" customFormat="1" ht="15.2" customHeight="1">
      <c r="B117" s="31"/>
      <c r="C117" s="26" t="s">
        <v>30</v>
      </c>
      <c r="F117" s="24" t="str">
        <f>IF(E18="","",E18)</f>
        <v>Vyplň údaj</v>
      </c>
      <c r="I117" s="26" t="s">
        <v>34</v>
      </c>
      <c r="J117" s="29" t="str">
        <f>E24</f>
        <v xml:space="preserve"> </v>
      </c>
      <c r="L117" s="31"/>
    </row>
    <row r="118" spans="2:65" s="1" customFormat="1" ht="10.35" customHeight="1">
      <c r="B118" s="31"/>
      <c r="L118" s="31"/>
    </row>
    <row r="119" spans="2:65" s="10" customFormat="1" ht="29.25" customHeight="1">
      <c r="B119" s="112"/>
      <c r="C119" s="113" t="s">
        <v>110</v>
      </c>
      <c r="D119" s="114" t="s">
        <v>61</v>
      </c>
      <c r="E119" s="114" t="s">
        <v>57</v>
      </c>
      <c r="F119" s="114" t="s">
        <v>58</v>
      </c>
      <c r="G119" s="114" t="s">
        <v>111</v>
      </c>
      <c r="H119" s="114" t="s">
        <v>112</v>
      </c>
      <c r="I119" s="114" t="s">
        <v>113</v>
      </c>
      <c r="J119" s="115" t="s">
        <v>102</v>
      </c>
      <c r="K119" s="116" t="s">
        <v>114</v>
      </c>
      <c r="L119" s="112"/>
      <c r="M119" s="58" t="s">
        <v>1</v>
      </c>
      <c r="N119" s="59" t="s">
        <v>40</v>
      </c>
      <c r="O119" s="59" t="s">
        <v>115</v>
      </c>
      <c r="P119" s="59" t="s">
        <v>116</v>
      </c>
      <c r="Q119" s="59" t="s">
        <v>117</v>
      </c>
      <c r="R119" s="59" t="s">
        <v>118</v>
      </c>
      <c r="S119" s="59" t="s">
        <v>119</v>
      </c>
      <c r="T119" s="60" t="s">
        <v>120</v>
      </c>
    </row>
    <row r="120" spans="2:65" s="1" customFormat="1" ht="22.7" customHeight="1">
      <c r="B120" s="31"/>
      <c r="C120" s="63" t="s">
        <v>121</v>
      </c>
      <c r="J120" s="117">
        <f>BK120</f>
        <v>0</v>
      </c>
      <c r="L120" s="31"/>
      <c r="M120" s="61"/>
      <c r="N120" s="52"/>
      <c r="O120" s="52"/>
      <c r="P120" s="118">
        <f>P121</f>
        <v>0</v>
      </c>
      <c r="Q120" s="52"/>
      <c r="R120" s="118">
        <f>R121</f>
        <v>812.22299999999996</v>
      </c>
      <c r="S120" s="52"/>
      <c r="T120" s="119">
        <f>T121</f>
        <v>71.198399999999992</v>
      </c>
      <c r="AT120" s="16" t="s">
        <v>75</v>
      </c>
      <c r="AU120" s="16" t="s">
        <v>104</v>
      </c>
      <c r="BK120" s="120">
        <f>BK121</f>
        <v>0</v>
      </c>
    </row>
    <row r="121" spans="2:65" s="11" customFormat="1" ht="25.9" customHeight="1">
      <c r="B121" s="121"/>
      <c r="D121" s="122" t="s">
        <v>75</v>
      </c>
      <c r="E121" s="123" t="s">
        <v>122</v>
      </c>
      <c r="F121" s="123" t="s">
        <v>123</v>
      </c>
      <c r="I121" s="124"/>
      <c r="J121" s="125">
        <f>BK121</f>
        <v>0</v>
      </c>
      <c r="L121" s="121"/>
      <c r="M121" s="126"/>
      <c r="P121" s="127">
        <f>P122+P144+P158</f>
        <v>0</v>
      </c>
      <c r="R121" s="127">
        <f>R122+R144+R158</f>
        <v>812.22299999999996</v>
      </c>
      <c r="T121" s="128">
        <f>T122+T144+T158</f>
        <v>71.198399999999992</v>
      </c>
      <c r="AR121" s="122" t="s">
        <v>84</v>
      </c>
      <c r="AT121" s="129" t="s">
        <v>75</v>
      </c>
      <c r="AU121" s="129" t="s">
        <v>76</v>
      </c>
      <c r="AY121" s="122" t="s">
        <v>124</v>
      </c>
      <c r="BK121" s="130">
        <f>BK122+BK144+BK158</f>
        <v>0</v>
      </c>
    </row>
    <row r="122" spans="2:65" s="11" customFormat="1" ht="22.7" customHeight="1">
      <c r="B122" s="121"/>
      <c r="D122" s="122" t="s">
        <v>75</v>
      </c>
      <c r="E122" s="131" t="s">
        <v>84</v>
      </c>
      <c r="F122" s="131" t="s">
        <v>125</v>
      </c>
      <c r="I122" s="124"/>
      <c r="J122" s="132">
        <f>BK122</f>
        <v>0</v>
      </c>
      <c r="L122" s="121"/>
      <c r="M122" s="126"/>
      <c r="P122" s="127">
        <f>SUM(P123:P143)</f>
        <v>0</v>
      </c>
      <c r="R122" s="127">
        <f>SUM(R123:R143)</f>
        <v>16.4574</v>
      </c>
      <c r="T122" s="128">
        <f>SUM(T123:T143)</f>
        <v>71.198399999999992</v>
      </c>
      <c r="AR122" s="122" t="s">
        <v>84</v>
      </c>
      <c r="AT122" s="129" t="s">
        <v>75</v>
      </c>
      <c r="AU122" s="129" t="s">
        <v>84</v>
      </c>
      <c r="AY122" s="122" t="s">
        <v>124</v>
      </c>
      <c r="BK122" s="130">
        <f>SUM(BK123:BK143)</f>
        <v>0</v>
      </c>
    </row>
    <row r="123" spans="2:65" s="1" customFormat="1" ht="24.2" customHeight="1">
      <c r="B123" s="133"/>
      <c r="C123" s="134" t="s">
        <v>84</v>
      </c>
      <c r="D123" s="134" t="s">
        <v>126</v>
      </c>
      <c r="E123" s="135" t="s">
        <v>127</v>
      </c>
      <c r="F123" s="136" t="s">
        <v>128</v>
      </c>
      <c r="G123" s="137" t="s">
        <v>129</v>
      </c>
      <c r="H123" s="138">
        <v>10</v>
      </c>
      <c r="I123" s="139"/>
      <c r="J123" s="140">
        <f>ROUND(I123*H123,2)</f>
        <v>0</v>
      </c>
      <c r="K123" s="141"/>
      <c r="L123" s="31"/>
      <c r="M123" s="142" t="s">
        <v>1</v>
      </c>
      <c r="N123" s="143" t="s">
        <v>41</v>
      </c>
      <c r="P123" s="144">
        <f>O123*H123</f>
        <v>0</v>
      </c>
      <c r="Q123" s="144">
        <v>0</v>
      </c>
      <c r="R123" s="144">
        <f>Q123*H123</f>
        <v>0</v>
      </c>
      <c r="S123" s="144">
        <v>0</v>
      </c>
      <c r="T123" s="145">
        <f>S123*H123</f>
        <v>0</v>
      </c>
      <c r="AR123" s="146" t="s">
        <v>130</v>
      </c>
      <c r="AT123" s="146" t="s">
        <v>126</v>
      </c>
      <c r="AU123" s="146" t="s">
        <v>86</v>
      </c>
      <c r="AY123" s="16" t="s">
        <v>124</v>
      </c>
      <c r="BE123" s="147">
        <f>IF(N123="základní",J123,0)</f>
        <v>0</v>
      </c>
      <c r="BF123" s="147">
        <f>IF(N123="snížená",J123,0)</f>
        <v>0</v>
      </c>
      <c r="BG123" s="147">
        <f>IF(N123="zákl. přenesená",J123,0)</f>
        <v>0</v>
      </c>
      <c r="BH123" s="147">
        <f>IF(N123="sníž. přenesená",J123,0)</f>
        <v>0</v>
      </c>
      <c r="BI123" s="147">
        <f>IF(N123="nulová",J123,0)</f>
        <v>0</v>
      </c>
      <c r="BJ123" s="16" t="s">
        <v>84</v>
      </c>
      <c r="BK123" s="147">
        <f>ROUND(I123*H123,2)</f>
        <v>0</v>
      </c>
      <c r="BL123" s="16" t="s">
        <v>130</v>
      </c>
      <c r="BM123" s="146" t="s">
        <v>131</v>
      </c>
    </row>
    <row r="124" spans="2:65" s="1" customFormat="1" ht="16.5" customHeight="1">
      <c r="B124" s="133"/>
      <c r="C124" s="134" t="s">
        <v>86</v>
      </c>
      <c r="D124" s="134" t="s">
        <v>126</v>
      </c>
      <c r="E124" s="135" t="s">
        <v>132</v>
      </c>
      <c r="F124" s="136" t="s">
        <v>133</v>
      </c>
      <c r="G124" s="137" t="s">
        <v>134</v>
      </c>
      <c r="H124" s="138">
        <v>39.119999999999997</v>
      </c>
      <c r="I124" s="139"/>
      <c r="J124" s="140">
        <f>ROUND(I124*H124,2)</f>
        <v>0</v>
      </c>
      <c r="K124" s="141"/>
      <c r="L124" s="31"/>
      <c r="M124" s="142" t="s">
        <v>1</v>
      </c>
      <c r="N124" s="143" t="s">
        <v>41</v>
      </c>
      <c r="P124" s="144">
        <f>O124*H124</f>
        <v>0</v>
      </c>
      <c r="Q124" s="144">
        <v>0</v>
      </c>
      <c r="R124" s="144">
        <f>Q124*H124</f>
        <v>0</v>
      </c>
      <c r="S124" s="144">
        <v>1.82</v>
      </c>
      <c r="T124" s="145">
        <f>S124*H124</f>
        <v>71.198399999999992</v>
      </c>
      <c r="AR124" s="146" t="s">
        <v>130</v>
      </c>
      <c r="AT124" s="146" t="s">
        <v>126</v>
      </c>
      <c r="AU124" s="146" t="s">
        <v>86</v>
      </c>
      <c r="AY124" s="16" t="s">
        <v>124</v>
      </c>
      <c r="BE124" s="147">
        <f>IF(N124="základní",J124,0)</f>
        <v>0</v>
      </c>
      <c r="BF124" s="147">
        <f>IF(N124="snížená",J124,0)</f>
        <v>0</v>
      </c>
      <c r="BG124" s="147">
        <f>IF(N124="zákl. přenesená",J124,0)</f>
        <v>0</v>
      </c>
      <c r="BH124" s="147">
        <f>IF(N124="sníž. přenesená",J124,0)</f>
        <v>0</v>
      </c>
      <c r="BI124" s="147">
        <f>IF(N124="nulová",J124,0)</f>
        <v>0</v>
      </c>
      <c r="BJ124" s="16" t="s">
        <v>84</v>
      </c>
      <c r="BK124" s="147">
        <f>ROUND(I124*H124,2)</f>
        <v>0</v>
      </c>
      <c r="BL124" s="16" t="s">
        <v>130</v>
      </c>
      <c r="BM124" s="146" t="s">
        <v>135</v>
      </c>
    </row>
    <row r="125" spans="2:65" s="12" customFormat="1">
      <c r="B125" s="148"/>
      <c r="D125" s="149" t="s">
        <v>136</v>
      </c>
      <c r="E125" s="150" t="s">
        <v>1</v>
      </c>
      <c r="F125" s="151" t="s">
        <v>137</v>
      </c>
      <c r="H125" s="150" t="s">
        <v>1</v>
      </c>
      <c r="I125" s="152"/>
      <c r="L125" s="148"/>
      <c r="M125" s="153"/>
      <c r="T125" s="154"/>
      <c r="AT125" s="150" t="s">
        <v>136</v>
      </c>
      <c r="AU125" s="150" t="s">
        <v>86</v>
      </c>
      <c r="AV125" s="12" t="s">
        <v>84</v>
      </c>
      <c r="AW125" s="12" t="s">
        <v>33</v>
      </c>
      <c r="AX125" s="12" t="s">
        <v>76</v>
      </c>
      <c r="AY125" s="150" t="s">
        <v>124</v>
      </c>
    </row>
    <row r="126" spans="2:65" s="13" customFormat="1">
      <c r="B126" s="155"/>
      <c r="D126" s="149" t="s">
        <v>136</v>
      </c>
      <c r="E126" s="156" t="s">
        <v>1</v>
      </c>
      <c r="F126" s="157" t="s">
        <v>138</v>
      </c>
      <c r="H126" s="158">
        <v>39.119999999999997</v>
      </c>
      <c r="I126" s="159"/>
      <c r="L126" s="155"/>
      <c r="M126" s="160"/>
      <c r="T126" s="161"/>
      <c r="AT126" s="156" t="s">
        <v>136</v>
      </c>
      <c r="AU126" s="156" t="s">
        <v>86</v>
      </c>
      <c r="AV126" s="13" t="s">
        <v>86</v>
      </c>
      <c r="AW126" s="13" t="s">
        <v>33</v>
      </c>
      <c r="AX126" s="13" t="s">
        <v>84</v>
      </c>
      <c r="AY126" s="156" t="s">
        <v>124</v>
      </c>
    </row>
    <row r="127" spans="2:65" s="1" customFormat="1" ht="24.2" customHeight="1">
      <c r="B127" s="133"/>
      <c r="C127" s="134" t="s">
        <v>139</v>
      </c>
      <c r="D127" s="134" t="s">
        <v>126</v>
      </c>
      <c r="E127" s="135" t="s">
        <v>140</v>
      </c>
      <c r="F127" s="136" t="s">
        <v>141</v>
      </c>
      <c r="G127" s="137" t="s">
        <v>134</v>
      </c>
      <c r="H127" s="138">
        <v>39.119999999999997</v>
      </c>
      <c r="I127" s="139"/>
      <c r="J127" s="140">
        <f>ROUND(I127*H127,2)</f>
        <v>0</v>
      </c>
      <c r="K127" s="141"/>
      <c r="L127" s="31"/>
      <c r="M127" s="142" t="s">
        <v>1</v>
      </c>
      <c r="N127" s="143" t="s">
        <v>41</v>
      </c>
      <c r="P127" s="144">
        <f>O127*H127</f>
        <v>0</v>
      </c>
      <c r="Q127" s="144">
        <v>0.4</v>
      </c>
      <c r="R127" s="144">
        <f>Q127*H127</f>
        <v>15.648</v>
      </c>
      <c r="S127" s="144">
        <v>0</v>
      </c>
      <c r="T127" s="145">
        <f>S127*H127</f>
        <v>0</v>
      </c>
      <c r="AR127" s="146" t="s">
        <v>130</v>
      </c>
      <c r="AT127" s="146" t="s">
        <v>126</v>
      </c>
      <c r="AU127" s="146" t="s">
        <v>86</v>
      </c>
      <c r="AY127" s="16" t="s">
        <v>124</v>
      </c>
      <c r="BE127" s="147">
        <f>IF(N127="základní",J127,0)</f>
        <v>0</v>
      </c>
      <c r="BF127" s="147">
        <f>IF(N127="snížená",J127,0)</f>
        <v>0</v>
      </c>
      <c r="BG127" s="147">
        <f>IF(N127="zákl. přenesená",J127,0)</f>
        <v>0</v>
      </c>
      <c r="BH127" s="147">
        <f>IF(N127="sníž. přenesená",J127,0)</f>
        <v>0</v>
      </c>
      <c r="BI127" s="147">
        <f>IF(N127="nulová",J127,0)</f>
        <v>0</v>
      </c>
      <c r="BJ127" s="16" t="s">
        <v>84</v>
      </c>
      <c r="BK127" s="147">
        <f>ROUND(I127*H127,2)</f>
        <v>0</v>
      </c>
      <c r="BL127" s="16" t="s">
        <v>130</v>
      </c>
      <c r="BM127" s="146" t="s">
        <v>142</v>
      </c>
    </row>
    <row r="128" spans="2:65" s="13" customFormat="1">
      <c r="B128" s="155"/>
      <c r="D128" s="149" t="s">
        <v>136</v>
      </c>
      <c r="E128" s="156" t="s">
        <v>1</v>
      </c>
      <c r="F128" s="157" t="s">
        <v>143</v>
      </c>
      <c r="H128" s="158">
        <v>39.119999999999997</v>
      </c>
      <c r="I128" s="159"/>
      <c r="L128" s="155"/>
      <c r="M128" s="160"/>
      <c r="T128" s="161"/>
      <c r="AT128" s="156" t="s">
        <v>136</v>
      </c>
      <c r="AU128" s="156" t="s">
        <v>86</v>
      </c>
      <c r="AV128" s="13" t="s">
        <v>86</v>
      </c>
      <c r="AW128" s="13" t="s">
        <v>33</v>
      </c>
      <c r="AX128" s="13" t="s">
        <v>84</v>
      </c>
      <c r="AY128" s="156" t="s">
        <v>124</v>
      </c>
    </row>
    <row r="129" spans="2:65" s="1" customFormat="1" ht="33" customHeight="1">
      <c r="B129" s="133"/>
      <c r="C129" s="134" t="s">
        <v>130</v>
      </c>
      <c r="D129" s="134" t="s">
        <v>126</v>
      </c>
      <c r="E129" s="135" t="s">
        <v>144</v>
      </c>
      <c r="F129" s="136" t="s">
        <v>145</v>
      </c>
      <c r="G129" s="137" t="s">
        <v>134</v>
      </c>
      <c r="H129" s="138">
        <v>39.119999999999997</v>
      </c>
      <c r="I129" s="139"/>
      <c r="J129" s="140">
        <f>ROUND(I129*H129,2)</f>
        <v>0</v>
      </c>
      <c r="K129" s="141"/>
      <c r="L129" s="31"/>
      <c r="M129" s="142" t="s">
        <v>1</v>
      </c>
      <c r="N129" s="143" t="s">
        <v>41</v>
      </c>
      <c r="P129" s="144">
        <f>O129*H129</f>
        <v>0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AR129" s="146" t="s">
        <v>130</v>
      </c>
      <c r="AT129" s="146" t="s">
        <v>126</v>
      </c>
      <c r="AU129" s="146" t="s">
        <v>86</v>
      </c>
      <c r="AY129" s="16" t="s">
        <v>124</v>
      </c>
      <c r="BE129" s="147">
        <f>IF(N129="základní",J129,0)</f>
        <v>0</v>
      </c>
      <c r="BF129" s="147">
        <f>IF(N129="snížená",J129,0)</f>
        <v>0</v>
      </c>
      <c r="BG129" s="147">
        <f>IF(N129="zákl. přenesená",J129,0)</f>
        <v>0</v>
      </c>
      <c r="BH129" s="147">
        <f>IF(N129="sníž. přenesená",J129,0)</f>
        <v>0</v>
      </c>
      <c r="BI129" s="147">
        <f>IF(N129="nulová",J129,0)</f>
        <v>0</v>
      </c>
      <c r="BJ129" s="16" t="s">
        <v>84</v>
      </c>
      <c r="BK129" s="147">
        <f>ROUND(I129*H129,2)</f>
        <v>0</v>
      </c>
      <c r="BL129" s="16" t="s">
        <v>130</v>
      </c>
      <c r="BM129" s="146" t="s">
        <v>146</v>
      </c>
    </row>
    <row r="130" spans="2:65" s="13" customFormat="1">
      <c r="B130" s="155"/>
      <c r="D130" s="149" t="s">
        <v>136</v>
      </c>
      <c r="E130" s="156" t="s">
        <v>1</v>
      </c>
      <c r="F130" s="157" t="s">
        <v>143</v>
      </c>
      <c r="H130" s="158">
        <v>39.119999999999997</v>
      </c>
      <c r="I130" s="159"/>
      <c r="L130" s="155"/>
      <c r="M130" s="160"/>
      <c r="T130" s="161"/>
      <c r="AT130" s="156" t="s">
        <v>136</v>
      </c>
      <c r="AU130" s="156" t="s">
        <v>86</v>
      </c>
      <c r="AV130" s="13" t="s">
        <v>86</v>
      </c>
      <c r="AW130" s="13" t="s">
        <v>33</v>
      </c>
      <c r="AX130" s="13" t="s">
        <v>84</v>
      </c>
      <c r="AY130" s="156" t="s">
        <v>124</v>
      </c>
    </row>
    <row r="131" spans="2:65" s="1" customFormat="1" ht="16.5" customHeight="1">
      <c r="B131" s="133"/>
      <c r="C131" s="134" t="s">
        <v>147</v>
      </c>
      <c r="D131" s="134" t="s">
        <v>126</v>
      </c>
      <c r="E131" s="135" t="s">
        <v>148</v>
      </c>
      <c r="F131" s="136" t="s">
        <v>149</v>
      </c>
      <c r="G131" s="137" t="s">
        <v>150</v>
      </c>
      <c r="H131" s="138">
        <v>30</v>
      </c>
      <c r="I131" s="139"/>
      <c r="J131" s="140">
        <f>ROUND(I131*H131,2)</f>
        <v>0</v>
      </c>
      <c r="K131" s="141"/>
      <c r="L131" s="31"/>
      <c r="M131" s="142" t="s">
        <v>1</v>
      </c>
      <c r="N131" s="143" t="s">
        <v>41</v>
      </c>
      <c r="P131" s="144">
        <f>O131*H131</f>
        <v>0</v>
      </c>
      <c r="Q131" s="144">
        <v>2.6980000000000001E-2</v>
      </c>
      <c r="R131" s="144">
        <f>Q131*H131</f>
        <v>0.80940000000000001</v>
      </c>
      <c r="S131" s="144">
        <v>0</v>
      </c>
      <c r="T131" s="145">
        <f>S131*H131</f>
        <v>0</v>
      </c>
      <c r="AR131" s="146" t="s">
        <v>130</v>
      </c>
      <c r="AT131" s="146" t="s">
        <v>126</v>
      </c>
      <c r="AU131" s="146" t="s">
        <v>86</v>
      </c>
      <c r="AY131" s="16" t="s">
        <v>124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6" t="s">
        <v>84</v>
      </c>
      <c r="BK131" s="147">
        <f>ROUND(I131*H131,2)</f>
        <v>0</v>
      </c>
      <c r="BL131" s="16" t="s">
        <v>130</v>
      </c>
      <c r="BM131" s="146" t="s">
        <v>151</v>
      </c>
    </row>
    <row r="132" spans="2:65" s="1" customFormat="1" ht="33" customHeight="1">
      <c r="B132" s="133"/>
      <c r="C132" s="134" t="s">
        <v>152</v>
      </c>
      <c r="D132" s="134" t="s">
        <v>126</v>
      </c>
      <c r="E132" s="135" t="s">
        <v>153</v>
      </c>
      <c r="F132" s="136" t="s">
        <v>154</v>
      </c>
      <c r="G132" s="137" t="s">
        <v>134</v>
      </c>
      <c r="H132" s="138">
        <v>236</v>
      </c>
      <c r="I132" s="139"/>
      <c r="J132" s="140">
        <f>ROUND(I132*H132,2)</f>
        <v>0</v>
      </c>
      <c r="K132" s="141"/>
      <c r="L132" s="31"/>
      <c r="M132" s="142" t="s">
        <v>1</v>
      </c>
      <c r="N132" s="143" t="s">
        <v>41</v>
      </c>
      <c r="P132" s="144">
        <f>O132*H132</f>
        <v>0</v>
      </c>
      <c r="Q132" s="144">
        <v>0</v>
      </c>
      <c r="R132" s="144">
        <f>Q132*H132</f>
        <v>0</v>
      </c>
      <c r="S132" s="144">
        <v>0</v>
      </c>
      <c r="T132" s="145">
        <f>S132*H132</f>
        <v>0</v>
      </c>
      <c r="AR132" s="146" t="s">
        <v>130</v>
      </c>
      <c r="AT132" s="146" t="s">
        <v>126</v>
      </c>
      <c r="AU132" s="146" t="s">
        <v>86</v>
      </c>
      <c r="AY132" s="16" t="s">
        <v>124</v>
      </c>
      <c r="BE132" s="147">
        <f>IF(N132="základní",J132,0)</f>
        <v>0</v>
      </c>
      <c r="BF132" s="147">
        <f>IF(N132="snížená",J132,0)</f>
        <v>0</v>
      </c>
      <c r="BG132" s="147">
        <f>IF(N132="zákl. přenesená",J132,0)</f>
        <v>0</v>
      </c>
      <c r="BH132" s="147">
        <f>IF(N132="sníž. přenesená",J132,0)</f>
        <v>0</v>
      </c>
      <c r="BI132" s="147">
        <f>IF(N132="nulová",J132,0)</f>
        <v>0</v>
      </c>
      <c r="BJ132" s="16" t="s">
        <v>84</v>
      </c>
      <c r="BK132" s="147">
        <f>ROUND(I132*H132,2)</f>
        <v>0</v>
      </c>
      <c r="BL132" s="16" t="s">
        <v>130</v>
      </c>
      <c r="BM132" s="146" t="s">
        <v>155</v>
      </c>
    </row>
    <row r="133" spans="2:65" s="13" customFormat="1">
      <c r="B133" s="155"/>
      <c r="D133" s="149" t="s">
        <v>136</v>
      </c>
      <c r="E133" s="156" t="s">
        <v>1</v>
      </c>
      <c r="F133" s="157" t="s">
        <v>156</v>
      </c>
      <c r="H133" s="158">
        <v>236</v>
      </c>
      <c r="I133" s="159"/>
      <c r="L133" s="155"/>
      <c r="M133" s="160"/>
      <c r="T133" s="161"/>
      <c r="AT133" s="156" t="s">
        <v>136</v>
      </c>
      <c r="AU133" s="156" t="s">
        <v>86</v>
      </c>
      <c r="AV133" s="13" t="s">
        <v>86</v>
      </c>
      <c r="AW133" s="13" t="s">
        <v>33</v>
      </c>
      <c r="AX133" s="13" t="s">
        <v>76</v>
      </c>
      <c r="AY133" s="156" t="s">
        <v>124</v>
      </c>
    </row>
    <row r="134" spans="2:65" s="14" customFormat="1">
      <c r="B134" s="162"/>
      <c r="D134" s="149" t="s">
        <v>136</v>
      </c>
      <c r="E134" s="163" t="s">
        <v>93</v>
      </c>
      <c r="F134" s="164" t="s">
        <v>157</v>
      </c>
      <c r="H134" s="165">
        <v>236</v>
      </c>
      <c r="I134" s="166"/>
      <c r="L134" s="162"/>
      <c r="M134" s="167"/>
      <c r="T134" s="168"/>
      <c r="AT134" s="163" t="s">
        <v>136</v>
      </c>
      <c r="AU134" s="163" t="s">
        <v>86</v>
      </c>
      <c r="AV134" s="14" t="s">
        <v>130</v>
      </c>
      <c r="AW134" s="14" t="s">
        <v>33</v>
      </c>
      <c r="AX134" s="14" t="s">
        <v>76</v>
      </c>
      <c r="AY134" s="163" t="s">
        <v>124</v>
      </c>
    </row>
    <row r="135" spans="2:65" s="13" customFormat="1">
      <c r="B135" s="155"/>
      <c r="D135" s="149" t="s">
        <v>136</v>
      </c>
      <c r="E135" s="156" t="s">
        <v>1</v>
      </c>
      <c r="F135" s="157" t="s">
        <v>158</v>
      </c>
      <c r="H135" s="158">
        <v>236</v>
      </c>
      <c r="I135" s="159"/>
      <c r="L135" s="155"/>
      <c r="M135" s="160"/>
      <c r="T135" s="161"/>
      <c r="AT135" s="156" t="s">
        <v>136</v>
      </c>
      <c r="AU135" s="156" t="s">
        <v>86</v>
      </c>
      <c r="AV135" s="13" t="s">
        <v>86</v>
      </c>
      <c r="AW135" s="13" t="s">
        <v>33</v>
      </c>
      <c r="AX135" s="13" t="s">
        <v>76</v>
      </c>
      <c r="AY135" s="156" t="s">
        <v>124</v>
      </c>
    </row>
    <row r="136" spans="2:65" s="14" customFormat="1">
      <c r="B136" s="162"/>
      <c r="D136" s="149" t="s">
        <v>136</v>
      </c>
      <c r="E136" s="163" t="s">
        <v>1</v>
      </c>
      <c r="F136" s="164" t="s">
        <v>157</v>
      </c>
      <c r="H136" s="165">
        <v>236</v>
      </c>
      <c r="I136" s="166"/>
      <c r="L136" s="162"/>
      <c r="M136" s="167"/>
      <c r="T136" s="168"/>
      <c r="AT136" s="163" t="s">
        <v>136</v>
      </c>
      <c r="AU136" s="163" t="s">
        <v>86</v>
      </c>
      <c r="AV136" s="14" t="s">
        <v>130</v>
      </c>
      <c r="AW136" s="14" t="s">
        <v>33</v>
      </c>
      <c r="AX136" s="14" t="s">
        <v>84</v>
      </c>
      <c r="AY136" s="163" t="s">
        <v>124</v>
      </c>
    </row>
    <row r="137" spans="2:65" s="1" customFormat="1" ht="33" customHeight="1">
      <c r="B137" s="133"/>
      <c r="C137" s="134" t="s">
        <v>159</v>
      </c>
      <c r="D137" s="134" t="s">
        <v>126</v>
      </c>
      <c r="E137" s="135" t="s">
        <v>160</v>
      </c>
      <c r="F137" s="136" t="s">
        <v>161</v>
      </c>
      <c r="G137" s="137" t="s">
        <v>134</v>
      </c>
      <c r="H137" s="138">
        <v>236</v>
      </c>
      <c r="I137" s="139"/>
      <c r="J137" s="140">
        <f>ROUND(I137*H137,2)</f>
        <v>0</v>
      </c>
      <c r="K137" s="141"/>
      <c r="L137" s="31"/>
      <c r="M137" s="142" t="s">
        <v>1</v>
      </c>
      <c r="N137" s="143" t="s">
        <v>41</v>
      </c>
      <c r="P137" s="144">
        <f>O137*H137</f>
        <v>0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AR137" s="146" t="s">
        <v>130</v>
      </c>
      <c r="AT137" s="146" t="s">
        <v>126</v>
      </c>
      <c r="AU137" s="146" t="s">
        <v>86</v>
      </c>
      <c r="AY137" s="16" t="s">
        <v>124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6" t="s">
        <v>84</v>
      </c>
      <c r="BK137" s="147">
        <f>ROUND(I137*H137,2)</f>
        <v>0</v>
      </c>
      <c r="BL137" s="16" t="s">
        <v>130</v>
      </c>
      <c r="BM137" s="146" t="s">
        <v>162</v>
      </c>
    </row>
    <row r="138" spans="2:65" s="1" customFormat="1" ht="33" customHeight="1">
      <c r="B138" s="133"/>
      <c r="C138" s="134" t="s">
        <v>163</v>
      </c>
      <c r="D138" s="134" t="s">
        <v>126</v>
      </c>
      <c r="E138" s="135" t="s">
        <v>164</v>
      </c>
      <c r="F138" s="136" t="s">
        <v>165</v>
      </c>
      <c r="G138" s="137" t="s">
        <v>134</v>
      </c>
      <c r="H138" s="138">
        <v>28</v>
      </c>
      <c r="I138" s="139"/>
      <c r="J138" s="140">
        <f>ROUND(I138*H138,2)</f>
        <v>0</v>
      </c>
      <c r="K138" s="141"/>
      <c r="L138" s="31"/>
      <c r="M138" s="142" t="s">
        <v>1</v>
      </c>
      <c r="N138" s="143" t="s">
        <v>41</v>
      </c>
      <c r="P138" s="144">
        <f>O138*H138</f>
        <v>0</v>
      </c>
      <c r="Q138" s="144">
        <v>0</v>
      </c>
      <c r="R138" s="144">
        <f>Q138*H138</f>
        <v>0</v>
      </c>
      <c r="S138" s="144">
        <v>0</v>
      </c>
      <c r="T138" s="145">
        <f>S138*H138</f>
        <v>0</v>
      </c>
      <c r="AR138" s="146" t="s">
        <v>130</v>
      </c>
      <c r="AT138" s="146" t="s">
        <v>126</v>
      </c>
      <c r="AU138" s="146" t="s">
        <v>86</v>
      </c>
      <c r="AY138" s="16" t="s">
        <v>124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6" t="s">
        <v>84</v>
      </c>
      <c r="BK138" s="147">
        <f>ROUND(I138*H138,2)</f>
        <v>0</v>
      </c>
      <c r="BL138" s="16" t="s">
        <v>130</v>
      </c>
      <c r="BM138" s="146" t="s">
        <v>166</v>
      </c>
    </row>
    <row r="139" spans="2:65" s="13" customFormat="1">
      <c r="B139" s="155"/>
      <c r="D139" s="149" t="s">
        <v>136</v>
      </c>
      <c r="E139" s="156" t="s">
        <v>1</v>
      </c>
      <c r="F139" s="157" t="s">
        <v>167</v>
      </c>
      <c r="H139" s="158">
        <v>28</v>
      </c>
      <c r="I139" s="159"/>
      <c r="L139" s="155"/>
      <c r="M139" s="160"/>
      <c r="T139" s="161"/>
      <c r="AT139" s="156" t="s">
        <v>136</v>
      </c>
      <c r="AU139" s="156" t="s">
        <v>86</v>
      </c>
      <c r="AV139" s="13" t="s">
        <v>86</v>
      </c>
      <c r="AW139" s="13" t="s">
        <v>33</v>
      </c>
      <c r="AX139" s="13" t="s">
        <v>76</v>
      </c>
      <c r="AY139" s="156" t="s">
        <v>124</v>
      </c>
    </row>
    <row r="140" spans="2:65" s="14" customFormat="1">
      <c r="B140" s="162"/>
      <c r="D140" s="149" t="s">
        <v>136</v>
      </c>
      <c r="E140" s="163" t="s">
        <v>1</v>
      </c>
      <c r="F140" s="164" t="s">
        <v>157</v>
      </c>
      <c r="H140" s="165">
        <v>28</v>
      </c>
      <c r="I140" s="166"/>
      <c r="L140" s="162"/>
      <c r="M140" s="167"/>
      <c r="T140" s="168"/>
      <c r="AT140" s="163" t="s">
        <v>136</v>
      </c>
      <c r="AU140" s="163" t="s">
        <v>86</v>
      </c>
      <c r="AV140" s="14" t="s">
        <v>130</v>
      </c>
      <c r="AW140" s="14" t="s">
        <v>33</v>
      </c>
      <c r="AX140" s="14" t="s">
        <v>84</v>
      </c>
      <c r="AY140" s="163" t="s">
        <v>124</v>
      </c>
    </row>
    <row r="141" spans="2:65" s="1" customFormat="1" ht="33" customHeight="1">
      <c r="B141" s="133"/>
      <c r="C141" s="134" t="s">
        <v>168</v>
      </c>
      <c r="D141" s="134" t="s">
        <v>126</v>
      </c>
      <c r="E141" s="135" t="s">
        <v>169</v>
      </c>
      <c r="F141" s="136" t="s">
        <v>170</v>
      </c>
      <c r="G141" s="137" t="s">
        <v>1</v>
      </c>
      <c r="H141" s="138">
        <v>28</v>
      </c>
      <c r="I141" s="139"/>
      <c r="J141" s="140">
        <f>ROUND(I141*H141,2)</f>
        <v>0</v>
      </c>
      <c r="K141" s="141"/>
      <c r="L141" s="31"/>
      <c r="M141" s="142" t="s">
        <v>1</v>
      </c>
      <c r="N141" s="143" t="s">
        <v>41</v>
      </c>
      <c r="P141" s="144">
        <f>O141*H141</f>
        <v>0</v>
      </c>
      <c r="Q141" s="144">
        <v>0</v>
      </c>
      <c r="R141" s="144">
        <f>Q141*H141</f>
        <v>0</v>
      </c>
      <c r="S141" s="144">
        <v>0</v>
      </c>
      <c r="T141" s="145">
        <f>S141*H141</f>
        <v>0</v>
      </c>
      <c r="AR141" s="146" t="s">
        <v>130</v>
      </c>
      <c r="AT141" s="146" t="s">
        <v>126</v>
      </c>
      <c r="AU141" s="146" t="s">
        <v>86</v>
      </c>
      <c r="AY141" s="16" t="s">
        <v>124</v>
      </c>
      <c r="BE141" s="147">
        <f>IF(N141="základní",J141,0)</f>
        <v>0</v>
      </c>
      <c r="BF141" s="147">
        <f>IF(N141="snížená",J141,0)</f>
        <v>0</v>
      </c>
      <c r="BG141" s="147">
        <f>IF(N141="zákl. přenesená",J141,0)</f>
        <v>0</v>
      </c>
      <c r="BH141" s="147">
        <f>IF(N141="sníž. přenesená",J141,0)</f>
        <v>0</v>
      </c>
      <c r="BI141" s="147">
        <f>IF(N141="nulová",J141,0)</f>
        <v>0</v>
      </c>
      <c r="BJ141" s="16" t="s">
        <v>84</v>
      </c>
      <c r="BK141" s="147">
        <f>ROUND(I141*H141,2)</f>
        <v>0</v>
      </c>
      <c r="BL141" s="16" t="s">
        <v>130</v>
      </c>
      <c r="BM141" s="146" t="s">
        <v>171</v>
      </c>
    </row>
    <row r="142" spans="2:65" s="1" customFormat="1" ht="21.75" customHeight="1">
      <c r="B142" s="133"/>
      <c r="C142" s="134" t="s">
        <v>172</v>
      </c>
      <c r="D142" s="134" t="s">
        <v>126</v>
      </c>
      <c r="E142" s="135" t="s">
        <v>173</v>
      </c>
      <c r="F142" s="136" t="s">
        <v>174</v>
      </c>
      <c r="G142" s="137" t="s">
        <v>134</v>
      </c>
      <c r="H142" s="138">
        <v>80</v>
      </c>
      <c r="I142" s="139"/>
      <c r="J142" s="140">
        <f>ROUND(I142*H142,2)</f>
        <v>0</v>
      </c>
      <c r="K142" s="141"/>
      <c r="L142" s="31"/>
      <c r="M142" s="142" t="s">
        <v>1</v>
      </c>
      <c r="N142" s="143" t="s">
        <v>41</v>
      </c>
      <c r="P142" s="144">
        <f>O142*H142</f>
        <v>0</v>
      </c>
      <c r="Q142" s="144">
        <v>0</v>
      </c>
      <c r="R142" s="144">
        <f>Q142*H142</f>
        <v>0</v>
      </c>
      <c r="S142" s="144">
        <v>0</v>
      </c>
      <c r="T142" s="145">
        <f>S142*H142</f>
        <v>0</v>
      </c>
      <c r="AR142" s="146" t="s">
        <v>130</v>
      </c>
      <c r="AT142" s="146" t="s">
        <v>126</v>
      </c>
      <c r="AU142" s="146" t="s">
        <v>86</v>
      </c>
      <c r="AY142" s="16" t="s">
        <v>124</v>
      </c>
      <c r="BE142" s="147">
        <f>IF(N142="základní",J142,0)</f>
        <v>0</v>
      </c>
      <c r="BF142" s="147">
        <f>IF(N142="snížená",J142,0)</f>
        <v>0</v>
      </c>
      <c r="BG142" s="147">
        <f>IF(N142="zákl. přenesená",J142,0)</f>
        <v>0</v>
      </c>
      <c r="BH142" s="147">
        <f>IF(N142="sníž. přenesená",J142,0)</f>
        <v>0</v>
      </c>
      <c r="BI142" s="147">
        <f>IF(N142="nulová",J142,0)</f>
        <v>0</v>
      </c>
      <c r="BJ142" s="16" t="s">
        <v>84</v>
      </c>
      <c r="BK142" s="147">
        <f>ROUND(I142*H142,2)</f>
        <v>0</v>
      </c>
      <c r="BL142" s="16" t="s">
        <v>130</v>
      </c>
      <c r="BM142" s="146" t="s">
        <v>175</v>
      </c>
    </row>
    <row r="143" spans="2:65" s="1" customFormat="1" ht="24.2" customHeight="1">
      <c r="B143" s="133"/>
      <c r="C143" s="134" t="s">
        <v>176</v>
      </c>
      <c r="D143" s="134" t="s">
        <v>126</v>
      </c>
      <c r="E143" s="135" t="s">
        <v>177</v>
      </c>
      <c r="F143" s="136" t="s">
        <v>178</v>
      </c>
      <c r="G143" s="137" t="s">
        <v>134</v>
      </c>
      <c r="H143" s="138">
        <v>80</v>
      </c>
      <c r="I143" s="139"/>
      <c r="J143" s="140">
        <f>ROUND(I143*H143,2)</f>
        <v>0</v>
      </c>
      <c r="K143" s="141"/>
      <c r="L143" s="31"/>
      <c r="M143" s="142" t="s">
        <v>1</v>
      </c>
      <c r="N143" s="143" t="s">
        <v>41</v>
      </c>
      <c r="P143" s="144">
        <f>O143*H143</f>
        <v>0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AR143" s="146" t="s">
        <v>130</v>
      </c>
      <c r="AT143" s="146" t="s">
        <v>126</v>
      </c>
      <c r="AU143" s="146" t="s">
        <v>86</v>
      </c>
      <c r="AY143" s="16" t="s">
        <v>124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6" t="s">
        <v>84</v>
      </c>
      <c r="BK143" s="147">
        <f>ROUND(I143*H143,2)</f>
        <v>0</v>
      </c>
      <c r="BL143" s="16" t="s">
        <v>130</v>
      </c>
      <c r="BM143" s="146" t="s">
        <v>179</v>
      </c>
    </row>
    <row r="144" spans="2:65" s="11" customFormat="1" ht="22.7" customHeight="1">
      <c r="B144" s="121"/>
      <c r="D144" s="122" t="s">
        <v>75</v>
      </c>
      <c r="E144" s="131" t="s">
        <v>130</v>
      </c>
      <c r="F144" s="131" t="s">
        <v>180</v>
      </c>
      <c r="I144" s="124"/>
      <c r="J144" s="132">
        <f>BK144</f>
        <v>0</v>
      </c>
      <c r="L144" s="121"/>
      <c r="M144" s="126"/>
      <c r="P144" s="127">
        <f>SUM(P145:P157)</f>
        <v>0</v>
      </c>
      <c r="R144" s="127">
        <f>SUM(R145:R157)</f>
        <v>795.76559999999995</v>
      </c>
      <c r="T144" s="128">
        <f>SUM(T145:T157)</f>
        <v>0</v>
      </c>
      <c r="AR144" s="122" t="s">
        <v>84</v>
      </c>
      <c r="AT144" s="129" t="s">
        <v>75</v>
      </c>
      <c r="AU144" s="129" t="s">
        <v>84</v>
      </c>
      <c r="AY144" s="122" t="s">
        <v>124</v>
      </c>
      <c r="BK144" s="130">
        <f>SUM(BK145:BK157)</f>
        <v>0</v>
      </c>
    </row>
    <row r="145" spans="2:65" s="1" customFormat="1" ht="33" customHeight="1">
      <c r="B145" s="133"/>
      <c r="C145" s="134" t="s">
        <v>181</v>
      </c>
      <c r="D145" s="134" t="s">
        <v>126</v>
      </c>
      <c r="E145" s="135" t="s">
        <v>182</v>
      </c>
      <c r="F145" s="136" t="s">
        <v>183</v>
      </c>
      <c r="G145" s="137" t="s">
        <v>134</v>
      </c>
      <c r="H145" s="138">
        <v>102</v>
      </c>
      <c r="I145" s="139"/>
      <c r="J145" s="140">
        <f>ROUND(I145*H145,2)</f>
        <v>0</v>
      </c>
      <c r="K145" s="141"/>
      <c r="L145" s="31"/>
      <c r="M145" s="142" t="s">
        <v>1</v>
      </c>
      <c r="N145" s="143" t="s">
        <v>41</v>
      </c>
      <c r="P145" s="144">
        <f>O145*H145</f>
        <v>0</v>
      </c>
      <c r="Q145" s="144">
        <v>2.25</v>
      </c>
      <c r="R145" s="144">
        <f>Q145*H145</f>
        <v>229.5</v>
      </c>
      <c r="S145" s="144">
        <v>0</v>
      </c>
      <c r="T145" s="145">
        <f>S145*H145</f>
        <v>0</v>
      </c>
      <c r="AR145" s="146" t="s">
        <v>130</v>
      </c>
      <c r="AT145" s="146" t="s">
        <v>126</v>
      </c>
      <c r="AU145" s="146" t="s">
        <v>86</v>
      </c>
      <c r="AY145" s="16" t="s">
        <v>124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6" t="s">
        <v>84</v>
      </c>
      <c r="BK145" s="147">
        <f>ROUND(I145*H145,2)</f>
        <v>0</v>
      </c>
      <c r="BL145" s="16" t="s">
        <v>130</v>
      </c>
      <c r="BM145" s="146" t="s">
        <v>184</v>
      </c>
    </row>
    <row r="146" spans="2:65" s="12" customFormat="1">
      <c r="B146" s="148"/>
      <c r="D146" s="149" t="s">
        <v>136</v>
      </c>
      <c r="E146" s="150" t="s">
        <v>1</v>
      </c>
      <c r="F146" s="151" t="s">
        <v>185</v>
      </c>
      <c r="H146" s="150" t="s">
        <v>1</v>
      </c>
      <c r="I146" s="152"/>
      <c r="L146" s="148"/>
      <c r="M146" s="153"/>
      <c r="T146" s="154"/>
      <c r="AT146" s="150" t="s">
        <v>136</v>
      </c>
      <c r="AU146" s="150" t="s">
        <v>86</v>
      </c>
      <c r="AV146" s="12" t="s">
        <v>84</v>
      </c>
      <c r="AW146" s="12" t="s">
        <v>33</v>
      </c>
      <c r="AX146" s="12" t="s">
        <v>76</v>
      </c>
      <c r="AY146" s="150" t="s">
        <v>124</v>
      </c>
    </row>
    <row r="147" spans="2:65" s="13" customFormat="1">
      <c r="B147" s="155"/>
      <c r="D147" s="149" t="s">
        <v>136</v>
      </c>
      <c r="E147" s="156" t="s">
        <v>1</v>
      </c>
      <c r="F147" s="157" t="s">
        <v>186</v>
      </c>
      <c r="H147" s="158">
        <v>102</v>
      </c>
      <c r="I147" s="159"/>
      <c r="L147" s="155"/>
      <c r="M147" s="160"/>
      <c r="T147" s="161"/>
      <c r="AT147" s="156" t="s">
        <v>136</v>
      </c>
      <c r="AU147" s="156" t="s">
        <v>86</v>
      </c>
      <c r="AV147" s="13" t="s">
        <v>86</v>
      </c>
      <c r="AW147" s="13" t="s">
        <v>33</v>
      </c>
      <c r="AX147" s="13" t="s">
        <v>76</v>
      </c>
      <c r="AY147" s="156" t="s">
        <v>124</v>
      </c>
    </row>
    <row r="148" spans="2:65" s="14" customFormat="1">
      <c r="B148" s="162"/>
      <c r="D148" s="149" t="s">
        <v>136</v>
      </c>
      <c r="E148" s="163" t="s">
        <v>1</v>
      </c>
      <c r="F148" s="164" t="s">
        <v>157</v>
      </c>
      <c r="H148" s="165">
        <v>102</v>
      </c>
      <c r="I148" s="166"/>
      <c r="L148" s="162"/>
      <c r="M148" s="167"/>
      <c r="T148" s="168"/>
      <c r="AT148" s="163" t="s">
        <v>136</v>
      </c>
      <c r="AU148" s="163" t="s">
        <v>86</v>
      </c>
      <c r="AV148" s="14" t="s">
        <v>130</v>
      </c>
      <c r="AW148" s="14" t="s">
        <v>33</v>
      </c>
      <c r="AX148" s="14" t="s">
        <v>84</v>
      </c>
      <c r="AY148" s="163" t="s">
        <v>124</v>
      </c>
    </row>
    <row r="149" spans="2:65" s="1" customFormat="1" ht="21.75" customHeight="1">
      <c r="B149" s="133"/>
      <c r="C149" s="134" t="s">
        <v>187</v>
      </c>
      <c r="D149" s="134" t="s">
        <v>126</v>
      </c>
      <c r="E149" s="135" t="s">
        <v>188</v>
      </c>
      <c r="F149" s="136" t="s">
        <v>189</v>
      </c>
      <c r="G149" s="137" t="s">
        <v>134</v>
      </c>
      <c r="H149" s="138">
        <v>244.08</v>
      </c>
      <c r="I149" s="139"/>
      <c r="J149" s="140">
        <f>ROUND(I149*H149,2)</f>
        <v>0</v>
      </c>
      <c r="K149" s="141"/>
      <c r="L149" s="31"/>
      <c r="M149" s="142" t="s">
        <v>1</v>
      </c>
      <c r="N149" s="143" t="s">
        <v>41</v>
      </c>
      <c r="P149" s="144">
        <f>O149*H149</f>
        <v>0</v>
      </c>
      <c r="Q149" s="144">
        <v>2.3199999999999998</v>
      </c>
      <c r="R149" s="144">
        <f>Q149*H149</f>
        <v>566.26559999999995</v>
      </c>
      <c r="S149" s="144">
        <v>0</v>
      </c>
      <c r="T149" s="145">
        <f>S149*H149</f>
        <v>0</v>
      </c>
      <c r="AR149" s="146" t="s">
        <v>130</v>
      </c>
      <c r="AT149" s="146" t="s">
        <v>126</v>
      </c>
      <c r="AU149" s="146" t="s">
        <v>86</v>
      </c>
      <c r="AY149" s="16" t="s">
        <v>124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6" t="s">
        <v>84</v>
      </c>
      <c r="BK149" s="147">
        <f>ROUND(I149*H149,2)</f>
        <v>0</v>
      </c>
      <c r="BL149" s="16" t="s">
        <v>130</v>
      </c>
      <c r="BM149" s="146" t="s">
        <v>190</v>
      </c>
    </row>
    <row r="150" spans="2:65" s="13" customFormat="1">
      <c r="B150" s="155"/>
      <c r="D150" s="149" t="s">
        <v>136</v>
      </c>
      <c r="E150" s="156" t="s">
        <v>1</v>
      </c>
      <c r="F150" s="157" t="s">
        <v>191</v>
      </c>
      <c r="H150" s="158">
        <v>283.2</v>
      </c>
      <c r="I150" s="159"/>
      <c r="L150" s="155"/>
      <c r="M150" s="160"/>
      <c r="T150" s="161"/>
      <c r="AT150" s="156" t="s">
        <v>136</v>
      </c>
      <c r="AU150" s="156" t="s">
        <v>86</v>
      </c>
      <c r="AV150" s="13" t="s">
        <v>86</v>
      </c>
      <c r="AW150" s="13" t="s">
        <v>33</v>
      </c>
      <c r="AX150" s="13" t="s">
        <v>76</v>
      </c>
      <c r="AY150" s="156" t="s">
        <v>124</v>
      </c>
    </row>
    <row r="151" spans="2:65" s="12" customFormat="1">
      <c r="B151" s="148"/>
      <c r="D151" s="149" t="s">
        <v>136</v>
      </c>
      <c r="E151" s="150" t="s">
        <v>1</v>
      </c>
      <c r="F151" s="151" t="s">
        <v>192</v>
      </c>
      <c r="H151" s="150" t="s">
        <v>1</v>
      </c>
      <c r="I151" s="152"/>
      <c r="L151" s="148"/>
      <c r="M151" s="153"/>
      <c r="T151" s="154"/>
      <c r="AT151" s="150" t="s">
        <v>136</v>
      </c>
      <c r="AU151" s="150" t="s">
        <v>86</v>
      </c>
      <c r="AV151" s="12" t="s">
        <v>84</v>
      </c>
      <c r="AW151" s="12" t="s">
        <v>33</v>
      </c>
      <c r="AX151" s="12" t="s">
        <v>76</v>
      </c>
      <c r="AY151" s="150" t="s">
        <v>124</v>
      </c>
    </row>
    <row r="152" spans="2:65" s="13" customFormat="1">
      <c r="B152" s="155"/>
      <c r="D152" s="149" t="s">
        <v>136</v>
      </c>
      <c r="E152" s="156" t="s">
        <v>1</v>
      </c>
      <c r="F152" s="157" t="s">
        <v>193</v>
      </c>
      <c r="H152" s="158">
        <v>-39.119999999999997</v>
      </c>
      <c r="I152" s="159"/>
      <c r="L152" s="155"/>
      <c r="M152" s="160"/>
      <c r="T152" s="161"/>
      <c r="AT152" s="156" t="s">
        <v>136</v>
      </c>
      <c r="AU152" s="156" t="s">
        <v>86</v>
      </c>
      <c r="AV152" s="13" t="s">
        <v>86</v>
      </c>
      <c r="AW152" s="13" t="s">
        <v>33</v>
      </c>
      <c r="AX152" s="13" t="s">
        <v>76</v>
      </c>
      <c r="AY152" s="156" t="s">
        <v>124</v>
      </c>
    </row>
    <row r="153" spans="2:65" s="14" customFormat="1">
      <c r="B153" s="162"/>
      <c r="D153" s="149" t="s">
        <v>136</v>
      </c>
      <c r="E153" s="163" t="s">
        <v>1</v>
      </c>
      <c r="F153" s="164" t="s">
        <v>157</v>
      </c>
      <c r="H153" s="165">
        <v>244.07999999999998</v>
      </c>
      <c r="I153" s="166"/>
      <c r="L153" s="162"/>
      <c r="M153" s="167"/>
      <c r="T153" s="168"/>
      <c r="AT153" s="163" t="s">
        <v>136</v>
      </c>
      <c r="AU153" s="163" t="s">
        <v>86</v>
      </c>
      <c r="AV153" s="14" t="s">
        <v>130</v>
      </c>
      <c r="AW153" s="14" t="s">
        <v>33</v>
      </c>
      <c r="AX153" s="14" t="s">
        <v>84</v>
      </c>
      <c r="AY153" s="163" t="s">
        <v>124</v>
      </c>
    </row>
    <row r="154" spans="2:65" s="1" customFormat="1" ht="24.2" customHeight="1">
      <c r="B154" s="133"/>
      <c r="C154" s="134" t="s">
        <v>194</v>
      </c>
      <c r="D154" s="134" t="s">
        <v>126</v>
      </c>
      <c r="E154" s="135" t="s">
        <v>195</v>
      </c>
      <c r="F154" s="136" t="s">
        <v>196</v>
      </c>
      <c r="G154" s="137" t="s">
        <v>134</v>
      </c>
      <c r="H154" s="138">
        <v>39.119999999999997</v>
      </c>
      <c r="I154" s="139"/>
      <c r="J154" s="140">
        <f>ROUND(I154*H154,2)</f>
        <v>0</v>
      </c>
      <c r="K154" s="141"/>
      <c r="L154" s="31"/>
      <c r="M154" s="142" t="s">
        <v>1</v>
      </c>
      <c r="N154" s="143" t="s">
        <v>41</v>
      </c>
      <c r="P154" s="144">
        <f>O154*H154</f>
        <v>0</v>
      </c>
      <c r="Q154" s="144">
        <v>0</v>
      </c>
      <c r="R154" s="144">
        <f>Q154*H154</f>
        <v>0</v>
      </c>
      <c r="S154" s="144">
        <v>0</v>
      </c>
      <c r="T154" s="145">
        <f>S154*H154</f>
        <v>0</v>
      </c>
      <c r="AR154" s="146" t="s">
        <v>130</v>
      </c>
      <c r="AT154" s="146" t="s">
        <v>126</v>
      </c>
      <c r="AU154" s="146" t="s">
        <v>86</v>
      </c>
      <c r="AY154" s="16" t="s">
        <v>124</v>
      </c>
      <c r="BE154" s="147">
        <f>IF(N154="základní",J154,0)</f>
        <v>0</v>
      </c>
      <c r="BF154" s="147">
        <f>IF(N154="snížená",J154,0)</f>
        <v>0</v>
      </c>
      <c r="BG154" s="147">
        <f>IF(N154="zákl. přenesená",J154,0)</f>
        <v>0</v>
      </c>
      <c r="BH154" s="147">
        <f>IF(N154="sníž. přenesená",J154,0)</f>
        <v>0</v>
      </c>
      <c r="BI154" s="147">
        <f>IF(N154="nulová",J154,0)</f>
        <v>0</v>
      </c>
      <c r="BJ154" s="16" t="s">
        <v>84</v>
      </c>
      <c r="BK154" s="147">
        <f>ROUND(I154*H154,2)</f>
        <v>0</v>
      </c>
      <c r="BL154" s="16" t="s">
        <v>130</v>
      </c>
      <c r="BM154" s="146" t="s">
        <v>197</v>
      </c>
    </row>
    <row r="155" spans="2:65" s="12" customFormat="1">
      <c r="B155" s="148"/>
      <c r="D155" s="149" t="s">
        <v>136</v>
      </c>
      <c r="E155" s="150" t="s">
        <v>1</v>
      </c>
      <c r="F155" s="151" t="s">
        <v>192</v>
      </c>
      <c r="H155" s="150" t="s">
        <v>1</v>
      </c>
      <c r="I155" s="152"/>
      <c r="L155" s="148"/>
      <c r="M155" s="153"/>
      <c r="T155" s="154"/>
      <c r="AT155" s="150" t="s">
        <v>136</v>
      </c>
      <c r="AU155" s="150" t="s">
        <v>86</v>
      </c>
      <c r="AV155" s="12" t="s">
        <v>84</v>
      </c>
      <c r="AW155" s="12" t="s">
        <v>33</v>
      </c>
      <c r="AX155" s="12" t="s">
        <v>76</v>
      </c>
      <c r="AY155" s="150" t="s">
        <v>124</v>
      </c>
    </row>
    <row r="156" spans="2:65" s="13" customFormat="1">
      <c r="B156" s="155"/>
      <c r="D156" s="149" t="s">
        <v>136</v>
      </c>
      <c r="E156" s="156" t="s">
        <v>1</v>
      </c>
      <c r="F156" s="157" t="s">
        <v>143</v>
      </c>
      <c r="H156" s="158">
        <v>39.119999999999997</v>
      </c>
      <c r="I156" s="159"/>
      <c r="L156" s="155"/>
      <c r="M156" s="160"/>
      <c r="T156" s="161"/>
      <c r="AT156" s="156" t="s">
        <v>136</v>
      </c>
      <c r="AU156" s="156" t="s">
        <v>86</v>
      </c>
      <c r="AV156" s="13" t="s">
        <v>86</v>
      </c>
      <c r="AW156" s="13" t="s">
        <v>33</v>
      </c>
      <c r="AX156" s="13" t="s">
        <v>76</v>
      </c>
      <c r="AY156" s="156" t="s">
        <v>124</v>
      </c>
    </row>
    <row r="157" spans="2:65" s="14" customFormat="1">
      <c r="B157" s="162"/>
      <c r="D157" s="149" t="s">
        <v>136</v>
      </c>
      <c r="E157" s="163" t="s">
        <v>1</v>
      </c>
      <c r="F157" s="164" t="s">
        <v>157</v>
      </c>
      <c r="H157" s="165">
        <v>39.119999999999997</v>
      </c>
      <c r="I157" s="166"/>
      <c r="L157" s="162"/>
      <c r="M157" s="167"/>
      <c r="T157" s="168"/>
      <c r="AT157" s="163" t="s">
        <v>136</v>
      </c>
      <c r="AU157" s="163" t="s">
        <v>86</v>
      </c>
      <c r="AV157" s="14" t="s">
        <v>130</v>
      </c>
      <c r="AW157" s="14" t="s">
        <v>33</v>
      </c>
      <c r="AX157" s="14" t="s">
        <v>84</v>
      </c>
      <c r="AY157" s="163" t="s">
        <v>124</v>
      </c>
    </row>
    <row r="158" spans="2:65" s="11" customFormat="1" ht="22.7" customHeight="1">
      <c r="B158" s="121"/>
      <c r="D158" s="122" t="s">
        <v>75</v>
      </c>
      <c r="E158" s="131" t="s">
        <v>198</v>
      </c>
      <c r="F158" s="131" t="s">
        <v>199</v>
      </c>
      <c r="I158" s="124"/>
      <c r="J158" s="132">
        <f>BK158</f>
        <v>0</v>
      </c>
      <c r="L158" s="121"/>
      <c r="M158" s="126"/>
      <c r="P158" s="127">
        <f>SUM(P159:P160)</f>
        <v>0</v>
      </c>
      <c r="R158" s="127">
        <f>SUM(R159:R160)</f>
        <v>0</v>
      </c>
      <c r="T158" s="128">
        <f>SUM(T159:T160)</f>
        <v>0</v>
      </c>
      <c r="AR158" s="122" t="s">
        <v>84</v>
      </c>
      <c r="AT158" s="129" t="s">
        <v>75</v>
      </c>
      <c r="AU158" s="129" t="s">
        <v>84</v>
      </c>
      <c r="AY158" s="122" t="s">
        <v>124</v>
      </c>
      <c r="BK158" s="130">
        <f>SUM(BK159:BK160)</f>
        <v>0</v>
      </c>
    </row>
    <row r="159" spans="2:65" s="1" customFormat="1" ht="16.5" customHeight="1">
      <c r="B159" s="133"/>
      <c r="C159" s="134" t="s">
        <v>8</v>
      </c>
      <c r="D159" s="134" t="s">
        <v>126</v>
      </c>
      <c r="E159" s="135" t="s">
        <v>200</v>
      </c>
      <c r="F159" s="136" t="s">
        <v>201</v>
      </c>
      <c r="G159" s="137" t="s">
        <v>202</v>
      </c>
      <c r="H159" s="138">
        <v>812.22299999999996</v>
      </c>
      <c r="I159" s="139"/>
      <c r="J159" s="140">
        <f>ROUND(I159*H159,2)</f>
        <v>0</v>
      </c>
      <c r="K159" s="141"/>
      <c r="L159" s="31"/>
      <c r="M159" s="142" t="s">
        <v>1</v>
      </c>
      <c r="N159" s="143" t="s">
        <v>41</v>
      </c>
      <c r="P159" s="144">
        <f>O159*H159</f>
        <v>0</v>
      </c>
      <c r="Q159" s="144">
        <v>0</v>
      </c>
      <c r="R159" s="144">
        <f>Q159*H159</f>
        <v>0</v>
      </c>
      <c r="S159" s="144">
        <v>0</v>
      </c>
      <c r="T159" s="145">
        <f>S159*H159</f>
        <v>0</v>
      </c>
      <c r="AR159" s="146" t="s">
        <v>130</v>
      </c>
      <c r="AT159" s="146" t="s">
        <v>126</v>
      </c>
      <c r="AU159" s="146" t="s">
        <v>86</v>
      </c>
      <c r="AY159" s="16" t="s">
        <v>124</v>
      </c>
      <c r="BE159" s="147">
        <f>IF(N159="základní",J159,0)</f>
        <v>0</v>
      </c>
      <c r="BF159" s="147">
        <f>IF(N159="snížená",J159,0)</f>
        <v>0</v>
      </c>
      <c r="BG159" s="147">
        <f>IF(N159="zákl. přenesená",J159,0)</f>
        <v>0</v>
      </c>
      <c r="BH159" s="147">
        <f>IF(N159="sníž. přenesená",J159,0)</f>
        <v>0</v>
      </c>
      <c r="BI159" s="147">
        <f>IF(N159="nulová",J159,0)</f>
        <v>0</v>
      </c>
      <c r="BJ159" s="16" t="s">
        <v>84</v>
      </c>
      <c r="BK159" s="147">
        <f>ROUND(I159*H159,2)</f>
        <v>0</v>
      </c>
      <c r="BL159" s="16" t="s">
        <v>130</v>
      </c>
      <c r="BM159" s="146" t="s">
        <v>203</v>
      </c>
    </row>
    <row r="160" spans="2:65" s="1" customFormat="1" ht="24.2" customHeight="1">
      <c r="B160" s="133"/>
      <c r="C160" s="134" t="s">
        <v>204</v>
      </c>
      <c r="D160" s="134" t="s">
        <v>126</v>
      </c>
      <c r="E160" s="135" t="s">
        <v>205</v>
      </c>
      <c r="F160" s="136" t="s">
        <v>206</v>
      </c>
      <c r="G160" s="137" t="s">
        <v>202</v>
      </c>
      <c r="H160" s="138">
        <v>812.22299999999996</v>
      </c>
      <c r="I160" s="139"/>
      <c r="J160" s="140">
        <f>ROUND(I160*H160,2)</f>
        <v>0</v>
      </c>
      <c r="K160" s="141"/>
      <c r="L160" s="31"/>
      <c r="M160" s="169" t="s">
        <v>1</v>
      </c>
      <c r="N160" s="170" t="s">
        <v>41</v>
      </c>
      <c r="O160" s="171"/>
      <c r="P160" s="172">
        <f>O160*H160</f>
        <v>0</v>
      </c>
      <c r="Q160" s="172">
        <v>0</v>
      </c>
      <c r="R160" s="172">
        <f>Q160*H160</f>
        <v>0</v>
      </c>
      <c r="S160" s="172">
        <v>0</v>
      </c>
      <c r="T160" s="173">
        <f>S160*H160</f>
        <v>0</v>
      </c>
      <c r="AR160" s="146" t="s">
        <v>130</v>
      </c>
      <c r="AT160" s="146" t="s">
        <v>126</v>
      </c>
      <c r="AU160" s="146" t="s">
        <v>86</v>
      </c>
      <c r="AY160" s="16" t="s">
        <v>124</v>
      </c>
      <c r="BE160" s="147">
        <f>IF(N160="základní",J160,0)</f>
        <v>0</v>
      </c>
      <c r="BF160" s="147">
        <f>IF(N160="snížená",J160,0)</f>
        <v>0</v>
      </c>
      <c r="BG160" s="147">
        <f>IF(N160="zákl. přenesená",J160,0)</f>
        <v>0</v>
      </c>
      <c r="BH160" s="147">
        <f>IF(N160="sníž. přenesená",J160,0)</f>
        <v>0</v>
      </c>
      <c r="BI160" s="147">
        <f>IF(N160="nulová",J160,0)</f>
        <v>0</v>
      </c>
      <c r="BJ160" s="16" t="s">
        <v>84</v>
      </c>
      <c r="BK160" s="147">
        <f>ROUND(I160*H160,2)</f>
        <v>0</v>
      </c>
      <c r="BL160" s="16" t="s">
        <v>130</v>
      </c>
      <c r="BM160" s="146" t="s">
        <v>207</v>
      </c>
    </row>
    <row r="161" spans="2:12" s="1" customFormat="1" ht="6.95" customHeight="1">
      <c r="B161" s="43"/>
      <c r="C161" s="44"/>
      <c r="D161" s="44"/>
      <c r="E161" s="44"/>
      <c r="F161" s="44"/>
      <c r="G161" s="44"/>
      <c r="H161" s="44"/>
      <c r="I161" s="44"/>
      <c r="J161" s="44"/>
      <c r="K161" s="44"/>
      <c r="L161" s="31"/>
    </row>
  </sheetData>
  <autoFilter ref="C119:K160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34"/>
  <sheetViews>
    <sheetView showGridLines="0" topLeftCell="B16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6" t="s">
        <v>89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96</v>
      </c>
      <c r="L4" s="19"/>
      <c r="M4" s="88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2" t="str">
        <f>'Rekapitulace stavby'!K6</f>
        <v>Morávka stupen´ km 21,960</v>
      </c>
      <c r="F7" s="223"/>
      <c r="G7" s="223"/>
      <c r="H7" s="223"/>
      <c r="L7" s="19"/>
    </row>
    <row r="8" spans="2:46" s="1" customFormat="1" ht="12" customHeight="1">
      <c r="B8" s="31"/>
      <c r="D8" s="26" t="s">
        <v>97</v>
      </c>
      <c r="L8" s="31"/>
    </row>
    <row r="9" spans="2:46" s="1" customFormat="1" ht="16.5" customHeight="1">
      <c r="B9" s="31"/>
      <c r="E9" s="194" t="s">
        <v>208</v>
      </c>
      <c r="F9" s="221"/>
      <c r="G9" s="221"/>
      <c r="H9" s="221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99</v>
      </c>
      <c r="I12" s="26" t="s">
        <v>22</v>
      </c>
      <c r="J12" s="51" t="str">
        <f>'Rekapitulace stavby'!AN8</f>
        <v>18. 5. 2025</v>
      </c>
      <c r="L12" s="31"/>
    </row>
    <row r="13" spans="2:46" s="1" customFormat="1" ht="10.7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29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213"/>
      <c r="G18" s="213"/>
      <c r="H18" s="213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32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28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28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89"/>
      <c r="E27" s="217" t="s">
        <v>1</v>
      </c>
      <c r="F27" s="217"/>
      <c r="G27" s="217"/>
      <c r="H27" s="217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36</v>
      </c>
      <c r="J30" s="65">
        <f>ROUND(J120,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91">
        <f>ROUND((SUM(BE120:BE133)),  2)</f>
        <v>0</v>
      </c>
      <c r="I33" s="92">
        <v>0.21</v>
      </c>
      <c r="J33" s="91">
        <f>ROUND(((SUM(BE120:BE133))*I33),  2)</f>
        <v>0</v>
      </c>
      <c r="L33" s="31"/>
    </row>
    <row r="34" spans="2:12" s="1" customFormat="1" ht="14.45" customHeight="1">
      <c r="B34" s="31"/>
      <c r="E34" s="26" t="s">
        <v>42</v>
      </c>
      <c r="F34" s="91">
        <f>ROUND((SUM(BF120:BF133)),  2)</f>
        <v>0</v>
      </c>
      <c r="I34" s="92">
        <v>0.12</v>
      </c>
      <c r="J34" s="91">
        <f>ROUND(((SUM(BF120:BF133))*I34),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1">
        <f>ROUND((SUM(BG120:BG133)),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1">
        <f>ROUND((SUM(BH120:BH133)),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1">
        <f>ROUND((SUM(BI120:BI133)),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46</v>
      </c>
      <c r="E39" s="56"/>
      <c r="F39" s="56"/>
      <c r="G39" s="95" t="s">
        <v>47</v>
      </c>
      <c r="H39" s="96" t="s">
        <v>48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99" t="s">
        <v>52</v>
      </c>
      <c r="G61" s="42" t="s">
        <v>51</v>
      </c>
      <c r="H61" s="33"/>
      <c r="I61" s="33"/>
      <c r="J61" s="100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99" t="s">
        <v>52</v>
      </c>
      <c r="G76" s="42" t="s">
        <v>51</v>
      </c>
      <c r="H76" s="33"/>
      <c r="I76" s="33"/>
      <c r="J76" s="100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100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2" t="str">
        <f>E7</f>
        <v>Morávka stupen´ km 21,960</v>
      </c>
      <c r="F85" s="223"/>
      <c r="G85" s="223"/>
      <c r="H85" s="223"/>
      <c r="L85" s="31"/>
    </row>
    <row r="86" spans="2:47" s="1" customFormat="1" ht="12" customHeight="1">
      <c r="B86" s="31"/>
      <c r="C86" s="26" t="s">
        <v>97</v>
      </c>
      <c r="L86" s="31"/>
    </row>
    <row r="87" spans="2:47" s="1" customFormat="1" ht="16.5" customHeight="1">
      <c r="B87" s="31"/>
      <c r="E87" s="194" t="str">
        <f>E9</f>
        <v>SO02 - Morávka,nátrž nad stupněm km 21,960</v>
      </c>
      <c r="F87" s="221"/>
      <c r="G87" s="221"/>
      <c r="H87" s="22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k.ú. Morávka</v>
      </c>
      <c r="I89" s="26" t="s">
        <v>22</v>
      </c>
      <c r="J89" s="51" t="str">
        <f>IF(J12="","",J12)</f>
        <v>18. 5. 2025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>Povodí Odry ,státní podnik</v>
      </c>
      <c r="I91" s="26" t="s">
        <v>32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30</v>
      </c>
      <c r="F92" s="24" t="str">
        <f>IF(E18="","",E18)</f>
        <v>Vyplň údaj</v>
      </c>
      <c r="I92" s="2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101</v>
      </c>
      <c r="D94" s="93"/>
      <c r="E94" s="93"/>
      <c r="F94" s="93"/>
      <c r="G94" s="93"/>
      <c r="H94" s="93"/>
      <c r="I94" s="93"/>
      <c r="J94" s="102" t="s">
        <v>102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7" customHeight="1">
      <c r="B96" s="31"/>
      <c r="C96" s="103" t="s">
        <v>103</v>
      </c>
      <c r="J96" s="65">
        <f>J120</f>
        <v>0</v>
      </c>
      <c r="L96" s="31"/>
      <c r="AU96" s="16" t="s">
        <v>104</v>
      </c>
    </row>
    <row r="97" spans="2:12" s="8" customFormat="1" ht="24.95" customHeight="1">
      <c r="B97" s="104"/>
      <c r="D97" s="105" t="s">
        <v>105</v>
      </c>
      <c r="E97" s="106"/>
      <c r="F97" s="106"/>
      <c r="G97" s="106"/>
      <c r="H97" s="106"/>
      <c r="I97" s="106"/>
      <c r="J97" s="107">
        <f>J121</f>
        <v>0</v>
      </c>
      <c r="L97" s="104"/>
    </row>
    <row r="98" spans="2:12" s="9" customFormat="1" ht="19.899999999999999" customHeight="1">
      <c r="B98" s="108"/>
      <c r="D98" s="109" t="s">
        <v>106</v>
      </c>
      <c r="E98" s="110"/>
      <c r="F98" s="110"/>
      <c r="G98" s="110"/>
      <c r="H98" s="110"/>
      <c r="I98" s="110"/>
      <c r="J98" s="111">
        <f>J122</f>
        <v>0</v>
      </c>
      <c r="L98" s="108"/>
    </row>
    <row r="99" spans="2:12" s="9" customFormat="1" ht="19.899999999999999" customHeight="1">
      <c r="B99" s="108"/>
      <c r="D99" s="109" t="s">
        <v>107</v>
      </c>
      <c r="E99" s="110"/>
      <c r="F99" s="110"/>
      <c r="G99" s="110"/>
      <c r="H99" s="110"/>
      <c r="I99" s="110"/>
      <c r="J99" s="111">
        <f>J126</f>
        <v>0</v>
      </c>
      <c r="L99" s="108"/>
    </row>
    <row r="100" spans="2:12" s="9" customFormat="1" ht="19.899999999999999" customHeight="1">
      <c r="B100" s="108"/>
      <c r="D100" s="109" t="s">
        <v>108</v>
      </c>
      <c r="E100" s="110"/>
      <c r="F100" s="110"/>
      <c r="G100" s="110"/>
      <c r="H100" s="110"/>
      <c r="I100" s="110"/>
      <c r="J100" s="111">
        <f>J131</f>
        <v>0</v>
      </c>
      <c r="L100" s="108"/>
    </row>
    <row r="101" spans="2:12" s="1" customFormat="1" ht="21.75" customHeight="1">
      <c r="B101" s="31"/>
      <c r="L101" s="31"/>
    </row>
    <row r="102" spans="2:12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12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12" s="1" customFormat="1" ht="24.95" customHeight="1">
      <c r="B107" s="31"/>
      <c r="C107" s="20" t="s">
        <v>109</v>
      </c>
      <c r="L107" s="31"/>
    </row>
    <row r="108" spans="2:12" s="1" customFormat="1" ht="6.95" customHeight="1">
      <c r="B108" s="31"/>
      <c r="L108" s="31"/>
    </row>
    <row r="109" spans="2:12" s="1" customFormat="1" ht="12" customHeight="1">
      <c r="B109" s="31"/>
      <c r="C109" s="26" t="s">
        <v>16</v>
      </c>
      <c r="L109" s="31"/>
    </row>
    <row r="110" spans="2:12" s="1" customFormat="1" ht="16.5" customHeight="1">
      <c r="B110" s="31"/>
      <c r="E110" s="222" t="str">
        <f>E7</f>
        <v>Morávka stupen´ km 21,960</v>
      </c>
      <c r="F110" s="223"/>
      <c r="G110" s="223"/>
      <c r="H110" s="223"/>
      <c r="L110" s="31"/>
    </row>
    <row r="111" spans="2:12" s="1" customFormat="1" ht="12" customHeight="1">
      <c r="B111" s="31"/>
      <c r="C111" s="26" t="s">
        <v>97</v>
      </c>
      <c r="L111" s="31"/>
    </row>
    <row r="112" spans="2:12" s="1" customFormat="1" ht="16.5" customHeight="1">
      <c r="B112" s="31"/>
      <c r="E112" s="194" t="str">
        <f>E9</f>
        <v>SO02 - Morávka,nátrž nad stupněm km 21,960</v>
      </c>
      <c r="F112" s="221"/>
      <c r="G112" s="221"/>
      <c r="H112" s="221"/>
      <c r="L112" s="31"/>
    </row>
    <row r="113" spans="2:65" s="1" customFormat="1" ht="6.95" customHeight="1">
      <c r="B113" s="31"/>
      <c r="L113" s="31"/>
    </row>
    <row r="114" spans="2:65" s="1" customFormat="1" ht="12" customHeight="1">
      <c r="B114" s="31"/>
      <c r="C114" s="26" t="s">
        <v>20</v>
      </c>
      <c r="F114" s="24" t="str">
        <f>F12</f>
        <v>k.ú. Morávka</v>
      </c>
      <c r="I114" s="26" t="s">
        <v>22</v>
      </c>
      <c r="J114" s="51" t="str">
        <f>IF(J12="","",J12)</f>
        <v>18. 5. 2025</v>
      </c>
      <c r="L114" s="31"/>
    </row>
    <row r="115" spans="2:65" s="1" customFormat="1" ht="6.95" customHeight="1">
      <c r="B115" s="31"/>
      <c r="L115" s="31"/>
    </row>
    <row r="116" spans="2:65" s="1" customFormat="1" ht="15.2" customHeight="1">
      <c r="B116" s="31"/>
      <c r="C116" s="26" t="s">
        <v>24</v>
      </c>
      <c r="F116" s="24" t="str">
        <f>E15</f>
        <v>Povodí Odry ,státní podnik</v>
      </c>
      <c r="I116" s="26" t="s">
        <v>32</v>
      </c>
      <c r="J116" s="29" t="str">
        <f>E21</f>
        <v xml:space="preserve"> </v>
      </c>
      <c r="L116" s="31"/>
    </row>
    <row r="117" spans="2:65" s="1" customFormat="1" ht="15.2" customHeight="1">
      <c r="B117" s="31"/>
      <c r="C117" s="26" t="s">
        <v>30</v>
      </c>
      <c r="F117" s="24" t="str">
        <f>IF(E18="","",E18)</f>
        <v>Vyplň údaj</v>
      </c>
      <c r="I117" s="26" t="s">
        <v>34</v>
      </c>
      <c r="J117" s="29" t="str">
        <f>E24</f>
        <v xml:space="preserve"> </v>
      </c>
      <c r="L117" s="31"/>
    </row>
    <row r="118" spans="2:65" s="1" customFormat="1" ht="10.35" customHeight="1">
      <c r="B118" s="31"/>
      <c r="L118" s="31"/>
    </row>
    <row r="119" spans="2:65" s="10" customFormat="1" ht="29.25" customHeight="1">
      <c r="B119" s="112"/>
      <c r="C119" s="113" t="s">
        <v>110</v>
      </c>
      <c r="D119" s="114" t="s">
        <v>61</v>
      </c>
      <c r="E119" s="114" t="s">
        <v>57</v>
      </c>
      <c r="F119" s="114" t="s">
        <v>58</v>
      </c>
      <c r="G119" s="114" t="s">
        <v>111</v>
      </c>
      <c r="H119" s="114" t="s">
        <v>112</v>
      </c>
      <c r="I119" s="114" t="s">
        <v>113</v>
      </c>
      <c r="J119" s="115" t="s">
        <v>102</v>
      </c>
      <c r="K119" s="116" t="s">
        <v>114</v>
      </c>
      <c r="L119" s="112"/>
      <c r="M119" s="58" t="s">
        <v>1</v>
      </c>
      <c r="N119" s="59" t="s">
        <v>40</v>
      </c>
      <c r="O119" s="59" t="s">
        <v>115</v>
      </c>
      <c r="P119" s="59" t="s">
        <v>116</v>
      </c>
      <c r="Q119" s="59" t="s">
        <v>117</v>
      </c>
      <c r="R119" s="59" t="s">
        <v>118</v>
      </c>
      <c r="S119" s="59" t="s">
        <v>119</v>
      </c>
      <c r="T119" s="60" t="s">
        <v>120</v>
      </c>
    </row>
    <row r="120" spans="2:65" s="1" customFormat="1" ht="22.7" customHeight="1">
      <c r="B120" s="31"/>
      <c r="C120" s="63" t="s">
        <v>121</v>
      </c>
      <c r="J120" s="117">
        <f>BK120</f>
        <v>0</v>
      </c>
      <c r="L120" s="31"/>
      <c r="M120" s="61"/>
      <c r="N120" s="52"/>
      <c r="O120" s="52"/>
      <c r="P120" s="118">
        <f>P121</f>
        <v>0</v>
      </c>
      <c r="Q120" s="52"/>
      <c r="R120" s="118">
        <f>R121</f>
        <v>28.385280000000002</v>
      </c>
      <c r="S120" s="52"/>
      <c r="T120" s="119">
        <f>T121</f>
        <v>0</v>
      </c>
      <c r="AT120" s="16" t="s">
        <v>75</v>
      </c>
      <c r="AU120" s="16" t="s">
        <v>104</v>
      </c>
      <c r="BK120" s="120">
        <f>BK121</f>
        <v>0</v>
      </c>
    </row>
    <row r="121" spans="2:65" s="11" customFormat="1" ht="25.9" customHeight="1">
      <c r="B121" s="121"/>
      <c r="D121" s="122" t="s">
        <v>75</v>
      </c>
      <c r="E121" s="123" t="s">
        <v>122</v>
      </c>
      <c r="F121" s="123" t="s">
        <v>123</v>
      </c>
      <c r="I121" s="124"/>
      <c r="J121" s="125">
        <f>BK121</f>
        <v>0</v>
      </c>
      <c r="L121" s="121"/>
      <c r="M121" s="126"/>
      <c r="P121" s="127">
        <f>P122+P126+P131</f>
        <v>0</v>
      </c>
      <c r="R121" s="127">
        <f>R122+R126+R131</f>
        <v>28.385280000000002</v>
      </c>
      <c r="T121" s="128">
        <f>T122+T126+T131</f>
        <v>0</v>
      </c>
      <c r="AR121" s="122" t="s">
        <v>84</v>
      </c>
      <c r="AT121" s="129" t="s">
        <v>75</v>
      </c>
      <c r="AU121" s="129" t="s">
        <v>76</v>
      </c>
      <c r="AY121" s="122" t="s">
        <v>124</v>
      </c>
      <c r="BK121" s="130">
        <f>BK122+BK126+BK131</f>
        <v>0</v>
      </c>
    </row>
    <row r="122" spans="2:65" s="11" customFormat="1" ht="22.7" customHeight="1">
      <c r="B122" s="121"/>
      <c r="D122" s="122" t="s">
        <v>75</v>
      </c>
      <c r="E122" s="131" t="s">
        <v>84</v>
      </c>
      <c r="F122" s="131" t="s">
        <v>125</v>
      </c>
      <c r="I122" s="124"/>
      <c r="J122" s="132">
        <f>BK122</f>
        <v>0</v>
      </c>
      <c r="L122" s="121"/>
      <c r="M122" s="126"/>
      <c r="P122" s="127">
        <f>SUM(P123:P125)</f>
        <v>0</v>
      </c>
      <c r="R122" s="127">
        <f>SUM(R123:R125)</f>
        <v>0</v>
      </c>
      <c r="T122" s="128">
        <f>SUM(T123:T125)</f>
        <v>0</v>
      </c>
      <c r="AR122" s="122" t="s">
        <v>84</v>
      </c>
      <c r="AT122" s="129" t="s">
        <v>75</v>
      </c>
      <c r="AU122" s="129" t="s">
        <v>84</v>
      </c>
      <c r="AY122" s="122" t="s">
        <v>124</v>
      </c>
      <c r="BK122" s="130">
        <f>SUM(BK123:BK125)</f>
        <v>0</v>
      </c>
    </row>
    <row r="123" spans="2:65" s="1" customFormat="1" ht="24.2" customHeight="1">
      <c r="B123" s="133"/>
      <c r="C123" s="134" t="s">
        <v>84</v>
      </c>
      <c r="D123" s="134" t="s">
        <v>126</v>
      </c>
      <c r="E123" s="135" t="s">
        <v>209</v>
      </c>
      <c r="F123" s="136" t="s">
        <v>210</v>
      </c>
      <c r="G123" s="137" t="s">
        <v>211</v>
      </c>
      <c r="H123" s="138">
        <v>16</v>
      </c>
      <c r="I123" s="139"/>
      <c r="J123" s="140">
        <f>ROUND(I123*H123,2)</f>
        <v>0</v>
      </c>
      <c r="K123" s="141"/>
      <c r="L123" s="31"/>
      <c r="M123" s="142" t="s">
        <v>1</v>
      </c>
      <c r="N123" s="143" t="s">
        <v>41</v>
      </c>
      <c r="P123" s="144">
        <f>O123*H123</f>
        <v>0</v>
      </c>
      <c r="Q123" s="144">
        <v>0</v>
      </c>
      <c r="R123" s="144">
        <f>Q123*H123</f>
        <v>0</v>
      </c>
      <c r="S123" s="144">
        <v>0</v>
      </c>
      <c r="T123" s="145">
        <f>S123*H123</f>
        <v>0</v>
      </c>
      <c r="AR123" s="146" t="s">
        <v>130</v>
      </c>
      <c r="AT123" s="146" t="s">
        <v>126</v>
      </c>
      <c r="AU123" s="146" t="s">
        <v>86</v>
      </c>
      <c r="AY123" s="16" t="s">
        <v>124</v>
      </c>
      <c r="BE123" s="147">
        <f>IF(N123="základní",J123,0)</f>
        <v>0</v>
      </c>
      <c r="BF123" s="147">
        <f>IF(N123="snížená",J123,0)</f>
        <v>0</v>
      </c>
      <c r="BG123" s="147">
        <f>IF(N123="zákl. přenesená",J123,0)</f>
        <v>0</v>
      </c>
      <c r="BH123" s="147">
        <f>IF(N123="sníž. přenesená",J123,0)</f>
        <v>0</v>
      </c>
      <c r="BI123" s="147">
        <f>IF(N123="nulová",J123,0)</f>
        <v>0</v>
      </c>
      <c r="BJ123" s="16" t="s">
        <v>84</v>
      </c>
      <c r="BK123" s="147">
        <f>ROUND(I123*H123,2)</f>
        <v>0</v>
      </c>
      <c r="BL123" s="16" t="s">
        <v>130</v>
      </c>
      <c r="BM123" s="146" t="s">
        <v>212</v>
      </c>
    </row>
    <row r="124" spans="2:65" s="13" customFormat="1">
      <c r="B124" s="155"/>
      <c r="D124" s="149" t="s">
        <v>136</v>
      </c>
      <c r="E124" s="156" t="s">
        <v>1</v>
      </c>
      <c r="F124" s="157" t="s">
        <v>213</v>
      </c>
      <c r="H124" s="158">
        <v>16</v>
      </c>
      <c r="I124" s="159"/>
      <c r="L124" s="155"/>
      <c r="M124" s="160"/>
      <c r="T124" s="161"/>
      <c r="AT124" s="156" t="s">
        <v>136</v>
      </c>
      <c r="AU124" s="156" t="s">
        <v>86</v>
      </c>
      <c r="AV124" s="13" t="s">
        <v>86</v>
      </c>
      <c r="AW124" s="13" t="s">
        <v>33</v>
      </c>
      <c r="AX124" s="13" t="s">
        <v>76</v>
      </c>
      <c r="AY124" s="156" t="s">
        <v>124</v>
      </c>
    </row>
    <row r="125" spans="2:65" s="14" customFormat="1">
      <c r="B125" s="162"/>
      <c r="D125" s="149" t="s">
        <v>136</v>
      </c>
      <c r="E125" s="163" t="s">
        <v>1</v>
      </c>
      <c r="F125" s="164" t="s">
        <v>157</v>
      </c>
      <c r="H125" s="165">
        <v>16</v>
      </c>
      <c r="I125" s="166"/>
      <c r="L125" s="162"/>
      <c r="M125" s="167"/>
      <c r="T125" s="168"/>
      <c r="AT125" s="163" t="s">
        <v>136</v>
      </c>
      <c r="AU125" s="163" t="s">
        <v>86</v>
      </c>
      <c r="AV125" s="14" t="s">
        <v>130</v>
      </c>
      <c r="AW125" s="14" t="s">
        <v>33</v>
      </c>
      <c r="AX125" s="14" t="s">
        <v>84</v>
      </c>
      <c r="AY125" s="163" t="s">
        <v>124</v>
      </c>
    </row>
    <row r="126" spans="2:65" s="11" customFormat="1" ht="22.7" customHeight="1">
      <c r="B126" s="121"/>
      <c r="D126" s="122" t="s">
        <v>75</v>
      </c>
      <c r="E126" s="131" t="s">
        <v>130</v>
      </c>
      <c r="F126" s="131" t="s">
        <v>180</v>
      </c>
      <c r="I126" s="124"/>
      <c r="J126" s="132">
        <f>BK126</f>
        <v>0</v>
      </c>
      <c r="L126" s="121"/>
      <c r="M126" s="126"/>
      <c r="P126" s="127">
        <f>SUM(P127:P130)</f>
        <v>0</v>
      </c>
      <c r="R126" s="127">
        <f>SUM(R127:R130)</f>
        <v>28.385280000000002</v>
      </c>
      <c r="T126" s="128">
        <f>SUM(T127:T130)</f>
        <v>0</v>
      </c>
      <c r="AR126" s="122" t="s">
        <v>84</v>
      </c>
      <c r="AT126" s="129" t="s">
        <v>75</v>
      </c>
      <c r="AU126" s="129" t="s">
        <v>84</v>
      </c>
      <c r="AY126" s="122" t="s">
        <v>124</v>
      </c>
      <c r="BK126" s="130">
        <f>SUM(BK127:BK130)</f>
        <v>0</v>
      </c>
    </row>
    <row r="127" spans="2:65" s="1" customFormat="1" ht="37.700000000000003" customHeight="1">
      <c r="B127" s="133"/>
      <c r="C127" s="134" t="s">
        <v>86</v>
      </c>
      <c r="D127" s="134" t="s">
        <v>126</v>
      </c>
      <c r="E127" s="135" t="s">
        <v>214</v>
      </c>
      <c r="F127" s="136" t="s">
        <v>215</v>
      </c>
      <c r="G127" s="137" t="s">
        <v>134</v>
      </c>
      <c r="H127" s="138">
        <v>15.36</v>
      </c>
      <c r="I127" s="139"/>
      <c r="J127" s="140">
        <f>ROUND(I127*H127,2)</f>
        <v>0</v>
      </c>
      <c r="K127" s="141"/>
      <c r="L127" s="31"/>
      <c r="M127" s="142" t="s">
        <v>1</v>
      </c>
      <c r="N127" s="143" t="s">
        <v>41</v>
      </c>
      <c r="P127" s="144">
        <f>O127*H127</f>
        <v>0</v>
      </c>
      <c r="Q127" s="144">
        <v>1.8480000000000001</v>
      </c>
      <c r="R127" s="144">
        <f>Q127*H127</f>
        <v>28.385280000000002</v>
      </c>
      <c r="S127" s="144">
        <v>0</v>
      </c>
      <c r="T127" s="145">
        <f>S127*H127</f>
        <v>0</v>
      </c>
      <c r="AR127" s="146" t="s">
        <v>130</v>
      </c>
      <c r="AT127" s="146" t="s">
        <v>126</v>
      </c>
      <c r="AU127" s="146" t="s">
        <v>86</v>
      </c>
      <c r="AY127" s="16" t="s">
        <v>124</v>
      </c>
      <c r="BE127" s="147">
        <f>IF(N127="základní",J127,0)</f>
        <v>0</v>
      </c>
      <c r="BF127" s="147">
        <f>IF(N127="snížená",J127,0)</f>
        <v>0</v>
      </c>
      <c r="BG127" s="147">
        <f>IF(N127="zákl. přenesená",J127,0)</f>
        <v>0</v>
      </c>
      <c r="BH127" s="147">
        <f>IF(N127="sníž. přenesená",J127,0)</f>
        <v>0</v>
      </c>
      <c r="BI127" s="147">
        <f>IF(N127="nulová",J127,0)</f>
        <v>0</v>
      </c>
      <c r="BJ127" s="16" t="s">
        <v>84</v>
      </c>
      <c r="BK127" s="147">
        <f>ROUND(I127*H127,2)</f>
        <v>0</v>
      </c>
      <c r="BL127" s="16" t="s">
        <v>130</v>
      </c>
      <c r="BM127" s="146" t="s">
        <v>216</v>
      </c>
    </row>
    <row r="128" spans="2:65" s="13" customFormat="1">
      <c r="B128" s="155"/>
      <c r="D128" s="149" t="s">
        <v>136</v>
      </c>
      <c r="E128" s="156" t="s">
        <v>1</v>
      </c>
      <c r="F128" s="157" t="s">
        <v>217</v>
      </c>
      <c r="H128" s="158">
        <v>9.6</v>
      </c>
      <c r="I128" s="159"/>
      <c r="L128" s="155"/>
      <c r="M128" s="160"/>
      <c r="T128" s="161"/>
      <c r="AT128" s="156" t="s">
        <v>136</v>
      </c>
      <c r="AU128" s="156" t="s">
        <v>86</v>
      </c>
      <c r="AV128" s="13" t="s">
        <v>86</v>
      </c>
      <c r="AW128" s="13" t="s">
        <v>33</v>
      </c>
      <c r="AX128" s="13" t="s">
        <v>76</v>
      </c>
      <c r="AY128" s="156" t="s">
        <v>124</v>
      </c>
    </row>
    <row r="129" spans="2:65" s="13" customFormat="1">
      <c r="B129" s="155"/>
      <c r="D129" s="149" t="s">
        <v>136</v>
      </c>
      <c r="E129" s="156" t="s">
        <v>1</v>
      </c>
      <c r="F129" s="157" t="s">
        <v>218</v>
      </c>
      <c r="H129" s="158">
        <v>5.76</v>
      </c>
      <c r="I129" s="159"/>
      <c r="L129" s="155"/>
      <c r="M129" s="160"/>
      <c r="T129" s="161"/>
      <c r="AT129" s="156" t="s">
        <v>136</v>
      </c>
      <c r="AU129" s="156" t="s">
        <v>86</v>
      </c>
      <c r="AV129" s="13" t="s">
        <v>86</v>
      </c>
      <c r="AW129" s="13" t="s">
        <v>33</v>
      </c>
      <c r="AX129" s="13" t="s">
        <v>76</v>
      </c>
      <c r="AY129" s="156" t="s">
        <v>124</v>
      </c>
    </row>
    <row r="130" spans="2:65" s="14" customFormat="1">
      <c r="B130" s="162"/>
      <c r="D130" s="149" t="s">
        <v>136</v>
      </c>
      <c r="E130" s="163" t="s">
        <v>1</v>
      </c>
      <c r="F130" s="164" t="s">
        <v>157</v>
      </c>
      <c r="H130" s="165">
        <v>15.36</v>
      </c>
      <c r="I130" s="166"/>
      <c r="L130" s="162"/>
      <c r="M130" s="167"/>
      <c r="T130" s="168"/>
      <c r="AT130" s="163" t="s">
        <v>136</v>
      </c>
      <c r="AU130" s="163" t="s">
        <v>86</v>
      </c>
      <c r="AV130" s="14" t="s">
        <v>130</v>
      </c>
      <c r="AW130" s="14" t="s">
        <v>33</v>
      </c>
      <c r="AX130" s="14" t="s">
        <v>84</v>
      </c>
      <c r="AY130" s="163" t="s">
        <v>124</v>
      </c>
    </row>
    <row r="131" spans="2:65" s="11" customFormat="1" ht="22.7" customHeight="1">
      <c r="B131" s="121"/>
      <c r="D131" s="122" t="s">
        <v>75</v>
      </c>
      <c r="E131" s="131" t="s">
        <v>198</v>
      </c>
      <c r="F131" s="131" t="s">
        <v>199</v>
      </c>
      <c r="I131" s="124"/>
      <c r="J131" s="132">
        <f>BK131</f>
        <v>0</v>
      </c>
      <c r="L131" s="121"/>
      <c r="M131" s="126"/>
      <c r="P131" s="127">
        <f>SUM(P132:P133)</f>
        <v>0</v>
      </c>
      <c r="R131" s="127">
        <f>SUM(R132:R133)</f>
        <v>0</v>
      </c>
      <c r="T131" s="128">
        <f>SUM(T132:T133)</f>
        <v>0</v>
      </c>
      <c r="AR131" s="122" t="s">
        <v>84</v>
      </c>
      <c r="AT131" s="129" t="s">
        <v>75</v>
      </c>
      <c r="AU131" s="129" t="s">
        <v>84</v>
      </c>
      <c r="AY131" s="122" t="s">
        <v>124</v>
      </c>
      <c r="BK131" s="130">
        <f>SUM(BK132:BK133)</f>
        <v>0</v>
      </c>
    </row>
    <row r="132" spans="2:65" s="1" customFormat="1" ht="16.5" customHeight="1">
      <c r="B132" s="133"/>
      <c r="C132" s="134" t="s">
        <v>139</v>
      </c>
      <c r="D132" s="134" t="s">
        <v>126</v>
      </c>
      <c r="E132" s="135" t="s">
        <v>200</v>
      </c>
      <c r="F132" s="136" t="s">
        <v>201</v>
      </c>
      <c r="G132" s="137" t="s">
        <v>134</v>
      </c>
      <c r="H132" s="138">
        <v>28.385000000000002</v>
      </c>
      <c r="I132" s="139"/>
      <c r="J132" s="140">
        <f>ROUND(I132*H132,2)</f>
        <v>0</v>
      </c>
      <c r="K132" s="141"/>
      <c r="L132" s="31"/>
      <c r="M132" s="142" t="s">
        <v>1</v>
      </c>
      <c r="N132" s="143" t="s">
        <v>41</v>
      </c>
      <c r="P132" s="144">
        <f>O132*H132</f>
        <v>0</v>
      </c>
      <c r="Q132" s="144">
        <v>0</v>
      </c>
      <c r="R132" s="144">
        <f>Q132*H132</f>
        <v>0</v>
      </c>
      <c r="S132" s="144">
        <v>0</v>
      </c>
      <c r="T132" s="145">
        <f>S132*H132</f>
        <v>0</v>
      </c>
      <c r="AR132" s="146" t="s">
        <v>130</v>
      </c>
      <c r="AT132" s="146" t="s">
        <v>126</v>
      </c>
      <c r="AU132" s="146" t="s">
        <v>86</v>
      </c>
      <c r="AY132" s="16" t="s">
        <v>124</v>
      </c>
      <c r="BE132" s="147">
        <f>IF(N132="základní",J132,0)</f>
        <v>0</v>
      </c>
      <c r="BF132" s="147">
        <f>IF(N132="snížená",J132,0)</f>
        <v>0</v>
      </c>
      <c r="BG132" s="147">
        <f>IF(N132="zákl. přenesená",J132,0)</f>
        <v>0</v>
      </c>
      <c r="BH132" s="147">
        <f>IF(N132="sníž. přenesená",J132,0)</f>
        <v>0</v>
      </c>
      <c r="BI132" s="147">
        <f>IF(N132="nulová",J132,0)</f>
        <v>0</v>
      </c>
      <c r="BJ132" s="16" t="s">
        <v>84</v>
      </c>
      <c r="BK132" s="147">
        <f>ROUND(I132*H132,2)</f>
        <v>0</v>
      </c>
      <c r="BL132" s="16" t="s">
        <v>130</v>
      </c>
      <c r="BM132" s="146" t="s">
        <v>219</v>
      </c>
    </row>
    <row r="133" spans="2:65" s="1" customFormat="1" ht="24.2" customHeight="1">
      <c r="B133" s="133"/>
      <c r="C133" s="134" t="s">
        <v>130</v>
      </c>
      <c r="D133" s="134" t="s">
        <v>126</v>
      </c>
      <c r="E133" s="135" t="s">
        <v>205</v>
      </c>
      <c r="F133" s="136" t="s">
        <v>206</v>
      </c>
      <c r="G133" s="137" t="s">
        <v>202</v>
      </c>
      <c r="H133" s="138">
        <v>28.385000000000002</v>
      </c>
      <c r="I133" s="139"/>
      <c r="J133" s="140">
        <f>ROUND(I133*H133,2)</f>
        <v>0</v>
      </c>
      <c r="K133" s="141"/>
      <c r="L133" s="31"/>
      <c r="M133" s="169" t="s">
        <v>1</v>
      </c>
      <c r="N133" s="170" t="s">
        <v>41</v>
      </c>
      <c r="O133" s="171"/>
      <c r="P133" s="172">
        <f>O133*H133</f>
        <v>0</v>
      </c>
      <c r="Q133" s="172">
        <v>0</v>
      </c>
      <c r="R133" s="172">
        <f>Q133*H133</f>
        <v>0</v>
      </c>
      <c r="S133" s="172">
        <v>0</v>
      </c>
      <c r="T133" s="173">
        <f>S133*H133</f>
        <v>0</v>
      </c>
      <c r="AR133" s="146" t="s">
        <v>130</v>
      </c>
      <c r="AT133" s="146" t="s">
        <v>126</v>
      </c>
      <c r="AU133" s="146" t="s">
        <v>86</v>
      </c>
      <c r="AY133" s="16" t="s">
        <v>124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6" t="s">
        <v>84</v>
      </c>
      <c r="BK133" s="147">
        <f>ROUND(I133*H133,2)</f>
        <v>0</v>
      </c>
      <c r="BL133" s="16" t="s">
        <v>130</v>
      </c>
      <c r="BM133" s="146" t="s">
        <v>220</v>
      </c>
    </row>
    <row r="134" spans="2:65" s="1" customFormat="1" ht="6.95" customHeight="1">
      <c r="B134" s="43"/>
      <c r="C134" s="44"/>
      <c r="D134" s="44"/>
      <c r="E134" s="44"/>
      <c r="F134" s="44"/>
      <c r="G134" s="44"/>
      <c r="H134" s="44"/>
      <c r="I134" s="44"/>
      <c r="J134" s="44"/>
      <c r="K134" s="44"/>
      <c r="L134" s="31"/>
    </row>
  </sheetData>
  <autoFilter ref="C119:K133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8"/>
  <sheetViews>
    <sheetView showGridLines="0" topLeftCell="A106" workbookViewId="0">
      <selection activeCell="D124" sqref="D12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6" t="s">
        <v>92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pans="2:46" ht="24.95" customHeight="1">
      <c r="B4" s="19"/>
      <c r="D4" s="20" t="s">
        <v>96</v>
      </c>
      <c r="L4" s="19"/>
      <c r="M4" s="88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2" t="str">
        <f>'Rekapitulace stavby'!K6</f>
        <v>Morávka stupen´ km 21,960</v>
      </c>
      <c r="F7" s="223"/>
      <c r="G7" s="223"/>
      <c r="H7" s="223"/>
      <c r="L7" s="19"/>
    </row>
    <row r="8" spans="2:46" s="1" customFormat="1" ht="12" customHeight="1">
      <c r="B8" s="31"/>
      <c r="D8" s="26" t="s">
        <v>97</v>
      </c>
      <c r="L8" s="31"/>
    </row>
    <row r="9" spans="2:46" s="1" customFormat="1" ht="16.5" customHeight="1">
      <c r="B9" s="31"/>
      <c r="E9" s="194" t="s">
        <v>221</v>
      </c>
      <c r="F9" s="221"/>
      <c r="G9" s="221"/>
      <c r="H9" s="221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99</v>
      </c>
      <c r="I12" s="26" t="s">
        <v>22</v>
      </c>
      <c r="J12" s="51" t="str">
        <f>'Rekapitulace stavby'!AN8</f>
        <v>18. 5. 2025</v>
      </c>
      <c r="L12" s="31"/>
    </row>
    <row r="13" spans="2:46" s="1" customFormat="1" ht="10.7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29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4" t="str">
        <f>'Rekapitulace stavby'!E14</f>
        <v>Vyplň údaj</v>
      </c>
      <c r="F18" s="213"/>
      <c r="G18" s="213"/>
      <c r="H18" s="213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32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28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34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28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35</v>
      </c>
      <c r="L26" s="31"/>
    </row>
    <row r="27" spans="2:12" s="7" customFormat="1" ht="16.5" customHeight="1">
      <c r="B27" s="89"/>
      <c r="E27" s="217" t="s">
        <v>1</v>
      </c>
      <c r="F27" s="217"/>
      <c r="G27" s="217"/>
      <c r="H27" s="217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36</v>
      </c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34" t="s">
        <v>37</v>
      </c>
      <c r="J32" s="34" t="s">
        <v>39</v>
      </c>
      <c r="L32" s="31"/>
    </row>
    <row r="33" spans="2:12" s="1" customFormat="1" ht="14.45" customHeight="1">
      <c r="B33" s="31"/>
      <c r="D33" s="54" t="s">
        <v>40</v>
      </c>
      <c r="E33" s="26" t="s">
        <v>41</v>
      </c>
      <c r="F33" s="91">
        <f>ROUND((SUM(BE118:BE127)),  2)</f>
        <v>0</v>
      </c>
      <c r="I33" s="92">
        <v>0.21</v>
      </c>
      <c r="J33" s="91">
        <f>ROUND(((SUM(BE118:BE127))*I33),  2)</f>
        <v>0</v>
      </c>
      <c r="L33" s="31"/>
    </row>
    <row r="34" spans="2:12" s="1" customFormat="1" ht="14.45" customHeight="1">
      <c r="B34" s="31"/>
      <c r="E34" s="26" t="s">
        <v>42</v>
      </c>
      <c r="F34" s="91">
        <f>ROUND((SUM(BF118:BF127)),  2)</f>
        <v>0</v>
      </c>
      <c r="I34" s="92">
        <v>0.12</v>
      </c>
      <c r="J34" s="91">
        <f>ROUND(((SUM(BF118:BF127))*I34),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1">
        <f>ROUND((SUM(BG118:BG127)),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1">
        <f>ROUND((SUM(BH118:BH127)),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1">
        <f>ROUND((SUM(BI118:BI127)),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46</v>
      </c>
      <c r="E39" s="56"/>
      <c r="F39" s="56"/>
      <c r="G39" s="95" t="s">
        <v>47</v>
      </c>
      <c r="H39" s="96" t="s">
        <v>48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99" t="s">
        <v>52</v>
      </c>
      <c r="G61" s="42" t="s">
        <v>51</v>
      </c>
      <c r="H61" s="33"/>
      <c r="I61" s="33"/>
      <c r="J61" s="100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99" t="s">
        <v>52</v>
      </c>
      <c r="G76" s="42" t="s">
        <v>51</v>
      </c>
      <c r="H76" s="33"/>
      <c r="I76" s="33"/>
      <c r="J76" s="100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100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2" t="str">
        <f>E7</f>
        <v>Morávka stupen´ km 21,960</v>
      </c>
      <c r="F85" s="223"/>
      <c r="G85" s="223"/>
      <c r="H85" s="223"/>
      <c r="L85" s="31"/>
    </row>
    <row r="86" spans="2:47" s="1" customFormat="1" ht="12" customHeight="1">
      <c r="B86" s="31"/>
      <c r="C86" s="26" t="s">
        <v>97</v>
      </c>
      <c r="L86" s="31"/>
    </row>
    <row r="87" spans="2:47" s="1" customFormat="1" ht="16.5" customHeight="1">
      <c r="B87" s="31"/>
      <c r="E87" s="194" t="str">
        <f>E9</f>
        <v>VRN - Vedlejší náklady</v>
      </c>
      <c r="F87" s="221"/>
      <c r="G87" s="221"/>
      <c r="H87" s="22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k.ú. Morávka</v>
      </c>
      <c r="I89" s="26" t="s">
        <v>22</v>
      </c>
      <c r="J89" s="51" t="str">
        <f>IF(J12="","",J12)</f>
        <v>18. 5. 2025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>Povodí Odry ,státní podnik</v>
      </c>
      <c r="I91" s="26" t="s">
        <v>32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30</v>
      </c>
      <c r="F92" s="24" t="str">
        <f>IF(E18="","",E18)</f>
        <v>Vyplň údaj</v>
      </c>
      <c r="I92" s="2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101</v>
      </c>
      <c r="D94" s="93"/>
      <c r="E94" s="93"/>
      <c r="F94" s="93"/>
      <c r="G94" s="93"/>
      <c r="H94" s="93"/>
      <c r="I94" s="93"/>
      <c r="J94" s="102" t="s">
        <v>102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7" customHeight="1">
      <c r="B96" s="31"/>
      <c r="C96" s="103" t="s">
        <v>103</v>
      </c>
      <c r="J96" s="65">
        <f>J118</f>
        <v>0</v>
      </c>
      <c r="L96" s="31"/>
      <c r="AU96" s="16" t="s">
        <v>104</v>
      </c>
    </row>
    <row r="97" spans="2:12" s="8" customFormat="1" ht="24.95" customHeight="1">
      <c r="B97" s="104"/>
      <c r="D97" s="105" t="s">
        <v>222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9" customFormat="1" ht="19.899999999999999" customHeight="1">
      <c r="B98" s="108"/>
      <c r="D98" s="109" t="s">
        <v>223</v>
      </c>
      <c r="E98" s="110"/>
      <c r="F98" s="110"/>
      <c r="G98" s="110"/>
      <c r="H98" s="110"/>
      <c r="I98" s="110"/>
      <c r="J98" s="111">
        <f>J126</f>
        <v>0</v>
      </c>
      <c r="L98" s="108"/>
    </row>
    <row r="99" spans="2:12" s="1" customFormat="1" ht="21.75" customHeight="1">
      <c r="B99" s="31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31"/>
    </row>
    <row r="105" spans="2:12" s="1" customFormat="1" ht="24.95" customHeight="1">
      <c r="B105" s="31"/>
      <c r="C105" s="20" t="s">
        <v>109</v>
      </c>
      <c r="L105" s="31"/>
    </row>
    <row r="106" spans="2:12" s="1" customFormat="1" ht="6.95" customHeight="1">
      <c r="B106" s="31"/>
      <c r="L106" s="31"/>
    </row>
    <row r="107" spans="2:12" s="1" customFormat="1" ht="12" customHeight="1">
      <c r="B107" s="31"/>
      <c r="C107" s="26" t="s">
        <v>16</v>
      </c>
      <c r="L107" s="31"/>
    </row>
    <row r="108" spans="2:12" s="1" customFormat="1" ht="16.5" customHeight="1">
      <c r="B108" s="31"/>
      <c r="E108" s="222" t="str">
        <f>E7</f>
        <v>Morávka stupen´ km 21,960</v>
      </c>
      <c r="F108" s="223"/>
      <c r="G108" s="223"/>
      <c r="H108" s="223"/>
      <c r="L108" s="31"/>
    </row>
    <row r="109" spans="2:12" s="1" customFormat="1" ht="12" customHeight="1">
      <c r="B109" s="31"/>
      <c r="C109" s="26" t="s">
        <v>97</v>
      </c>
      <c r="L109" s="31"/>
    </row>
    <row r="110" spans="2:12" s="1" customFormat="1" ht="16.5" customHeight="1">
      <c r="B110" s="31"/>
      <c r="E110" s="194" t="str">
        <f>E9</f>
        <v>VRN - Vedlejší náklady</v>
      </c>
      <c r="F110" s="221"/>
      <c r="G110" s="221"/>
      <c r="H110" s="221"/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20</v>
      </c>
      <c r="F112" s="24" t="str">
        <f>F12</f>
        <v>k.ú. Morávka</v>
      </c>
      <c r="I112" s="26" t="s">
        <v>22</v>
      </c>
      <c r="J112" s="51" t="str">
        <f>IF(J12="","",J12)</f>
        <v>18. 5. 2025</v>
      </c>
      <c r="L112" s="31"/>
    </row>
    <row r="113" spans="2:65" s="1" customFormat="1" ht="6.95" customHeight="1">
      <c r="B113" s="31"/>
      <c r="L113" s="31"/>
    </row>
    <row r="114" spans="2:65" s="1" customFormat="1" ht="15.2" customHeight="1">
      <c r="B114" s="31"/>
      <c r="C114" s="26" t="s">
        <v>24</v>
      </c>
      <c r="F114" s="24" t="str">
        <f>E15</f>
        <v>Povodí Odry ,státní podnik</v>
      </c>
      <c r="I114" s="26" t="s">
        <v>32</v>
      </c>
      <c r="J114" s="29" t="str">
        <f>E21</f>
        <v xml:space="preserve"> </v>
      </c>
      <c r="L114" s="31"/>
    </row>
    <row r="115" spans="2:65" s="1" customFormat="1" ht="15.2" customHeight="1">
      <c r="B115" s="31"/>
      <c r="C115" s="26" t="s">
        <v>30</v>
      </c>
      <c r="F115" s="24" t="str">
        <f>IF(E18="","",E18)</f>
        <v>Vyplň údaj</v>
      </c>
      <c r="I115" s="26" t="s">
        <v>34</v>
      </c>
      <c r="J115" s="29" t="str">
        <f>E24</f>
        <v xml:space="preserve"> </v>
      </c>
      <c r="L115" s="31"/>
    </row>
    <row r="116" spans="2:65" s="1" customFormat="1" ht="10.35" customHeight="1">
      <c r="B116" s="31"/>
      <c r="L116" s="31"/>
    </row>
    <row r="117" spans="2:65" s="10" customFormat="1" ht="29.25" customHeight="1">
      <c r="B117" s="112"/>
      <c r="C117" s="113" t="s">
        <v>110</v>
      </c>
      <c r="D117" s="114" t="s">
        <v>61</v>
      </c>
      <c r="E117" s="114" t="s">
        <v>57</v>
      </c>
      <c r="F117" s="114" t="s">
        <v>58</v>
      </c>
      <c r="G117" s="114" t="s">
        <v>111</v>
      </c>
      <c r="H117" s="114" t="s">
        <v>112</v>
      </c>
      <c r="I117" s="114" t="s">
        <v>113</v>
      </c>
      <c r="J117" s="115" t="s">
        <v>102</v>
      </c>
      <c r="K117" s="116" t="s">
        <v>114</v>
      </c>
      <c r="L117" s="112"/>
      <c r="M117" s="58" t="s">
        <v>1</v>
      </c>
      <c r="N117" s="59" t="s">
        <v>40</v>
      </c>
      <c r="O117" s="59" t="s">
        <v>115</v>
      </c>
      <c r="P117" s="59" t="s">
        <v>116</v>
      </c>
      <c r="Q117" s="59" t="s">
        <v>117</v>
      </c>
      <c r="R117" s="59" t="s">
        <v>118</v>
      </c>
      <c r="S117" s="59" t="s">
        <v>119</v>
      </c>
      <c r="T117" s="60" t="s">
        <v>120</v>
      </c>
    </row>
    <row r="118" spans="2:65" s="1" customFormat="1" ht="22.7" customHeight="1">
      <c r="B118" s="31"/>
      <c r="C118" s="63" t="s">
        <v>121</v>
      </c>
      <c r="J118" s="117">
        <f>BK118</f>
        <v>0</v>
      </c>
      <c r="L118" s="31"/>
      <c r="M118" s="61"/>
      <c r="N118" s="52"/>
      <c r="O118" s="52"/>
      <c r="P118" s="118">
        <f>P119</f>
        <v>0</v>
      </c>
      <c r="Q118" s="52"/>
      <c r="R118" s="118">
        <f>R119</f>
        <v>0</v>
      </c>
      <c r="S118" s="52"/>
      <c r="T118" s="119">
        <f>T119</f>
        <v>0</v>
      </c>
      <c r="AT118" s="16" t="s">
        <v>75</v>
      </c>
      <c r="AU118" s="16" t="s">
        <v>104</v>
      </c>
      <c r="BK118" s="120">
        <f>BK119</f>
        <v>0</v>
      </c>
    </row>
    <row r="119" spans="2:65" s="11" customFormat="1" ht="25.9" customHeight="1">
      <c r="B119" s="121"/>
      <c r="D119" s="122" t="s">
        <v>75</v>
      </c>
      <c r="E119" s="123" t="s">
        <v>90</v>
      </c>
      <c r="F119" s="123" t="s">
        <v>224</v>
      </c>
      <c r="I119" s="124"/>
      <c r="J119" s="125">
        <f>BK119</f>
        <v>0</v>
      </c>
      <c r="L119" s="121"/>
      <c r="M119" s="126"/>
      <c r="P119" s="127">
        <f>P120+SUM(P121:P126)</f>
        <v>0</v>
      </c>
      <c r="R119" s="127">
        <f>R120+SUM(R121:R126)</f>
        <v>0</v>
      </c>
      <c r="T119" s="128">
        <f>T120+SUM(T121:T126)</f>
        <v>0</v>
      </c>
      <c r="AR119" s="122" t="s">
        <v>152</v>
      </c>
      <c r="AT119" s="129" t="s">
        <v>75</v>
      </c>
      <c r="AU119" s="129" t="s">
        <v>76</v>
      </c>
      <c r="AY119" s="122" t="s">
        <v>124</v>
      </c>
      <c r="BK119" s="130">
        <f>BK120+SUM(BK121:BK126)</f>
        <v>0</v>
      </c>
    </row>
    <row r="120" spans="2:65" s="1" customFormat="1" ht="16.5" customHeight="1">
      <c r="B120" s="133"/>
      <c r="C120" s="134" t="s">
        <v>84</v>
      </c>
      <c r="D120" s="134" t="s">
        <v>126</v>
      </c>
      <c r="E120" s="135" t="s">
        <v>225</v>
      </c>
      <c r="F120" s="136" t="s">
        <v>226</v>
      </c>
      <c r="G120" s="137" t="s">
        <v>227</v>
      </c>
      <c r="H120" s="138">
        <v>1</v>
      </c>
      <c r="I120" s="139"/>
      <c r="J120" s="140">
        <f>ROUND(I120*H120,2)</f>
        <v>0</v>
      </c>
      <c r="K120" s="141"/>
      <c r="L120" s="31"/>
      <c r="M120" s="142" t="s">
        <v>1</v>
      </c>
      <c r="N120" s="143" t="s">
        <v>41</v>
      </c>
      <c r="P120" s="144">
        <f>O120*H120</f>
        <v>0</v>
      </c>
      <c r="Q120" s="144">
        <v>0</v>
      </c>
      <c r="R120" s="144">
        <f>Q120*H120</f>
        <v>0</v>
      </c>
      <c r="S120" s="144">
        <v>0</v>
      </c>
      <c r="T120" s="145">
        <f>S120*H120</f>
        <v>0</v>
      </c>
      <c r="AR120" s="146" t="s">
        <v>228</v>
      </c>
      <c r="AT120" s="146" t="s">
        <v>126</v>
      </c>
      <c r="AU120" s="146" t="s">
        <v>84</v>
      </c>
      <c r="AY120" s="16" t="s">
        <v>124</v>
      </c>
      <c r="BE120" s="147">
        <f>IF(N120="základní",J120,0)</f>
        <v>0</v>
      </c>
      <c r="BF120" s="147">
        <f>IF(N120="snížená",J120,0)</f>
        <v>0</v>
      </c>
      <c r="BG120" s="147">
        <f>IF(N120="zákl. přenesená",J120,0)</f>
        <v>0</v>
      </c>
      <c r="BH120" s="147">
        <f>IF(N120="sníž. přenesená",J120,0)</f>
        <v>0</v>
      </c>
      <c r="BI120" s="147">
        <f>IF(N120="nulová",J120,0)</f>
        <v>0</v>
      </c>
      <c r="BJ120" s="16" t="s">
        <v>84</v>
      </c>
      <c r="BK120" s="147">
        <f>ROUND(I120*H120,2)</f>
        <v>0</v>
      </c>
      <c r="BL120" s="16" t="s">
        <v>228</v>
      </c>
      <c r="BM120" s="146" t="s">
        <v>229</v>
      </c>
    </row>
    <row r="121" spans="2:65" s="1" customFormat="1" ht="21.75" customHeight="1">
      <c r="B121" s="133"/>
      <c r="C121" s="134" t="s">
        <v>86</v>
      </c>
      <c r="D121" s="134" t="s">
        <v>126</v>
      </c>
      <c r="E121" s="135" t="s">
        <v>230</v>
      </c>
      <c r="F121" s="136" t="s">
        <v>231</v>
      </c>
      <c r="G121" s="137" t="s">
        <v>227</v>
      </c>
      <c r="H121" s="138">
        <v>1</v>
      </c>
      <c r="I121" s="139"/>
      <c r="J121" s="140">
        <f>ROUND(I121*H121,2)</f>
        <v>0</v>
      </c>
      <c r="K121" s="141"/>
      <c r="L121" s="31"/>
      <c r="M121" s="142" t="s">
        <v>1</v>
      </c>
      <c r="N121" s="143" t="s">
        <v>41</v>
      </c>
      <c r="P121" s="144">
        <f>O121*H121</f>
        <v>0</v>
      </c>
      <c r="Q121" s="144">
        <v>0</v>
      </c>
      <c r="R121" s="144">
        <f>Q121*H121</f>
        <v>0</v>
      </c>
      <c r="S121" s="144">
        <v>0</v>
      </c>
      <c r="T121" s="145">
        <f>S121*H121</f>
        <v>0</v>
      </c>
      <c r="AR121" s="146" t="s">
        <v>228</v>
      </c>
      <c r="AT121" s="146" t="s">
        <v>126</v>
      </c>
      <c r="AU121" s="146" t="s">
        <v>84</v>
      </c>
      <c r="AY121" s="16" t="s">
        <v>124</v>
      </c>
      <c r="BE121" s="147">
        <f>IF(N121="základní",J121,0)</f>
        <v>0</v>
      </c>
      <c r="BF121" s="147">
        <f>IF(N121="snížená",J121,0)</f>
        <v>0</v>
      </c>
      <c r="BG121" s="147">
        <f>IF(N121="zákl. přenesená",J121,0)</f>
        <v>0</v>
      </c>
      <c r="BH121" s="147">
        <f>IF(N121="sníž. přenesená",J121,0)</f>
        <v>0</v>
      </c>
      <c r="BI121" s="147">
        <f>IF(N121="nulová",J121,0)</f>
        <v>0</v>
      </c>
      <c r="BJ121" s="16" t="s">
        <v>84</v>
      </c>
      <c r="BK121" s="147">
        <f>ROUND(I121*H121,2)</f>
        <v>0</v>
      </c>
      <c r="BL121" s="16" t="s">
        <v>228</v>
      </c>
      <c r="BM121" s="146" t="s">
        <v>232</v>
      </c>
    </row>
    <row r="122" spans="2:65" s="1" customFormat="1" ht="16.5" customHeight="1">
      <c r="B122" s="133"/>
      <c r="C122" s="134" t="s">
        <v>139</v>
      </c>
      <c r="D122" s="134" t="s">
        <v>126</v>
      </c>
      <c r="E122" s="135" t="s">
        <v>233</v>
      </c>
      <c r="F122" s="136" t="s">
        <v>234</v>
      </c>
      <c r="G122" s="137" t="s">
        <v>227</v>
      </c>
      <c r="H122" s="138">
        <v>1</v>
      </c>
      <c r="I122" s="139"/>
      <c r="J122" s="140">
        <f>ROUND(I122*H122,2)</f>
        <v>0</v>
      </c>
      <c r="K122" s="141"/>
      <c r="L122" s="31"/>
      <c r="M122" s="142" t="s">
        <v>1</v>
      </c>
      <c r="N122" s="143" t="s">
        <v>41</v>
      </c>
      <c r="P122" s="144">
        <f>O122*H122</f>
        <v>0</v>
      </c>
      <c r="Q122" s="144">
        <v>0</v>
      </c>
      <c r="R122" s="144">
        <f>Q122*H122</f>
        <v>0</v>
      </c>
      <c r="S122" s="144">
        <v>0</v>
      </c>
      <c r="T122" s="145">
        <f>S122*H122</f>
        <v>0</v>
      </c>
      <c r="AR122" s="146" t="s">
        <v>228</v>
      </c>
      <c r="AT122" s="146" t="s">
        <v>126</v>
      </c>
      <c r="AU122" s="146" t="s">
        <v>84</v>
      </c>
      <c r="AY122" s="16" t="s">
        <v>124</v>
      </c>
      <c r="BE122" s="147">
        <f>IF(N122="základní",J122,0)</f>
        <v>0</v>
      </c>
      <c r="BF122" s="147">
        <f>IF(N122="snížená",J122,0)</f>
        <v>0</v>
      </c>
      <c r="BG122" s="147">
        <f>IF(N122="zákl. přenesená",J122,0)</f>
        <v>0</v>
      </c>
      <c r="BH122" s="147">
        <f>IF(N122="sníž. přenesená",J122,0)</f>
        <v>0</v>
      </c>
      <c r="BI122" s="147">
        <f>IF(N122="nulová",J122,0)</f>
        <v>0</v>
      </c>
      <c r="BJ122" s="16" t="s">
        <v>84</v>
      </c>
      <c r="BK122" s="147">
        <f>ROUND(I122*H122,2)</f>
        <v>0</v>
      </c>
      <c r="BL122" s="16" t="s">
        <v>228</v>
      </c>
      <c r="BM122" s="146" t="s">
        <v>235</v>
      </c>
    </row>
    <row r="123" spans="2:65" s="1" customFormat="1" ht="16.5" customHeight="1">
      <c r="B123" s="133"/>
      <c r="C123" s="134" t="s">
        <v>130</v>
      </c>
      <c r="D123" s="134" t="s">
        <v>126</v>
      </c>
      <c r="E123" s="135" t="s">
        <v>236</v>
      </c>
      <c r="F123" s="136" t="s">
        <v>237</v>
      </c>
      <c r="G123" s="137" t="s">
        <v>227</v>
      </c>
      <c r="H123" s="138">
        <v>1</v>
      </c>
      <c r="I123" s="139"/>
      <c r="J123" s="140">
        <f>ROUND(I123*H123,2)</f>
        <v>0</v>
      </c>
      <c r="K123" s="141"/>
      <c r="L123" s="31"/>
      <c r="M123" s="142" t="s">
        <v>1</v>
      </c>
      <c r="N123" s="143" t="s">
        <v>41</v>
      </c>
      <c r="P123" s="144">
        <f>O123*H123</f>
        <v>0</v>
      </c>
      <c r="Q123" s="144">
        <v>0</v>
      </c>
      <c r="R123" s="144">
        <f>Q123*H123</f>
        <v>0</v>
      </c>
      <c r="S123" s="144">
        <v>0</v>
      </c>
      <c r="T123" s="145">
        <f>S123*H123</f>
        <v>0</v>
      </c>
      <c r="AR123" s="146" t="s">
        <v>228</v>
      </c>
      <c r="AT123" s="146" t="s">
        <v>126</v>
      </c>
      <c r="AU123" s="146" t="s">
        <v>84</v>
      </c>
      <c r="AY123" s="16" t="s">
        <v>124</v>
      </c>
      <c r="BE123" s="147">
        <f>IF(N123="základní",J123,0)</f>
        <v>0</v>
      </c>
      <c r="BF123" s="147">
        <f>IF(N123="snížená",J123,0)</f>
        <v>0</v>
      </c>
      <c r="BG123" s="147">
        <f>IF(N123="zákl. přenesená",J123,0)</f>
        <v>0</v>
      </c>
      <c r="BH123" s="147">
        <f>IF(N123="sníž. přenesená",J123,0)</f>
        <v>0</v>
      </c>
      <c r="BI123" s="147">
        <f>IF(N123="nulová",J123,0)</f>
        <v>0</v>
      </c>
      <c r="BJ123" s="16" t="s">
        <v>84</v>
      </c>
      <c r="BK123" s="147">
        <f>ROUND(I123*H123,2)</f>
        <v>0</v>
      </c>
      <c r="BL123" s="16" t="s">
        <v>228</v>
      </c>
      <c r="BM123" s="146" t="s">
        <v>238</v>
      </c>
    </row>
    <row r="124" spans="2:65" s="13" customFormat="1">
      <c r="B124" s="155"/>
      <c r="D124" s="149"/>
      <c r="F124" s="157"/>
      <c r="H124" s="158"/>
      <c r="I124" s="159"/>
      <c r="L124" s="155"/>
      <c r="M124" s="160"/>
      <c r="T124" s="161"/>
      <c r="AT124" s="156" t="s">
        <v>136</v>
      </c>
      <c r="AU124" s="156" t="s">
        <v>84</v>
      </c>
      <c r="AV124" s="13" t="s">
        <v>86</v>
      </c>
      <c r="AW124" s="13" t="s">
        <v>3</v>
      </c>
      <c r="AX124" s="13" t="s">
        <v>84</v>
      </c>
      <c r="AY124" s="156" t="s">
        <v>124</v>
      </c>
    </row>
    <row r="125" spans="2:65" s="1" customFormat="1" ht="24.2" customHeight="1">
      <c r="B125" s="133"/>
      <c r="C125" s="134" t="s">
        <v>152</v>
      </c>
      <c r="D125" s="134" t="s">
        <v>126</v>
      </c>
      <c r="E125" s="135" t="s">
        <v>239</v>
      </c>
      <c r="F125" s="136" t="s">
        <v>240</v>
      </c>
      <c r="G125" s="137" t="s">
        <v>227</v>
      </c>
      <c r="H125" s="138">
        <v>1</v>
      </c>
      <c r="I125" s="139"/>
      <c r="J125" s="140">
        <f>ROUND(I125*H125,2)</f>
        <v>0</v>
      </c>
      <c r="K125" s="141"/>
      <c r="L125" s="31"/>
      <c r="M125" s="142" t="s">
        <v>1</v>
      </c>
      <c r="N125" s="143" t="s">
        <v>41</v>
      </c>
      <c r="P125" s="144">
        <f>O125*H125</f>
        <v>0</v>
      </c>
      <c r="Q125" s="144">
        <v>0</v>
      </c>
      <c r="R125" s="144">
        <f>Q125*H125</f>
        <v>0</v>
      </c>
      <c r="S125" s="144">
        <v>0</v>
      </c>
      <c r="T125" s="145">
        <f>S125*H125</f>
        <v>0</v>
      </c>
      <c r="AR125" s="146" t="s">
        <v>228</v>
      </c>
      <c r="AT125" s="146" t="s">
        <v>126</v>
      </c>
      <c r="AU125" s="146" t="s">
        <v>84</v>
      </c>
      <c r="AY125" s="16" t="s">
        <v>124</v>
      </c>
      <c r="BE125" s="147">
        <f>IF(N125="základní",J125,0)</f>
        <v>0</v>
      </c>
      <c r="BF125" s="147">
        <f>IF(N125="snížená",J125,0)</f>
        <v>0</v>
      </c>
      <c r="BG125" s="147">
        <f>IF(N125="zákl. přenesená",J125,0)</f>
        <v>0</v>
      </c>
      <c r="BH125" s="147">
        <f>IF(N125="sníž. přenesená",J125,0)</f>
        <v>0</v>
      </c>
      <c r="BI125" s="147">
        <f>IF(N125="nulová",J125,0)</f>
        <v>0</v>
      </c>
      <c r="BJ125" s="16" t="s">
        <v>84</v>
      </c>
      <c r="BK125" s="147">
        <f>ROUND(I125*H125,2)</f>
        <v>0</v>
      </c>
      <c r="BL125" s="16" t="s">
        <v>228</v>
      </c>
      <c r="BM125" s="146" t="s">
        <v>241</v>
      </c>
    </row>
    <row r="126" spans="2:65" s="11" customFormat="1" ht="22.7" customHeight="1">
      <c r="B126" s="121"/>
      <c r="D126" s="122" t="s">
        <v>75</v>
      </c>
      <c r="E126" s="131" t="s">
        <v>242</v>
      </c>
      <c r="F126" s="131" t="s">
        <v>243</v>
      </c>
      <c r="I126" s="124"/>
      <c r="J126" s="132">
        <f>BK126</f>
        <v>0</v>
      </c>
      <c r="L126" s="121"/>
      <c r="M126" s="126"/>
      <c r="P126" s="127">
        <f>P127</f>
        <v>0</v>
      </c>
      <c r="R126" s="127">
        <f>R127</f>
        <v>0</v>
      </c>
      <c r="T126" s="128">
        <f>T127</f>
        <v>0</v>
      </c>
      <c r="AR126" s="122" t="s">
        <v>152</v>
      </c>
      <c r="AT126" s="129" t="s">
        <v>75</v>
      </c>
      <c r="AU126" s="129" t="s">
        <v>84</v>
      </c>
      <c r="AY126" s="122" t="s">
        <v>124</v>
      </c>
      <c r="BK126" s="130">
        <f>BK127</f>
        <v>0</v>
      </c>
    </row>
    <row r="127" spans="2:65" s="1" customFormat="1" ht="37.700000000000003" customHeight="1">
      <c r="B127" s="133"/>
      <c r="C127" s="134" t="s">
        <v>159</v>
      </c>
      <c r="D127" s="134" t="s">
        <v>126</v>
      </c>
      <c r="E127" s="135" t="s">
        <v>244</v>
      </c>
      <c r="F127" s="136" t="s">
        <v>245</v>
      </c>
      <c r="G127" s="137" t="s">
        <v>227</v>
      </c>
      <c r="H127" s="138">
        <v>1</v>
      </c>
      <c r="I127" s="139"/>
      <c r="J127" s="140">
        <f>ROUND(I127*H127,2)</f>
        <v>0</v>
      </c>
      <c r="K127" s="141"/>
      <c r="L127" s="31"/>
      <c r="M127" s="169" t="s">
        <v>1</v>
      </c>
      <c r="N127" s="170" t="s">
        <v>41</v>
      </c>
      <c r="O127" s="171"/>
      <c r="P127" s="172">
        <f>O127*H127</f>
        <v>0</v>
      </c>
      <c r="Q127" s="172">
        <v>0</v>
      </c>
      <c r="R127" s="172">
        <f>Q127*H127</f>
        <v>0</v>
      </c>
      <c r="S127" s="172">
        <v>0</v>
      </c>
      <c r="T127" s="173">
        <f>S127*H127</f>
        <v>0</v>
      </c>
      <c r="AR127" s="146" t="s">
        <v>228</v>
      </c>
      <c r="AT127" s="146" t="s">
        <v>126</v>
      </c>
      <c r="AU127" s="146" t="s">
        <v>86</v>
      </c>
      <c r="AY127" s="16" t="s">
        <v>124</v>
      </c>
      <c r="BE127" s="147">
        <f>IF(N127="základní",J127,0)</f>
        <v>0</v>
      </c>
      <c r="BF127" s="147">
        <f>IF(N127="snížená",J127,0)</f>
        <v>0</v>
      </c>
      <c r="BG127" s="147">
        <f>IF(N127="zákl. přenesená",J127,0)</f>
        <v>0</v>
      </c>
      <c r="BH127" s="147">
        <f>IF(N127="sníž. přenesená",J127,0)</f>
        <v>0</v>
      </c>
      <c r="BI127" s="147">
        <f>IF(N127="nulová",J127,0)</f>
        <v>0</v>
      </c>
      <c r="BJ127" s="16" t="s">
        <v>84</v>
      </c>
      <c r="BK127" s="147">
        <f>ROUND(I127*H127,2)</f>
        <v>0</v>
      </c>
      <c r="BL127" s="16" t="s">
        <v>228</v>
      </c>
      <c r="BM127" s="146" t="s">
        <v>246</v>
      </c>
    </row>
    <row r="128" spans="2:65" s="1" customFormat="1" ht="6.95" customHeight="1">
      <c r="B128" s="43"/>
      <c r="C128" s="44"/>
      <c r="D128" s="44"/>
      <c r="E128" s="44"/>
      <c r="F128" s="44"/>
      <c r="G128" s="44"/>
      <c r="H128" s="44"/>
      <c r="I128" s="44"/>
      <c r="J128" s="44"/>
      <c r="K128" s="44"/>
      <c r="L128" s="31"/>
    </row>
  </sheetData>
  <autoFilter ref="C117:K127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7"/>
      <c r="C3" s="18"/>
      <c r="D3" s="18"/>
      <c r="E3" s="18"/>
      <c r="F3" s="18"/>
      <c r="G3" s="18"/>
      <c r="H3" s="19"/>
    </row>
    <row r="4" spans="2:8" ht="24.95" customHeight="1">
      <c r="B4" s="19"/>
      <c r="C4" s="20" t="s">
        <v>247</v>
      </c>
      <c r="H4" s="19"/>
    </row>
    <row r="5" spans="2:8" ht="12" customHeight="1">
      <c r="B5" s="19"/>
      <c r="C5" s="23" t="s">
        <v>13</v>
      </c>
      <c r="D5" s="217" t="s">
        <v>14</v>
      </c>
      <c r="E5" s="183"/>
      <c r="F5" s="183"/>
      <c r="H5" s="19"/>
    </row>
    <row r="6" spans="2:8" ht="36.950000000000003" customHeight="1">
      <c r="B6" s="19"/>
      <c r="C6" s="25" t="s">
        <v>16</v>
      </c>
      <c r="D6" s="214" t="s">
        <v>17</v>
      </c>
      <c r="E6" s="183"/>
      <c r="F6" s="183"/>
      <c r="H6" s="19"/>
    </row>
    <row r="7" spans="2:8" ht="16.5" customHeight="1">
      <c r="B7" s="19"/>
      <c r="C7" s="26" t="s">
        <v>22</v>
      </c>
      <c r="D7" s="51" t="str">
        <f>'Rekapitulace stavby'!AN8</f>
        <v>18. 5. 2025</v>
      </c>
      <c r="H7" s="19"/>
    </row>
    <row r="8" spans="2:8" s="1" customFormat="1" ht="10.7" customHeight="1">
      <c r="B8" s="31"/>
      <c r="H8" s="31"/>
    </row>
    <row r="9" spans="2:8" s="10" customFormat="1" ht="29.25" customHeight="1">
      <c r="B9" s="112"/>
      <c r="C9" s="113" t="s">
        <v>57</v>
      </c>
      <c r="D9" s="114" t="s">
        <v>58</v>
      </c>
      <c r="E9" s="114" t="s">
        <v>111</v>
      </c>
      <c r="F9" s="115" t="s">
        <v>248</v>
      </c>
      <c r="H9" s="112"/>
    </row>
    <row r="10" spans="2:8" s="1" customFormat="1" ht="26.45" customHeight="1">
      <c r="B10" s="31"/>
      <c r="C10" s="174" t="s">
        <v>81</v>
      </c>
      <c r="D10" s="174" t="s">
        <v>82</v>
      </c>
      <c r="H10" s="31"/>
    </row>
    <row r="11" spans="2:8" s="1" customFormat="1" ht="16.7" customHeight="1">
      <c r="B11" s="31"/>
      <c r="C11" s="175" t="s">
        <v>93</v>
      </c>
      <c r="D11" s="176" t="s">
        <v>94</v>
      </c>
      <c r="E11" s="177" t="s">
        <v>1</v>
      </c>
      <c r="F11" s="178">
        <v>236</v>
      </c>
      <c r="H11" s="31"/>
    </row>
    <row r="12" spans="2:8" s="1" customFormat="1" ht="16.7" customHeight="1">
      <c r="B12" s="31"/>
      <c r="C12" s="179" t="s">
        <v>1</v>
      </c>
      <c r="D12" s="179" t="s">
        <v>156</v>
      </c>
      <c r="E12" s="16" t="s">
        <v>1</v>
      </c>
      <c r="F12" s="180">
        <v>236</v>
      </c>
      <c r="H12" s="31"/>
    </row>
    <row r="13" spans="2:8" s="1" customFormat="1" ht="16.7" customHeight="1">
      <c r="B13" s="31"/>
      <c r="C13" s="179" t="s">
        <v>93</v>
      </c>
      <c r="D13" s="179" t="s">
        <v>157</v>
      </c>
      <c r="E13" s="16" t="s">
        <v>1</v>
      </c>
      <c r="F13" s="180">
        <v>236</v>
      </c>
      <c r="H13" s="31"/>
    </row>
    <row r="14" spans="2:8" s="1" customFormat="1" ht="16.7" customHeight="1">
      <c r="B14" s="31"/>
      <c r="C14" s="181" t="s">
        <v>249</v>
      </c>
      <c r="H14" s="31"/>
    </row>
    <row r="15" spans="2:8" s="1" customFormat="1" ht="16.7" customHeight="1">
      <c r="B15" s="31"/>
      <c r="C15" s="179" t="s">
        <v>153</v>
      </c>
      <c r="D15" s="179" t="s">
        <v>154</v>
      </c>
      <c r="E15" s="16" t="s">
        <v>134</v>
      </c>
      <c r="F15" s="180">
        <v>236</v>
      </c>
      <c r="H15" s="31"/>
    </row>
    <row r="16" spans="2:8" s="1" customFormat="1" ht="16.7" customHeight="1">
      <c r="B16" s="31"/>
      <c r="C16" s="179" t="s">
        <v>188</v>
      </c>
      <c r="D16" s="179" t="s">
        <v>189</v>
      </c>
      <c r="E16" s="16" t="s">
        <v>134</v>
      </c>
      <c r="F16" s="180">
        <v>244.08</v>
      </c>
      <c r="H16" s="31"/>
    </row>
    <row r="17" spans="2:8" s="1" customFormat="1" ht="7.35" customHeight="1">
      <c r="B17" s="43"/>
      <c r="C17" s="44"/>
      <c r="D17" s="44"/>
      <c r="E17" s="44"/>
      <c r="F17" s="44"/>
      <c r="G17" s="44"/>
      <c r="H17" s="31"/>
    </row>
    <row r="18" spans="2:8" s="1" customFormat="1"/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SO01 - Morávka stupenˇkm ...</vt:lpstr>
      <vt:lpstr>SO02 - Morávka,nátrž nad ...</vt:lpstr>
      <vt:lpstr>VRN - Vedlejší náklady</vt:lpstr>
      <vt:lpstr>Seznam figur</vt:lpstr>
      <vt:lpstr>'Rekapitulace stavby'!Názvy_tisku</vt:lpstr>
      <vt:lpstr>'Seznam figur'!Názvy_tisku</vt:lpstr>
      <vt:lpstr>'SO01 - Morávka stupenˇkm ...'!Názvy_tisku</vt:lpstr>
      <vt:lpstr>'SO02 - Morávka,nátrž nad ...'!Názvy_tisku</vt:lpstr>
      <vt:lpstr>'VRN - Vedlejší náklady'!Názvy_tisku</vt:lpstr>
      <vt:lpstr>'Rekapitulace stavby'!Oblast_tisku</vt:lpstr>
      <vt:lpstr>'Seznam figur'!Oblast_tisku</vt:lpstr>
      <vt:lpstr>'SO01 - Morávka stupenˇkm ...'!Oblast_tisku</vt:lpstr>
      <vt:lpstr>'SO02 - Morávka,nátrž nad ...'!Oblast_tisku</vt:lpstr>
      <vt:lpstr>'VRN - Vedlejší náklady'!Oblast_tisku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Soňa Wunschová</dc:creator>
  <cp:lastModifiedBy>Peterek</cp:lastModifiedBy>
  <dcterms:created xsi:type="dcterms:W3CDTF">2025-07-30T09:30:38Z</dcterms:created>
  <dcterms:modified xsi:type="dcterms:W3CDTF">2025-07-30T11:55:38Z</dcterms:modified>
</cp:coreProperties>
</file>