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rtin\Povodně 2024\Stavby - odstranění PŠ\Jez Hodoňovice\"/>
    </mc:Choice>
  </mc:AlternateContent>
  <bookViews>
    <workbookView xWindow="0" yWindow="0" windowWidth="21570" windowHeight="9315" activeTab="1"/>
  </bookViews>
  <sheets>
    <sheet name="Rekapitulace stavby" sheetId="1" r:id="rId1"/>
    <sheet name="01 - Balvanitý skluz" sheetId="2" r:id="rId2"/>
    <sheet name="02 - Oprava dlažby a zemn..." sheetId="3" r:id="rId3"/>
    <sheet name="03 - Vyčištění vývaru" sheetId="4" r:id="rId4"/>
    <sheet name="04 - Ostatní náklady" sheetId="5" r:id="rId5"/>
  </sheets>
  <definedNames>
    <definedName name="_xlnm._FilterDatabase" localSheetId="1" hidden="1">'01 - Balvanitý skluz'!$C$119:$K$173</definedName>
    <definedName name="_xlnm._FilterDatabase" localSheetId="2" hidden="1">'02 - Oprava dlažby a zemn...'!$C$119:$K$160</definedName>
    <definedName name="_xlnm._FilterDatabase" localSheetId="3" hidden="1">'03 - Vyčištění vývaru'!$C$117:$K$136</definedName>
    <definedName name="_xlnm._FilterDatabase" localSheetId="4" hidden="1">'04 - Ostatní náklady'!$C$117:$K$129</definedName>
    <definedName name="_xlnm.Print_Titles" localSheetId="1">'01 - Balvanitý skluz'!$119:$119</definedName>
    <definedName name="_xlnm.Print_Titles" localSheetId="2">'02 - Oprava dlažby a zemn...'!$119:$119</definedName>
    <definedName name="_xlnm.Print_Titles" localSheetId="3">'03 - Vyčištění vývaru'!$117:$117</definedName>
    <definedName name="_xlnm.Print_Titles" localSheetId="4">'04 - Ostatní náklady'!$117:$117</definedName>
    <definedName name="_xlnm.Print_Titles" localSheetId="0">'Rekapitulace stavby'!$92:$92</definedName>
    <definedName name="_xlnm.Print_Area" localSheetId="1">'01 - Balvanitý skluz'!$C$4:$J$76,'01 - Balvanitý skluz'!$C$82:$J$101,'01 - Balvanitý skluz'!$C$107:$K$173</definedName>
    <definedName name="_xlnm.Print_Area" localSheetId="2">'02 - Oprava dlažby a zemn...'!$C$4:$J$76,'02 - Oprava dlažby a zemn...'!$C$82:$J$101,'02 - Oprava dlažby a zemn...'!$C$107:$K$160</definedName>
    <definedName name="_xlnm.Print_Area" localSheetId="3">'03 - Vyčištění vývaru'!$C$4:$J$76,'03 - Vyčištění vývaru'!$C$82:$J$99,'03 - Vyčištění vývaru'!$C$105:$K$136</definedName>
    <definedName name="_xlnm.Print_Area" localSheetId="4">'04 - Ostatní náklady'!$C$4:$J$76,'04 - Ostatní náklady'!$C$82:$J$99,'04 - Ostatní náklady'!$C$105:$K$129</definedName>
    <definedName name="_xlnm.Print_Area" localSheetId="0">'Rekapitulace stavby'!$D$4:$AO$76,'Rekapitulace stavby'!$C$82:$AQ$99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92" i="5" s="1"/>
  <c r="J23" i="5"/>
  <c r="J21" i="5"/>
  <c r="E21" i="5"/>
  <c r="J114" i="5" s="1"/>
  <c r="J20" i="5"/>
  <c r="J18" i="5"/>
  <c r="E18" i="5"/>
  <c r="F115" i="5" s="1"/>
  <c r="J17" i="5"/>
  <c r="J15" i="5"/>
  <c r="E15" i="5"/>
  <c r="F114" i="5" s="1"/>
  <c r="J14" i="5"/>
  <c r="J12" i="5"/>
  <c r="J112" i="5"/>
  <c r="E7" i="5"/>
  <c r="E108" i="5" s="1"/>
  <c r="J37" i="4"/>
  <c r="J36" i="4"/>
  <c r="AY97" i="1" s="1"/>
  <c r="J35" i="4"/>
  <c r="AX97" i="1" s="1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1" i="4"/>
  <c r="BH121" i="4"/>
  <c r="BG121" i="4"/>
  <c r="BF121" i="4"/>
  <c r="T121" i="4"/>
  <c r="R121" i="4"/>
  <c r="P121" i="4"/>
  <c r="F112" i="4"/>
  <c r="E110" i="4"/>
  <c r="F89" i="4"/>
  <c r="E87" i="4"/>
  <c r="J24" i="4"/>
  <c r="E24" i="4"/>
  <c r="J92" i="4"/>
  <c r="J23" i="4"/>
  <c r="J21" i="4"/>
  <c r="E21" i="4"/>
  <c r="J91" i="4" s="1"/>
  <c r="J20" i="4"/>
  <c r="J18" i="4"/>
  <c r="E18" i="4"/>
  <c r="F115" i="4" s="1"/>
  <c r="J17" i="4"/>
  <c r="J15" i="4"/>
  <c r="E15" i="4"/>
  <c r="F114" i="4"/>
  <c r="J14" i="4"/>
  <c r="J12" i="4"/>
  <c r="J89" i="4" s="1"/>
  <c r="E7" i="4"/>
  <c r="E108" i="4"/>
  <c r="J37" i="3"/>
  <c r="J36" i="3"/>
  <c r="AY96" i="1" s="1"/>
  <c r="J35" i="3"/>
  <c r="AX96" i="1" s="1"/>
  <c r="BI158" i="3"/>
  <c r="BH158" i="3"/>
  <c r="BG158" i="3"/>
  <c r="BF158" i="3"/>
  <c r="T158" i="3"/>
  <c r="T157" i="3" s="1"/>
  <c r="R158" i="3"/>
  <c r="R157" i="3" s="1"/>
  <c r="P158" i="3"/>
  <c r="P157" i="3" s="1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R146" i="3"/>
  <c r="P146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17" i="3"/>
  <c r="J17" i="3"/>
  <c r="J15" i="3"/>
  <c r="E15" i="3"/>
  <c r="F91" i="3" s="1"/>
  <c r="J14" i="3"/>
  <c r="J12" i="3"/>
  <c r="J114" i="3" s="1"/>
  <c r="E7" i="3"/>
  <c r="E110" i="3" s="1"/>
  <c r="J37" i="2"/>
  <c r="J36" i="2"/>
  <c r="AY95" i="1"/>
  <c r="J35" i="2"/>
  <c r="AX95" i="1" s="1"/>
  <c r="BI171" i="2"/>
  <c r="BH171" i="2"/>
  <c r="BG171" i="2"/>
  <c r="BF171" i="2"/>
  <c r="T171" i="2"/>
  <c r="T170" i="2" s="1"/>
  <c r="R171" i="2"/>
  <c r="R170" i="2" s="1"/>
  <c r="P171" i="2"/>
  <c r="P170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F114" i="2"/>
  <c r="E112" i="2"/>
  <c r="F89" i="2"/>
  <c r="E87" i="2"/>
  <c r="J24" i="2"/>
  <c r="E24" i="2"/>
  <c r="J92" i="2"/>
  <c r="J23" i="2"/>
  <c r="J21" i="2"/>
  <c r="E21" i="2"/>
  <c r="J116" i="2" s="1"/>
  <c r="J20" i="2"/>
  <c r="J18" i="2"/>
  <c r="E18" i="2"/>
  <c r="F92" i="2" s="1"/>
  <c r="J17" i="2"/>
  <c r="J15" i="2"/>
  <c r="E15" i="2"/>
  <c r="F91" i="2"/>
  <c r="J14" i="2"/>
  <c r="J12" i="2"/>
  <c r="J114" i="2" s="1"/>
  <c r="E7" i="2"/>
  <c r="E85" i="2"/>
  <c r="L90" i="1"/>
  <c r="AM90" i="1"/>
  <c r="AM89" i="1"/>
  <c r="L89" i="1"/>
  <c r="AM87" i="1"/>
  <c r="L87" i="1"/>
  <c r="L85" i="1"/>
  <c r="L84" i="1"/>
  <c r="BK125" i="4"/>
  <c r="J126" i="5"/>
  <c r="BK149" i="2"/>
  <c r="BK123" i="2"/>
  <c r="J140" i="2"/>
  <c r="J158" i="3"/>
  <c r="J155" i="3"/>
  <c r="BK134" i="4"/>
  <c r="BK121" i="5"/>
  <c r="BK131" i="2"/>
  <c r="AS94" i="1"/>
  <c r="BK134" i="3"/>
  <c r="J128" i="3"/>
  <c r="BK128" i="5"/>
  <c r="BK121" i="4"/>
  <c r="BK171" i="2"/>
  <c r="J128" i="2"/>
  <c r="J167" i="2"/>
  <c r="J134" i="3"/>
  <c r="BK152" i="3"/>
  <c r="BK123" i="3"/>
  <c r="J128" i="4"/>
  <c r="J121" i="5"/>
  <c r="J144" i="2"/>
  <c r="J171" i="2"/>
  <c r="J131" i="2"/>
  <c r="BK137" i="3"/>
  <c r="BK141" i="3"/>
  <c r="J134" i="4"/>
  <c r="BK126" i="5"/>
  <c r="BK167" i="2"/>
  <c r="J157" i="2"/>
  <c r="BK144" i="2"/>
  <c r="BK146" i="3"/>
  <c r="BK158" i="3"/>
  <c r="BK131" i="4"/>
  <c r="J128" i="5"/>
  <c r="J152" i="2"/>
  <c r="BK128" i="3"/>
  <c r="J146" i="3"/>
  <c r="BK163" i="2"/>
  <c r="BK128" i="2"/>
  <c r="J123" i="2"/>
  <c r="J137" i="3"/>
  <c r="BK155" i="3"/>
  <c r="J121" i="4"/>
  <c r="J124" i="5"/>
  <c r="BK157" i="2"/>
  <c r="J163" i="2"/>
  <c r="BK140" i="2"/>
  <c r="J135" i="2"/>
  <c r="J123" i="3"/>
  <c r="J131" i="3"/>
  <c r="J152" i="3"/>
  <c r="J125" i="4"/>
  <c r="J131" i="4"/>
  <c r="BK124" i="5"/>
  <c r="BK152" i="2"/>
  <c r="J149" i="2"/>
  <c r="BK135" i="2"/>
  <c r="J141" i="3"/>
  <c r="BK131" i="3"/>
  <c r="BK128" i="4"/>
  <c r="R122" i="2" l="1"/>
  <c r="BK122" i="2"/>
  <c r="J122" i="2" s="1"/>
  <c r="J98" i="2" s="1"/>
  <c r="P162" i="2"/>
  <c r="T122" i="3"/>
  <c r="T120" i="4"/>
  <c r="T119" i="4" s="1"/>
  <c r="T118" i="4" s="1"/>
  <c r="P122" i="2"/>
  <c r="P151" i="3"/>
  <c r="T151" i="3"/>
  <c r="R120" i="4"/>
  <c r="R119" i="4"/>
  <c r="R118" i="4"/>
  <c r="BK120" i="5"/>
  <c r="J120" i="5" s="1"/>
  <c r="J98" i="5" s="1"/>
  <c r="T162" i="2"/>
  <c r="BK122" i="3"/>
  <c r="R151" i="3"/>
  <c r="R122" i="3"/>
  <c r="R121" i="3"/>
  <c r="R120" i="3"/>
  <c r="BK162" i="2"/>
  <c r="J162" i="2"/>
  <c r="J99" i="2" s="1"/>
  <c r="P120" i="5"/>
  <c r="P119" i="5" s="1"/>
  <c r="P118" i="5" s="1"/>
  <c r="AU98" i="1" s="1"/>
  <c r="R162" i="2"/>
  <c r="BK151" i="3"/>
  <c r="J151" i="3"/>
  <c r="J99" i="3" s="1"/>
  <c r="BK120" i="4"/>
  <c r="J120" i="4" s="1"/>
  <c r="J98" i="4" s="1"/>
  <c r="R120" i="5"/>
  <c r="R119" i="5" s="1"/>
  <c r="R118" i="5" s="1"/>
  <c r="T122" i="2"/>
  <c r="P122" i="3"/>
  <c r="P121" i="3"/>
  <c r="P120" i="3"/>
  <c r="AU96" i="1"/>
  <c r="P120" i="4"/>
  <c r="P119" i="4" s="1"/>
  <c r="P118" i="4" s="1"/>
  <c r="AU97" i="1" s="1"/>
  <c r="T120" i="5"/>
  <c r="T119" i="5"/>
  <c r="T118" i="5" s="1"/>
  <c r="BK157" i="3"/>
  <c r="J157" i="3"/>
  <c r="J100" i="3"/>
  <c r="BK170" i="2"/>
  <c r="J170" i="2"/>
  <c r="J100" i="2"/>
  <c r="F92" i="5"/>
  <c r="J89" i="5"/>
  <c r="BE121" i="5"/>
  <c r="E85" i="5"/>
  <c r="F91" i="5"/>
  <c r="J91" i="5"/>
  <c r="BE124" i="5"/>
  <c r="J115" i="5"/>
  <c r="BE126" i="5"/>
  <c r="BE128" i="5"/>
  <c r="BE121" i="4"/>
  <c r="J112" i="4"/>
  <c r="F91" i="4"/>
  <c r="BE128" i="4"/>
  <c r="BE125" i="4"/>
  <c r="BE131" i="4"/>
  <c r="J114" i="4"/>
  <c r="E85" i="4"/>
  <c r="F92" i="4"/>
  <c r="J115" i="4"/>
  <c r="BE134" i="4"/>
  <c r="F92" i="3"/>
  <c r="J117" i="3"/>
  <c r="F116" i="3"/>
  <c r="BE134" i="3"/>
  <c r="E85" i="3"/>
  <c r="BE123" i="3"/>
  <c r="BE141" i="3"/>
  <c r="BE155" i="3"/>
  <c r="J89" i="3"/>
  <c r="J116" i="3"/>
  <c r="BE128" i="3"/>
  <c r="BE158" i="3"/>
  <c r="BE131" i="3"/>
  <c r="BE146" i="3"/>
  <c r="BE137" i="3"/>
  <c r="BE152" i="3"/>
  <c r="J91" i="2"/>
  <c r="BE128" i="2"/>
  <c r="BE144" i="2"/>
  <c r="BE167" i="2"/>
  <c r="E110" i="2"/>
  <c r="J117" i="2"/>
  <c r="F117" i="2"/>
  <c r="BE135" i="2"/>
  <c r="BE171" i="2"/>
  <c r="J89" i="2"/>
  <c r="BE123" i="2"/>
  <c r="BE131" i="2"/>
  <c r="BE152" i="2"/>
  <c r="F116" i="2"/>
  <c r="BE140" i="2"/>
  <c r="BE157" i="2"/>
  <c r="BE149" i="2"/>
  <c r="BE163" i="2"/>
  <c r="J34" i="3"/>
  <c r="AW96" i="1"/>
  <c r="F37" i="5"/>
  <c r="BD98" i="1" s="1"/>
  <c r="J34" i="2"/>
  <c r="AW95" i="1" s="1"/>
  <c r="F35" i="5"/>
  <c r="BB98" i="1" s="1"/>
  <c r="F37" i="2"/>
  <c r="BD95" i="1" s="1"/>
  <c r="F34" i="4"/>
  <c r="BA97" i="1" s="1"/>
  <c r="F36" i="2"/>
  <c r="BC95" i="1" s="1"/>
  <c r="J34" i="5"/>
  <c r="AW98" i="1"/>
  <c r="F34" i="3"/>
  <c r="BA96" i="1" s="1"/>
  <c r="F35" i="2"/>
  <c r="BB95" i="1" s="1"/>
  <c r="F37" i="4"/>
  <c r="BD97" i="1" s="1"/>
  <c r="F34" i="2"/>
  <c r="BA95" i="1" s="1"/>
  <c r="J34" i="4"/>
  <c r="AW97" i="1" s="1"/>
  <c r="F37" i="3"/>
  <c r="BD96" i="1"/>
  <c r="F36" i="5"/>
  <c r="BC98" i="1"/>
  <c r="F35" i="3"/>
  <c r="BB96" i="1" s="1"/>
  <c r="F34" i="5"/>
  <c r="BA98" i="1"/>
  <c r="F35" i="4"/>
  <c r="BB97" i="1" s="1"/>
  <c r="F36" i="3"/>
  <c r="BC96" i="1"/>
  <c r="F36" i="4"/>
  <c r="BC97" i="1"/>
  <c r="BK119" i="4" l="1"/>
  <c r="BK121" i="3"/>
  <c r="J121" i="3" s="1"/>
  <c r="J97" i="3" s="1"/>
  <c r="J122" i="3"/>
  <c r="J98" i="3" s="1"/>
  <c r="T121" i="2"/>
  <c r="T120" i="2" s="1"/>
  <c r="P121" i="2"/>
  <c r="P120" i="2" s="1"/>
  <c r="AU95" i="1" s="1"/>
  <c r="AU94" i="1" s="1"/>
  <c r="BK121" i="2"/>
  <c r="BK120" i="2" s="1"/>
  <c r="J120" i="2" s="1"/>
  <c r="J30" i="2" s="1"/>
  <c r="AG95" i="1" s="1"/>
  <c r="T121" i="3"/>
  <c r="T120" i="3"/>
  <c r="R121" i="2"/>
  <c r="R120" i="2"/>
  <c r="BK119" i="5"/>
  <c r="BK118" i="5"/>
  <c r="J118" i="5" s="1"/>
  <c r="J96" i="5" s="1"/>
  <c r="F33" i="2"/>
  <c r="AZ95" i="1" s="1"/>
  <c r="BB94" i="1"/>
  <c r="W31" i="1" s="1"/>
  <c r="J33" i="2"/>
  <c r="AV95" i="1" s="1"/>
  <c r="AT95" i="1" s="1"/>
  <c r="BC94" i="1"/>
  <c r="AY94" i="1" s="1"/>
  <c r="F33" i="3"/>
  <c r="AZ96" i="1" s="1"/>
  <c r="BD94" i="1"/>
  <c r="W33" i="1" s="1"/>
  <c r="J33" i="3"/>
  <c r="AV96" i="1" s="1"/>
  <c r="AT96" i="1" s="1"/>
  <c r="F33" i="5"/>
  <c r="AZ98" i="1" s="1"/>
  <c r="J33" i="4"/>
  <c r="AV97" i="1" s="1"/>
  <c r="AT97" i="1" s="1"/>
  <c r="J33" i="5"/>
  <c r="AV98" i="1" s="1"/>
  <c r="AT98" i="1" s="1"/>
  <c r="F33" i="4"/>
  <c r="AZ97" i="1" s="1"/>
  <c r="BA94" i="1"/>
  <c r="AW94" i="1" s="1"/>
  <c r="AK30" i="1" s="1"/>
  <c r="J119" i="4" l="1"/>
  <c r="J97" i="4" s="1"/>
  <c r="BK118" i="4"/>
  <c r="J118" i="4" s="1"/>
  <c r="BK120" i="3"/>
  <c r="J120" i="3" s="1"/>
  <c r="J96" i="3" s="1"/>
  <c r="J121" i="2"/>
  <c r="J97" i="2" s="1"/>
  <c r="J96" i="2"/>
  <c r="AN95" i="1"/>
  <c r="J119" i="5"/>
  <c r="J97" i="5"/>
  <c r="J39" i="2"/>
  <c r="J30" i="5"/>
  <c r="AG98" i="1"/>
  <c r="J30" i="3"/>
  <c r="AG96" i="1" s="1"/>
  <c r="AZ94" i="1"/>
  <c r="W29" i="1" s="1"/>
  <c r="W30" i="1"/>
  <c r="W32" i="1"/>
  <c r="AX94" i="1"/>
  <c r="J96" i="4" l="1"/>
  <c r="J30" i="4"/>
  <c r="J39" i="5"/>
  <c r="J39" i="3"/>
  <c r="AN96" i="1"/>
  <c r="AN98" i="1"/>
  <c r="AV94" i="1"/>
  <c r="AK29" i="1" s="1"/>
  <c r="AG97" i="1" l="1"/>
  <c r="J39" i="4"/>
  <c r="AT94" i="1"/>
  <c r="AN97" i="1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<sst xmlns="http://schemas.openxmlformats.org/spreadsheetml/2006/main" count="1550" uniqueCount="292">
  <si>
    <t>Export Komplet</t>
  </si>
  <si>
    <t/>
  </si>
  <si>
    <t>2.0</t>
  </si>
  <si>
    <t>False</t>
  </si>
  <si>
    <t>{99511141-f79d-4ef4-aa3c-a8bf9e88cf99}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</si>
  <si>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</si>
  <si>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</si>
  <si>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</si>
  <si>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</si>
  <si>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</si>
  <si>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</si>
  <si>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</si>
  <si>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</si>
  <si>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236-3-7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</si>
  <si>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</si>
  <si>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</si>
  <si>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</si>
  <si>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</si>
  <si>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</si>
  <si>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</si>
  <si>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</si>
  <si>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</si>
  <si>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</si>
  <si>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</si>
  <si>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</si>
  <si>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</si>
  <si>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</si>
  <si>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</si>
  <si>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</si>
  <si>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</si>
  <si>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</si>
  <si>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</si>
  <si>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</si>
  <si>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</si>
  <si>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</si>
  <si>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</si>
  <si>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</si>
  <si>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</si>
  <si>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</si>
  <si>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</si>
  <si>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</si>
  <si>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</si>
  <si>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</si>
  <si>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</si>
  <si>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</si>
  <si>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</si>
  <si>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</si>
  <si>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</si>
  <si>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</si>
  <si>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</si>
  <si>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</si>
  <si>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</si>
  <si>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</si>
  <si>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</si>
  <si>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</si>
  <si>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</si>
  <si>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</si>
  <si>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</si>
  <si>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</si>
  <si>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</si>
  <si>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</si>
  <si>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</si>
  <si>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</si>
  <si>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</si>
  <si>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</si>
  <si>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</si>
  <si>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</si>
  <si>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</si>
  <si>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</si>
  <si>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</si>
  <si>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</si>
  <si>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</si>
  <si>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</si>
  <si>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</si>
  <si>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Balvanitý skluz</t>
  </si>
  <si>
    <t>STA</t>
  </si>
  <si>
    <t>1</t>
  </si>
  <si>
    <t>{20ac7895-4efc-4127-b51a-5283ce05655f}</t>
  </si>
  <si>
    <t>2</t>
  </si>
  <si>
    <t>02</t>
  </si>
  <si>
    <t>Oprava dlažby a zemní hrázka</t>
  </si>
  <si>
    <t>{dc06034c-dff6-413f-a30e-f5c0f175177b}</t>
  </si>
  <si>
    <t>03</t>
  </si>
  <si>
    <t>Vyčištění vývaru</t>
  </si>
  <si>
    <t>{8659c097-f679-495c-aec7-ad618accda40}</t>
  </si>
  <si>
    <t>04</t>
  </si>
  <si>
    <t>Ostatní náklady</t>
  </si>
  <si>
    <t>{a1bde431-a7ca-4522-9478-5f699b234340}</t>
  </si>
  <si>
    <t>KRYCÍ LIST SOUPISU PRACÍ</t>
  </si>
  <si>
    <t>Objekt:</t>
  </si>
  <si>
    <t>01 - Balvanitý skluz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</si>
  <si>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</si>
  <si>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</si>
  <si>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</si>
  <si>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</si>
  <si>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</si>
  <si>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</si>
  <si>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</si>
  <si>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</si>
  <si>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</si>
  <si>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</si>
  <si>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</si>
  <si>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</si>
  <si>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</si>
  <si>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</si>
  <si>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</si>
  <si>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</si>
  <si>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</si>
  <si>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</si>
  <si>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</si>
  <si>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</si>
  <si>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</si>
  <si>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</si>
  <si>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</si>
  <si>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</si>
  <si>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</si>
  <si>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</si>
  <si>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</si>
  <si>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114203104</t>
  </si>
  <si>
    <t>Rozebrání záhozů a rovnanin na sucho</t>
  </si>
  <si>
    <t>m3</t>
  </si>
  <si>
    <t>CS ÚRS 2025 01</t>
  </si>
  <si>
    <t>4</t>
  </si>
  <si>
    <t>860535991</t>
  </si>
  <si>
    <t>PP</t>
  </si>
  <si>
    <t>Rozebrání dlažeb nebo záhozů s naložením na dopravní prostředek záhozů, rovnanin a soustřeďovacích staveb provedených na sucho</t>
  </si>
  <si>
    <t>Online PSC</t>
  </si>
  <si>
    <t>https://podminky.urs.cz/item/CS_URS_2025_01/114203104</t>
  </si>
  <si>
    <t>VV</t>
  </si>
  <si>
    <t>"Balvanitý skluz 15m</t>
  </si>
  <si>
    <t>114203401</t>
  </si>
  <si>
    <t>Srovnání lomového kamene nebo betonových tvárnic s přemístěním do 10 m</t>
  </si>
  <si>
    <t>138059652</t>
  </si>
  <si>
    <t>Srovnání lomového kamene nebo betonových tvárnic do měřitelných figur s přemístěním na vzdálenost do 10 m</t>
  </si>
  <si>
    <t>https://podminky.urs.cz/item/CS_URS_2025_01/114203401</t>
  </si>
  <si>
    <t>3</t>
  </si>
  <si>
    <t>114253301</t>
  </si>
  <si>
    <t>Třídění lomového kamene nebo betonových tvárnic podle druhu, velikosti nebo tvaru - strojně</t>
  </si>
  <si>
    <t>609541087</t>
  </si>
  <si>
    <t>Třídění lomového kamene nebo betonových tvárnic strojně získaných při rozebrání dlažeb, záhozů, rovnanin a soustřeďovacích staveb podle druhu, velikosti nebo tvaru</t>
  </si>
  <si>
    <t>https://podminky.urs.cz/item/CS_URS_2025_01/114253301</t>
  </si>
  <si>
    <t>124353101</t>
  </si>
  <si>
    <t>Vykopávky pro koryta vodotečí v hornině třídy těžitelnosti II skupiny 4 objem do 1000 m3 strojně</t>
  </si>
  <si>
    <t>892421039</t>
  </si>
  <si>
    <t>Vykopávky pro koryta vodotečí strojně v hornině třídy těžitelnosti II skupiny 4 přes 100 do 1 000 m3</t>
  </si>
  <si>
    <t>https://podminky.urs.cz/item/CS_URS_2025_01/124353101</t>
  </si>
  <si>
    <t xml:space="preserve">"štěrky na podklad Balvanitého skluzu </t>
  </si>
  <si>
    <t>5</t>
  </si>
  <si>
    <t>124353119</t>
  </si>
  <si>
    <t>Příplatek k vykopávkám pro koryta vodotečí v hornině třídy těžitelnosti II skupiny 4 v tekoucí vodě při LTM</t>
  </si>
  <si>
    <t>-630528036</t>
  </si>
  <si>
    <t>Vykopávky pro koryta vodotečí strojně Příplatek k cenám za vykopávky pro koryta vodotečí v tekoucí vodě při LTM v hornině třídy těžitelnosti II skupiny 4</t>
  </si>
  <si>
    <t>https://podminky.urs.cz/item/CS_URS_2025_01/124353119</t>
  </si>
  <si>
    <t>6</t>
  </si>
  <si>
    <t>162251121</t>
  </si>
  <si>
    <t>Vodorovné přemístění do 20 m výkopku/sypaniny z horniny třídy těžitelnosti II skupiny 4 a 5</t>
  </si>
  <si>
    <t>-595627924</t>
  </si>
  <si>
    <t>Vodorovné přemístění výkopku nebo sypaniny po suchu na obvyklém dopravním prostředku, bez naložení výkopku, avšak se složením bez rozhrnutí z horniny třídy těžitelnosti II skupiny 4 a 5 na vzdálenost do 20 m</t>
  </si>
  <si>
    <t>https://podminky.urs.cz/item/CS_URS_2025_01/162251121</t>
  </si>
  <si>
    <t>""proštěrkování BS</t>
  </si>
  <si>
    <t>7</t>
  </si>
  <si>
    <t>162251122</t>
  </si>
  <si>
    <t>Vodorovné přemístění přes 20 do 50 m výkopku/sypaniny z horniny třídy těžitelnosti II skupiny 4 a 5</t>
  </si>
  <si>
    <t>1432220249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</si>
  <si>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</si>
  <si>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https://podminky.urs.cz/item/CS_URS_2025_01/162251122</t>
  </si>
  <si>
    <t>8</t>
  </si>
  <si>
    <t>166151111</t>
  </si>
  <si>
    <t>Přehození neulehlého výkopku z horniny třídy těžitelnosti II skupiny 4 a 5 strojně</t>
  </si>
  <si>
    <t>-1359166856</t>
  </si>
  <si>
    <t>Přehození neulehlého výkopku strojně z horniny třídy těžitelnosti II, skupiny 4 a 5</t>
  </si>
  <si>
    <t>https://podminky.urs.cz/item/CS_URS_2025_01/166151111</t>
  </si>
  <si>
    <t>"proštěrkování bal. skluzu</t>
  </si>
  <si>
    <t>9</t>
  </si>
  <si>
    <t>171206111</t>
  </si>
  <si>
    <t>Uložení zemin schopných zúrodnění nebo výsypek do násypů</t>
  </si>
  <si>
    <t>1153073742</t>
  </si>
  <si>
    <t>Uložení zemin schopných zúrodnění nebo výsypek do násypů předepsaných tvarů s urovnáním</t>
  </si>
  <si>
    <t>https://podminky.urs.cz/item/CS_URS_2025_01/171206111</t>
  </si>
  <si>
    <t>"podklad balvanitý skluz</t>
  </si>
  <si>
    <t>Vodorovné konstrukce</t>
  </si>
  <si>
    <t>10</t>
  </si>
  <si>
    <t>467510111</t>
  </si>
  <si>
    <t>Balvanitý skluz z lomového kamene tl 700 až 1200 mm</t>
  </si>
  <si>
    <t>1903595561</t>
  </si>
  <si>
    <t>Balvanitý skluz z lomového kamene hmotnosti kamene jednotlivě přes 300 do 3000 kg s proštěrkováním tl. vrstvy 700 až 1200 mm</t>
  </si>
  <si>
    <t>https://podminky.urs.cz/item/CS_URS_2025_01/467510111</t>
  </si>
  <si>
    <t>11</t>
  </si>
  <si>
    <t>467510111R</t>
  </si>
  <si>
    <t>Balvanitý skluz z lomového kamene tl 700 až 1200 mm - bez dodávky kamene</t>
  </si>
  <si>
    <t>1730435829</t>
  </si>
  <si>
    <t>998</t>
  </si>
  <si>
    <t>Přesun hmot</t>
  </si>
  <si>
    <t>998332011</t>
  </si>
  <si>
    <t>Přesun hmot pro úpravy vodních toků a kanály</t>
  </si>
  <si>
    <t>t</t>
  </si>
  <si>
    <t>-1012725559</t>
  </si>
  <si>
    <t>Přesun hmot pro úpravy vodních toků a kanály, hráze rybníků apod. dopravní vzdálenost do 500 m</t>
  </si>
  <si>
    <t>https://podminky.urs.cz/item/CS_URS_2025_01/998332011</t>
  </si>
  <si>
    <t>02 - Oprava dlažby a zemní hrázka</t>
  </si>
  <si>
    <t>114203101</t>
  </si>
  <si>
    <t>Rozebrání dlažeb z lomového kamene nebo betonových tvárnic na sucho</t>
  </si>
  <si>
    <t>-1014245826</t>
  </si>
  <si>
    <t>Rozebrání dlažeb nebo záhozů s naložením na dopravní prostředek dlažeb z lomového kamene nebo betonových tvárnic na sucho nebo se spárami vyplněnými pískem nebo drnem</t>
  </si>
  <si>
    <t>https://podminky.urs.cz/item/CS_URS_2025_01/114203101</t>
  </si>
  <si>
    <t>"rozebrání stáv. dlažby 30m2</t>
  </si>
  <si>
    <t>30*0,3</t>
  </si>
  <si>
    <t>114203202</t>
  </si>
  <si>
    <t>Očištění lomového kamene nebo betonových tvárnic od malty</t>
  </si>
  <si>
    <t>-413017188</t>
  </si>
  <si>
    <t>Očištění lomového kamene nebo betonových tvárnic získaných při rozebrání dlažeb, záhozů, rovnanin a soustřeďovacích staveb od malty</t>
  </si>
  <si>
    <t>https://podminky.urs.cz/item/CS_URS_2025_01/114203202</t>
  </si>
  <si>
    <t>1544404114</t>
  </si>
  <si>
    <t>52562303</t>
  </si>
  <si>
    <t>1501097279</t>
  </si>
  <si>
    <t>45*0,3</t>
  </si>
  <si>
    <t>-1079590652</t>
  </si>
  <si>
    <t>"jímky</t>
  </si>
  <si>
    <t>45</t>
  </si>
  <si>
    <t>171153101</t>
  </si>
  <si>
    <t>Zemní hrázky melioračních kanálů z horniny třídy těžitelnosti I a II skupiny 1 až 4</t>
  </si>
  <si>
    <t>574007314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</si>
  <si>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</si>
  <si>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https://podminky.urs.cz/item/CS_URS_2025_01/171153101</t>
  </si>
  <si>
    <t>2*1,5*15</t>
  </si>
  <si>
    <t>457312811</t>
  </si>
  <si>
    <t>Těsnící vrstva z betonu mrazuvzdorného tř. C 25/30 tl do 100 mm</t>
  </si>
  <si>
    <t>m2</t>
  </si>
  <si>
    <t>-884521582</t>
  </si>
  <si>
    <t>Těsnicí nebo opevňovací vrstva z prostého betonu pro prostředí s mrazovými cykly tř. C 25/30, tl. vrstvy 100 mm</t>
  </si>
  <si>
    <t>https://podminky.urs.cz/item/CS_URS_2025_01/457312811</t>
  </si>
  <si>
    <t>465513327R</t>
  </si>
  <si>
    <t>Dlažba z lomového kamene na cementovou maltu s vyspárováním tl 300 mm pro hráze - původní materiál</t>
  </si>
  <si>
    <t>1089255343</t>
  </si>
  <si>
    <t>Dlažba z lomového kamene lomařsky upraveného na cementovou maltu, s vyspárováním cementovou maltou, tl. kamene 300 mm</t>
  </si>
  <si>
    <t>-44876929</t>
  </si>
  <si>
    <t>03 - Vyčištění vývaru</t>
  </si>
  <si>
    <t>129253101</t>
  </si>
  <si>
    <t>Čištění otevřených koryt vodotečí šíře dna do 5 m hl do 2,5 m v hornině třídy těžitelnosti I skupiny 3 strojně</t>
  </si>
  <si>
    <t>-1664086680</t>
  </si>
  <si>
    <t>Čištění otevřených koryt vodotečí strojně s přehozením rozpojeného nánosu do 3 m nebo s naložením na dopravní prostředek při šířce původního dna do 5 m a hloubce koryta do 2,5 m v hornině třídy těžitelnosti I skupiny 3</t>
  </si>
  <si>
    <t>https://podminky.urs.cz/item/CS_URS_2025_01/129253101</t>
  </si>
  <si>
    <t>39,4*5*1,5</t>
  </si>
  <si>
    <t>155135111</t>
  </si>
  <si>
    <t>Zřízení dočasného hrazení z pytlů plněných pískem</t>
  </si>
  <si>
    <t>-1972697189</t>
  </si>
  <si>
    <t>Dočasné hrazení z pytlů plněných pískem zřízení</t>
  </si>
  <si>
    <t>https://podminky.urs.cz/item/CS_URS_2025_01/155135111</t>
  </si>
  <si>
    <t>155135112</t>
  </si>
  <si>
    <t>Odstranění dočasného hrazení z pytlů plněných pískem</t>
  </si>
  <si>
    <t>-874671553</t>
  </si>
  <si>
    <t>Dočasné hrazení z pytlů plněných pískem odstranění</t>
  </si>
  <si>
    <t>https://podminky.urs.cz/item/CS_URS_2025_01/155135112</t>
  </si>
  <si>
    <t>162251102</t>
  </si>
  <si>
    <t>Vodorovné přemístění přes 20 do 50 m výkopku/sypaniny z horniny třídy těžitelnosti I skupiny 1 až 3</t>
  </si>
  <si>
    <t>-991555366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</si>
  <si>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</si>
  <si>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https://podminky.urs.cz/item/CS_URS_2025_01/162251102</t>
  </si>
  <si>
    <t>166151101</t>
  </si>
  <si>
    <t>Přehození neulehlého výkopku z horniny třídy těžitelnosti I skupiny 1 až 3 strojně</t>
  </si>
  <si>
    <t>767084064</t>
  </si>
  <si>
    <t>Přehození neulehlého výkopku strojně z horniny třídy těžitelnosti I, skupiny 1 až 3</t>
  </si>
  <si>
    <t>https://podminky.urs.cz/item/CS_URS_2025_01/166151101</t>
  </si>
  <si>
    <t>04 - Ostatní náklady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</si>
  <si>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</si>
  <si>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</si>
  <si>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</si>
  <si>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</si>
  <si>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</si>
  <si>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</si>
  <si>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030001000</t>
  </si>
  <si>
    <t>kpl</t>
  </si>
  <si>
    <t>1024</t>
  </si>
  <si>
    <t>664432430</t>
  </si>
  <si>
    <t>https://podminky.urs.cz/item/CS_URS_2025_01/030001000</t>
  </si>
  <si>
    <t>0300010R1</t>
  </si>
  <si>
    <t>Zřízení a odstranění přejezdů a sjezdů do koryta</t>
  </si>
  <si>
    <t>1795716399</t>
  </si>
  <si>
    <t>0300010R2</t>
  </si>
  <si>
    <t>Bezpečnostní a hygienická opatření na staveništi, norná stěna, sorbent</t>
  </si>
  <si>
    <t>2078995732</t>
  </si>
  <si>
    <t>0300010R3</t>
  </si>
  <si>
    <t>Zajištění slovení rybí obsádky k tomu oprávněnou osobou, včetně pořízení protokolu a  oznámení o zaháj. prací uživateli rybářského revíru</t>
  </si>
  <si>
    <t>-1536382196</t>
  </si>
  <si>
    <t>32*15*1,2</t>
  </si>
  <si>
    <t>576*0,7</t>
  </si>
  <si>
    <t xml:space="preserve">32*15*0,5 </t>
  </si>
  <si>
    <t>240*0,3</t>
  </si>
  <si>
    <t>32*15*0,3</t>
  </si>
  <si>
    <t>576*0,6</t>
  </si>
  <si>
    <t>576*0,4</t>
  </si>
  <si>
    <t>OPŠ 09/2024 VT Ostravice, Hodoňovice km 31,495 - oprava jezu Hodoňovice, č. stavby 8859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</si>
</sst>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6151111" TargetMode="External"/><Relationship Id="rId3" Type="http://schemas.openxmlformats.org/officeDocument/2006/relationships/hyperlink" Target="https://podminky.urs.cz/item/CS_URS_2025_01/114253301" TargetMode="External"/><Relationship Id="rId7" Type="http://schemas.openxmlformats.org/officeDocument/2006/relationships/hyperlink" Target="https://podminky.urs.cz/item/CS_URS_2025_01/162251122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14203401" TargetMode="External"/><Relationship Id="rId1" Type="http://schemas.openxmlformats.org/officeDocument/2006/relationships/hyperlink" Target="https://podminky.urs.cz/item/CS_URS_2025_01/114203104" TargetMode="External"/><Relationship Id="rId6" Type="http://schemas.openxmlformats.org/officeDocument/2006/relationships/hyperlink" Target="https://podminky.urs.cz/item/CS_URS_2025_01/162251121" TargetMode="External"/><Relationship Id="rId11" Type="http://schemas.openxmlformats.org/officeDocument/2006/relationships/hyperlink" Target="https://podminky.urs.cz/item/CS_URS_2025_01/998332011" TargetMode="External"/><Relationship Id="rId5" Type="http://schemas.openxmlformats.org/officeDocument/2006/relationships/hyperlink" Target="https://podminky.urs.cz/item/CS_URS_2025_01/124353119" TargetMode="External"/><Relationship Id="rId10" Type="http://schemas.openxmlformats.org/officeDocument/2006/relationships/hyperlink" Target="https://podminky.urs.cz/item/CS_URS_2025_01/467510111" TargetMode="External"/><Relationship Id="rId4" Type="http://schemas.openxmlformats.org/officeDocument/2006/relationships/hyperlink" Target="https://podminky.urs.cz/item/CS_URS_2025_01/124353101" TargetMode="External"/><Relationship Id="rId9" Type="http://schemas.openxmlformats.org/officeDocument/2006/relationships/hyperlink" Target="https://podminky.urs.cz/item/CS_URS_2025_01/171206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457312811" TargetMode="External"/><Relationship Id="rId3" Type="http://schemas.openxmlformats.org/officeDocument/2006/relationships/hyperlink" Target="https://podminky.urs.cz/item/CS_URS_2025_01/114203401" TargetMode="External"/><Relationship Id="rId7" Type="http://schemas.openxmlformats.org/officeDocument/2006/relationships/hyperlink" Target="https://podminky.urs.cz/item/CS_URS_2025_01/171153101" TargetMode="External"/><Relationship Id="rId2" Type="http://schemas.openxmlformats.org/officeDocument/2006/relationships/hyperlink" Target="https://podminky.urs.cz/item/CS_URS_2025_01/114203202" TargetMode="External"/><Relationship Id="rId1" Type="http://schemas.openxmlformats.org/officeDocument/2006/relationships/hyperlink" Target="https://podminky.urs.cz/item/CS_URS_2025_01/114203101" TargetMode="External"/><Relationship Id="rId6" Type="http://schemas.openxmlformats.org/officeDocument/2006/relationships/hyperlink" Target="https://podminky.urs.cz/item/CS_URS_2025_01/124353101" TargetMode="External"/><Relationship Id="rId5" Type="http://schemas.openxmlformats.org/officeDocument/2006/relationships/hyperlink" Target="https://podminky.urs.cz/item/CS_URS_2025_01/124353119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114253301" TargetMode="External"/><Relationship Id="rId9" Type="http://schemas.openxmlformats.org/officeDocument/2006/relationships/hyperlink" Target="https://podminky.urs.cz/item/CS_URS_2025_01/99833201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55135112" TargetMode="External"/><Relationship Id="rId2" Type="http://schemas.openxmlformats.org/officeDocument/2006/relationships/hyperlink" Target="https://podminky.urs.cz/item/CS_URS_2025_01/155135111" TargetMode="External"/><Relationship Id="rId1" Type="http://schemas.openxmlformats.org/officeDocument/2006/relationships/hyperlink" Target="https://podminky.urs.cz/item/CS_URS_2025_01/129253101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5_01/166151101" TargetMode="External"/><Relationship Id="rId4" Type="http://schemas.openxmlformats.org/officeDocument/2006/relationships/hyperlink" Target="https://podminky.urs.cz/item/CS_URS_2025_01/16225110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odminky.urs.cz/item/CS_URS_2025_01/03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workbookViewId="0">
      <selection activeCell="BE27" sqref="BE2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04" t="s">
        <v>5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s="1" customFormat="1" ht="12" customHeight="1">
      <c r="B5" s="19"/>
      <c r="D5" s="22" t="s">
        <v>12</v>
      </c>
      <c r="K5" s="197" t="s">
        <v>13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R5" s="19"/>
      <c r="BS5" s="16" t="s">
        <v>6</v>
      </c>
    </row>
    <row r="6" spans="1:74" s="1" customFormat="1" ht="36.950000000000003" customHeight="1">
      <c r="B6" s="19"/>
      <c r="D6" s="24" t="s">
        <v>14</v>
      </c>
      <c r="K6" s="199" t="s">
        <v>291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R6" s="19"/>
      <c r="BS6" s="16" t="s">
        <v>6</v>
      </c>
    </row>
    <row r="7" spans="1:74" s="1" customFormat="1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s="1" customFormat="1" ht="12" customHeight="1">
      <c r="B8" s="19"/>
      <c r="D8" s="25" t="s">
        <v>17</v>
      </c>
      <c r="K8" s="23" t="s">
        <v>18</v>
      </c>
      <c r="AK8" s="25" t="s">
        <v>19</v>
      </c>
      <c r="AN8" s="212">
        <v>45923</v>
      </c>
      <c r="AR8" s="19"/>
      <c r="BS8" s="16" t="s">
        <v>6</v>
      </c>
    </row>
    <row r="9" spans="1:74" s="1" customFormat="1" ht="14.45" customHeight="1">
      <c r="B9" s="19"/>
      <c r="AR9" s="19"/>
      <c r="BS9" s="16" t="s">
        <v>6</v>
      </c>
    </row>
    <row r="10" spans="1:74" s="1" customFormat="1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s="1" customFormat="1" ht="18.399999999999999" customHeight="1">
      <c r="B11" s="19"/>
      <c r="E11" s="23" t="s">
        <v>18</v>
      </c>
      <c r="AK11" s="25" t="s">
        <v>22</v>
      </c>
      <c r="AN11" s="23" t="s">
        <v>1</v>
      </c>
      <c r="AR11" s="19"/>
      <c r="BS11" s="16" t="s">
        <v>6</v>
      </c>
    </row>
    <row r="12" spans="1:74" s="1" customFormat="1" ht="6.95" customHeight="1">
      <c r="B12" s="19"/>
      <c r="AR12" s="19"/>
      <c r="BS12" s="16" t="s">
        <v>6</v>
      </c>
    </row>
    <row r="13" spans="1:74" s="1" customFormat="1" ht="12" customHeight="1">
      <c r="B13" s="19"/>
      <c r="D13" s="25" t="s">
        <v>23</v>
      </c>
      <c r="AK13" s="25" t="s">
        <v>21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18</v>
      </c>
      <c r="AK14" s="25" t="s">
        <v>22</v>
      </c>
      <c r="AN14" s="23" t="s">
        <v>1</v>
      </c>
      <c r="AR14" s="19"/>
      <c r="BS14" s="16" t="s">
        <v>6</v>
      </c>
    </row>
    <row r="15" spans="1:74" s="1" customFormat="1" ht="6.95" customHeight="1">
      <c r="B15" s="19"/>
      <c r="AR15" s="19"/>
      <c r="BS15" s="16" t="s">
        <v>3</v>
      </c>
    </row>
    <row r="16" spans="1:74" s="1" customFormat="1" ht="12" customHeight="1">
      <c r="B16" s="19"/>
      <c r="D16" s="25" t="s">
        <v>24</v>
      </c>
      <c r="AK16" s="25" t="s">
        <v>21</v>
      </c>
      <c r="AN16" s="23" t="s">
        <v>1</v>
      </c>
      <c r="AR16" s="19"/>
      <c r="BS16" s="16" t="s">
        <v>3</v>
      </c>
    </row>
    <row r="17" spans="1:71" s="1" customFormat="1" ht="18.399999999999999" customHeight="1">
      <c r="B17" s="19"/>
      <c r="E17" s="23" t="s">
        <v>18</v>
      </c>
      <c r="AK17" s="25" t="s">
        <v>22</v>
      </c>
      <c r="AN17" s="23" t="s">
        <v>1</v>
      </c>
      <c r="AR17" s="19"/>
      <c r="BS17" s="16" t="s">
        <v>25</v>
      </c>
    </row>
    <row r="18" spans="1:71" s="1" customFormat="1" ht="6.95" customHeight="1">
      <c r="B18" s="19"/>
      <c r="AR18" s="19"/>
      <c r="BS18" s="16" t="s">
        <v>6</v>
      </c>
    </row>
    <row r="19" spans="1:71" s="1" customFormat="1" ht="12" customHeight="1">
      <c r="B19" s="19"/>
      <c r="D19" s="25" t="s">
        <v>26</v>
      </c>
      <c r="AK19" s="25" t="s">
        <v>21</v>
      </c>
      <c r="AN19" s="23" t="s">
        <v>1</v>
      </c>
      <c r="AR19" s="19"/>
      <c r="BS19" s="16" t="s">
        <v>6</v>
      </c>
    </row>
    <row r="20" spans="1:71" s="1" customFormat="1" ht="18.399999999999999" customHeight="1">
      <c r="B20" s="19"/>
      <c r="E20" s="23" t="s">
        <v>18</v>
      </c>
      <c r="AK20" s="25" t="s">
        <v>22</v>
      </c>
      <c r="AN20" s="23" t="s">
        <v>1</v>
      </c>
      <c r="AR20" s="19"/>
      <c r="BS20" s="16" t="s">
        <v>25</v>
      </c>
    </row>
    <row r="21" spans="1:71" s="1" customFormat="1" ht="6.95" customHeight="1">
      <c r="B21" s="19"/>
      <c r="AR21" s="19"/>
    </row>
    <row r="22" spans="1:71" s="1" customFormat="1" ht="12" customHeight="1">
      <c r="B22" s="19"/>
      <c r="D22" s="25" t="s">
        <v>27</v>
      </c>
      <c r="AR22" s="19"/>
    </row>
    <row r="23" spans="1:71" s="1" customFormat="1" ht="16.5" customHeight="1">
      <c r="B23" s="19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9"/>
    </row>
    <row r="24" spans="1:71" s="1" customFormat="1" ht="6.95" customHeight="1">
      <c r="B24" s="19"/>
      <c r="AR24" s="19"/>
    </row>
    <row r="25" spans="1:71" s="1" customFormat="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1:71" s="2" customFormat="1" ht="25.9" customHeight="1">
      <c r="A26" s="28"/>
      <c r="B26" s="29"/>
      <c r="C26" s="28"/>
      <c r="D26" s="30" t="s">
        <v>28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1">
        <f>ROUND(AG94,2)</f>
        <v>0</v>
      </c>
      <c r="AL26" s="202"/>
      <c r="AM26" s="202"/>
      <c r="AN26" s="202"/>
      <c r="AO26" s="202"/>
      <c r="AP26" s="28"/>
      <c r="AQ26" s="28"/>
      <c r="AR26" s="29"/>
      <c r="BE26" s="28"/>
    </row>
    <row r="27" spans="1:71" s="2" customFormat="1" ht="6.95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pans="1:71" s="2" customFormat="1" ht="12.75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03" t="s">
        <v>29</v>
      </c>
      <c r="M28" s="203"/>
      <c r="N28" s="203"/>
      <c r="O28" s="203"/>
      <c r="P28" s="203"/>
      <c r="Q28" s="28"/>
      <c r="R28" s="28"/>
      <c r="S28" s="28"/>
      <c r="T28" s="28"/>
      <c r="U28" s="28"/>
      <c r="V28" s="28"/>
      <c r="W28" s="203" t="s">
        <v>30</v>
      </c>
      <c r="X28" s="203"/>
      <c r="Y28" s="203"/>
      <c r="Z28" s="203"/>
      <c r="AA28" s="203"/>
      <c r="AB28" s="203"/>
      <c r="AC28" s="203"/>
      <c r="AD28" s="203"/>
      <c r="AE28" s="203"/>
      <c r="AF28" s="28"/>
      <c r="AG28" s="28"/>
      <c r="AH28" s="28"/>
      <c r="AI28" s="28"/>
      <c r="AJ28" s="28"/>
      <c r="AK28" s="203" t="s">
        <v>31</v>
      </c>
      <c r="AL28" s="203"/>
      <c r="AM28" s="203"/>
      <c r="AN28" s="203"/>
      <c r="AO28" s="203"/>
      <c r="AP28" s="28"/>
      <c r="AQ28" s="28"/>
      <c r="AR28" s="29"/>
      <c r="BE28" s="28"/>
    </row>
    <row r="29" spans="1:71" s="3" customFormat="1" ht="14.45" customHeight="1">
      <c r="B29" s="33"/>
      <c r="D29" s="25" t="s">
        <v>32</v>
      </c>
      <c r="F29" s="25" t="s">
        <v>33</v>
      </c>
      <c r="L29" s="194">
        <v>0.21</v>
      </c>
      <c r="M29" s="195"/>
      <c r="N29" s="195"/>
      <c r="O29" s="195"/>
      <c r="P29" s="195"/>
      <c r="W29" s="196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6">
        <f>ROUND(AV94, 2)</f>
        <v>0</v>
      </c>
      <c r="AL29" s="195"/>
      <c r="AM29" s="195"/>
      <c r="AN29" s="195"/>
      <c r="AO29" s="195"/>
      <c r="AR29" s="33"/>
    </row>
    <row r="30" spans="1:71" s="3" customFormat="1" ht="14.45" customHeight="1">
      <c r="B30" s="33"/>
      <c r="F30" s="25" t="s">
        <v>34</v>
      </c>
      <c r="L30" s="194">
        <v>0.12</v>
      </c>
      <c r="M30" s="195"/>
      <c r="N30" s="195"/>
      <c r="O30" s="195"/>
      <c r="P30" s="195"/>
      <c r="W30" s="196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6">
        <f>ROUND(AW94, 2)</f>
        <v>0</v>
      </c>
      <c r="AL30" s="195"/>
      <c r="AM30" s="195"/>
      <c r="AN30" s="195"/>
      <c r="AO30" s="195"/>
      <c r="AR30" s="33"/>
    </row>
    <row r="31" spans="1:71" s="3" customFormat="1" ht="14.45" hidden="1" customHeight="1">
      <c r="B31" s="33"/>
      <c r="F31" s="25" t="s">
        <v>35</v>
      </c>
      <c r="L31" s="194">
        <v>0.21</v>
      </c>
      <c r="M31" s="195"/>
      <c r="N31" s="195"/>
      <c r="O31" s="195"/>
      <c r="P31" s="195"/>
      <c r="W31" s="196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6">
        <v>0</v>
      </c>
      <c r="AL31" s="195"/>
      <c r="AM31" s="195"/>
      <c r="AN31" s="195"/>
      <c r="AO31" s="195"/>
      <c r="AR31" s="33"/>
    </row>
    <row r="32" spans="1:71" s="3" customFormat="1" ht="14.45" hidden="1" customHeight="1">
      <c r="B32" s="33"/>
      <c r="F32" s="25" t="s">
        <v>36</v>
      </c>
      <c r="L32" s="194">
        <v>0.12</v>
      </c>
      <c r="M32" s="195"/>
      <c r="N32" s="195"/>
      <c r="O32" s="195"/>
      <c r="P32" s="195"/>
      <c r="W32" s="196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6">
        <v>0</v>
      </c>
      <c r="AL32" s="195"/>
      <c r="AM32" s="195"/>
      <c r="AN32" s="195"/>
      <c r="AO32" s="195"/>
      <c r="AR32" s="33"/>
    </row>
    <row r="33" spans="1:57" s="3" customFormat="1" ht="14.45" hidden="1" customHeight="1">
      <c r="B33" s="33"/>
      <c r="F33" s="25" t="s">
        <v>37</v>
      </c>
      <c r="L33" s="194">
        <v>0</v>
      </c>
      <c r="M33" s="195"/>
      <c r="N33" s="195"/>
      <c r="O33" s="195"/>
      <c r="P33" s="195"/>
      <c r="W33" s="196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6">
        <v>0</v>
      </c>
      <c r="AL33" s="195"/>
      <c r="AM33" s="195"/>
      <c r="AN33" s="195"/>
      <c r="AO33" s="195"/>
      <c r="AR33" s="33"/>
    </row>
    <row r="34" spans="1:57" s="2" customFormat="1" ht="6.95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pans="1:57" s="2" customFormat="1" ht="25.9" customHeight="1">
      <c r="A35" s="28"/>
      <c r="B35" s="29"/>
      <c r="C35" s="34"/>
      <c r="D35" s="35" t="s">
        <v>38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39</v>
      </c>
      <c r="U35" s="36"/>
      <c r="V35" s="36"/>
      <c r="W35" s="36"/>
      <c r="X35" s="208" t="s">
        <v>40</v>
      </c>
      <c r="Y35" s="206"/>
      <c r="Z35" s="206"/>
      <c r="AA35" s="206"/>
      <c r="AB35" s="206"/>
      <c r="AC35" s="36"/>
      <c r="AD35" s="36"/>
      <c r="AE35" s="36"/>
      <c r="AF35" s="36"/>
      <c r="AG35" s="36"/>
      <c r="AH35" s="36"/>
      <c r="AI35" s="36"/>
      <c r="AJ35" s="36"/>
      <c r="AK35" s="205">
        <f>SUM(AK26:AK33)</f>
        <v>0</v>
      </c>
      <c r="AL35" s="206"/>
      <c r="AM35" s="206"/>
      <c r="AN35" s="206"/>
      <c r="AO35" s="207"/>
      <c r="AP35" s="34"/>
      <c r="AQ35" s="34"/>
      <c r="AR35" s="29"/>
      <c r="BE35" s="28"/>
    </row>
    <row r="36" spans="1:57" s="2" customFormat="1" ht="6.95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38"/>
      <c r="D49" s="39" t="s">
        <v>41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42</v>
      </c>
      <c r="AI49" s="40"/>
      <c r="AJ49" s="40"/>
      <c r="AK49" s="40"/>
      <c r="AL49" s="40"/>
      <c r="AM49" s="40"/>
      <c r="AN49" s="40"/>
      <c r="AO49" s="40"/>
      <c r="AR49" s="38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28"/>
      <c r="B60" s="29"/>
      <c r="C60" s="28"/>
      <c r="D60" s="41" t="s">
        <v>43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43</v>
      </c>
      <c r="AI60" s="31"/>
      <c r="AJ60" s="31"/>
      <c r="AK60" s="31"/>
      <c r="AL60" s="31"/>
      <c r="AM60" s="41" t="s">
        <v>44</v>
      </c>
      <c r="AN60" s="31"/>
      <c r="AO60" s="31"/>
      <c r="AP60" s="28"/>
      <c r="AQ60" s="28"/>
      <c r="AR60" s="29"/>
      <c r="BE60" s="28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28"/>
      <c r="B64" s="29"/>
      <c r="C64" s="28"/>
      <c r="D64" s="39" t="s">
        <v>45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46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28"/>
      <c r="B75" s="29"/>
      <c r="C75" s="28"/>
      <c r="D75" s="41" t="s">
        <v>43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43</v>
      </c>
      <c r="AI75" s="31"/>
      <c r="AJ75" s="31"/>
      <c r="AK75" s="31"/>
      <c r="AL75" s="31"/>
      <c r="AM75" s="41" t="s">
        <v>44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1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1" s="2" customFormat="1" ht="24.95" customHeight="1">
      <c r="A82" s="28"/>
      <c r="B82" s="29"/>
      <c r="C82" s="20" t="s">
        <v>47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47"/>
      <c r="C84" s="25" t="s">
        <v>12</v>
      </c>
      <c r="L84" s="4" t="str">
        <f>K5</f>
        <v>236-3-7</v>
      </c>
      <c r="AR84" s="47"/>
    </row>
    <row r="85" spans="1:91" s="5" customFormat="1" ht="36.950000000000003" customHeight="1">
      <c r="B85" s="48"/>
      <c r="C85" s="49" t="s">
        <v>14</v>
      </c>
      <c r="L85" s="175" t="str">
        <f>K6</f>
        <v>OPŠ 09/2024 VT Ostravice, Hodoňovice km 31,495 - oprava jezu Hodoňovice, č. stavby 8859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R85" s="48"/>
    </row>
    <row r="86" spans="1:91" s="2" customFormat="1" ht="6.95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5" t="s">
        <v>17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19</v>
      </c>
      <c r="AJ87" s="28"/>
      <c r="AK87" s="28"/>
      <c r="AL87" s="28"/>
      <c r="AM87" s="177">
        <f>IF(AN8= "","",AN8)</f>
        <v>45923</v>
      </c>
      <c r="AN87" s="177"/>
      <c r="AO87" s="28"/>
      <c r="AP87" s="28"/>
      <c r="AQ87" s="28"/>
      <c r="AR87" s="29"/>
      <c r="BE87" s="28"/>
    </row>
    <row r="88" spans="1:91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2" customHeight="1">
      <c r="A89" s="28"/>
      <c r="B89" s="29"/>
      <c r="C89" s="25" t="s">
        <v>20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 xml:space="preserve">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24</v>
      </c>
      <c r="AJ89" s="28"/>
      <c r="AK89" s="28"/>
      <c r="AL89" s="28"/>
      <c r="AM89" s="178" t="str">
        <f>IF(E17="","",E17)</f>
        <v xml:space="preserve"> </v>
      </c>
      <c r="AN89" s="179"/>
      <c r="AO89" s="179"/>
      <c r="AP89" s="179"/>
      <c r="AQ89" s="28"/>
      <c r="AR89" s="29"/>
      <c r="AS89" s="180" t="s">
        <v>48</v>
      </c>
      <c r="AT89" s="181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1" s="2" customFormat="1" ht="15.2" customHeight="1">
      <c r="A90" s="28"/>
      <c r="B90" s="29"/>
      <c r="C90" s="25" t="s">
        <v>23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26</v>
      </c>
      <c r="AJ90" s="28"/>
      <c r="AK90" s="28"/>
      <c r="AL90" s="28"/>
      <c r="AM90" s="178" t="str">
        <f>IF(E20="","",E20)</f>
        <v xml:space="preserve"> </v>
      </c>
      <c r="AN90" s="179"/>
      <c r="AO90" s="179"/>
      <c r="AP90" s="179"/>
      <c r="AQ90" s="28"/>
      <c r="AR90" s="29"/>
      <c r="AS90" s="182"/>
      <c r="AT90" s="183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1" s="2" customFormat="1" ht="10.9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82"/>
      <c r="AT91" s="183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1" s="2" customFormat="1" ht="29.25" customHeight="1">
      <c r="A92" s="28"/>
      <c r="B92" s="29"/>
      <c r="C92" s="184" t="s">
        <v>49</v>
      </c>
      <c r="D92" s="185"/>
      <c r="E92" s="185"/>
      <c r="F92" s="185"/>
      <c r="G92" s="185"/>
      <c r="H92" s="56"/>
      <c r="I92" s="186" t="s">
        <v>50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8" t="s">
        <v>51</v>
      </c>
      <c r="AH92" s="185"/>
      <c r="AI92" s="185"/>
      <c r="AJ92" s="185"/>
      <c r="AK92" s="185"/>
      <c r="AL92" s="185"/>
      <c r="AM92" s="185"/>
      <c r="AN92" s="186" t="s">
        <v>52</v>
      </c>
      <c r="AO92" s="185"/>
      <c r="AP92" s="187"/>
      <c r="AQ92" s="57" t="s">
        <v>53</v>
      </c>
      <c r="AR92" s="29"/>
      <c r="AS92" s="58" t="s">
        <v>54</v>
      </c>
      <c r="AT92" s="59" t="s">
        <v>55</v>
      </c>
      <c r="AU92" s="59" t="s">
        <v>56</v>
      </c>
      <c r="AV92" s="59" t="s">
        <v>57</v>
      </c>
      <c r="AW92" s="59" t="s">
        <v>58</v>
      </c>
      <c r="AX92" s="59" t="s">
        <v>59</v>
      </c>
      <c r="AY92" s="59" t="s">
        <v>60</v>
      </c>
      <c r="AZ92" s="59" t="s">
        <v>61</v>
      </c>
      <c r="BA92" s="59" t="s">
        <v>62</v>
      </c>
      <c r="BB92" s="59" t="s">
        <v>63</v>
      </c>
      <c r="BC92" s="59" t="s">
        <v>64</v>
      </c>
      <c r="BD92" s="60" t="s">
        <v>65</v>
      </c>
      <c r="BE92" s="28"/>
    </row>
    <row r="93" spans="1:91" s="2" customFormat="1" ht="10.9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1" s="6" customFormat="1" ht="32.450000000000003" customHeight="1">
      <c r="B94" s="64"/>
      <c r="C94" s="65" t="s">
        <v>66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92">
        <f>ROUND(SUM(AG95:AG98),2)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8" t="s">
        <v>1</v>
      </c>
      <c r="AR94" s="64"/>
      <c r="AS94" s="69">
        <f>ROUND(SUM(AS95:AS98),2)</f>
        <v>0</v>
      </c>
      <c r="AT94" s="70">
        <f>ROUND(SUM(AV94:AW94),2)</f>
        <v>0</v>
      </c>
      <c r="AU94" s="71">
        <f>ROUND(SUM(AU95:AU98),5)</f>
        <v>3992.1241500000001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ROUND(SUM(AZ95:AZ98),2)</f>
        <v>0</v>
      </c>
      <c r="BA94" s="70">
        <f>ROUND(SUM(BA95:BA98),2)</f>
        <v>0</v>
      </c>
      <c r="BB94" s="70">
        <f>ROUND(SUM(BB95:BB98),2)</f>
        <v>0</v>
      </c>
      <c r="BC94" s="70">
        <f>ROUND(SUM(BC95:BC98),2)</f>
        <v>0</v>
      </c>
      <c r="BD94" s="72">
        <f>ROUND(SUM(BD95:BD98),2)</f>
        <v>0</v>
      </c>
      <c r="BS94" s="73" t="s">
        <v>67</v>
      </c>
      <c r="BT94" s="73" t="s">
        <v>68</v>
      </c>
      <c r="BU94" s="74" t="s">
        <v>69</v>
      </c>
      <c r="BV94" s="73" t="s">
        <v>70</v>
      </c>
      <c r="BW94" s="73" t="s">
        <v>4</v>
      </c>
      <c r="BX94" s="73" t="s">
        <v>71</v>
      </c>
      <c r="CL94" s="73" t="s">
        <v>1</v>
      </c>
    </row>
    <row r="95" spans="1:91" s="7" customFormat="1" ht="16.5" customHeight="1">
      <c r="A95" s="75" t="s">
        <v>72</v>
      </c>
      <c r="B95" s="76"/>
      <c r="C95" s="77"/>
      <c r="D95" s="191" t="s">
        <v>73</v>
      </c>
      <c r="E95" s="191"/>
      <c r="F95" s="191"/>
      <c r="G95" s="191"/>
      <c r="H95" s="191"/>
      <c r="I95" s="78"/>
      <c r="J95" s="191" t="s">
        <v>74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'01 - Balvanitý skluz'!J30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9" t="s">
        <v>75</v>
      </c>
      <c r="AR95" s="76"/>
      <c r="AS95" s="80">
        <v>0</v>
      </c>
      <c r="AT95" s="81">
        <f>ROUND(SUM(AV95:AW95),2)</f>
        <v>0</v>
      </c>
      <c r="AU95" s="82">
        <f>'01 - Balvanitý skluz'!P120</f>
        <v>2887.6713600000003</v>
      </c>
      <c r="AV95" s="81">
        <f>'01 - Balvanitý skluz'!J33</f>
        <v>0</v>
      </c>
      <c r="AW95" s="81">
        <f>'01 - Balvanitý skluz'!J34</f>
        <v>0</v>
      </c>
      <c r="AX95" s="81">
        <f>'01 - Balvanitý skluz'!J35</f>
        <v>0</v>
      </c>
      <c r="AY95" s="81">
        <f>'01 - Balvanitý skluz'!J36</f>
        <v>0</v>
      </c>
      <c r="AZ95" s="81">
        <f>'01 - Balvanitý skluz'!F33</f>
        <v>0</v>
      </c>
      <c r="BA95" s="81">
        <f>'01 - Balvanitý skluz'!F34</f>
        <v>0</v>
      </c>
      <c r="BB95" s="81">
        <f>'01 - Balvanitý skluz'!F35</f>
        <v>0</v>
      </c>
      <c r="BC95" s="81">
        <f>'01 - Balvanitý skluz'!F36</f>
        <v>0</v>
      </c>
      <c r="BD95" s="83">
        <f>'01 - Balvanitý skluz'!F37</f>
        <v>0</v>
      </c>
      <c r="BT95" s="84" t="s">
        <v>76</v>
      </c>
      <c r="BV95" s="84" t="s">
        <v>70</v>
      </c>
      <c r="BW95" s="84" t="s">
        <v>77</v>
      </c>
      <c r="BX95" s="84" t="s">
        <v>4</v>
      </c>
      <c r="CL95" s="84" t="s">
        <v>1</v>
      </c>
      <c r="CM95" s="84" t="s">
        <v>78</v>
      </c>
    </row>
    <row r="96" spans="1:91" s="7" customFormat="1" ht="16.5" customHeight="1">
      <c r="A96" s="75" t="s">
        <v>72</v>
      </c>
      <c r="B96" s="76"/>
      <c r="C96" s="77"/>
      <c r="D96" s="191" t="s">
        <v>79</v>
      </c>
      <c r="E96" s="191"/>
      <c r="F96" s="191"/>
      <c r="G96" s="191"/>
      <c r="H96" s="191"/>
      <c r="I96" s="78"/>
      <c r="J96" s="191" t="s">
        <v>80</v>
      </c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89">
        <f>'02 - Oprava dlažby a zemn...'!J30</f>
        <v>0</v>
      </c>
      <c r="AH96" s="190"/>
      <c r="AI96" s="190"/>
      <c r="AJ96" s="190"/>
      <c r="AK96" s="190"/>
      <c r="AL96" s="190"/>
      <c r="AM96" s="190"/>
      <c r="AN96" s="189">
        <f>SUM(AG96,AT96)</f>
        <v>0</v>
      </c>
      <c r="AO96" s="190"/>
      <c r="AP96" s="190"/>
      <c r="AQ96" s="79" t="s">
        <v>75</v>
      </c>
      <c r="AR96" s="76"/>
      <c r="AS96" s="80">
        <v>0</v>
      </c>
      <c r="AT96" s="81">
        <f>ROUND(SUM(AV96:AW96),2)</f>
        <v>0</v>
      </c>
      <c r="AU96" s="82">
        <f>'02 - Oprava dlažby a zemn...'!P120</f>
        <v>136.985792</v>
      </c>
      <c r="AV96" s="81">
        <f>'02 - Oprava dlažby a zemn...'!J33</f>
        <v>0</v>
      </c>
      <c r="AW96" s="81">
        <f>'02 - Oprava dlažby a zemn...'!J34</f>
        <v>0</v>
      </c>
      <c r="AX96" s="81">
        <f>'02 - Oprava dlažby a zemn...'!J35</f>
        <v>0</v>
      </c>
      <c r="AY96" s="81">
        <f>'02 - Oprava dlažby a zemn...'!J36</f>
        <v>0</v>
      </c>
      <c r="AZ96" s="81">
        <f>'02 - Oprava dlažby a zemn...'!F33</f>
        <v>0</v>
      </c>
      <c r="BA96" s="81">
        <f>'02 - Oprava dlažby a zemn...'!F34</f>
        <v>0</v>
      </c>
      <c r="BB96" s="81">
        <f>'02 - Oprava dlažby a zemn...'!F35</f>
        <v>0</v>
      </c>
      <c r="BC96" s="81">
        <f>'02 - Oprava dlažby a zemn...'!F36</f>
        <v>0</v>
      </c>
      <c r="BD96" s="83">
        <f>'02 - Oprava dlažby a zemn...'!F37</f>
        <v>0</v>
      </c>
      <c r="BT96" s="84" t="s">
        <v>76</v>
      </c>
      <c r="BV96" s="84" t="s">
        <v>70</v>
      </c>
      <c r="BW96" s="84" t="s">
        <v>81</v>
      </c>
      <c r="BX96" s="84" t="s">
        <v>4</v>
      </c>
      <c r="CL96" s="84" t="s">
        <v>1</v>
      </c>
      <c r="CM96" s="84" t="s">
        <v>78</v>
      </c>
    </row>
    <row r="97" spans="1:91" s="7" customFormat="1" ht="16.5" customHeight="1">
      <c r="A97" s="75" t="s">
        <v>72</v>
      </c>
      <c r="B97" s="76"/>
      <c r="C97" s="77"/>
      <c r="D97" s="191" t="s">
        <v>82</v>
      </c>
      <c r="E97" s="191"/>
      <c r="F97" s="191"/>
      <c r="G97" s="191"/>
      <c r="H97" s="191"/>
      <c r="I97" s="78"/>
      <c r="J97" s="191" t="s">
        <v>83</v>
      </c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89">
        <f>'03 - Vyčištění vývaru'!J30</f>
        <v>0</v>
      </c>
      <c r="AH97" s="190"/>
      <c r="AI97" s="190"/>
      <c r="AJ97" s="190"/>
      <c r="AK97" s="190"/>
      <c r="AL97" s="190"/>
      <c r="AM97" s="190"/>
      <c r="AN97" s="189">
        <f>SUM(AG97,AT97)</f>
        <v>0</v>
      </c>
      <c r="AO97" s="190"/>
      <c r="AP97" s="190"/>
      <c r="AQ97" s="79" t="s">
        <v>75</v>
      </c>
      <c r="AR97" s="76"/>
      <c r="AS97" s="80">
        <v>0</v>
      </c>
      <c r="AT97" s="81">
        <f>ROUND(SUM(AV97:AW97),2)</f>
        <v>0</v>
      </c>
      <c r="AU97" s="82">
        <f>'03 - Vyčištění vývaru'!P118</f>
        <v>967.46699999999987</v>
      </c>
      <c r="AV97" s="81">
        <f>'03 - Vyčištění vývaru'!J33</f>
        <v>0</v>
      </c>
      <c r="AW97" s="81">
        <f>'03 - Vyčištění vývaru'!J34</f>
        <v>0</v>
      </c>
      <c r="AX97" s="81">
        <f>'03 - Vyčištění vývaru'!J35</f>
        <v>0</v>
      </c>
      <c r="AY97" s="81">
        <f>'03 - Vyčištění vývaru'!J36</f>
        <v>0</v>
      </c>
      <c r="AZ97" s="81">
        <f>'03 - Vyčištění vývaru'!F33</f>
        <v>0</v>
      </c>
      <c r="BA97" s="81">
        <f>'03 - Vyčištění vývaru'!F34</f>
        <v>0</v>
      </c>
      <c r="BB97" s="81">
        <f>'03 - Vyčištění vývaru'!F35</f>
        <v>0</v>
      </c>
      <c r="BC97" s="81">
        <f>'03 - Vyčištění vývaru'!F36</f>
        <v>0</v>
      </c>
      <c r="BD97" s="83">
        <f>'03 - Vyčištění vývaru'!F37</f>
        <v>0</v>
      </c>
      <c r="BT97" s="84" t="s">
        <v>76</v>
      </c>
      <c r="BV97" s="84" t="s">
        <v>70</v>
      </c>
      <c r="BW97" s="84" t="s">
        <v>84</v>
      </c>
      <c r="BX97" s="84" t="s">
        <v>4</v>
      </c>
      <c r="CL97" s="84" t="s">
        <v>1</v>
      </c>
      <c r="CM97" s="84" t="s">
        <v>78</v>
      </c>
    </row>
    <row r="98" spans="1:91" s="7" customFormat="1" ht="16.5" customHeight="1">
      <c r="A98" s="75" t="s">
        <v>72</v>
      </c>
      <c r="B98" s="76"/>
      <c r="C98" s="77"/>
      <c r="D98" s="191" t="s">
        <v>85</v>
      </c>
      <c r="E98" s="191"/>
      <c r="F98" s="191"/>
      <c r="G98" s="191"/>
      <c r="H98" s="191"/>
      <c r="I98" s="78"/>
      <c r="J98" s="191" t="s">
        <v>86</v>
      </c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89">
        <f>'04 - Ostatní náklady'!J30</f>
        <v>0</v>
      </c>
      <c r="AH98" s="190"/>
      <c r="AI98" s="190"/>
      <c r="AJ98" s="190"/>
      <c r="AK98" s="190"/>
      <c r="AL98" s="190"/>
      <c r="AM98" s="190"/>
      <c r="AN98" s="189">
        <f>SUM(AG98,AT98)</f>
        <v>0</v>
      </c>
      <c r="AO98" s="190"/>
      <c r="AP98" s="190"/>
      <c r="AQ98" s="79" t="s">
        <v>75</v>
      </c>
      <c r="AR98" s="76"/>
      <c r="AS98" s="85">
        <v>0</v>
      </c>
      <c r="AT98" s="86">
        <f>ROUND(SUM(AV98:AW98),2)</f>
        <v>0</v>
      </c>
      <c r="AU98" s="87">
        <f>'04 - Ostatní náklady'!P118</f>
        <v>0</v>
      </c>
      <c r="AV98" s="86">
        <f>'04 - Ostatní náklady'!J33</f>
        <v>0</v>
      </c>
      <c r="AW98" s="86">
        <f>'04 - Ostatní náklady'!J34</f>
        <v>0</v>
      </c>
      <c r="AX98" s="86">
        <f>'04 - Ostatní náklady'!J35</f>
        <v>0</v>
      </c>
      <c r="AY98" s="86">
        <f>'04 - Ostatní náklady'!J36</f>
        <v>0</v>
      </c>
      <c r="AZ98" s="86">
        <f>'04 - Ostatní náklady'!F33</f>
        <v>0</v>
      </c>
      <c r="BA98" s="86">
        <f>'04 - Ostatní náklady'!F34</f>
        <v>0</v>
      </c>
      <c r="BB98" s="86">
        <f>'04 - Ostatní náklady'!F35</f>
        <v>0</v>
      </c>
      <c r="BC98" s="86">
        <f>'04 - Ostatní náklady'!F36</f>
        <v>0</v>
      </c>
      <c r="BD98" s="88">
        <f>'04 - Ostatní náklady'!F37</f>
        <v>0</v>
      </c>
      <c r="BT98" s="84" t="s">
        <v>76</v>
      </c>
      <c r="BV98" s="84" t="s">
        <v>70</v>
      </c>
      <c r="BW98" s="84" t="s">
        <v>87</v>
      </c>
      <c r="BX98" s="84" t="s">
        <v>4</v>
      </c>
      <c r="CL98" s="84" t="s">
        <v>1</v>
      </c>
      <c r="CM98" s="84" t="s">
        <v>78</v>
      </c>
    </row>
    <row r="99" spans="1:91" s="2" customFormat="1" ht="30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91" s="2" customFormat="1" ht="6.95" customHeight="1">
      <c r="A100" s="28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J85"/>
    <mergeCell ref="AM87:AN87"/>
    <mergeCell ref="AM89:AP89"/>
    <mergeCell ref="AS89:AT91"/>
    <mergeCell ref="AM90:AP90"/>
  </mergeCells>
  <hyperlinks>
    <hyperlink ref="A95" location="'01 - Balvanitý skluz'!C2" display="/"/>
    <hyperlink ref="A96" location="'02 - Oprava dlažby a zemn...'!C2" display="/"/>
    <hyperlink ref="A97" location="'03 - Vyčištění vývaru'!C2" display="/"/>
    <hyperlink ref="A98" location="'04 - Ostatn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abSelected="1" topLeftCell="A140" workbookViewId="0">
      <selection activeCell="W53" sqref="W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4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77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1:46" s="1" customFormat="1" ht="24.95" customHeight="1">
      <c r="B4" s="19"/>
      <c r="D4" s="20" t="s">
        <v>88</v>
      </c>
      <c r="L4" s="19"/>
      <c r="M4" s="90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14</v>
      </c>
      <c r="L6" s="19"/>
    </row>
    <row r="7" spans="1:46" s="1" customFormat="1" ht="26.25" customHeight="1">
      <c r="B7" s="19"/>
      <c r="E7" s="210" t="str">
        <f>'Rekapitulace stavby'!K6</f>
        <v>OPŠ 09/2024 VT Ostravice, Hodoňovice km 31,495 - oprava jezu Hodoňovice, č. stavby 8859</v>
      </c>
      <c r="F7" s="211"/>
      <c r="G7" s="211"/>
      <c r="H7" s="211"/>
      <c r="L7" s="19"/>
    </row>
    <row r="8" spans="1:46" s="2" customFormat="1" ht="12" customHeight="1">
      <c r="A8" s="28"/>
      <c r="B8" s="29"/>
      <c r="C8" s="28"/>
      <c r="D8" s="25" t="s">
        <v>89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5" t="s">
        <v>90</v>
      </c>
      <c r="F9" s="209"/>
      <c r="G9" s="209"/>
      <c r="H9" s="209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15</v>
      </c>
      <c r="E11" s="28"/>
      <c r="F11" s="23" t="s">
        <v>1</v>
      </c>
      <c r="G11" s="28"/>
      <c r="H11" s="28"/>
      <c r="I11" s="25" t="s">
        <v>16</v>
      </c>
      <c r="J11" s="23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17</v>
      </c>
      <c r="E12" s="28"/>
      <c r="F12" s="23" t="s">
        <v>18</v>
      </c>
      <c r="G12" s="28"/>
      <c r="H12" s="28"/>
      <c r="I12" s="25" t="s">
        <v>19</v>
      </c>
      <c r="J12" s="51">
        <f>'Rekapitulace stavby'!AN8</f>
        <v>45923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20</v>
      </c>
      <c r="E14" s="28"/>
      <c r="F14" s="28"/>
      <c r="G14" s="28"/>
      <c r="H14" s="28"/>
      <c r="I14" s="25" t="s">
        <v>21</v>
      </c>
      <c r="J14" s="23" t="str">
        <f>IF('Rekapitulace stavby'!AN10="","",'Rekapitulace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tr">
        <f>IF('Rekapitulace stavby'!E11="","",'Rekapitulace stavby'!E11)</f>
        <v xml:space="preserve"> </v>
      </c>
      <c r="F15" s="28"/>
      <c r="G15" s="28"/>
      <c r="H15" s="28"/>
      <c r="I15" s="25" t="s">
        <v>22</v>
      </c>
      <c r="J15" s="23" t="str">
        <f>IF('Rekapitulace stavby'!AN11="","",'Rekapitulace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23</v>
      </c>
      <c r="E17" s="28"/>
      <c r="F17" s="28"/>
      <c r="G17" s="28"/>
      <c r="H17" s="28"/>
      <c r="I17" s="25" t="s">
        <v>21</v>
      </c>
      <c r="J17" s="23" t="str">
        <f>'Rekapitulace stavby'!AN13</f>
        <v/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7" t="str">
        <f>'Rekapitulace stavby'!E14</f>
        <v xml:space="preserve"> </v>
      </c>
      <c r="F18" s="197"/>
      <c r="G18" s="197"/>
      <c r="H18" s="197"/>
      <c r="I18" s="25" t="s">
        <v>22</v>
      </c>
      <c r="J18" s="23" t="str">
        <f>'Rekapitulace stavby'!AN14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24</v>
      </c>
      <c r="E20" s="28"/>
      <c r="F20" s="28"/>
      <c r="G20" s="28"/>
      <c r="H20" s="28"/>
      <c r="I20" s="25" t="s">
        <v>21</v>
      </c>
      <c r="J20" s="23" t="str">
        <f>IF('Rekapitulace stavby'!AN16="","",'Rekapitulace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tr">
        <f>IF('Rekapitulace stavby'!E17="","",'Rekapitulace stavby'!E17)</f>
        <v xml:space="preserve"> </v>
      </c>
      <c r="F21" s="28"/>
      <c r="G21" s="28"/>
      <c r="H21" s="28"/>
      <c r="I21" s="25" t="s">
        <v>22</v>
      </c>
      <c r="J21" s="23" t="str">
        <f>IF('Rekapitulace stavby'!AN17="","",'Rekapitulace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26</v>
      </c>
      <c r="E23" s="28"/>
      <c r="F23" s="28"/>
      <c r="G23" s="28"/>
      <c r="H23" s="28"/>
      <c r="I23" s="25" t="s">
        <v>21</v>
      </c>
      <c r="J23" s="23" t="str">
        <f>IF('Rekapitulace stavby'!AN19="","",'Rekapitulace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tr">
        <f>IF('Rekapitulace stavby'!E20="","",'Rekapitulace stavby'!E20)</f>
        <v xml:space="preserve"> </v>
      </c>
      <c r="F24" s="28"/>
      <c r="G24" s="28"/>
      <c r="H24" s="28"/>
      <c r="I24" s="25" t="s">
        <v>22</v>
      </c>
      <c r="J24" s="23" t="str">
        <f>IF('Rekapitulace stavby'!AN20="","",'Rekapitulace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27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1"/>
      <c r="B27" s="92"/>
      <c r="C27" s="91"/>
      <c r="D27" s="91"/>
      <c r="E27" s="200" t="s">
        <v>1</v>
      </c>
      <c r="F27" s="200"/>
      <c r="G27" s="200"/>
      <c r="H27" s="200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4" t="s">
        <v>28</v>
      </c>
      <c r="E30" s="28"/>
      <c r="F30" s="28"/>
      <c r="G30" s="28"/>
      <c r="H30" s="28"/>
      <c r="I30" s="28"/>
      <c r="J30" s="67">
        <f>ROUND(J120,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30</v>
      </c>
      <c r="G32" s="28"/>
      <c r="H32" s="28"/>
      <c r="I32" s="32" t="s">
        <v>29</v>
      </c>
      <c r="J32" s="32" t="s">
        <v>31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5" t="s">
        <v>32</v>
      </c>
      <c r="E33" s="25" t="s">
        <v>33</v>
      </c>
      <c r="F33" s="96">
        <f>ROUND((SUM(BE120:BE173)),  2)</f>
        <v>0</v>
      </c>
      <c r="G33" s="28"/>
      <c r="H33" s="28"/>
      <c r="I33" s="97">
        <v>0.21</v>
      </c>
      <c r="J33" s="96">
        <f>ROUND(((SUM(BE120:BE173))*I33),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5" t="s">
        <v>34</v>
      </c>
      <c r="F34" s="96">
        <f>ROUND((SUM(BF120:BF173)),  2)</f>
        <v>0</v>
      </c>
      <c r="G34" s="28"/>
      <c r="H34" s="28"/>
      <c r="I34" s="97">
        <v>0.12</v>
      </c>
      <c r="J34" s="96">
        <f>ROUND(((SUM(BF120:BF173))*I34),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5" t="s">
        <v>35</v>
      </c>
      <c r="F35" s="96">
        <f>ROUND((SUM(BG120:BG173)),  2)</f>
        <v>0</v>
      </c>
      <c r="G35" s="28"/>
      <c r="H35" s="28"/>
      <c r="I35" s="97">
        <v>0.21</v>
      </c>
      <c r="J35" s="96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5" t="s">
        <v>36</v>
      </c>
      <c r="F36" s="96">
        <f>ROUND((SUM(BH120:BH173)),  2)</f>
        <v>0</v>
      </c>
      <c r="G36" s="28"/>
      <c r="H36" s="28"/>
      <c r="I36" s="97">
        <v>0.12</v>
      </c>
      <c r="J36" s="96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5" t="s">
        <v>37</v>
      </c>
      <c r="F37" s="96">
        <f>ROUND((SUM(BI120:BI173)),  2)</f>
        <v>0</v>
      </c>
      <c r="G37" s="28"/>
      <c r="H37" s="28"/>
      <c r="I37" s="97">
        <v>0</v>
      </c>
      <c r="J37" s="96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8"/>
      <c r="D39" s="99" t="s">
        <v>38</v>
      </c>
      <c r="E39" s="56"/>
      <c r="F39" s="56"/>
      <c r="G39" s="100" t="s">
        <v>39</v>
      </c>
      <c r="H39" s="101" t="s">
        <v>40</v>
      </c>
      <c r="I39" s="56"/>
      <c r="J39" s="102">
        <f>SUM(J30:J37)</f>
        <v>0</v>
      </c>
      <c r="K39" s="103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38"/>
      <c r="D50" s="39" t="s">
        <v>41</v>
      </c>
      <c r="E50" s="40"/>
      <c r="F50" s="40"/>
      <c r="G50" s="39" t="s">
        <v>42</v>
      </c>
      <c r="H50" s="40"/>
      <c r="I50" s="40"/>
      <c r="J50" s="40"/>
      <c r="K50" s="40"/>
      <c r="L50" s="38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1" t="s">
        <v>43</v>
      </c>
      <c r="E61" s="31"/>
      <c r="F61" s="104" t="s">
        <v>44</v>
      </c>
      <c r="G61" s="41" t="s">
        <v>43</v>
      </c>
      <c r="H61" s="31"/>
      <c r="I61" s="31"/>
      <c r="J61" s="105" t="s">
        <v>44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39" t="s">
        <v>45</v>
      </c>
      <c r="E65" s="42"/>
      <c r="F65" s="42"/>
      <c r="G65" s="39" t="s">
        <v>46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1" t="s">
        <v>43</v>
      </c>
      <c r="E76" s="31"/>
      <c r="F76" s="104" t="s">
        <v>44</v>
      </c>
      <c r="G76" s="41" t="s">
        <v>43</v>
      </c>
      <c r="H76" s="31"/>
      <c r="I76" s="31"/>
      <c r="J76" s="105" t="s">
        <v>44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91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14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28"/>
      <c r="D85" s="28"/>
      <c r="E85" s="210" t="str">
        <f>E7</f>
        <v>OPŠ 09/2024 VT Ostravice, Hodoňovice km 31,495 - oprava jezu Hodoňovice, č. stavby 8859</v>
      </c>
      <c r="F85" s="211"/>
      <c r="G85" s="211"/>
      <c r="H85" s="211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89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5" t="str">
        <f>E9</f>
        <v>01 - Balvanitý skluz</v>
      </c>
      <c r="F87" s="209"/>
      <c r="G87" s="209"/>
      <c r="H87" s="209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17</v>
      </c>
      <c r="D89" s="28"/>
      <c r="E89" s="28"/>
      <c r="F89" s="23" t="str">
        <f>F12</f>
        <v xml:space="preserve"> </v>
      </c>
      <c r="G89" s="28"/>
      <c r="H89" s="28"/>
      <c r="I89" s="25" t="s">
        <v>19</v>
      </c>
      <c r="J89" s="51">
        <f>IF(J12="","",J12)</f>
        <v>45923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5" t="s">
        <v>20</v>
      </c>
      <c r="D91" s="28"/>
      <c r="E91" s="28"/>
      <c r="F91" s="23" t="str">
        <f>E15</f>
        <v xml:space="preserve"> </v>
      </c>
      <c r="G91" s="28"/>
      <c r="H91" s="28"/>
      <c r="I91" s="25" t="s">
        <v>24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5" t="s">
        <v>23</v>
      </c>
      <c r="D92" s="28"/>
      <c r="E92" s="28"/>
      <c r="F92" s="23" t="str">
        <f>IF(E18="","",E18)</f>
        <v xml:space="preserve"> </v>
      </c>
      <c r="G92" s="28"/>
      <c r="H92" s="28"/>
      <c r="I92" s="25" t="s">
        <v>26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6" t="s">
        <v>92</v>
      </c>
      <c r="D94" s="98"/>
      <c r="E94" s="98"/>
      <c r="F94" s="98"/>
      <c r="G94" s="98"/>
      <c r="H94" s="98"/>
      <c r="I94" s="98"/>
      <c r="J94" s="107" t="s">
        <v>93</v>
      </c>
      <c r="K94" s="9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8" t="s">
        <v>94</v>
      </c>
      <c r="D96" s="28"/>
      <c r="E96" s="28"/>
      <c r="F96" s="28"/>
      <c r="G96" s="28"/>
      <c r="H96" s="28"/>
      <c r="I96" s="28"/>
      <c r="J96" s="67">
        <f>J120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95</v>
      </c>
    </row>
    <row r="97" spans="1:31" s="9" customFormat="1" ht="24.95" customHeight="1">
      <c r="B97" s="109"/>
      <c r="D97" s="110" t="s">
        <v>96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1:31" s="10" customFormat="1" ht="19.899999999999999" customHeight="1">
      <c r="B98" s="113"/>
      <c r="D98" s="114" t="s">
        <v>97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1:31" s="10" customFormat="1" ht="19.899999999999999" customHeight="1">
      <c r="B99" s="113"/>
      <c r="D99" s="114" t="s">
        <v>98</v>
      </c>
      <c r="E99" s="115"/>
      <c r="F99" s="115"/>
      <c r="G99" s="115"/>
      <c r="H99" s="115"/>
      <c r="I99" s="115"/>
      <c r="J99" s="116">
        <f>J162</f>
        <v>0</v>
      </c>
      <c r="L99" s="113"/>
    </row>
    <row r="100" spans="1:31" s="10" customFormat="1" ht="19.899999999999999" customHeight="1">
      <c r="B100" s="113"/>
      <c r="D100" s="114" t="s">
        <v>99</v>
      </c>
      <c r="E100" s="115"/>
      <c r="F100" s="115"/>
      <c r="G100" s="115"/>
      <c r="H100" s="115"/>
      <c r="I100" s="115"/>
      <c r="J100" s="116">
        <f>J170</f>
        <v>0</v>
      </c>
      <c r="L100" s="113"/>
    </row>
    <row r="101" spans="1:31" s="2" customFormat="1" ht="21.75" customHeight="1">
      <c r="A101" s="28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3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31" s="2" customFormat="1" ht="6.95" customHeight="1">
      <c r="A102" s="28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31" s="2" customFormat="1" ht="6.95" customHeight="1">
      <c r="A106" s="28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24.95" customHeight="1">
      <c r="A107" s="28"/>
      <c r="B107" s="29"/>
      <c r="C107" s="20" t="s">
        <v>100</v>
      </c>
      <c r="D107" s="28"/>
      <c r="E107" s="28"/>
      <c r="F107" s="28"/>
      <c r="G107" s="28"/>
      <c r="H107" s="28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6.95" customHeight="1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2" customHeight="1">
      <c r="A109" s="28"/>
      <c r="B109" s="29"/>
      <c r="C109" s="25" t="s">
        <v>14</v>
      </c>
      <c r="D109" s="28"/>
      <c r="E109" s="28"/>
      <c r="F109" s="28"/>
      <c r="G109" s="28"/>
      <c r="H109" s="28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26.25" customHeight="1">
      <c r="A110" s="28"/>
      <c r="B110" s="29"/>
      <c r="C110" s="28"/>
      <c r="D110" s="28"/>
      <c r="E110" s="210" t="str">
        <f>E7</f>
        <v>OPŠ 09/2024 VT Ostravice, Hodoňovice km 31,495 - oprava jezu Hodoňovice, č. stavby 8859</v>
      </c>
      <c r="F110" s="211"/>
      <c r="G110" s="211"/>
      <c r="H110" s="211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5" t="s">
        <v>89</v>
      </c>
      <c r="D111" s="28"/>
      <c r="E111" s="28"/>
      <c r="F111" s="28"/>
      <c r="G111" s="28"/>
      <c r="H111" s="28"/>
      <c r="I111" s="28"/>
      <c r="J111" s="28"/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6.5" customHeight="1">
      <c r="A112" s="28"/>
      <c r="B112" s="29"/>
      <c r="C112" s="28"/>
      <c r="D112" s="28"/>
      <c r="E112" s="175" t="str">
        <f>E9</f>
        <v>01 - Balvanitý skluz</v>
      </c>
      <c r="F112" s="209"/>
      <c r="G112" s="209"/>
      <c r="H112" s="209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6.95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2" customHeight="1">
      <c r="A114" s="28"/>
      <c r="B114" s="29"/>
      <c r="C114" s="25" t="s">
        <v>17</v>
      </c>
      <c r="D114" s="28"/>
      <c r="E114" s="28"/>
      <c r="F114" s="23" t="str">
        <f>F12</f>
        <v xml:space="preserve"> </v>
      </c>
      <c r="G114" s="28"/>
      <c r="H114" s="28"/>
      <c r="I114" s="25" t="s">
        <v>19</v>
      </c>
      <c r="J114" s="51">
        <f>IF(J12="","",J12)</f>
        <v>45923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5.2" customHeight="1">
      <c r="A116" s="28"/>
      <c r="B116" s="29"/>
      <c r="C116" s="25" t="s">
        <v>20</v>
      </c>
      <c r="D116" s="28"/>
      <c r="E116" s="28"/>
      <c r="F116" s="23" t="str">
        <f>E15</f>
        <v xml:space="preserve"> </v>
      </c>
      <c r="G116" s="28"/>
      <c r="H116" s="28"/>
      <c r="I116" s="25" t="s">
        <v>24</v>
      </c>
      <c r="J116" s="26" t="str">
        <f>E21</f>
        <v xml:space="preserve"> </v>
      </c>
      <c r="K116" s="28"/>
      <c r="L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15.2" customHeight="1">
      <c r="A117" s="28"/>
      <c r="B117" s="29"/>
      <c r="C117" s="25" t="s">
        <v>23</v>
      </c>
      <c r="D117" s="28"/>
      <c r="E117" s="28"/>
      <c r="F117" s="23" t="str">
        <f>IF(E18="","",E18)</f>
        <v xml:space="preserve"> </v>
      </c>
      <c r="G117" s="28"/>
      <c r="H117" s="28"/>
      <c r="I117" s="25" t="s">
        <v>26</v>
      </c>
      <c r="J117" s="26" t="str">
        <f>E24</f>
        <v xml:space="preserve"> </v>
      </c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0.35" customHeight="1">
      <c r="A118" s="28"/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11" customFormat="1" ht="29.25" customHeight="1">
      <c r="A119" s="117"/>
      <c r="B119" s="118"/>
      <c r="C119" s="119" t="s">
        <v>101</v>
      </c>
      <c r="D119" s="120" t="s">
        <v>53</v>
      </c>
      <c r="E119" s="120" t="s">
        <v>49</v>
      </c>
      <c r="F119" s="120" t="s">
        <v>50</v>
      </c>
      <c r="G119" s="120" t="s">
        <v>102</v>
      </c>
      <c r="H119" s="120" t="s">
        <v>103</v>
      </c>
      <c r="I119" s="120" t="s">
        <v>104</v>
      </c>
      <c r="J119" s="120" t="s">
        <v>93</v>
      </c>
      <c r="K119" s="121" t="s">
        <v>105</v>
      </c>
      <c r="L119" s="122"/>
      <c r="M119" s="58" t="s">
        <v>1</v>
      </c>
      <c r="N119" s="59" t="s">
        <v>32</v>
      </c>
      <c r="O119" s="59" t="s">
        <v>106</v>
      </c>
      <c r="P119" s="59" t="s">
        <v>107</v>
      </c>
      <c r="Q119" s="59" t="s">
        <v>108</v>
      </c>
      <c r="R119" s="59" t="s">
        <v>109</v>
      </c>
      <c r="S119" s="59" t="s">
        <v>110</v>
      </c>
      <c r="T119" s="60" t="s">
        <v>111</v>
      </c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</row>
    <row r="120" spans="1:65" s="2" customFormat="1" ht="22.9" customHeight="1">
      <c r="A120" s="28"/>
      <c r="B120" s="29"/>
      <c r="C120" s="65" t="s">
        <v>112</v>
      </c>
      <c r="D120" s="28"/>
      <c r="E120" s="28"/>
      <c r="F120" s="28"/>
      <c r="G120" s="28"/>
      <c r="H120" s="28"/>
      <c r="I120" s="28"/>
      <c r="J120" s="123">
        <f>BK120</f>
        <v>0</v>
      </c>
      <c r="K120" s="28"/>
      <c r="L120" s="29"/>
      <c r="M120" s="61"/>
      <c r="N120" s="52"/>
      <c r="O120" s="62"/>
      <c r="P120" s="124">
        <f>P121</f>
        <v>2887.6713600000003</v>
      </c>
      <c r="Q120" s="62"/>
      <c r="R120" s="124">
        <f>R121</f>
        <v>1336.3200000000002</v>
      </c>
      <c r="S120" s="62"/>
      <c r="T120" s="125">
        <f>T121</f>
        <v>1048.32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T120" s="16" t="s">
        <v>67</v>
      </c>
      <c r="AU120" s="16" t="s">
        <v>95</v>
      </c>
      <c r="BK120" s="126">
        <f>BK121</f>
        <v>0</v>
      </c>
    </row>
    <row r="121" spans="1:65" s="12" customFormat="1" ht="25.9" customHeight="1">
      <c r="B121" s="127"/>
      <c r="D121" s="128" t="s">
        <v>67</v>
      </c>
      <c r="E121" s="129" t="s">
        <v>113</v>
      </c>
      <c r="F121" s="129" t="s">
        <v>114</v>
      </c>
      <c r="J121" s="130">
        <f>BK121</f>
        <v>0</v>
      </c>
      <c r="L121" s="127"/>
      <c r="M121" s="131"/>
      <c r="N121" s="132"/>
      <c r="O121" s="132"/>
      <c r="P121" s="133">
        <f>P122+P162+P170</f>
        <v>2887.6713600000003</v>
      </c>
      <c r="Q121" s="132"/>
      <c r="R121" s="133">
        <f>R122+R162+R170</f>
        <v>1336.3200000000002</v>
      </c>
      <c r="S121" s="132"/>
      <c r="T121" s="134">
        <f>T122+T162+T170</f>
        <v>1048.32</v>
      </c>
      <c r="AR121" s="128" t="s">
        <v>76</v>
      </c>
      <c r="AT121" s="135" t="s">
        <v>67</v>
      </c>
      <c r="AU121" s="135" t="s">
        <v>68</v>
      </c>
      <c r="AY121" s="128" t="s">
        <v>115</v>
      </c>
      <c r="BK121" s="136">
        <f>BK122+BK162+BK170</f>
        <v>0</v>
      </c>
    </row>
    <row r="122" spans="1:65" s="12" customFormat="1" ht="22.9" customHeight="1">
      <c r="B122" s="127"/>
      <c r="D122" s="128" t="s">
        <v>67</v>
      </c>
      <c r="E122" s="137" t="s">
        <v>76</v>
      </c>
      <c r="F122" s="137" t="s">
        <v>116</v>
      </c>
      <c r="J122" s="138">
        <f>BK122</f>
        <v>0</v>
      </c>
      <c r="L122" s="127"/>
      <c r="M122" s="131"/>
      <c r="N122" s="132"/>
      <c r="O122" s="132"/>
      <c r="P122" s="133">
        <f>SUM(P123:P161)</f>
        <v>782.87520000000018</v>
      </c>
      <c r="Q122" s="132"/>
      <c r="R122" s="133">
        <f>SUM(R123:R161)</f>
        <v>0</v>
      </c>
      <c r="S122" s="132"/>
      <c r="T122" s="134">
        <f>SUM(T123:T161)</f>
        <v>1048.32</v>
      </c>
      <c r="AR122" s="128" t="s">
        <v>76</v>
      </c>
      <c r="AT122" s="135" t="s">
        <v>67</v>
      </c>
      <c r="AU122" s="135" t="s">
        <v>76</v>
      </c>
      <c r="AY122" s="128" t="s">
        <v>115</v>
      </c>
      <c r="BK122" s="136">
        <f>SUM(BK123:BK161)</f>
        <v>0</v>
      </c>
    </row>
    <row r="123" spans="1:65" s="2" customFormat="1" ht="16.5" customHeight="1">
      <c r="A123" s="28"/>
      <c r="B123" s="139"/>
      <c r="C123" s="140" t="s">
        <v>76</v>
      </c>
      <c r="D123" s="140" t="s">
        <v>117</v>
      </c>
      <c r="E123" s="141" t="s">
        <v>118</v>
      </c>
      <c r="F123" s="142" t="s">
        <v>119</v>
      </c>
      <c r="G123" s="143" t="s">
        <v>120</v>
      </c>
      <c r="H123" s="144">
        <v>576</v>
      </c>
      <c r="I123" s="145">
        <v>0</v>
      </c>
      <c r="J123" s="145">
        <f>ROUND(I123*H123,2)</f>
        <v>0</v>
      </c>
      <c r="K123" s="142" t="s">
        <v>121</v>
      </c>
      <c r="L123" s="29"/>
      <c r="M123" s="146" t="s">
        <v>1</v>
      </c>
      <c r="N123" s="147" t="s">
        <v>33</v>
      </c>
      <c r="O123" s="148">
        <v>0.222</v>
      </c>
      <c r="P123" s="148">
        <f>O123*H123</f>
        <v>127.872</v>
      </c>
      <c r="Q123" s="148">
        <v>0</v>
      </c>
      <c r="R123" s="148">
        <f>Q123*H123</f>
        <v>0</v>
      </c>
      <c r="S123" s="148">
        <v>1.82</v>
      </c>
      <c r="T123" s="149">
        <f>S123*H123</f>
        <v>1048.32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50" t="s">
        <v>122</v>
      </c>
      <c r="AT123" s="150" t="s">
        <v>117</v>
      </c>
      <c r="AU123" s="150" t="s">
        <v>78</v>
      </c>
      <c r="AY123" s="16" t="s">
        <v>115</v>
      </c>
      <c r="BE123" s="151">
        <f>IF(N123="základní",J123,0)</f>
        <v>0</v>
      </c>
      <c r="BF123" s="151">
        <f>IF(N123="snížená",J123,0)</f>
        <v>0</v>
      </c>
      <c r="BG123" s="151">
        <f>IF(N123="zákl. přenesená",J123,0)</f>
        <v>0</v>
      </c>
      <c r="BH123" s="151">
        <f>IF(N123="sníž. přenesená",J123,0)</f>
        <v>0</v>
      </c>
      <c r="BI123" s="151">
        <f>IF(N123="nulová",J123,0)</f>
        <v>0</v>
      </c>
      <c r="BJ123" s="16" t="s">
        <v>76</v>
      </c>
      <c r="BK123" s="151">
        <f>ROUND(I123*H123,2)</f>
        <v>0</v>
      </c>
      <c r="BL123" s="16" t="s">
        <v>122</v>
      </c>
      <c r="BM123" s="150" t="s">
        <v>123</v>
      </c>
    </row>
    <row r="124" spans="1:65" s="2" customFormat="1" ht="19.5">
      <c r="A124" s="28"/>
      <c r="B124" s="29"/>
      <c r="C124" s="28"/>
      <c r="D124" s="152" t="s">
        <v>124</v>
      </c>
      <c r="E124" s="28"/>
      <c r="F124" s="153" t="s">
        <v>125</v>
      </c>
      <c r="G124" s="28"/>
      <c r="H124" s="28"/>
      <c r="I124" s="28"/>
      <c r="J124" s="28"/>
      <c r="K124" s="28"/>
      <c r="L124" s="29"/>
      <c r="M124" s="154"/>
      <c r="N124" s="155"/>
      <c r="O124" s="54"/>
      <c r="P124" s="54"/>
      <c r="Q124" s="54"/>
      <c r="R124" s="54"/>
      <c r="S124" s="54"/>
      <c r="T124" s="55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T124" s="16" t="s">
        <v>124</v>
      </c>
      <c r="AU124" s="16" t="s">
        <v>78</v>
      </c>
    </row>
    <row r="125" spans="1:65" s="2" customFormat="1">
      <c r="A125" s="28"/>
      <c r="B125" s="29"/>
      <c r="C125" s="28"/>
      <c r="D125" s="156" t="s">
        <v>126</v>
      </c>
      <c r="E125" s="28"/>
      <c r="F125" s="157" t="s">
        <v>127</v>
      </c>
      <c r="G125" s="28"/>
      <c r="H125" s="28"/>
      <c r="I125" s="28"/>
      <c r="J125" s="28"/>
      <c r="K125" s="28"/>
      <c r="L125" s="29"/>
      <c r="M125" s="154"/>
      <c r="N125" s="155"/>
      <c r="O125" s="54"/>
      <c r="P125" s="54"/>
      <c r="Q125" s="54"/>
      <c r="R125" s="54"/>
      <c r="S125" s="54"/>
      <c r="T125" s="55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T125" s="16" t="s">
        <v>126</v>
      </c>
      <c r="AU125" s="16" t="s">
        <v>78</v>
      </c>
    </row>
    <row r="126" spans="1:65" s="13" customFormat="1">
      <c r="B126" s="158"/>
      <c r="D126" s="152" t="s">
        <v>128</v>
      </c>
      <c r="E126" s="159" t="s">
        <v>1</v>
      </c>
      <c r="F126" s="160" t="s">
        <v>129</v>
      </c>
      <c r="H126" s="159" t="s">
        <v>1</v>
      </c>
      <c r="L126" s="158"/>
      <c r="M126" s="161"/>
      <c r="N126" s="162"/>
      <c r="O126" s="162"/>
      <c r="P126" s="162"/>
      <c r="Q126" s="162"/>
      <c r="R126" s="162"/>
      <c r="S126" s="162"/>
      <c r="T126" s="163"/>
      <c r="AT126" s="159" t="s">
        <v>128</v>
      </c>
      <c r="AU126" s="159" t="s">
        <v>78</v>
      </c>
      <c r="AV126" s="13" t="s">
        <v>76</v>
      </c>
      <c r="AW126" s="13" t="s">
        <v>25</v>
      </c>
      <c r="AX126" s="13" t="s">
        <v>68</v>
      </c>
      <c r="AY126" s="159" t="s">
        <v>115</v>
      </c>
    </row>
    <row r="127" spans="1:65" s="14" customFormat="1">
      <c r="B127" s="164"/>
      <c r="D127" s="152" t="s">
        <v>128</v>
      </c>
      <c r="E127" s="165" t="s">
        <v>1</v>
      </c>
      <c r="F127" s="166" t="s">
        <v>284</v>
      </c>
      <c r="H127" s="167">
        <v>576</v>
      </c>
      <c r="L127" s="164"/>
      <c r="M127" s="168"/>
      <c r="N127" s="169"/>
      <c r="O127" s="169"/>
      <c r="P127" s="169"/>
      <c r="Q127" s="169"/>
      <c r="R127" s="169"/>
      <c r="S127" s="169"/>
      <c r="T127" s="170"/>
      <c r="AT127" s="165" t="s">
        <v>128</v>
      </c>
      <c r="AU127" s="165" t="s">
        <v>78</v>
      </c>
      <c r="AV127" s="14" t="s">
        <v>78</v>
      </c>
      <c r="AW127" s="14" t="s">
        <v>25</v>
      </c>
      <c r="AX127" s="14" t="s">
        <v>76</v>
      </c>
      <c r="AY127" s="165" t="s">
        <v>115</v>
      </c>
    </row>
    <row r="128" spans="1:65" s="2" customFormat="1" ht="24.2" customHeight="1">
      <c r="A128" s="28"/>
      <c r="B128" s="139"/>
      <c r="C128" s="140" t="s">
        <v>78</v>
      </c>
      <c r="D128" s="140" t="s">
        <v>117</v>
      </c>
      <c r="E128" s="141" t="s">
        <v>130</v>
      </c>
      <c r="F128" s="142" t="s">
        <v>131</v>
      </c>
      <c r="G128" s="143" t="s">
        <v>120</v>
      </c>
      <c r="H128" s="144">
        <v>576</v>
      </c>
      <c r="I128" s="145">
        <v>0</v>
      </c>
      <c r="J128" s="145">
        <f>ROUND(I128*H128,2)</f>
        <v>0</v>
      </c>
      <c r="K128" s="142" t="s">
        <v>121</v>
      </c>
      <c r="L128" s="29"/>
      <c r="M128" s="146" t="s">
        <v>1</v>
      </c>
      <c r="N128" s="147" t="s">
        <v>33</v>
      </c>
      <c r="O128" s="148">
        <v>0.61199999999999999</v>
      </c>
      <c r="P128" s="148">
        <f>O128*H128</f>
        <v>352.512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50" t="s">
        <v>122</v>
      </c>
      <c r="AT128" s="150" t="s">
        <v>117</v>
      </c>
      <c r="AU128" s="150" t="s">
        <v>78</v>
      </c>
      <c r="AY128" s="16" t="s">
        <v>115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6" t="s">
        <v>76</v>
      </c>
      <c r="BK128" s="151">
        <f>ROUND(I128*H128,2)</f>
        <v>0</v>
      </c>
      <c r="BL128" s="16" t="s">
        <v>122</v>
      </c>
      <c r="BM128" s="150" t="s">
        <v>132</v>
      </c>
    </row>
    <row r="129" spans="1:65" s="2" customFormat="1" ht="19.5">
      <c r="A129" s="28"/>
      <c r="B129" s="29"/>
      <c r="C129" s="28"/>
      <c r="D129" s="152" t="s">
        <v>124</v>
      </c>
      <c r="E129" s="28"/>
      <c r="F129" s="153" t="s">
        <v>133</v>
      </c>
      <c r="G129" s="28"/>
      <c r="H129" s="28"/>
      <c r="I129" s="28"/>
      <c r="J129" s="28"/>
      <c r="K129" s="28"/>
      <c r="L129" s="29"/>
      <c r="M129" s="154"/>
      <c r="N129" s="155"/>
      <c r="O129" s="54"/>
      <c r="P129" s="54"/>
      <c r="Q129" s="54"/>
      <c r="R129" s="54"/>
      <c r="S129" s="54"/>
      <c r="T129" s="55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T129" s="16" t="s">
        <v>124</v>
      </c>
      <c r="AU129" s="16" t="s">
        <v>78</v>
      </c>
    </row>
    <row r="130" spans="1:65" s="2" customFormat="1">
      <c r="A130" s="28"/>
      <c r="B130" s="29"/>
      <c r="C130" s="28"/>
      <c r="D130" s="156" t="s">
        <v>126</v>
      </c>
      <c r="E130" s="28"/>
      <c r="F130" s="157" t="s">
        <v>134</v>
      </c>
      <c r="G130" s="28"/>
      <c r="H130" s="28"/>
      <c r="I130" s="28"/>
      <c r="J130" s="28"/>
      <c r="K130" s="28"/>
      <c r="L130" s="29"/>
      <c r="M130" s="154"/>
      <c r="N130" s="155"/>
      <c r="O130" s="54"/>
      <c r="P130" s="54"/>
      <c r="Q130" s="54"/>
      <c r="R130" s="54"/>
      <c r="S130" s="54"/>
      <c r="T130" s="55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T130" s="16" t="s">
        <v>126</v>
      </c>
      <c r="AU130" s="16" t="s">
        <v>78</v>
      </c>
    </row>
    <row r="131" spans="1:65" s="2" customFormat="1" ht="33" customHeight="1">
      <c r="A131" s="28"/>
      <c r="B131" s="139"/>
      <c r="C131" s="140" t="s">
        <v>135</v>
      </c>
      <c r="D131" s="140" t="s">
        <v>117</v>
      </c>
      <c r="E131" s="141" t="s">
        <v>136</v>
      </c>
      <c r="F131" s="142" t="s">
        <v>137</v>
      </c>
      <c r="G131" s="143" t="s">
        <v>120</v>
      </c>
      <c r="H131" s="144">
        <v>403.2</v>
      </c>
      <c r="I131" s="145">
        <v>0</v>
      </c>
      <c r="J131" s="145">
        <f>ROUND(I131*H131,2)</f>
        <v>0</v>
      </c>
      <c r="K131" s="142" t="s">
        <v>121</v>
      </c>
      <c r="L131" s="29"/>
      <c r="M131" s="146" t="s">
        <v>1</v>
      </c>
      <c r="N131" s="147" t="s">
        <v>33</v>
      </c>
      <c r="O131" s="148">
        <v>0.33100000000000002</v>
      </c>
      <c r="P131" s="148">
        <f>O131*H131</f>
        <v>133.45920000000001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50" t="s">
        <v>122</v>
      </c>
      <c r="AT131" s="150" t="s">
        <v>117</v>
      </c>
      <c r="AU131" s="150" t="s">
        <v>78</v>
      </c>
      <c r="AY131" s="16" t="s">
        <v>115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6" t="s">
        <v>76</v>
      </c>
      <c r="BK131" s="151">
        <f>ROUND(I131*H131,2)</f>
        <v>0</v>
      </c>
      <c r="BL131" s="16" t="s">
        <v>122</v>
      </c>
      <c r="BM131" s="150" t="s">
        <v>138</v>
      </c>
    </row>
    <row r="132" spans="1:65" s="2" customFormat="1" ht="29.25">
      <c r="A132" s="28"/>
      <c r="B132" s="29"/>
      <c r="C132" s="28"/>
      <c r="D132" s="152" t="s">
        <v>124</v>
      </c>
      <c r="E132" s="28"/>
      <c r="F132" s="153" t="s">
        <v>139</v>
      </c>
      <c r="G132" s="28"/>
      <c r="H132" s="28"/>
      <c r="I132" s="28"/>
      <c r="J132" s="28"/>
      <c r="K132" s="28"/>
      <c r="L132" s="29"/>
      <c r="M132" s="154"/>
      <c r="N132" s="155"/>
      <c r="O132" s="54"/>
      <c r="P132" s="54"/>
      <c r="Q132" s="54"/>
      <c r="R132" s="54"/>
      <c r="S132" s="54"/>
      <c r="T132" s="55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T132" s="16" t="s">
        <v>124</v>
      </c>
      <c r="AU132" s="16" t="s">
        <v>78</v>
      </c>
    </row>
    <row r="133" spans="1:65" s="2" customFormat="1">
      <c r="A133" s="28"/>
      <c r="B133" s="29"/>
      <c r="C133" s="28"/>
      <c r="D133" s="156" t="s">
        <v>126</v>
      </c>
      <c r="E133" s="28"/>
      <c r="F133" s="157" t="s">
        <v>140</v>
      </c>
      <c r="G133" s="28"/>
      <c r="H133" s="28"/>
      <c r="I133" s="28"/>
      <c r="J133" s="28"/>
      <c r="K133" s="28"/>
      <c r="L133" s="29"/>
      <c r="M133" s="154"/>
      <c r="N133" s="155"/>
      <c r="O133" s="54"/>
      <c r="P133" s="54"/>
      <c r="Q133" s="54"/>
      <c r="R133" s="54"/>
      <c r="S133" s="54"/>
      <c r="T133" s="55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T133" s="16" t="s">
        <v>126</v>
      </c>
      <c r="AU133" s="16" t="s">
        <v>78</v>
      </c>
    </row>
    <row r="134" spans="1:65" s="14" customFormat="1">
      <c r="B134" s="164"/>
      <c r="D134" s="152" t="s">
        <v>128</v>
      </c>
      <c r="E134" s="165" t="s">
        <v>1</v>
      </c>
      <c r="F134" s="166" t="s">
        <v>285</v>
      </c>
      <c r="H134" s="167">
        <v>403.2</v>
      </c>
      <c r="L134" s="164"/>
      <c r="M134" s="168"/>
      <c r="N134" s="169"/>
      <c r="O134" s="169"/>
      <c r="P134" s="169"/>
      <c r="Q134" s="169"/>
      <c r="R134" s="169"/>
      <c r="S134" s="169"/>
      <c r="T134" s="170"/>
      <c r="AT134" s="165" t="s">
        <v>128</v>
      </c>
      <c r="AU134" s="165" t="s">
        <v>78</v>
      </c>
      <c r="AV134" s="14" t="s">
        <v>78</v>
      </c>
      <c r="AW134" s="14" t="s">
        <v>25</v>
      </c>
      <c r="AX134" s="14" t="s">
        <v>76</v>
      </c>
      <c r="AY134" s="165" t="s">
        <v>115</v>
      </c>
    </row>
    <row r="135" spans="1:65" s="2" customFormat="1" ht="33" customHeight="1">
      <c r="A135" s="28"/>
      <c r="B135" s="139"/>
      <c r="C135" s="140" t="s">
        <v>122</v>
      </c>
      <c r="D135" s="140" t="s">
        <v>117</v>
      </c>
      <c r="E135" s="141" t="s">
        <v>141</v>
      </c>
      <c r="F135" s="142" t="s">
        <v>142</v>
      </c>
      <c r="G135" s="143" t="s">
        <v>120</v>
      </c>
      <c r="H135" s="144">
        <v>240</v>
      </c>
      <c r="I135" s="145">
        <v>0</v>
      </c>
      <c r="J135" s="145">
        <f>ROUND(I135*H135,2)</f>
        <v>0</v>
      </c>
      <c r="K135" s="142" t="s">
        <v>121</v>
      </c>
      <c r="L135" s="29"/>
      <c r="M135" s="146" t="s">
        <v>1</v>
      </c>
      <c r="N135" s="147" t="s">
        <v>33</v>
      </c>
      <c r="O135" s="148">
        <v>0.35199999999999998</v>
      </c>
      <c r="P135" s="148">
        <f>O135*H135</f>
        <v>84.47999999999999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50" t="s">
        <v>122</v>
      </c>
      <c r="AT135" s="150" t="s">
        <v>117</v>
      </c>
      <c r="AU135" s="150" t="s">
        <v>78</v>
      </c>
      <c r="AY135" s="16" t="s">
        <v>115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6" t="s">
        <v>76</v>
      </c>
      <c r="BK135" s="151">
        <f>ROUND(I135*H135,2)</f>
        <v>0</v>
      </c>
      <c r="BL135" s="16" t="s">
        <v>122</v>
      </c>
      <c r="BM135" s="150" t="s">
        <v>143</v>
      </c>
    </row>
    <row r="136" spans="1:65" s="2" customFormat="1" ht="19.5">
      <c r="A136" s="28"/>
      <c r="B136" s="29"/>
      <c r="C136" s="28"/>
      <c r="D136" s="152" t="s">
        <v>124</v>
      </c>
      <c r="E136" s="28"/>
      <c r="F136" s="153" t="s">
        <v>144</v>
      </c>
      <c r="G136" s="28"/>
      <c r="H136" s="28"/>
      <c r="I136" s="28"/>
      <c r="J136" s="28"/>
      <c r="K136" s="28"/>
      <c r="L136" s="29"/>
      <c r="M136" s="154"/>
      <c r="N136" s="155"/>
      <c r="O136" s="54"/>
      <c r="P136" s="54"/>
      <c r="Q136" s="54"/>
      <c r="R136" s="54"/>
      <c r="S136" s="54"/>
      <c r="T136" s="55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T136" s="16" t="s">
        <v>124</v>
      </c>
      <c r="AU136" s="16" t="s">
        <v>78</v>
      </c>
    </row>
    <row r="137" spans="1:65" s="2" customFormat="1">
      <c r="A137" s="28"/>
      <c r="B137" s="29"/>
      <c r="C137" s="28"/>
      <c r="D137" s="156" t="s">
        <v>126</v>
      </c>
      <c r="E137" s="28"/>
      <c r="F137" s="157" t="s">
        <v>145</v>
      </c>
      <c r="G137" s="28"/>
      <c r="H137" s="28"/>
      <c r="I137" s="28"/>
      <c r="J137" s="28"/>
      <c r="K137" s="28"/>
      <c r="L137" s="29"/>
      <c r="M137" s="154"/>
      <c r="N137" s="155"/>
      <c r="O137" s="54"/>
      <c r="P137" s="54"/>
      <c r="Q137" s="54"/>
      <c r="R137" s="54"/>
      <c r="S137" s="54"/>
      <c r="T137" s="55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T137" s="16" t="s">
        <v>126</v>
      </c>
      <c r="AU137" s="16" t="s">
        <v>78</v>
      </c>
    </row>
    <row r="138" spans="1:65" s="13" customFormat="1">
      <c r="B138" s="158"/>
      <c r="D138" s="152" t="s">
        <v>128</v>
      </c>
      <c r="E138" s="159" t="s">
        <v>1</v>
      </c>
      <c r="F138" s="160" t="s">
        <v>146</v>
      </c>
      <c r="H138" s="159" t="s">
        <v>1</v>
      </c>
      <c r="L138" s="158"/>
      <c r="M138" s="161"/>
      <c r="N138" s="162"/>
      <c r="O138" s="162"/>
      <c r="P138" s="162"/>
      <c r="Q138" s="162"/>
      <c r="R138" s="162"/>
      <c r="S138" s="162"/>
      <c r="T138" s="163"/>
      <c r="AT138" s="159" t="s">
        <v>128</v>
      </c>
      <c r="AU138" s="159" t="s">
        <v>78</v>
      </c>
      <c r="AV138" s="13" t="s">
        <v>76</v>
      </c>
      <c r="AW138" s="13" t="s">
        <v>25</v>
      </c>
      <c r="AX138" s="13" t="s">
        <v>68</v>
      </c>
      <c r="AY138" s="159" t="s">
        <v>115</v>
      </c>
    </row>
    <row r="139" spans="1:65" s="14" customFormat="1">
      <c r="B139" s="164"/>
      <c r="D139" s="152" t="s">
        <v>128</v>
      </c>
      <c r="E139" s="165" t="s">
        <v>1</v>
      </c>
      <c r="F139" s="166" t="s">
        <v>286</v>
      </c>
      <c r="H139" s="167">
        <v>240</v>
      </c>
      <c r="L139" s="164"/>
      <c r="M139" s="168"/>
      <c r="N139" s="169"/>
      <c r="O139" s="169"/>
      <c r="P139" s="169"/>
      <c r="Q139" s="169"/>
      <c r="R139" s="169"/>
      <c r="S139" s="169"/>
      <c r="T139" s="170"/>
      <c r="AT139" s="165" t="s">
        <v>128</v>
      </c>
      <c r="AU139" s="165" t="s">
        <v>78</v>
      </c>
      <c r="AV139" s="14" t="s">
        <v>78</v>
      </c>
      <c r="AW139" s="14" t="s">
        <v>25</v>
      </c>
      <c r="AX139" s="14" t="s">
        <v>76</v>
      </c>
      <c r="AY139" s="165" t="s">
        <v>115</v>
      </c>
    </row>
    <row r="140" spans="1:65" s="2" customFormat="1" ht="33" customHeight="1">
      <c r="A140" s="28"/>
      <c r="B140" s="139"/>
      <c r="C140" s="140" t="s">
        <v>147</v>
      </c>
      <c r="D140" s="140" t="s">
        <v>117</v>
      </c>
      <c r="E140" s="141" t="s">
        <v>148</v>
      </c>
      <c r="F140" s="142" t="s">
        <v>149</v>
      </c>
      <c r="G140" s="143" t="s">
        <v>120</v>
      </c>
      <c r="H140" s="144">
        <v>72</v>
      </c>
      <c r="I140" s="145">
        <v>0</v>
      </c>
      <c r="J140" s="145">
        <f>ROUND(I140*H140,2)</f>
        <v>0</v>
      </c>
      <c r="K140" s="142" t="s">
        <v>121</v>
      </c>
      <c r="L140" s="29"/>
      <c r="M140" s="146" t="s">
        <v>1</v>
      </c>
      <c r="N140" s="147" t="s">
        <v>33</v>
      </c>
      <c r="O140" s="148">
        <v>0.14099999999999999</v>
      </c>
      <c r="P140" s="148">
        <f>O140*H140</f>
        <v>10.151999999999999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50" t="s">
        <v>122</v>
      </c>
      <c r="AT140" s="150" t="s">
        <v>117</v>
      </c>
      <c r="AU140" s="150" t="s">
        <v>78</v>
      </c>
      <c r="AY140" s="16" t="s">
        <v>115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6" t="s">
        <v>76</v>
      </c>
      <c r="BK140" s="151">
        <f>ROUND(I140*H140,2)</f>
        <v>0</v>
      </c>
      <c r="BL140" s="16" t="s">
        <v>122</v>
      </c>
      <c r="BM140" s="150" t="s">
        <v>150</v>
      </c>
    </row>
    <row r="141" spans="1:65" s="2" customFormat="1" ht="29.25">
      <c r="A141" s="28"/>
      <c r="B141" s="29"/>
      <c r="C141" s="28"/>
      <c r="D141" s="152" t="s">
        <v>124</v>
      </c>
      <c r="E141" s="28"/>
      <c r="F141" s="153" t="s">
        <v>151</v>
      </c>
      <c r="G141" s="28"/>
      <c r="H141" s="28"/>
      <c r="I141" s="28"/>
      <c r="J141" s="28"/>
      <c r="K141" s="28"/>
      <c r="L141" s="29"/>
      <c r="M141" s="154"/>
      <c r="N141" s="155"/>
      <c r="O141" s="54"/>
      <c r="P141" s="54"/>
      <c r="Q141" s="54"/>
      <c r="R141" s="54"/>
      <c r="S141" s="54"/>
      <c r="T141" s="55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T141" s="16" t="s">
        <v>124</v>
      </c>
      <c r="AU141" s="16" t="s">
        <v>78</v>
      </c>
    </row>
    <row r="142" spans="1:65" s="2" customFormat="1">
      <c r="A142" s="28"/>
      <c r="B142" s="29"/>
      <c r="C142" s="28"/>
      <c r="D142" s="156" t="s">
        <v>126</v>
      </c>
      <c r="E142" s="28"/>
      <c r="F142" s="157" t="s">
        <v>152</v>
      </c>
      <c r="G142" s="28"/>
      <c r="H142" s="28"/>
      <c r="I142" s="28"/>
      <c r="J142" s="28"/>
      <c r="K142" s="28"/>
      <c r="L142" s="29"/>
      <c r="M142" s="154"/>
      <c r="N142" s="155"/>
      <c r="O142" s="54"/>
      <c r="P142" s="54"/>
      <c r="Q142" s="54"/>
      <c r="R142" s="54"/>
      <c r="S142" s="54"/>
      <c r="T142" s="55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T142" s="16" t="s">
        <v>126</v>
      </c>
      <c r="AU142" s="16" t="s">
        <v>78</v>
      </c>
    </row>
    <row r="143" spans="1:65" s="14" customFormat="1">
      <c r="B143" s="164"/>
      <c r="D143" s="152" t="s">
        <v>128</v>
      </c>
      <c r="E143" s="165" t="s">
        <v>1</v>
      </c>
      <c r="F143" s="166" t="s">
        <v>287</v>
      </c>
      <c r="H143" s="167">
        <v>72</v>
      </c>
      <c r="L143" s="164"/>
      <c r="M143" s="168"/>
      <c r="N143" s="169"/>
      <c r="O143" s="169"/>
      <c r="P143" s="169"/>
      <c r="Q143" s="169"/>
      <c r="R143" s="169"/>
      <c r="S143" s="169"/>
      <c r="T143" s="170"/>
      <c r="AT143" s="165" t="s">
        <v>128</v>
      </c>
      <c r="AU143" s="165" t="s">
        <v>78</v>
      </c>
      <c r="AV143" s="14" t="s">
        <v>78</v>
      </c>
      <c r="AW143" s="14" t="s">
        <v>25</v>
      </c>
      <c r="AX143" s="14" t="s">
        <v>76</v>
      </c>
      <c r="AY143" s="165" t="s">
        <v>115</v>
      </c>
    </row>
    <row r="144" spans="1:65" s="2" customFormat="1" ht="24.2" customHeight="1">
      <c r="A144" s="28"/>
      <c r="B144" s="139"/>
      <c r="C144" s="140" t="s">
        <v>153</v>
      </c>
      <c r="D144" s="140" t="s">
        <v>117</v>
      </c>
      <c r="E144" s="141" t="s">
        <v>154</v>
      </c>
      <c r="F144" s="142" t="s">
        <v>155</v>
      </c>
      <c r="G144" s="143" t="s">
        <v>120</v>
      </c>
      <c r="H144" s="144">
        <v>144</v>
      </c>
      <c r="I144" s="145">
        <v>0</v>
      </c>
      <c r="J144" s="145">
        <f>ROUND(I144*H144,2)</f>
        <v>0</v>
      </c>
      <c r="K144" s="142" t="s">
        <v>121</v>
      </c>
      <c r="L144" s="29"/>
      <c r="M144" s="146" t="s">
        <v>1</v>
      </c>
      <c r="N144" s="147" t="s">
        <v>33</v>
      </c>
      <c r="O144" s="148">
        <v>0.11</v>
      </c>
      <c r="P144" s="148">
        <f>O144*H144</f>
        <v>15.84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50" t="s">
        <v>122</v>
      </c>
      <c r="AT144" s="150" t="s">
        <v>117</v>
      </c>
      <c r="AU144" s="150" t="s">
        <v>78</v>
      </c>
      <c r="AY144" s="16" t="s">
        <v>115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6" t="s">
        <v>76</v>
      </c>
      <c r="BK144" s="151">
        <f>ROUND(I144*H144,2)</f>
        <v>0</v>
      </c>
      <c r="BL144" s="16" t="s">
        <v>122</v>
      </c>
      <c r="BM144" s="150" t="s">
        <v>156</v>
      </c>
    </row>
    <row r="145" spans="1:65" s="2" customFormat="1" ht="39">
      <c r="A145" s="28"/>
      <c r="B145" s="29"/>
      <c r="C145" s="28"/>
      <c r="D145" s="152" t="s">
        <v>124</v>
      </c>
      <c r="E145" s="28"/>
      <c r="F145" s="153" t="s">
        <v>157</v>
      </c>
      <c r="G145" s="28"/>
      <c r="H145" s="28"/>
      <c r="I145" s="28"/>
      <c r="J145" s="28"/>
      <c r="K145" s="28"/>
      <c r="L145" s="29"/>
      <c r="M145" s="154"/>
      <c r="N145" s="155"/>
      <c r="O145" s="54"/>
      <c r="P145" s="54"/>
      <c r="Q145" s="54"/>
      <c r="R145" s="54"/>
      <c r="S145" s="54"/>
      <c r="T145" s="55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T145" s="16" t="s">
        <v>124</v>
      </c>
      <c r="AU145" s="16" t="s">
        <v>78</v>
      </c>
    </row>
    <row r="146" spans="1:65" s="2" customFormat="1">
      <c r="A146" s="28"/>
      <c r="B146" s="29"/>
      <c r="C146" s="28"/>
      <c r="D146" s="156" t="s">
        <v>126</v>
      </c>
      <c r="E146" s="28"/>
      <c r="F146" s="157" t="s">
        <v>158</v>
      </c>
      <c r="G146" s="28"/>
      <c r="H146" s="28"/>
      <c r="I146" s="28"/>
      <c r="J146" s="28"/>
      <c r="K146" s="28"/>
      <c r="L146" s="29"/>
      <c r="M146" s="154"/>
      <c r="N146" s="155"/>
      <c r="O146" s="54"/>
      <c r="P146" s="54"/>
      <c r="Q146" s="54"/>
      <c r="R146" s="54"/>
      <c r="S146" s="54"/>
      <c r="T146" s="55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T146" s="16" t="s">
        <v>126</v>
      </c>
      <c r="AU146" s="16" t="s">
        <v>78</v>
      </c>
    </row>
    <row r="147" spans="1:65" s="13" customFormat="1">
      <c r="B147" s="158"/>
      <c r="D147" s="152" t="s">
        <v>128</v>
      </c>
      <c r="E147" s="159" t="s">
        <v>1</v>
      </c>
      <c r="F147" s="160" t="s">
        <v>159</v>
      </c>
      <c r="H147" s="159" t="s">
        <v>1</v>
      </c>
      <c r="L147" s="158"/>
      <c r="M147" s="161"/>
      <c r="N147" s="162"/>
      <c r="O147" s="162"/>
      <c r="P147" s="162"/>
      <c r="Q147" s="162"/>
      <c r="R147" s="162"/>
      <c r="S147" s="162"/>
      <c r="T147" s="163"/>
      <c r="AT147" s="159" t="s">
        <v>128</v>
      </c>
      <c r="AU147" s="159" t="s">
        <v>78</v>
      </c>
      <c r="AV147" s="13" t="s">
        <v>76</v>
      </c>
      <c r="AW147" s="13" t="s">
        <v>25</v>
      </c>
      <c r="AX147" s="13" t="s">
        <v>68</v>
      </c>
      <c r="AY147" s="159" t="s">
        <v>115</v>
      </c>
    </row>
    <row r="148" spans="1:65" s="14" customFormat="1">
      <c r="B148" s="164"/>
      <c r="D148" s="152" t="s">
        <v>128</v>
      </c>
      <c r="E148" s="165" t="s">
        <v>1</v>
      </c>
      <c r="F148" s="166">
        <v>144</v>
      </c>
      <c r="H148" s="167">
        <v>144</v>
      </c>
      <c r="L148" s="164"/>
      <c r="M148" s="168"/>
      <c r="N148" s="169"/>
      <c r="O148" s="169"/>
      <c r="P148" s="169"/>
      <c r="Q148" s="169"/>
      <c r="R148" s="169"/>
      <c r="S148" s="169"/>
      <c r="T148" s="170"/>
      <c r="AT148" s="165" t="s">
        <v>128</v>
      </c>
      <c r="AU148" s="165" t="s">
        <v>78</v>
      </c>
      <c r="AV148" s="14" t="s">
        <v>78</v>
      </c>
      <c r="AW148" s="14" t="s">
        <v>25</v>
      </c>
      <c r="AX148" s="14" t="s">
        <v>76</v>
      </c>
      <c r="AY148" s="165" t="s">
        <v>115</v>
      </c>
    </row>
    <row r="149" spans="1:65" s="2" customFormat="1" ht="37.9" customHeight="1">
      <c r="A149" s="28"/>
      <c r="B149" s="139"/>
      <c r="C149" s="140" t="s">
        <v>160</v>
      </c>
      <c r="D149" s="140" t="s">
        <v>117</v>
      </c>
      <c r="E149" s="141" t="s">
        <v>161</v>
      </c>
      <c r="F149" s="142" t="s">
        <v>162</v>
      </c>
      <c r="G149" s="143" t="s">
        <v>120</v>
      </c>
      <c r="H149" s="144">
        <v>240</v>
      </c>
      <c r="I149" s="145">
        <v>0</v>
      </c>
      <c r="J149" s="145">
        <f>ROUND(I149*H149,2)</f>
        <v>0</v>
      </c>
      <c r="K149" s="142" t="s">
        <v>121</v>
      </c>
      <c r="L149" s="29"/>
      <c r="M149" s="146" t="s">
        <v>1</v>
      </c>
      <c r="N149" s="147" t="s">
        <v>33</v>
      </c>
      <c r="O149" s="148">
        <v>0.08</v>
      </c>
      <c r="P149" s="148">
        <f>O149*H149</f>
        <v>19.2</v>
      </c>
      <c r="Q149" s="148">
        <v>0</v>
      </c>
      <c r="R149" s="148">
        <f>Q149*H149</f>
        <v>0</v>
      </c>
      <c r="S149" s="148">
        <v>0</v>
      </c>
      <c r="T149" s="149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50" t="s">
        <v>122</v>
      </c>
      <c r="AT149" s="150" t="s">
        <v>117</v>
      </c>
      <c r="AU149" s="150" t="s">
        <v>78</v>
      </c>
      <c r="AY149" s="16" t="s">
        <v>115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16" t="s">
        <v>76</v>
      </c>
      <c r="BK149" s="151">
        <f>ROUND(I149*H149,2)</f>
        <v>0</v>
      </c>
      <c r="BL149" s="16" t="s">
        <v>122</v>
      </c>
      <c r="BM149" s="150" t="s">
        <v>163</v>
      </c>
    </row>
    <row r="150" spans="1:65" s="2" customFormat="1" ht="39">
      <c r="A150" s="28"/>
      <c r="B150" s="29"/>
      <c r="C150" s="28"/>
      <c r="D150" s="152" t="s">
        <v>124</v>
      </c>
      <c r="E150" s="28"/>
      <c r="F150" s="153" t="s">
        <v>164</v>
      </c>
      <c r="G150" s="28"/>
      <c r="H150" s="28"/>
      <c r="I150" s="28"/>
      <c r="J150" s="28"/>
      <c r="K150" s="28"/>
      <c r="L150" s="29"/>
      <c r="M150" s="154"/>
      <c r="N150" s="155"/>
      <c r="O150" s="54"/>
      <c r="P150" s="54"/>
      <c r="Q150" s="54"/>
      <c r="R150" s="54"/>
      <c r="S150" s="54"/>
      <c r="T150" s="55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T150" s="16" t="s">
        <v>124</v>
      </c>
      <c r="AU150" s="16" t="s">
        <v>78</v>
      </c>
    </row>
    <row r="151" spans="1:65" s="2" customFormat="1">
      <c r="A151" s="28"/>
      <c r="B151" s="29"/>
      <c r="C151" s="28"/>
      <c r="D151" s="156" t="s">
        <v>126</v>
      </c>
      <c r="E151" s="28"/>
      <c r="F151" s="157" t="s">
        <v>165</v>
      </c>
      <c r="G151" s="28"/>
      <c r="H151" s="28"/>
      <c r="I151" s="28"/>
      <c r="J151" s="28"/>
      <c r="K151" s="28"/>
      <c r="L151" s="29"/>
      <c r="M151" s="154"/>
      <c r="N151" s="155"/>
      <c r="O151" s="54"/>
      <c r="P151" s="54"/>
      <c r="Q151" s="54"/>
      <c r="R151" s="54"/>
      <c r="S151" s="54"/>
      <c r="T151" s="55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T151" s="16" t="s">
        <v>126</v>
      </c>
      <c r="AU151" s="16" t="s">
        <v>78</v>
      </c>
    </row>
    <row r="152" spans="1:65" s="2" customFormat="1" ht="24.2" customHeight="1">
      <c r="A152" s="28"/>
      <c r="B152" s="139"/>
      <c r="C152" s="140" t="s">
        <v>166</v>
      </c>
      <c r="D152" s="140" t="s">
        <v>117</v>
      </c>
      <c r="E152" s="141" t="s">
        <v>167</v>
      </c>
      <c r="F152" s="142" t="s">
        <v>168</v>
      </c>
      <c r="G152" s="143" t="s">
        <v>120</v>
      </c>
      <c r="H152" s="144">
        <v>144</v>
      </c>
      <c r="I152" s="145">
        <v>0</v>
      </c>
      <c r="J152" s="145">
        <f>ROUND(I152*H152,2)</f>
        <v>0</v>
      </c>
      <c r="K152" s="142" t="s">
        <v>121</v>
      </c>
      <c r="L152" s="29"/>
      <c r="M152" s="146" t="s">
        <v>1</v>
      </c>
      <c r="N152" s="147" t="s">
        <v>33</v>
      </c>
      <c r="O152" s="148">
        <v>0.255</v>
      </c>
      <c r="P152" s="148">
        <f>O152*H152</f>
        <v>36.72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50" t="s">
        <v>122</v>
      </c>
      <c r="AT152" s="150" t="s">
        <v>117</v>
      </c>
      <c r="AU152" s="150" t="s">
        <v>78</v>
      </c>
      <c r="AY152" s="16" t="s">
        <v>115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6" t="s">
        <v>76</v>
      </c>
      <c r="BK152" s="151">
        <f>ROUND(I152*H152,2)</f>
        <v>0</v>
      </c>
      <c r="BL152" s="16" t="s">
        <v>122</v>
      </c>
      <c r="BM152" s="150" t="s">
        <v>169</v>
      </c>
    </row>
    <row r="153" spans="1:65" s="2" customFormat="1" ht="19.5">
      <c r="A153" s="28"/>
      <c r="B153" s="29"/>
      <c r="C153" s="28"/>
      <c r="D153" s="152" t="s">
        <v>124</v>
      </c>
      <c r="E153" s="28"/>
      <c r="F153" s="153" t="s">
        <v>170</v>
      </c>
      <c r="G153" s="28"/>
      <c r="H153" s="28"/>
      <c r="I153" s="28"/>
      <c r="J153" s="28"/>
      <c r="K153" s="28"/>
      <c r="L153" s="29"/>
      <c r="M153" s="154"/>
      <c r="N153" s="155"/>
      <c r="O153" s="54"/>
      <c r="P153" s="54"/>
      <c r="Q153" s="54"/>
      <c r="R153" s="54"/>
      <c r="S153" s="54"/>
      <c r="T153" s="55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T153" s="16" t="s">
        <v>124</v>
      </c>
      <c r="AU153" s="16" t="s">
        <v>78</v>
      </c>
    </row>
    <row r="154" spans="1:65" s="2" customFormat="1">
      <c r="A154" s="28"/>
      <c r="B154" s="29"/>
      <c r="C154" s="28"/>
      <c r="D154" s="156" t="s">
        <v>126</v>
      </c>
      <c r="E154" s="28"/>
      <c r="F154" s="157" t="s">
        <v>171</v>
      </c>
      <c r="G154" s="28"/>
      <c r="H154" s="28"/>
      <c r="I154" s="28"/>
      <c r="J154" s="28"/>
      <c r="K154" s="28"/>
      <c r="L154" s="29"/>
      <c r="M154" s="154"/>
      <c r="N154" s="155"/>
      <c r="O154" s="54"/>
      <c r="P154" s="54"/>
      <c r="Q154" s="54"/>
      <c r="R154" s="54"/>
      <c r="S154" s="54"/>
      <c r="T154" s="55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T154" s="16" t="s">
        <v>126</v>
      </c>
      <c r="AU154" s="16" t="s">
        <v>78</v>
      </c>
    </row>
    <row r="155" spans="1:65" s="13" customFormat="1">
      <c r="B155" s="158"/>
      <c r="D155" s="152" t="s">
        <v>128</v>
      </c>
      <c r="E155" s="159" t="s">
        <v>1</v>
      </c>
      <c r="F155" s="160" t="s">
        <v>172</v>
      </c>
      <c r="H155" s="159" t="s">
        <v>1</v>
      </c>
      <c r="L155" s="158"/>
      <c r="M155" s="161"/>
      <c r="N155" s="162"/>
      <c r="O155" s="162"/>
      <c r="P155" s="162"/>
      <c r="Q155" s="162"/>
      <c r="R155" s="162"/>
      <c r="S155" s="162"/>
      <c r="T155" s="163"/>
      <c r="AT155" s="159" t="s">
        <v>128</v>
      </c>
      <c r="AU155" s="159" t="s">
        <v>78</v>
      </c>
      <c r="AV155" s="13" t="s">
        <v>76</v>
      </c>
      <c r="AW155" s="13" t="s">
        <v>25</v>
      </c>
      <c r="AX155" s="13" t="s">
        <v>68</v>
      </c>
      <c r="AY155" s="159" t="s">
        <v>115</v>
      </c>
    </row>
    <row r="156" spans="1:65" s="14" customFormat="1">
      <c r="B156" s="164"/>
      <c r="D156" s="152" t="s">
        <v>128</v>
      </c>
      <c r="E156" s="165" t="s">
        <v>1</v>
      </c>
      <c r="F156" s="166" t="s">
        <v>288</v>
      </c>
      <c r="H156" s="167">
        <v>144</v>
      </c>
      <c r="L156" s="164"/>
      <c r="M156" s="168"/>
      <c r="N156" s="169"/>
      <c r="O156" s="169"/>
      <c r="P156" s="169"/>
      <c r="Q156" s="169"/>
      <c r="R156" s="169"/>
      <c r="S156" s="169"/>
      <c r="T156" s="170"/>
      <c r="AT156" s="165" t="s">
        <v>128</v>
      </c>
      <c r="AU156" s="165" t="s">
        <v>78</v>
      </c>
      <c r="AV156" s="14" t="s">
        <v>78</v>
      </c>
      <c r="AW156" s="14" t="s">
        <v>25</v>
      </c>
      <c r="AX156" s="14" t="s">
        <v>76</v>
      </c>
      <c r="AY156" s="165" t="s">
        <v>115</v>
      </c>
    </row>
    <row r="157" spans="1:65" s="2" customFormat="1" ht="24.2" customHeight="1">
      <c r="A157" s="28"/>
      <c r="B157" s="139"/>
      <c r="C157" s="140" t="s">
        <v>173</v>
      </c>
      <c r="D157" s="140" t="s">
        <v>117</v>
      </c>
      <c r="E157" s="141" t="s">
        <v>174</v>
      </c>
      <c r="F157" s="142" t="s">
        <v>175</v>
      </c>
      <c r="G157" s="143" t="s">
        <v>120</v>
      </c>
      <c r="H157" s="144">
        <v>240</v>
      </c>
      <c r="I157" s="145">
        <v>0</v>
      </c>
      <c r="J157" s="145">
        <f>ROUND(I157*H157,2)</f>
        <v>0</v>
      </c>
      <c r="K157" s="142" t="s">
        <v>121</v>
      </c>
      <c r="L157" s="29"/>
      <c r="M157" s="146" t="s">
        <v>1</v>
      </c>
      <c r="N157" s="147" t="s">
        <v>33</v>
      </c>
      <c r="O157" s="148">
        <v>1.0999999999999999E-2</v>
      </c>
      <c r="P157" s="148">
        <f>O157*H157</f>
        <v>2.6399999999999997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50" t="s">
        <v>122</v>
      </c>
      <c r="AT157" s="150" t="s">
        <v>117</v>
      </c>
      <c r="AU157" s="150" t="s">
        <v>78</v>
      </c>
      <c r="AY157" s="16" t="s">
        <v>115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6" t="s">
        <v>76</v>
      </c>
      <c r="BK157" s="151">
        <f>ROUND(I157*H157,2)</f>
        <v>0</v>
      </c>
      <c r="BL157" s="16" t="s">
        <v>122</v>
      </c>
      <c r="BM157" s="150" t="s">
        <v>176</v>
      </c>
    </row>
    <row r="158" spans="1:65" s="2" customFormat="1" ht="19.5">
      <c r="A158" s="28"/>
      <c r="B158" s="29"/>
      <c r="C158" s="28"/>
      <c r="D158" s="152" t="s">
        <v>124</v>
      </c>
      <c r="E158" s="28"/>
      <c r="F158" s="153" t="s">
        <v>177</v>
      </c>
      <c r="G158" s="28"/>
      <c r="H158" s="28"/>
      <c r="I158" s="28"/>
      <c r="J158" s="28"/>
      <c r="K158" s="28"/>
      <c r="L158" s="29"/>
      <c r="M158" s="154"/>
      <c r="N158" s="155"/>
      <c r="O158" s="54"/>
      <c r="P158" s="54"/>
      <c r="Q158" s="54"/>
      <c r="R158" s="54"/>
      <c r="S158" s="54"/>
      <c r="T158" s="55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T158" s="16" t="s">
        <v>124</v>
      </c>
      <c r="AU158" s="16" t="s">
        <v>78</v>
      </c>
    </row>
    <row r="159" spans="1:65" s="2" customFormat="1">
      <c r="A159" s="28"/>
      <c r="B159" s="29"/>
      <c r="C159" s="28"/>
      <c r="D159" s="156" t="s">
        <v>126</v>
      </c>
      <c r="E159" s="28"/>
      <c r="F159" s="157" t="s">
        <v>178</v>
      </c>
      <c r="G159" s="28"/>
      <c r="H159" s="28"/>
      <c r="I159" s="28"/>
      <c r="J159" s="28"/>
      <c r="K159" s="28"/>
      <c r="L159" s="29"/>
      <c r="M159" s="154"/>
      <c r="N159" s="155"/>
      <c r="O159" s="54"/>
      <c r="P159" s="54"/>
      <c r="Q159" s="54"/>
      <c r="R159" s="54"/>
      <c r="S159" s="54"/>
      <c r="T159" s="55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T159" s="16" t="s">
        <v>126</v>
      </c>
      <c r="AU159" s="16" t="s">
        <v>78</v>
      </c>
    </row>
    <row r="160" spans="1:65" s="13" customFormat="1">
      <c r="B160" s="158"/>
      <c r="D160" s="152" t="s">
        <v>128</v>
      </c>
      <c r="E160" s="159" t="s">
        <v>1</v>
      </c>
      <c r="F160" s="160" t="s">
        <v>179</v>
      </c>
      <c r="H160" s="159" t="s">
        <v>1</v>
      </c>
      <c r="L160" s="158"/>
      <c r="M160" s="161"/>
      <c r="N160" s="162"/>
      <c r="O160" s="162"/>
      <c r="P160" s="162"/>
      <c r="Q160" s="162"/>
      <c r="R160" s="162"/>
      <c r="S160" s="162"/>
      <c r="T160" s="163"/>
      <c r="AT160" s="159" t="s">
        <v>128</v>
      </c>
      <c r="AU160" s="159" t="s">
        <v>78</v>
      </c>
      <c r="AV160" s="13" t="s">
        <v>76</v>
      </c>
      <c r="AW160" s="13" t="s">
        <v>25</v>
      </c>
      <c r="AX160" s="13" t="s">
        <v>68</v>
      </c>
      <c r="AY160" s="159" t="s">
        <v>115</v>
      </c>
    </row>
    <row r="161" spans="1:65" s="14" customFormat="1">
      <c r="B161" s="164"/>
      <c r="D161" s="152" t="s">
        <v>128</v>
      </c>
      <c r="E161" s="165" t="s">
        <v>1</v>
      </c>
      <c r="F161" s="166">
        <v>240</v>
      </c>
      <c r="H161" s="167">
        <v>240</v>
      </c>
      <c r="L161" s="164"/>
      <c r="M161" s="168"/>
      <c r="N161" s="169"/>
      <c r="O161" s="169"/>
      <c r="P161" s="169"/>
      <c r="Q161" s="169"/>
      <c r="R161" s="169"/>
      <c r="S161" s="169"/>
      <c r="T161" s="170"/>
      <c r="AT161" s="165" t="s">
        <v>128</v>
      </c>
      <c r="AU161" s="165" t="s">
        <v>78</v>
      </c>
      <c r="AV161" s="14" t="s">
        <v>78</v>
      </c>
      <c r="AW161" s="14" t="s">
        <v>25</v>
      </c>
      <c r="AX161" s="14" t="s">
        <v>76</v>
      </c>
      <c r="AY161" s="165" t="s">
        <v>115</v>
      </c>
    </row>
    <row r="162" spans="1:65" s="12" customFormat="1" ht="22.9" customHeight="1">
      <c r="B162" s="127"/>
      <c r="D162" s="128" t="s">
        <v>67</v>
      </c>
      <c r="E162" s="137" t="s">
        <v>122</v>
      </c>
      <c r="F162" s="137" t="s">
        <v>180</v>
      </c>
      <c r="J162" s="138">
        <f>BK162</f>
        <v>0</v>
      </c>
      <c r="L162" s="127"/>
      <c r="M162" s="131"/>
      <c r="N162" s="132"/>
      <c r="O162" s="132"/>
      <c r="P162" s="133">
        <f>SUM(P163:P169)</f>
        <v>1653.1200000000001</v>
      </c>
      <c r="Q162" s="132"/>
      <c r="R162" s="133">
        <f>SUM(R163:R169)</f>
        <v>1336.3200000000002</v>
      </c>
      <c r="S162" s="132"/>
      <c r="T162" s="134">
        <f>SUM(T163:T169)</f>
        <v>0</v>
      </c>
      <c r="AR162" s="128" t="s">
        <v>76</v>
      </c>
      <c r="AT162" s="135" t="s">
        <v>67</v>
      </c>
      <c r="AU162" s="135" t="s">
        <v>76</v>
      </c>
      <c r="AY162" s="128" t="s">
        <v>115</v>
      </c>
      <c r="BK162" s="136">
        <f>SUM(BK163:BK169)</f>
        <v>0</v>
      </c>
    </row>
    <row r="163" spans="1:65" s="2" customFormat="1" ht="21.75" customHeight="1">
      <c r="A163" s="28"/>
      <c r="B163" s="139"/>
      <c r="C163" s="140" t="s">
        <v>181</v>
      </c>
      <c r="D163" s="140" t="s">
        <v>117</v>
      </c>
      <c r="E163" s="141" t="s">
        <v>182</v>
      </c>
      <c r="F163" s="142" t="s">
        <v>183</v>
      </c>
      <c r="G163" s="143" t="s">
        <v>120</v>
      </c>
      <c r="H163" s="144">
        <v>345.6</v>
      </c>
      <c r="I163" s="145">
        <v>0</v>
      </c>
      <c r="J163" s="145">
        <f>ROUND(I163*H163,2)</f>
        <v>0</v>
      </c>
      <c r="K163" s="142" t="s">
        <v>121</v>
      </c>
      <c r="L163" s="29"/>
      <c r="M163" s="146" t="s">
        <v>1</v>
      </c>
      <c r="N163" s="147" t="s">
        <v>33</v>
      </c>
      <c r="O163" s="148">
        <v>2.87</v>
      </c>
      <c r="P163" s="148">
        <f>O163*H163</f>
        <v>991.87200000000007</v>
      </c>
      <c r="Q163" s="148">
        <v>2.3199999999999998</v>
      </c>
      <c r="R163" s="148">
        <f>Q163*H163</f>
        <v>801.79200000000003</v>
      </c>
      <c r="S163" s="148">
        <v>0</v>
      </c>
      <c r="T163" s="149">
        <f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50" t="s">
        <v>122</v>
      </c>
      <c r="AT163" s="150" t="s">
        <v>117</v>
      </c>
      <c r="AU163" s="150" t="s">
        <v>78</v>
      </c>
      <c r="AY163" s="16" t="s">
        <v>115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6" t="s">
        <v>76</v>
      </c>
      <c r="BK163" s="151">
        <f>ROUND(I163*H163,2)</f>
        <v>0</v>
      </c>
      <c r="BL163" s="16" t="s">
        <v>122</v>
      </c>
      <c r="BM163" s="150" t="s">
        <v>184</v>
      </c>
    </row>
    <row r="164" spans="1:65" s="2" customFormat="1" ht="19.5">
      <c r="A164" s="28"/>
      <c r="B164" s="29"/>
      <c r="C164" s="28"/>
      <c r="D164" s="152" t="s">
        <v>124</v>
      </c>
      <c r="E164" s="28"/>
      <c r="F164" s="153" t="s">
        <v>185</v>
      </c>
      <c r="G164" s="28"/>
      <c r="H164" s="28"/>
      <c r="I164" s="28"/>
      <c r="J164" s="28"/>
      <c r="K164" s="28"/>
      <c r="L164" s="29"/>
      <c r="M164" s="154"/>
      <c r="N164" s="155"/>
      <c r="O164" s="54"/>
      <c r="P164" s="54"/>
      <c r="Q164" s="54"/>
      <c r="R164" s="54"/>
      <c r="S164" s="54"/>
      <c r="T164" s="55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T164" s="16" t="s">
        <v>124</v>
      </c>
      <c r="AU164" s="16" t="s">
        <v>78</v>
      </c>
    </row>
    <row r="165" spans="1:65" s="2" customFormat="1">
      <c r="A165" s="28"/>
      <c r="B165" s="29"/>
      <c r="C165" s="28"/>
      <c r="D165" s="156" t="s">
        <v>126</v>
      </c>
      <c r="E165" s="28"/>
      <c r="F165" s="157" t="s">
        <v>186</v>
      </c>
      <c r="G165" s="28"/>
      <c r="H165" s="28"/>
      <c r="I165" s="28"/>
      <c r="J165" s="28"/>
      <c r="K165" s="28"/>
      <c r="L165" s="29"/>
      <c r="M165" s="154"/>
      <c r="N165" s="155"/>
      <c r="O165" s="54"/>
      <c r="P165" s="54"/>
      <c r="Q165" s="54"/>
      <c r="R165" s="54"/>
      <c r="S165" s="54"/>
      <c r="T165" s="55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T165" s="16" t="s">
        <v>126</v>
      </c>
      <c r="AU165" s="16" t="s">
        <v>78</v>
      </c>
    </row>
    <row r="166" spans="1:65" s="14" customFormat="1">
      <c r="B166" s="164"/>
      <c r="D166" s="152" t="s">
        <v>128</v>
      </c>
      <c r="E166" s="165" t="s">
        <v>1</v>
      </c>
      <c r="F166" s="166" t="s">
        <v>289</v>
      </c>
      <c r="H166" s="167">
        <v>345.6</v>
      </c>
      <c r="L166" s="164"/>
      <c r="M166" s="168"/>
      <c r="N166" s="169"/>
      <c r="O166" s="169"/>
      <c r="P166" s="169"/>
      <c r="Q166" s="169"/>
      <c r="R166" s="169"/>
      <c r="S166" s="169"/>
      <c r="T166" s="170"/>
      <c r="AT166" s="165" t="s">
        <v>128</v>
      </c>
      <c r="AU166" s="165" t="s">
        <v>78</v>
      </c>
      <c r="AV166" s="14" t="s">
        <v>78</v>
      </c>
      <c r="AW166" s="14" t="s">
        <v>25</v>
      </c>
      <c r="AX166" s="14" t="s">
        <v>76</v>
      </c>
      <c r="AY166" s="165" t="s">
        <v>115</v>
      </c>
    </row>
    <row r="167" spans="1:65" s="2" customFormat="1" ht="24.2" customHeight="1">
      <c r="A167" s="28"/>
      <c r="B167" s="139"/>
      <c r="C167" s="140" t="s">
        <v>187</v>
      </c>
      <c r="D167" s="140" t="s">
        <v>117</v>
      </c>
      <c r="E167" s="141" t="s">
        <v>188</v>
      </c>
      <c r="F167" s="142" t="s">
        <v>189</v>
      </c>
      <c r="G167" s="143" t="s">
        <v>120</v>
      </c>
      <c r="H167" s="144">
        <v>230.4</v>
      </c>
      <c r="I167" s="145">
        <v>0</v>
      </c>
      <c r="J167" s="145">
        <f>ROUND(I167*H167,2)</f>
        <v>0</v>
      </c>
      <c r="K167" s="142" t="s">
        <v>1</v>
      </c>
      <c r="L167" s="29"/>
      <c r="M167" s="146" t="s">
        <v>1</v>
      </c>
      <c r="N167" s="147" t="s">
        <v>33</v>
      </c>
      <c r="O167" s="148">
        <v>2.87</v>
      </c>
      <c r="P167" s="148">
        <f>O167*H167</f>
        <v>661.24800000000005</v>
      </c>
      <c r="Q167" s="148">
        <v>2.3199999999999998</v>
      </c>
      <c r="R167" s="148">
        <f>Q167*H167</f>
        <v>534.52800000000002</v>
      </c>
      <c r="S167" s="148">
        <v>0</v>
      </c>
      <c r="T167" s="149">
        <f>S167*H167</f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50" t="s">
        <v>122</v>
      </c>
      <c r="AT167" s="150" t="s">
        <v>117</v>
      </c>
      <c r="AU167" s="150" t="s">
        <v>78</v>
      </c>
      <c r="AY167" s="16" t="s">
        <v>115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6" t="s">
        <v>76</v>
      </c>
      <c r="BK167" s="151">
        <f>ROUND(I167*H167,2)</f>
        <v>0</v>
      </c>
      <c r="BL167" s="16" t="s">
        <v>122</v>
      </c>
      <c r="BM167" s="150" t="s">
        <v>190</v>
      </c>
    </row>
    <row r="168" spans="1:65" s="2" customFormat="1" ht="19.5">
      <c r="A168" s="28"/>
      <c r="B168" s="29"/>
      <c r="C168" s="28"/>
      <c r="D168" s="152" t="s">
        <v>124</v>
      </c>
      <c r="E168" s="28"/>
      <c r="F168" s="153" t="s">
        <v>185</v>
      </c>
      <c r="G168" s="28"/>
      <c r="H168" s="28"/>
      <c r="I168" s="28"/>
      <c r="J168" s="28"/>
      <c r="K168" s="28"/>
      <c r="L168" s="29"/>
      <c r="M168" s="154"/>
      <c r="N168" s="155"/>
      <c r="O168" s="54"/>
      <c r="P168" s="54"/>
      <c r="Q168" s="54"/>
      <c r="R168" s="54"/>
      <c r="S168" s="54"/>
      <c r="T168" s="55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T168" s="16" t="s">
        <v>124</v>
      </c>
      <c r="AU168" s="16" t="s">
        <v>78</v>
      </c>
    </row>
    <row r="169" spans="1:65" s="14" customFormat="1">
      <c r="B169" s="164"/>
      <c r="D169" s="152" t="s">
        <v>128</v>
      </c>
      <c r="E169" s="165" t="s">
        <v>1</v>
      </c>
      <c r="F169" s="166" t="s">
        <v>290</v>
      </c>
      <c r="H169" s="167">
        <v>230.4</v>
      </c>
      <c r="L169" s="164"/>
      <c r="M169" s="168"/>
      <c r="N169" s="169"/>
      <c r="O169" s="169"/>
      <c r="P169" s="169"/>
      <c r="Q169" s="169"/>
      <c r="R169" s="169"/>
      <c r="S169" s="169"/>
      <c r="T169" s="170"/>
      <c r="AT169" s="165" t="s">
        <v>128</v>
      </c>
      <c r="AU169" s="165" t="s">
        <v>78</v>
      </c>
      <c r="AV169" s="14" t="s">
        <v>78</v>
      </c>
      <c r="AW169" s="14" t="s">
        <v>25</v>
      </c>
      <c r="AX169" s="14" t="s">
        <v>76</v>
      </c>
      <c r="AY169" s="165" t="s">
        <v>115</v>
      </c>
    </row>
    <row r="170" spans="1:65" s="12" customFormat="1" ht="22.9" customHeight="1">
      <c r="B170" s="127"/>
      <c r="D170" s="128" t="s">
        <v>67</v>
      </c>
      <c r="E170" s="137" t="s">
        <v>191</v>
      </c>
      <c r="F170" s="137" t="s">
        <v>192</v>
      </c>
      <c r="J170" s="138">
        <f>BK170</f>
        <v>0</v>
      </c>
      <c r="L170" s="127"/>
      <c r="M170" s="131"/>
      <c r="N170" s="132"/>
      <c r="O170" s="132"/>
      <c r="P170" s="133">
        <f>SUM(P171:P173)</f>
        <v>451.67615999999998</v>
      </c>
      <c r="Q170" s="132"/>
      <c r="R170" s="133">
        <f>SUM(R171:R173)</f>
        <v>0</v>
      </c>
      <c r="S170" s="132"/>
      <c r="T170" s="134">
        <f>SUM(T171:T173)</f>
        <v>0</v>
      </c>
      <c r="AR170" s="128" t="s">
        <v>76</v>
      </c>
      <c r="AT170" s="135" t="s">
        <v>67</v>
      </c>
      <c r="AU170" s="135" t="s">
        <v>76</v>
      </c>
      <c r="AY170" s="128" t="s">
        <v>115</v>
      </c>
      <c r="BK170" s="136">
        <f>SUM(BK171:BK173)</f>
        <v>0</v>
      </c>
    </row>
    <row r="171" spans="1:65" s="2" customFormat="1" ht="16.5" customHeight="1">
      <c r="A171" s="28"/>
      <c r="B171" s="139"/>
      <c r="C171" s="140" t="s">
        <v>8</v>
      </c>
      <c r="D171" s="140" t="s">
        <v>117</v>
      </c>
      <c r="E171" s="141" t="s">
        <v>193</v>
      </c>
      <c r="F171" s="142" t="s">
        <v>194</v>
      </c>
      <c r="G171" s="143" t="s">
        <v>195</v>
      </c>
      <c r="H171" s="144">
        <v>1336.32</v>
      </c>
      <c r="I171" s="145">
        <v>0</v>
      </c>
      <c r="J171" s="145">
        <f>ROUND(I171*H171,2)</f>
        <v>0</v>
      </c>
      <c r="K171" s="142" t="s">
        <v>121</v>
      </c>
      <c r="L171" s="29"/>
      <c r="M171" s="146" t="s">
        <v>1</v>
      </c>
      <c r="N171" s="147" t="s">
        <v>33</v>
      </c>
      <c r="O171" s="148">
        <v>0.33800000000000002</v>
      </c>
      <c r="P171" s="148">
        <f>O171*H171</f>
        <v>451.67615999999998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50" t="s">
        <v>122</v>
      </c>
      <c r="AT171" s="150" t="s">
        <v>117</v>
      </c>
      <c r="AU171" s="150" t="s">
        <v>78</v>
      </c>
      <c r="AY171" s="16" t="s">
        <v>115</v>
      </c>
      <c r="BE171" s="151">
        <f>IF(N171="základní",J171,0)</f>
        <v>0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16" t="s">
        <v>76</v>
      </c>
      <c r="BK171" s="151">
        <f>ROUND(I171*H171,2)</f>
        <v>0</v>
      </c>
      <c r="BL171" s="16" t="s">
        <v>122</v>
      </c>
      <c r="BM171" s="150" t="s">
        <v>196</v>
      </c>
    </row>
    <row r="172" spans="1:65" s="2" customFormat="1" ht="19.5">
      <c r="A172" s="28"/>
      <c r="B172" s="29"/>
      <c r="C172" s="28"/>
      <c r="D172" s="152" t="s">
        <v>124</v>
      </c>
      <c r="E172" s="28"/>
      <c r="F172" s="153" t="s">
        <v>197</v>
      </c>
      <c r="G172" s="28"/>
      <c r="H172" s="28"/>
      <c r="I172" s="28"/>
      <c r="J172" s="28"/>
      <c r="K172" s="28"/>
      <c r="L172" s="29"/>
      <c r="M172" s="154"/>
      <c r="N172" s="155"/>
      <c r="O172" s="54"/>
      <c r="P172" s="54"/>
      <c r="Q172" s="54"/>
      <c r="R172" s="54"/>
      <c r="S172" s="54"/>
      <c r="T172" s="55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T172" s="16" t="s">
        <v>124</v>
      </c>
      <c r="AU172" s="16" t="s">
        <v>78</v>
      </c>
    </row>
    <row r="173" spans="1:65" s="2" customFormat="1">
      <c r="A173" s="28"/>
      <c r="B173" s="29"/>
      <c r="C173" s="28"/>
      <c r="D173" s="156" t="s">
        <v>126</v>
      </c>
      <c r="E173" s="28"/>
      <c r="F173" s="157" t="s">
        <v>198</v>
      </c>
      <c r="G173" s="28"/>
      <c r="H173" s="28"/>
      <c r="I173" s="28"/>
      <c r="J173" s="28"/>
      <c r="K173" s="28"/>
      <c r="L173" s="29"/>
      <c r="M173" s="171"/>
      <c r="N173" s="172"/>
      <c r="O173" s="173"/>
      <c r="P173" s="173"/>
      <c r="Q173" s="173"/>
      <c r="R173" s="173"/>
      <c r="S173" s="173"/>
      <c r="T173" s="174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T173" s="16" t="s">
        <v>126</v>
      </c>
      <c r="AU173" s="16" t="s">
        <v>78</v>
      </c>
    </row>
    <row r="174" spans="1:65" s="2" customFormat="1" ht="6.95" customHeight="1">
      <c r="A174" s="28"/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29"/>
      <c r="M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</row>
  </sheetData>
  <autoFilter ref="C119:K17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5" r:id="rId1"/>
    <hyperlink ref="F130" r:id="rId2"/>
    <hyperlink ref="F133" r:id="rId3"/>
    <hyperlink ref="F137" r:id="rId4"/>
    <hyperlink ref="F142" r:id="rId5"/>
    <hyperlink ref="F146" r:id="rId6"/>
    <hyperlink ref="F151" r:id="rId7"/>
    <hyperlink ref="F154" r:id="rId8"/>
    <hyperlink ref="F159" r:id="rId9"/>
    <hyperlink ref="F165" r:id="rId10"/>
    <hyperlink ref="F173" r:id="rId1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1"/>
  <sheetViews>
    <sheetView showGridLines="0" topLeftCell="A71" workbookViewId="0">
      <selection activeCell="J170" sqref="J17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4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1:46" s="1" customFormat="1" ht="24.95" customHeight="1">
      <c r="B4" s="19"/>
      <c r="D4" s="20" t="s">
        <v>88</v>
      </c>
      <c r="L4" s="19"/>
      <c r="M4" s="90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14</v>
      </c>
      <c r="L6" s="19"/>
    </row>
    <row r="7" spans="1:46" s="1" customFormat="1" ht="26.25" customHeight="1">
      <c r="B7" s="19"/>
      <c r="E7" s="210" t="str">
        <f>'Rekapitulace stavby'!K6</f>
        <v>OPŠ 09/2024 VT Ostravice, Hodoňovice km 31,495 - oprava jezu Hodoňovice, č. stavby 8859</v>
      </c>
      <c r="F7" s="211"/>
      <c r="G7" s="211"/>
      <c r="H7" s="211"/>
      <c r="L7" s="19"/>
    </row>
    <row r="8" spans="1:46" s="2" customFormat="1" ht="12" customHeight="1">
      <c r="A8" s="28"/>
      <c r="B8" s="29"/>
      <c r="C8" s="28"/>
      <c r="D8" s="25" t="s">
        <v>89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5" t="s">
        <v>199</v>
      </c>
      <c r="F9" s="209"/>
      <c r="G9" s="209"/>
      <c r="H9" s="209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15</v>
      </c>
      <c r="E11" s="28"/>
      <c r="F11" s="23" t="s">
        <v>1</v>
      </c>
      <c r="G11" s="28"/>
      <c r="H11" s="28"/>
      <c r="I11" s="25" t="s">
        <v>16</v>
      </c>
      <c r="J11" s="23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17</v>
      </c>
      <c r="E12" s="28"/>
      <c r="F12" s="23" t="s">
        <v>18</v>
      </c>
      <c r="G12" s="28"/>
      <c r="H12" s="28"/>
      <c r="I12" s="25" t="s">
        <v>19</v>
      </c>
      <c r="J12" s="51">
        <f>'Rekapitulace stavby'!AN8</f>
        <v>45923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20</v>
      </c>
      <c r="E14" s="28"/>
      <c r="F14" s="28"/>
      <c r="G14" s="28"/>
      <c r="H14" s="28"/>
      <c r="I14" s="25" t="s">
        <v>21</v>
      </c>
      <c r="J14" s="23" t="str">
        <f>IF('Rekapitulace stavby'!AN10="","",'Rekapitulace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tr">
        <f>IF('Rekapitulace stavby'!E11="","",'Rekapitulace stavby'!E11)</f>
        <v xml:space="preserve"> </v>
      </c>
      <c r="F15" s="28"/>
      <c r="G15" s="28"/>
      <c r="H15" s="28"/>
      <c r="I15" s="25" t="s">
        <v>22</v>
      </c>
      <c r="J15" s="23" t="str">
        <f>IF('Rekapitulace stavby'!AN11="","",'Rekapitulace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23</v>
      </c>
      <c r="E17" s="28"/>
      <c r="F17" s="28"/>
      <c r="G17" s="28"/>
      <c r="H17" s="28"/>
      <c r="I17" s="25" t="s">
        <v>21</v>
      </c>
      <c r="J17" s="23" t="str">
        <f>'Rekapitulace stavby'!AN13</f>
        <v/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7" t="str">
        <f>'Rekapitulace stavby'!E14</f>
        <v xml:space="preserve"> </v>
      </c>
      <c r="F18" s="197"/>
      <c r="G18" s="197"/>
      <c r="H18" s="197"/>
      <c r="I18" s="25" t="s">
        <v>22</v>
      </c>
      <c r="J18" s="23" t="str">
        <f>'Rekapitulace stavby'!AN14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24</v>
      </c>
      <c r="E20" s="28"/>
      <c r="F20" s="28"/>
      <c r="G20" s="28"/>
      <c r="H20" s="28"/>
      <c r="I20" s="25" t="s">
        <v>21</v>
      </c>
      <c r="J20" s="23" t="str">
        <f>IF('Rekapitulace stavby'!AN16="","",'Rekapitulace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tr">
        <f>IF('Rekapitulace stavby'!E17="","",'Rekapitulace stavby'!E17)</f>
        <v xml:space="preserve"> </v>
      </c>
      <c r="F21" s="28"/>
      <c r="G21" s="28"/>
      <c r="H21" s="28"/>
      <c r="I21" s="25" t="s">
        <v>22</v>
      </c>
      <c r="J21" s="23" t="str">
        <f>IF('Rekapitulace stavby'!AN17="","",'Rekapitulace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26</v>
      </c>
      <c r="E23" s="28"/>
      <c r="F23" s="28"/>
      <c r="G23" s="28"/>
      <c r="H23" s="28"/>
      <c r="I23" s="25" t="s">
        <v>21</v>
      </c>
      <c r="J23" s="23" t="str">
        <f>IF('Rekapitulace stavby'!AN19="","",'Rekapitulace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tr">
        <f>IF('Rekapitulace stavby'!E20="","",'Rekapitulace stavby'!E20)</f>
        <v xml:space="preserve"> </v>
      </c>
      <c r="F24" s="28"/>
      <c r="G24" s="28"/>
      <c r="H24" s="28"/>
      <c r="I24" s="25" t="s">
        <v>22</v>
      </c>
      <c r="J24" s="23" t="str">
        <f>IF('Rekapitulace stavby'!AN20="","",'Rekapitulace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27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1"/>
      <c r="B27" s="92"/>
      <c r="C27" s="91"/>
      <c r="D27" s="91"/>
      <c r="E27" s="200" t="s">
        <v>1</v>
      </c>
      <c r="F27" s="200"/>
      <c r="G27" s="200"/>
      <c r="H27" s="200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4" t="s">
        <v>28</v>
      </c>
      <c r="E30" s="28"/>
      <c r="F30" s="28"/>
      <c r="G30" s="28"/>
      <c r="H30" s="28"/>
      <c r="I30" s="28"/>
      <c r="J30" s="67">
        <f>ROUND(J120,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30</v>
      </c>
      <c r="G32" s="28"/>
      <c r="H32" s="28"/>
      <c r="I32" s="32" t="s">
        <v>29</v>
      </c>
      <c r="J32" s="32" t="s">
        <v>31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5" t="s">
        <v>32</v>
      </c>
      <c r="E33" s="25" t="s">
        <v>33</v>
      </c>
      <c r="F33" s="96">
        <f>ROUND((SUM(BE120:BE160)),  2)</f>
        <v>0</v>
      </c>
      <c r="G33" s="28"/>
      <c r="H33" s="28"/>
      <c r="I33" s="97">
        <v>0.21</v>
      </c>
      <c r="J33" s="96">
        <f>ROUND(((SUM(BE120:BE160))*I33),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5" t="s">
        <v>34</v>
      </c>
      <c r="F34" s="96">
        <f>ROUND((SUM(BF120:BF160)),  2)</f>
        <v>0</v>
      </c>
      <c r="G34" s="28"/>
      <c r="H34" s="28"/>
      <c r="I34" s="97">
        <v>0.12</v>
      </c>
      <c r="J34" s="96">
        <f>ROUND(((SUM(BF120:BF160))*I34),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5" t="s">
        <v>35</v>
      </c>
      <c r="F35" s="96">
        <f>ROUND((SUM(BG120:BG160)),  2)</f>
        <v>0</v>
      </c>
      <c r="G35" s="28"/>
      <c r="H35" s="28"/>
      <c r="I35" s="97">
        <v>0.21</v>
      </c>
      <c r="J35" s="96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5" t="s">
        <v>36</v>
      </c>
      <c r="F36" s="96">
        <f>ROUND((SUM(BH120:BH160)),  2)</f>
        <v>0</v>
      </c>
      <c r="G36" s="28"/>
      <c r="H36" s="28"/>
      <c r="I36" s="97">
        <v>0.12</v>
      </c>
      <c r="J36" s="96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5" t="s">
        <v>37</v>
      </c>
      <c r="F37" s="96">
        <f>ROUND((SUM(BI120:BI160)),  2)</f>
        <v>0</v>
      </c>
      <c r="G37" s="28"/>
      <c r="H37" s="28"/>
      <c r="I37" s="97">
        <v>0</v>
      </c>
      <c r="J37" s="96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8"/>
      <c r="D39" s="99" t="s">
        <v>38</v>
      </c>
      <c r="E39" s="56"/>
      <c r="F39" s="56"/>
      <c r="G39" s="100" t="s">
        <v>39</v>
      </c>
      <c r="H39" s="101" t="s">
        <v>40</v>
      </c>
      <c r="I39" s="56"/>
      <c r="J39" s="102">
        <f>SUM(J30:J37)</f>
        <v>0</v>
      </c>
      <c r="K39" s="103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38"/>
      <c r="D50" s="39" t="s">
        <v>41</v>
      </c>
      <c r="E50" s="40"/>
      <c r="F50" s="40"/>
      <c r="G50" s="39" t="s">
        <v>42</v>
      </c>
      <c r="H50" s="40"/>
      <c r="I50" s="40"/>
      <c r="J50" s="40"/>
      <c r="K50" s="40"/>
      <c r="L50" s="38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1" t="s">
        <v>43</v>
      </c>
      <c r="E61" s="31"/>
      <c r="F61" s="104" t="s">
        <v>44</v>
      </c>
      <c r="G61" s="41" t="s">
        <v>43</v>
      </c>
      <c r="H61" s="31"/>
      <c r="I61" s="31"/>
      <c r="J61" s="105" t="s">
        <v>44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39" t="s">
        <v>45</v>
      </c>
      <c r="E65" s="42"/>
      <c r="F65" s="42"/>
      <c r="G65" s="39" t="s">
        <v>46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1" t="s">
        <v>43</v>
      </c>
      <c r="E76" s="31"/>
      <c r="F76" s="104" t="s">
        <v>44</v>
      </c>
      <c r="G76" s="41" t="s">
        <v>43</v>
      </c>
      <c r="H76" s="31"/>
      <c r="I76" s="31"/>
      <c r="J76" s="105" t="s">
        <v>44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91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14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28"/>
      <c r="D85" s="28"/>
      <c r="E85" s="210" t="str">
        <f>E7</f>
        <v>OPŠ 09/2024 VT Ostravice, Hodoňovice km 31,495 - oprava jezu Hodoňovice, č. stavby 8859</v>
      </c>
      <c r="F85" s="211"/>
      <c r="G85" s="211"/>
      <c r="H85" s="211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89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5" t="str">
        <f>E9</f>
        <v>02 - Oprava dlažby a zemní hrázka</v>
      </c>
      <c r="F87" s="209"/>
      <c r="G87" s="209"/>
      <c r="H87" s="209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17</v>
      </c>
      <c r="D89" s="28"/>
      <c r="E89" s="28"/>
      <c r="F89" s="23" t="str">
        <f>F12</f>
        <v xml:space="preserve"> </v>
      </c>
      <c r="G89" s="28"/>
      <c r="H89" s="28"/>
      <c r="I89" s="25" t="s">
        <v>19</v>
      </c>
      <c r="J89" s="51">
        <f>IF(J12="","",J12)</f>
        <v>45923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5" t="s">
        <v>20</v>
      </c>
      <c r="D91" s="28"/>
      <c r="E91" s="28"/>
      <c r="F91" s="23" t="str">
        <f>E15</f>
        <v xml:space="preserve"> </v>
      </c>
      <c r="G91" s="28"/>
      <c r="H91" s="28"/>
      <c r="I91" s="25" t="s">
        <v>24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5" t="s">
        <v>23</v>
      </c>
      <c r="D92" s="28"/>
      <c r="E92" s="28"/>
      <c r="F92" s="23" t="str">
        <f>IF(E18="","",E18)</f>
        <v xml:space="preserve"> </v>
      </c>
      <c r="G92" s="28"/>
      <c r="H92" s="28"/>
      <c r="I92" s="25" t="s">
        <v>26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6" t="s">
        <v>92</v>
      </c>
      <c r="D94" s="98"/>
      <c r="E94" s="98"/>
      <c r="F94" s="98"/>
      <c r="G94" s="98"/>
      <c r="H94" s="98"/>
      <c r="I94" s="98"/>
      <c r="J94" s="107" t="s">
        <v>93</v>
      </c>
      <c r="K94" s="9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8" t="s">
        <v>94</v>
      </c>
      <c r="D96" s="28"/>
      <c r="E96" s="28"/>
      <c r="F96" s="28"/>
      <c r="G96" s="28"/>
      <c r="H96" s="28"/>
      <c r="I96" s="28"/>
      <c r="J96" s="67">
        <f>J120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95</v>
      </c>
    </row>
    <row r="97" spans="1:31" s="9" customFormat="1" ht="24.95" customHeight="1">
      <c r="B97" s="109"/>
      <c r="D97" s="110" t="s">
        <v>96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1:31" s="10" customFormat="1" ht="19.899999999999999" customHeight="1">
      <c r="B98" s="113"/>
      <c r="D98" s="114" t="s">
        <v>97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1:31" s="10" customFormat="1" ht="19.899999999999999" customHeight="1">
      <c r="B99" s="113"/>
      <c r="D99" s="114" t="s">
        <v>98</v>
      </c>
      <c r="E99" s="115"/>
      <c r="F99" s="115"/>
      <c r="G99" s="115"/>
      <c r="H99" s="115"/>
      <c r="I99" s="115"/>
      <c r="J99" s="116">
        <f>J151</f>
        <v>0</v>
      </c>
      <c r="L99" s="113"/>
    </row>
    <row r="100" spans="1:31" s="10" customFormat="1" ht="19.899999999999999" customHeight="1">
      <c r="B100" s="113"/>
      <c r="D100" s="114" t="s">
        <v>99</v>
      </c>
      <c r="E100" s="115"/>
      <c r="F100" s="115"/>
      <c r="G100" s="115"/>
      <c r="H100" s="115"/>
      <c r="I100" s="115"/>
      <c r="J100" s="116">
        <f>J157</f>
        <v>0</v>
      </c>
      <c r="L100" s="113"/>
    </row>
    <row r="101" spans="1:31" s="2" customFormat="1" ht="21.75" customHeight="1">
      <c r="A101" s="28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3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31" s="2" customFormat="1" ht="6.95" customHeight="1">
      <c r="A102" s="28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31" s="2" customFormat="1" ht="6.95" customHeight="1">
      <c r="A106" s="28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24.95" customHeight="1">
      <c r="A107" s="28"/>
      <c r="B107" s="29"/>
      <c r="C107" s="20" t="s">
        <v>100</v>
      </c>
      <c r="D107" s="28"/>
      <c r="E107" s="28"/>
      <c r="F107" s="28"/>
      <c r="G107" s="28"/>
      <c r="H107" s="28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6.95" customHeight="1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2" customHeight="1">
      <c r="A109" s="28"/>
      <c r="B109" s="29"/>
      <c r="C109" s="25" t="s">
        <v>14</v>
      </c>
      <c r="D109" s="28"/>
      <c r="E109" s="28"/>
      <c r="F109" s="28"/>
      <c r="G109" s="28"/>
      <c r="H109" s="28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26.25" customHeight="1">
      <c r="A110" s="28"/>
      <c r="B110" s="29"/>
      <c r="C110" s="28"/>
      <c r="D110" s="28"/>
      <c r="E110" s="210" t="str">
        <f>E7</f>
        <v>OPŠ 09/2024 VT Ostravice, Hodoňovice km 31,495 - oprava jezu Hodoňovice, č. stavby 8859</v>
      </c>
      <c r="F110" s="211"/>
      <c r="G110" s="211"/>
      <c r="H110" s="211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5" t="s">
        <v>89</v>
      </c>
      <c r="D111" s="28"/>
      <c r="E111" s="28"/>
      <c r="F111" s="28"/>
      <c r="G111" s="28"/>
      <c r="H111" s="28"/>
      <c r="I111" s="28"/>
      <c r="J111" s="28"/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6.5" customHeight="1">
      <c r="A112" s="28"/>
      <c r="B112" s="29"/>
      <c r="C112" s="28"/>
      <c r="D112" s="28"/>
      <c r="E112" s="175" t="str">
        <f>E9</f>
        <v>02 - Oprava dlažby a zemní hrázka</v>
      </c>
      <c r="F112" s="209"/>
      <c r="G112" s="209"/>
      <c r="H112" s="209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6.95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2" customHeight="1">
      <c r="A114" s="28"/>
      <c r="B114" s="29"/>
      <c r="C114" s="25" t="s">
        <v>17</v>
      </c>
      <c r="D114" s="28"/>
      <c r="E114" s="28"/>
      <c r="F114" s="23" t="str">
        <f>F12</f>
        <v xml:space="preserve"> </v>
      </c>
      <c r="G114" s="28"/>
      <c r="H114" s="28"/>
      <c r="I114" s="25" t="s">
        <v>19</v>
      </c>
      <c r="J114" s="51">
        <f>IF(J12="","",J12)</f>
        <v>45923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5.2" customHeight="1">
      <c r="A116" s="28"/>
      <c r="B116" s="29"/>
      <c r="C116" s="25" t="s">
        <v>20</v>
      </c>
      <c r="D116" s="28"/>
      <c r="E116" s="28"/>
      <c r="F116" s="23" t="str">
        <f>E15</f>
        <v xml:space="preserve"> </v>
      </c>
      <c r="G116" s="28"/>
      <c r="H116" s="28"/>
      <c r="I116" s="25" t="s">
        <v>24</v>
      </c>
      <c r="J116" s="26" t="str">
        <f>E21</f>
        <v xml:space="preserve"> </v>
      </c>
      <c r="K116" s="28"/>
      <c r="L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15.2" customHeight="1">
      <c r="A117" s="28"/>
      <c r="B117" s="29"/>
      <c r="C117" s="25" t="s">
        <v>23</v>
      </c>
      <c r="D117" s="28"/>
      <c r="E117" s="28"/>
      <c r="F117" s="23" t="str">
        <f>IF(E18="","",E18)</f>
        <v xml:space="preserve"> </v>
      </c>
      <c r="G117" s="28"/>
      <c r="H117" s="28"/>
      <c r="I117" s="25" t="s">
        <v>26</v>
      </c>
      <c r="J117" s="26" t="str">
        <f>E24</f>
        <v xml:space="preserve"> </v>
      </c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0.35" customHeight="1">
      <c r="A118" s="28"/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11" customFormat="1" ht="29.25" customHeight="1">
      <c r="A119" s="117"/>
      <c r="B119" s="118"/>
      <c r="C119" s="119" t="s">
        <v>101</v>
      </c>
      <c r="D119" s="120" t="s">
        <v>53</v>
      </c>
      <c r="E119" s="120" t="s">
        <v>49</v>
      </c>
      <c r="F119" s="120" t="s">
        <v>50</v>
      </c>
      <c r="G119" s="120" t="s">
        <v>102</v>
      </c>
      <c r="H119" s="120" t="s">
        <v>103</v>
      </c>
      <c r="I119" s="120" t="s">
        <v>104</v>
      </c>
      <c r="J119" s="120" t="s">
        <v>93</v>
      </c>
      <c r="K119" s="121" t="s">
        <v>105</v>
      </c>
      <c r="L119" s="122"/>
      <c r="M119" s="58" t="s">
        <v>1</v>
      </c>
      <c r="N119" s="59" t="s">
        <v>32</v>
      </c>
      <c r="O119" s="59" t="s">
        <v>106</v>
      </c>
      <c r="P119" s="59" t="s">
        <v>107</v>
      </c>
      <c r="Q119" s="59" t="s">
        <v>108</v>
      </c>
      <c r="R119" s="59" t="s">
        <v>109</v>
      </c>
      <c r="S119" s="59" t="s">
        <v>110</v>
      </c>
      <c r="T119" s="60" t="s">
        <v>111</v>
      </c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</row>
    <row r="120" spans="1:65" s="2" customFormat="1" ht="22.9" customHeight="1">
      <c r="A120" s="28"/>
      <c r="B120" s="29"/>
      <c r="C120" s="65" t="s">
        <v>112</v>
      </c>
      <c r="D120" s="28"/>
      <c r="E120" s="28"/>
      <c r="F120" s="28"/>
      <c r="G120" s="28"/>
      <c r="H120" s="28"/>
      <c r="I120" s="28"/>
      <c r="J120" s="123">
        <f>BK120</f>
        <v>0</v>
      </c>
      <c r="K120" s="28"/>
      <c r="L120" s="29"/>
      <c r="M120" s="61"/>
      <c r="N120" s="52"/>
      <c r="O120" s="62"/>
      <c r="P120" s="124">
        <f>P121</f>
        <v>136.985792</v>
      </c>
      <c r="Q120" s="62"/>
      <c r="R120" s="124">
        <f>R121</f>
        <v>28.133700000000001</v>
      </c>
      <c r="S120" s="62"/>
      <c r="T120" s="125">
        <f>T121</f>
        <v>16.2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T120" s="16" t="s">
        <v>67</v>
      </c>
      <c r="AU120" s="16" t="s">
        <v>95</v>
      </c>
      <c r="BK120" s="126">
        <f>BK121</f>
        <v>0</v>
      </c>
    </row>
    <row r="121" spans="1:65" s="12" customFormat="1" ht="25.9" customHeight="1">
      <c r="B121" s="127"/>
      <c r="D121" s="128" t="s">
        <v>67</v>
      </c>
      <c r="E121" s="129" t="s">
        <v>113</v>
      </c>
      <c r="F121" s="129" t="s">
        <v>114</v>
      </c>
      <c r="J121" s="130">
        <f>BK121</f>
        <v>0</v>
      </c>
      <c r="L121" s="127"/>
      <c r="M121" s="131"/>
      <c r="N121" s="132"/>
      <c r="O121" s="132"/>
      <c r="P121" s="133">
        <f>P122+P151+P157</f>
        <v>136.985792</v>
      </c>
      <c r="Q121" s="132"/>
      <c r="R121" s="133">
        <f>R122+R151+R157</f>
        <v>28.133700000000001</v>
      </c>
      <c r="S121" s="132"/>
      <c r="T121" s="134">
        <f>T122+T151+T157</f>
        <v>16.2</v>
      </c>
      <c r="AR121" s="128" t="s">
        <v>76</v>
      </c>
      <c r="AT121" s="135" t="s">
        <v>67</v>
      </c>
      <c r="AU121" s="135" t="s">
        <v>68</v>
      </c>
      <c r="AY121" s="128" t="s">
        <v>115</v>
      </c>
      <c r="BK121" s="136">
        <f>BK122+BK151+BK157</f>
        <v>0</v>
      </c>
    </row>
    <row r="122" spans="1:65" s="12" customFormat="1" ht="22.9" customHeight="1">
      <c r="B122" s="127"/>
      <c r="D122" s="128" t="s">
        <v>67</v>
      </c>
      <c r="E122" s="137" t="s">
        <v>76</v>
      </c>
      <c r="F122" s="137" t="s">
        <v>116</v>
      </c>
      <c r="J122" s="138">
        <f>BK122</f>
        <v>0</v>
      </c>
      <c r="L122" s="127"/>
      <c r="M122" s="131"/>
      <c r="N122" s="132"/>
      <c r="O122" s="132"/>
      <c r="P122" s="133">
        <f>SUM(P123:P150)</f>
        <v>69.907500000000013</v>
      </c>
      <c r="Q122" s="132"/>
      <c r="R122" s="133">
        <f>SUM(R123:R150)</f>
        <v>0</v>
      </c>
      <c r="S122" s="132"/>
      <c r="T122" s="134">
        <f>SUM(T123:T150)</f>
        <v>16.2</v>
      </c>
      <c r="AR122" s="128" t="s">
        <v>76</v>
      </c>
      <c r="AT122" s="135" t="s">
        <v>67</v>
      </c>
      <c r="AU122" s="135" t="s">
        <v>76</v>
      </c>
      <c r="AY122" s="128" t="s">
        <v>115</v>
      </c>
      <c r="BK122" s="136">
        <f>SUM(BK123:BK150)</f>
        <v>0</v>
      </c>
    </row>
    <row r="123" spans="1:65" s="2" customFormat="1" ht="24.2" customHeight="1">
      <c r="A123" s="28"/>
      <c r="B123" s="139"/>
      <c r="C123" s="140" t="s">
        <v>153</v>
      </c>
      <c r="D123" s="140" t="s">
        <v>117</v>
      </c>
      <c r="E123" s="141" t="s">
        <v>200</v>
      </c>
      <c r="F123" s="142" t="s">
        <v>201</v>
      </c>
      <c r="G123" s="143" t="s">
        <v>120</v>
      </c>
      <c r="H123" s="144">
        <v>9</v>
      </c>
      <c r="I123" s="145">
        <v>0</v>
      </c>
      <c r="J123" s="145">
        <f>ROUND(I123*H123,2)</f>
        <v>0</v>
      </c>
      <c r="K123" s="142" t="s">
        <v>121</v>
      </c>
      <c r="L123" s="29"/>
      <c r="M123" s="146" t="s">
        <v>1</v>
      </c>
      <c r="N123" s="147" t="s">
        <v>33</v>
      </c>
      <c r="O123" s="148">
        <v>0.89100000000000001</v>
      </c>
      <c r="P123" s="148">
        <f>O123*H123</f>
        <v>8.0190000000000001</v>
      </c>
      <c r="Q123" s="148">
        <v>0</v>
      </c>
      <c r="R123" s="148">
        <f>Q123*H123</f>
        <v>0</v>
      </c>
      <c r="S123" s="148">
        <v>1.8</v>
      </c>
      <c r="T123" s="149">
        <f>S123*H123</f>
        <v>16.2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50" t="s">
        <v>122</v>
      </c>
      <c r="AT123" s="150" t="s">
        <v>117</v>
      </c>
      <c r="AU123" s="150" t="s">
        <v>78</v>
      </c>
      <c r="AY123" s="16" t="s">
        <v>115</v>
      </c>
      <c r="BE123" s="151">
        <f>IF(N123="základní",J123,0)</f>
        <v>0</v>
      </c>
      <c r="BF123" s="151">
        <f>IF(N123="snížená",J123,0)</f>
        <v>0</v>
      </c>
      <c r="BG123" s="151">
        <f>IF(N123="zákl. přenesená",J123,0)</f>
        <v>0</v>
      </c>
      <c r="BH123" s="151">
        <f>IF(N123="sníž. přenesená",J123,0)</f>
        <v>0</v>
      </c>
      <c r="BI123" s="151">
        <f>IF(N123="nulová",J123,0)</f>
        <v>0</v>
      </c>
      <c r="BJ123" s="16" t="s">
        <v>76</v>
      </c>
      <c r="BK123" s="151">
        <f>ROUND(I123*H123,2)</f>
        <v>0</v>
      </c>
      <c r="BL123" s="16" t="s">
        <v>122</v>
      </c>
      <c r="BM123" s="150" t="s">
        <v>202</v>
      </c>
    </row>
    <row r="124" spans="1:65" s="2" customFormat="1" ht="29.25">
      <c r="A124" s="28"/>
      <c r="B124" s="29"/>
      <c r="C124" s="28"/>
      <c r="D124" s="152" t="s">
        <v>124</v>
      </c>
      <c r="E124" s="28"/>
      <c r="F124" s="153" t="s">
        <v>203</v>
      </c>
      <c r="G124" s="28"/>
      <c r="H124" s="28"/>
      <c r="I124" s="28"/>
      <c r="J124" s="28"/>
      <c r="K124" s="28"/>
      <c r="L124" s="29"/>
      <c r="M124" s="154"/>
      <c r="N124" s="155"/>
      <c r="O124" s="54"/>
      <c r="P124" s="54"/>
      <c r="Q124" s="54"/>
      <c r="R124" s="54"/>
      <c r="S124" s="54"/>
      <c r="T124" s="55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T124" s="16" t="s">
        <v>124</v>
      </c>
      <c r="AU124" s="16" t="s">
        <v>78</v>
      </c>
    </row>
    <row r="125" spans="1:65" s="2" customFormat="1">
      <c r="A125" s="28"/>
      <c r="B125" s="29"/>
      <c r="C125" s="28"/>
      <c r="D125" s="156" t="s">
        <v>126</v>
      </c>
      <c r="E125" s="28"/>
      <c r="F125" s="157" t="s">
        <v>204</v>
      </c>
      <c r="G125" s="28"/>
      <c r="H125" s="28"/>
      <c r="I125" s="28"/>
      <c r="J125" s="28"/>
      <c r="K125" s="28"/>
      <c r="L125" s="29"/>
      <c r="M125" s="154"/>
      <c r="N125" s="155"/>
      <c r="O125" s="54"/>
      <c r="P125" s="54"/>
      <c r="Q125" s="54"/>
      <c r="R125" s="54"/>
      <c r="S125" s="54"/>
      <c r="T125" s="55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T125" s="16" t="s">
        <v>126</v>
      </c>
      <c r="AU125" s="16" t="s">
        <v>78</v>
      </c>
    </row>
    <row r="126" spans="1:65" s="13" customFormat="1">
      <c r="B126" s="158"/>
      <c r="D126" s="152" t="s">
        <v>128</v>
      </c>
      <c r="E126" s="159" t="s">
        <v>1</v>
      </c>
      <c r="F126" s="160" t="s">
        <v>205</v>
      </c>
      <c r="H126" s="159" t="s">
        <v>1</v>
      </c>
      <c r="L126" s="158"/>
      <c r="M126" s="161"/>
      <c r="N126" s="162"/>
      <c r="O126" s="162"/>
      <c r="P126" s="162"/>
      <c r="Q126" s="162"/>
      <c r="R126" s="162"/>
      <c r="S126" s="162"/>
      <c r="T126" s="163"/>
      <c r="AT126" s="159" t="s">
        <v>128</v>
      </c>
      <c r="AU126" s="159" t="s">
        <v>78</v>
      </c>
      <c r="AV126" s="13" t="s">
        <v>76</v>
      </c>
      <c r="AW126" s="13" t="s">
        <v>25</v>
      </c>
      <c r="AX126" s="13" t="s">
        <v>68</v>
      </c>
      <c r="AY126" s="159" t="s">
        <v>115</v>
      </c>
    </row>
    <row r="127" spans="1:65" s="14" customFormat="1">
      <c r="B127" s="164"/>
      <c r="D127" s="152" t="s">
        <v>128</v>
      </c>
      <c r="E127" s="165" t="s">
        <v>1</v>
      </c>
      <c r="F127" s="166" t="s">
        <v>206</v>
      </c>
      <c r="H127" s="167">
        <v>9</v>
      </c>
      <c r="L127" s="164"/>
      <c r="M127" s="168"/>
      <c r="N127" s="169"/>
      <c r="O127" s="169"/>
      <c r="P127" s="169"/>
      <c r="Q127" s="169"/>
      <c r="R127" s="169"/>
      <c r="S127" s="169"/>
      <c r="T127" s="170"/>
      <c r="AT127" s="165" t="s">
        <v>128</v>
      </c>
      <c r="AU127" s="165" t="s">
        <v>78</v>
      </c>
      <c r="AV127" s="14" t="s">
        <v>78</v>
      </c>
      <c r="AW127" s="14" t="s">
        <v>25</v>
      </c>
      <c r="AX127" s="14" t="s">
        <v>76</v>
      </c>
      <c r="AY127" s="165" t="s">
        <v>115</v>
      </c>
    </row>
    <row r="128" spans="1:65" s="2" customFormat="1" ht="24.2" customHeight="1">
      <c r="A128" s="28"/>
      <c r="B128" s="139"/>
      <c r="C128" s="140" t="s">
        <v>160</v>
      </c>
      <c r="D128" s="140" t="s">
        <v>117</v>
      </c>
      <c r="E128" s="141" t="s">
        <v>207</v>
      </c>
      <c r="F128" s="142" t="s">
        <v>208</v>
      </c>
      <c r="G128" s="143" t="s">
        <v>120</v>
      </c>
      <c r="H128" s="144">
        <v>9</v>
      </c>
      <c r="I128" s="145">
        <v>0</v>
      </c>
      <c r="J128" s="145">
        <f>ROUND(I128*H128,2)</f>
        <v>0</v>
      </c>
      <c r="K128" s="142" t="s">
        <v>121</v>
      </c>
      <c r="L128" s="29"/>
      <c r="M128" s="146" t="s">
        <v>1</v>
      </c>
      <c r="N128" s="147" t="s">
        <v>33</v>
      </c>
      <c r="O128" s="148">
        <v>1.992</v>
      </c>
      <c r="P128" s="148">
        <f>O128*H128</f>
        <v>17.928000000000001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50" t="s">
        <v>122</v>
      </c>
      <c r="AT128" s="150" t="s">
        <v>117</v>
      </c>
      <c r="AU128" s="150" t="s">
        <v>78</v>
      </c>
      <c r="AY128" s="16" t="s">
        <v>115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6" t="s">
        <v>76</v>
      </c>
      <c r="BK128" s="151">
        <f>ROUND(I128*H128,2)</f>
        <v>0</v>
      </c>
      <c r="BL128" s="16" t="s">
        <v>122</v>
      </c>
      <c r="BM128" s="150" t="s">
        <v>209</v>
      </c>
    </row>
    <row r="129" spans="1:65" s="2" customFormat="1" ht="29.25">
      <c r="A129" s="28"/>
      <c r="B129" s="29"/>
      <c r="C129" s="28"/>
      <c r="D129" s="152" t="s">
        <v>124</v>
      </c>
      <c r="E129" s="28"/>
      <c r="F129" s="153" t="s">
        <v>210</v>
      </c>
      <c r="G129" s="28"/>
      <c r="H129" s="28"/>
      <c r="I129" s="28"/>
      <c r="J129" s="28"/>
      <c r="K129" s="28"/>
      <c r="L129" s="29"/>
      <c r="M129" s="154"/>
      <c r="N129" s="155"/>
      <c r="O129" s="54"/>
      <c r="P129" s="54"/>
      <c r="Q129" s="54"/>
      <c r="R129" s="54"/>
      <c r="S129" s="54"/>
      <c r="T129" s="55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T129" s="16" t="s">
        <v>124</v>
      </c>
      <c r="AU129" s="16" t="s">
        <v>78</v>
      </c>
    </row>
    <row r="130" spans="1:65" s="2" customFormat="1">
      <c r="A130" s="28"/>
      <c r="B130" s="29"/>
      <c r="C130" s="28"/>
      <c r="D130" s="156" t="s">
        <v>126</v>
      </c>
      <c r="E130" s="28"/>
      <c r="F130" s="157" t="s">
        <v>211</v>
      </c>
      <c r="G130" s="28"/>
      <c r="H130" s="28"/>
      <c r="I130" s="28"/>
      <c r="J130" s="28"/>
      <c r="K130" s="28"/>
      <c r="L130" s="29"/>
      <c r="M130" s="154"/>
      <c r="N130" s="155"/>
      <c r="O130" s="54"/>
      <c r="P130" s="54"/>
      <c r="Q130" s="54"/>
      <c r="R130" s="54"/>
      <c r="S130" s="54"/>
      <c r="T130" s="55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T130" s="16" t="s">
        <v>126</v>
      </c>
      <c r="AU130" s="16" t="s">
        <v>78</v>
      </c>
    </row>
    <row r="131" spans="1:65" s="2" customFormat="1" ht="24.2" customHeight="1">
      <c r="A131" s="28"/>
      <c r="B131" s="139"/>
      <c r="C131" s="140" t="s">
        <v>76</v>
      </c>
      <c r="D131" s="140" t="s">
        <v>117</v>
      </c>
      <c r="E131" s="141" t="s">
        <v>130</v>
      </c>
      <c r="F131" s="142" t="s">
        <v>131</v>
      </c>
      <c r="G131" s="143" t="s">
        <v>120</v>
      </c>
      <c r="H131" s="144">
        <v>9</v>
      </c>
      <c r="I131" s="145">
        <v>0</v>
      </c>
      <c r="J131" s="145">
        <f>ROUND(I131*H131,2)</f>
        <v>0</v>
      </c>
      <c r="K131" s="142" t="s">
        <v>121</v>
      </c>
      <c r="L131" s="29"/>
      <c r="M131" s="146" t="s">
        <v>1</v>
      </c>
      <c r="N131" s="147" t="s">
        <v>33</v>
      </c>
      <c r="O131" s="148">
        <v>0.61199999999999999</v>
      </c>
      <c r="P131" s="148">
        <f>O131*H131</f>
        <v>5.508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50" t="s">
        <v>122</v>
      </c>
      <c r="AT131" s="150" t="s">
        <v>117</v>
      </c>
      <c r="AU131" s="150" t="s">
        <v>78</v>
      </c>
      <c r="AY131" s="16" t="s">
        <v>115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6" t="s">
        <v>76</v>
      </c>
      <c r="BK131" s="151">
        <f>ROUND(I131*H131,2)</f>
        <v>0</v>
      </c>
      <c r="BL131" s="16" t="s">
        <v>122</v>
      </c>
      <c r="BM131" s="150" t="s">
        <v>212</v>
      </c>
    </row>
    <row r="132" spans="1:65" s="2" customFormat="1" ht="19.5">
      <c r="A132" s="28"/>
      <c r="B132" s="29"/>
      <c r="C132" s="28"/>
      <c r="D132" s="152" t="s">
        <v>124</v>
      </c>
      <c r="E132" s="28"/>
      <c r="F132" s="153" t="s">
        <v>133</v>
      </c>
      <c r="G132" s="28"/>
      <c r="H132" s="28"/>
      <c r="I132" s="28"/>
      <c r="J132" s="28"/>
      <c r="K132" s="28"/>
      <c r="L132" s="29"/>
      <c r="M132" s="154"/>
      <c r="N132" s="155"/>
      <c r="O132" s="54"/>
      <c r="P132" s="54"/>
      <c r="Q132" s="54"/>
      <c r="R132" s="54"/>
      <c r="S132" s="54"/>
      <c r="T132" s="55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T132" s="16" t="s">
        <v>124</v>
      </c>
      <c r="AU132" s="16" t="s">
        <v>78</v>
      </c>
    </row>
    <row r="133" spans="1:65" s="2" customFormat="1">
      <c r="A133" s="28"/>
      <c r="B133" s="29"/>
      <c r="C133" s="28"/>
      <c r="D133" s="156" t="s">
        <v>126</v>
      </c>
      <c r="E133" s="28"/>
      <c r="F133" s="157" t="s">
        <v>134</v>
      </c>
      <c r="G133" s="28"/>
      <c r="H133" s="28"/>
      <c r="I133" s="28"/>
      <c r="J133" s="28"/>
      <c r="K133" s="28"/>
      <c r="L133" s="29"/>
      <c r="M133" s="154"/>
      <c r="N133" s="155"/>
      <c r="O133" s="54"/>
      <c r="P133" s="54"/>
      <c r="Q133" s="54"/>
      <c r="R133" s="54"/>
      <c r="S133" s="54"/>
      <c r="T133" s="55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T133" s="16" t="s">
        <v>126</v>
      </c>
      <c r="AU133" s="16" t="s">
        <v>78</v>
      </c>
    </row>
    <row r="134" spans="1:65" s="2" customFormat="1" ht="33" customHeight="1">
      <c r="A134" s="28"/>
      <c r="B134" s="139"/>
      <c r="C134" s="140" t="s">
        <v>78</v>
      </c>
      <c r="D134" s="140" t="s">
        <v>117</v>
      </c>
      <c r="E134" s="141" t="s">
        <v>136</v>
      </c>
      <c r="F134" s="142" t="s">
        <v>137</v>
      </c>
      <c r="G134" s="143" t="s">
        <v>120</v>
      </c>
      <c r="H134" s="144">
        <v>9</v>
      </c>
      <c r="I134" s="145">
        <v>0</v>
      </c>
      <c r="J134" s="145">
        <f>ROUND(I134*H134,2)</f>
        <v>0</v>
      </c>
      <c r="K134" s="142" t="s">
        <v>121</v>
      </c>
      <c r="L134" s="29"/>
      <c r="M134" s="146" t="s">
        <v>1</v>
      </c>
      <c r="N134" s="147" t="s">
        <v>33</v>
      </c>
      <c r="O134" s="148">
        <v>0.33100000000000002</v>
      </c>
      <c r="P134" s="148">
        <f>O134*H134</f>
        <v>2.9790000000000001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50" t="s">
        <v>122</v>
      </c>
      <c r="AT134" s="150" t="s">
        <v>117</v>
      </c>
      <c r="AU134" s="150" t="s">
        <v>78</v>
      </c>
      <c r="AY134" s="16" t="s">
        <v>115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6" t="s">
        <v>76</v>
      </c>
      <c r="BK134" s="151">
        <f>ROUND(I134*H134,2)</f>
        <v>0</v>
      </c>
      <c r="BL134" s="16" t="s">
        <v>122</v>
      </c>
      <c r="BM134" s="150" t="s">
        <v>213</v>
      </c>
    </row>
    <row r="135" spans="1:65" s="2" customFormat="1" ht="29.25">
      <c r="A135" s="28"/>
      <c r="B135" s="29"/>
      <c r="C135" s="28"/>
      <c r="D135" s="152" t="s">
        <v>124</v>
      </c>
      <c r="E135" s="28"/>
      <c r="F135" s="153" t="s">
        <v>139</v>
      </c>
      <c r="G135" s="28"/>
      <c r="H135" s="28"/>
      <c r="I135" s="28"/>
      <c r="J135" s="28"/>
      <c r="K135" s="28"/>
      <c r="L135" s="29"/>
      <c r="M135" s="154"/>
      <c r="N135" s="155"/>
      <c r="O135" s="54"/>
      <c r="P135" s="54"/>
      <c r="Q135" s="54"/>
      <c r="R135" s="54"/>
      <c r="S135" s="54"/>
      <c r="T135" s="55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T135" s="16" t="s">
        <v>124</v>
      </c>
      <c r="AU135" s="16" t="s">
        <v>78</v>
      </c>
    </row>
    <row r="136" spans="1:65" s="2" customFormat="1">
      <c r="A136" s="28"/>
      <c r="B136" s="29"/>
      <c r="C136" s="28"/>
      <c r="D136" s="156" t="s">
        <v>126</v>
      </c>
      <c r="E136" s="28"/>
      <c r="F136" s="157" t="s">
        <v>140</v>
      </c>
      <c r="G136" s="28"/>
      <c r="H136" s="28"/>
      <c r="I136" s="28"/>
      <c r="J136" s="28"/>
      <c r="K136" s="28"/>
      <c r="L136" s="29"/>
      <c r="M136" s="154"/>
      <c r="N136" s="155"/>
      <c r="O136" s="54"/>
      <c r="P136" s="54"/>
      <c r="Q136" s="54"/>
      <c r="R136" s="54"/>
      <c r="S136" s="54"/>
      <c r="T136" s="55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T136" s="16" t="s">
        <v>126</v>
      </c>
      <c r="AU136" s="16" t="s">
        <v>78</v>
      </c>
    </row>
    <row r="137" spans="1:65" s="2" customFormat="1" ht="33" customHeight="1">
      <c r="A137" s="28"/>
      <c r="B137" s="139"/>
      <c r="C137" s="140" t="s">
        <v>122</v>
      </c>
      <c r="D137" s="140" t="s">
        <v>117</v>
      </c>
      <c r="E137" s="141" t="s">
        <v>148</v>
      </c>
      <c r="F137" s="142" t="s">
        <v>149</v>
      </c>
      <c r="G137" s="143" t="s">
        <v>120</v>
      </c>
      <c r="H137" s="144">
        <v>13.5</v>
      </c>
      <c r="I137" s="145">
        <v>0</v>
      </c>
      <c r="J137" s="145">
        <f>ROUND(I137*H137,2)</f>
        <v>0</v>
      </c>
      <c r="K137" s="142" t="s">
        <v>121</v>
      </c>
      <c r="L137" s="29"/>
      <c r="M137" s="146" t="s">
        <v>1</v>
      </c>
      <c r="N137" s="147" t="s">
        <v>33</v>
      </c>
      <c r="O137" s="148">
        <v>0.14099999999999999</v>
      </c>
      <c r="P137" s="148">
        <f>O137*H137</f>
        <v>1.9034999999999997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50" t="s">
        <v>122</v>
      </c>
      <c r="AT137" s="150" t="s">
        <v>117</v>
      </c>
      <c r="AU137" s="150" t="s">
        <v>78</v>
      </c>
      <c r="AY137" s="16" t="s">
        <v>115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6" t="s">
        <v>76</v>
      </c>
      <c r="BK137" s="151">
        <f>ROUND(I137*H137,2)</f>
        <v>0</v>
      </c>
      <c r="BL137" s="16" t="s">
        <v>122</v>
      </c>
      <c r="BM137" s="150" t="s">
        <v>214</v>
      </c>
    </row>
    <row r="138" spans="1:65" s="2" customFormat="1" ht="29.25">
      <c r="A138" s="28"/>
      <c r="B138" s="29"/>
      <c r="C138" s="28"/>
      <c r="D138" s="152" t="s">
        <v>124</v>
      </c>
      <c r="E138" s="28"/>
      <c r="F138" s="153" t="s">
        <v>151</v>
      </c>
      <c r="G138" s="28"/>
      <c r="H138" s="28"/>
      <c r="I138" s="28"/>
      <c r="J138" s="28"/>
      <c r="K138" s="28"/>
      <c r="L138" s="29"/>
      <c r="M138" s="154"/>
      <c r="N138" s="155"/>
      <c r="O138" s="54"/>
      <c r="P138" s="54"/>
      <c r="Q138" s="54"/>
      <c r="R138" s="54"/>
      <c r="S138" s="54"/>
      <c r="T138" s="55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T138" s="16" t="s">
        <v>124</v>
      </c>
      <c r="AU138" s="16" t="s">
        <v>78</v>
      </c>
    </row>
    <row r="139" spans="1:65" s="2" customFormat="1">
      <c r="A139" s="28"/>
      <c r="B139" s="29"/>
      <c r="C139" s="28"/>
      <c r="D139" s="156" t="s">
        <v>126</v>
      </c>
      <c r="E139" s="28"/>
      <c r="F139" s="157" t="s">
        <v>152</v>
      </c>
      <c r="G139" s="28"/>
      <c r="H139" s="28"/>
      <c r="I139" s="28"/>
      <c r="J139" s="28"/>
      <c r="K139" s="28"/>
      <c r="L139" s="29"/>
      <c r="M139" s="154"/>
      <c r="N139" s="155"/>
      <c r="O139" s="54"/>
      <c r="P139" s="54"/>
      <c r="Q139" s="54"/>
      <c r="R139" s="54"/>
      <c r="S139" s="54"/>
      <c r="T139" s="55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T139" s="16" t="s">
        <v>126</v>
      </c>
      <c r="AU139" s="16" t="s">
        <v>78</v>
      </c>
    </row>
    <row r="140" spans="1:65" s="14" customFormat="1">
      <c r="B140" s="164"/>
      <c r="D140" s="152" t="s">
        <v>128</v>
      </c>
      <c r="E140" s="165" t="s">
        <v>1</v>
      </c>
      <c r="F140" s="166" t="s">
        <v>215</v>
      </c>
      <c r="H140" s="167">
        <v>13.5</v>
      </c>
      <c r="L140" s="164"/>
      <c r="M140" s="168"/>
      <c r="N140" s="169"/>
      <c r="O140" s="169"/>
      <c r="P140" s="169"/>
      <c r="Q140" s="169"/>
      <c r="R140" s="169"/>
      <c r="S140" s="169"/>
      <c r="T140" s="170"/>
      <c r="AT140" s="165" t="s">
        <v>128</v>
      </c>
      <c r="AU140" s="165" t="s">
        <v>78</v>
      </c>
      <c r="AV140" s="14" t="s">
        <v>78</v>
      </c>
      <c r="AW140" s="14" t="s">
        <v>25</v>
      </c>
      <c r="AX140" s="14" t="s">
        <v>76</v>
      </c>
      <c r="AY140" s="165" t="s">
        <v>115</v>
      </c>
    </row>
    <row r="141" spans="1:65" s="2" customFormat="1" ht="33" customHeight="1">
      <c r="A141" s="28"/>
      <c r="B141" s="139"/>
      <c r="C141" s="140" t="s">
        <v>135</v>
      </c>
      <c r="D141" s="140" t="s">
        <v>117</v>
      </c>
      <c r="E141" s="141" t="s">
        <v>141</v>
      </c>
      <c r="F141" s="142" t="s">
        <v>142</v>
      </c>
      <c r="G141" s="143" t="s">
        <v>120</v>
      </c>
      <c r="H141" s="144">
        <v>45</v>
      </c>
      <c r="I141" s="145">
        <v>0</v>
      </c>
      <c r="J141" s="145">
        <f>ROUND(I141*H141,2)</f>
        <v>0</v>
      </c>
      <c r="K141" s="142" t="s">
        <v>121</v>
      </c>
      <c r="L141" s="29"/>
      <c r="M141" s="146" t="s">
        <v>1</v>
      </c>
      <c r="N141" s="147" t="s">
        <v>33</v>
      </c>
      <c r="O141" s="148">
        <v>0.35199999999999998</v>
      </c>
      <c r="P141" s="148">
        <f>O141*H141</f>
        <v>15.84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50" t="s">
        <v>122</v>
      </c>
      <c r="AT141" s="150" t="s">
        <v>117</v>
      </c>
      <c r="AU141" s="150" t="s">
        <v>78</v>
      </c>
      <c r="AY141" s="16" t="s">
        <v>115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16" t="s">
        <v>76</v>
      </c>
      <c r="BK141" s="151">
        <f>ROUND(I141*H141,2)</f>
        <v>0</v>
      </c>
      <c r="BL141" s="16" t="s">
        <v>122</v>
      </c>
      <c r="BM141" s="150" t="s">
        <v>216</v>
      </c>
    </row>
    <row r="142" spans="1:65" s="2" customFormat="1" ht="19.5">
      <c r="A142" s="28"/>
      <c r="B142" s="29"/>
      <c r="C142" s="28"/>
      <c r="D142" s="152" t="s">
        <v>124</v>
      </c>
      <c r="E142" s="28"/>
      <c r="F142" s="153" t="s">
        <v>144</v>
      </c>
      <c r="G142" s="28"/>
      <c r="H142" s="28"/>
      <c r="I142" s="28"/>
      <c r="J142" s="28"/>
      <c r="K142" s="28"/>
      <c r="L142" s="29"/>
      <c r="M142" s="154"/>
      <c r="N142" s="155"/>
      <c r="O142" s="54"/>
      <c r="P142" s="54"/>
      <c r="Q142" s="54"/>
      <c r="R142" s="54"/>
      <c r="S142" s="54"/>
      <c r="T142" s="55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T142" s="16" t="s">
        <v>124</v>
      </c>
      <c r="AU142" s="16" t="s">
        <v>78</v>
      </c>
    </row>
    <row r="143" spans="1:65" s="2" customFormat="1">
      <c r="A143" s="28"/>
      <c r="B143" s="29"/>
      <c r="C143" s="28"/>
      <c r="D143" s="156" t="s">
        <v>126</v>
      </c>
      <c r="E143" s="28"/>
      <c r="F143" s="157" t="s">
        <v>145</v>
      </c>
      <c r="G143" s="28"/>
      <c r="H143" s="28"/>
      <c r="I143" s="28"/>
      <c r="J143" s="28"/>
      <c r="K143" s="28"/>
      <c r="L143" s="29"/>
      <c r="M143" s="154"/>
      <c r="N143" s="155"/>
      <c r="O143" s="54"/>
      <c r="P143" s="54"/>
      <c r="Q143" s="54"/>
      <c r="R143" s="54"/>
      <c r="S143" s="54"/>
      <c r="T143" s="55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T143" s="16" t="s">
        <v>126</v>
      </c>
      <c r="AU143" s="16" t="s">
        <v>78</v>
      </c>
    </row>
    <row r="144" spans="1:65" s="13" customFormat="1">
      <c r="B144" s="158"/>
      <c r="D144" s="152" t="s">
        <v>128</v>
      </c>
      <c r="E144" s="159" t="s">
        <v>1</v>
      </c>
      <c r="F144" s="160" t="s">
        <v>217</v>
      </c>
      <c r="H144" s="159" t="s">
        <v>1</v>
      </c>
      <c r="L144" s="158"/>
      <c r="M144" s="161"/>
      <c r="N144" s="162"/>
      <c r="O144" s="162"/>
      <c r="P144" s="162"/>
      <c r="Q144" s="162"/>
      <c r="R144" s="162"/>
      <c r="S144" s="162"/>
      <c r="T144" s="163"/>
      <c r="AT144" s="159" t="s">
        <v>128</v>
      </c>
      <c r="AU144" s="159" t="s">
        <v>78</v>
      </c>
      <c r="AV144" s="13" t="s">
        <v>76</v>
      </c>
      <c r="AW144" s="13" t="s">
        <v>25</v>
      </c>
      <c r="AX144" s="13" t="s">
        <v>68</v>
      </c>
      <c r="AY144" s="159" t="s">
        <v>115</v>
      </c>
    </row>
    <row r="145" spans="1:65" s="14" customFormat="1">
      <c r="B145" s="164"/>
      <c r="D145" s="152" t="s">
        <v>128</v>
      </c>
      <c r="E145" s="165" t="s">
        <v>1</v>
      </c>
      <c r="F145" s="166" t="s">
        <v>218</v>
      </c>
      <c r="H145" s="167">
        <v>45</v>
      </c>
      <c r="L145" s="164"/>
      <c r="M145" s="168"/>
      <c r="N145" s="169"/>
      <c r="O145" s="169"/>
      <c r="P145" s="169"/>
      <c r="Q145" s="169"/>
      <c r="R145" s="169"/>
      <c r="S145" s="169"/>
      <c r="T145" s="170"/>
      <c r="AT145" s="165" t="s">
        <v>128</v>
      </c>
      <c r="AU145" s="165" t="s">
        <v>78</v>
      </c>
      <c r="AV145" s="14" t="s">
        <v>78</v>
      </c>
      <c r="AW145" s="14" t="s">
        <v>25</v>
      </c>
      <c r="AX145" s="14" t="s">
        <v>76</v>
      </c>
      <c r="AY145" s="165" t="s">
        <v>115</v>
      </c>
    </row>
    <row r="146" spans="1:65" s="2" customFormat="1" ht="24.2" customHeight="1">
      <c r="A146" s="28"/>
      <c r="B146" s="139"/>
      <c r="C146" s="140" t="s">
        <v>147</v>
      </c>
      <c r="D146" s="140" t="s">
        <v>117</v>
      </c>
      <c r="E146" s="141" t="s">
        <v>219</v>
      </c>
      <c r="F146" s="142" t="s">
        <v>220</v>
      </c>
      <c r="G146" s="143" t="s">
        <v>120</v>
      </c>
      <c r="H146" s="144">
        <v>45</v>
      </c>
      <c r="I146" s="145">
        <v>0</v>
      </c>
      <c r="J146" s="145">
        <f>ROUND(I146*H146,2)</f>
        <v>0</v>
      </c>
      <c r="K146" s="142" t="s">
        <v>121</v>
      </c>
      <c r="L146" s="29"/>
      <c r="M146" s="146" t="s">
        <v>1</v>
      </c>
      <c r="N146" s="147" t="s">
        <v>33</v>
      </c>
      <c r="O146" s="148">
        <v>0.39400000000000002</v>
      </c>
      <c r="P146" s="148">
        <f>O146*H146</f>
        <v>17.73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50" t="s">
        <v>122</v>
      </c>
      <c r="AT146" s="150" t="s">
        <v>117</v>
      </c>
      <c r="AU146" s="150" t="s">
        <v>78</v>
      </c>
      <c r="AY146" s="16" t="s">
        <v>115</v>
      </c>
      <c r="BE146" s="151">
        <f>IF(N146="základní",J146,0)</f>
        <v>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6" t="s">
        <v>76</v>
      </c>
      <c r="BK146" s="151">
        <f>ROUND(I146*H146,2)</f>
        <v>0</v>
      </c>
      <c r="BL146" s="16" t="s">
        <v>122</v>
      </c>
      <c r="BM146" s="150" t="s">
        <v>221</v>
      </c>
    </row>
    <row r="147" spans="1:65" s="2" customFormat="1" ht="39">
      <c r="A147" s="28"/>
      <c r="B147" s="29"/>
      <c r="C147" s="28"/>
      <c r="D147" s="152" t="s">
        <v>124</v>
      </c>
      <c r="E147" s="28"/>
      <c r="F147" s="153" t="s">
        <v>222</v>
      </c>
      <c r="G147" s="28"/>
      <c r="H147" s="28"/>
      <c r="I147" s="28"/>
      <c r="J147" s="28"/>
      <c r="K147" s="28"/>
      <c r="L147" s="29"/>
      <c r="M147" s="154"/>
      <c r="N147" s="155"/>
      <c r="O147" s="54"/>
      <c r="P147" s="54"/>
      <c r="Q147" s="54"/>
      <c r="R147" s="54"/>
      <c r="S147" s="54"/>
      <c r="T147" s="55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T147" s="16" t="s">
        <v>124</v>
      </c>
      <c r="AU147" s="16" t="s">
        <v>78</v>
      </c>
    </row>
    <row r="148" spans="1:65" s="2" customFormat="1">
      <c r="A148" s="28"/>
      <c r="B148" s="29"/>
      <c r="C148" s="28"/>
      <c r="D148" s="156" t="s">
        <v>126</v>
      </c>
      <c r="E148" s="28"/>
      <c r="F148" s="157" t="s">
        <v>223</v>
      </c>
      <c r="G148" s="28"/>
      <c r="H148" s="28"/>
      <c r="I148" s="28"/>
      <c r="J148" s="28"/>
      <c r="K148" s="28"/>
      <c r="L148" s="29"/>
      <c r="M148" s="154"/>
      <c r="N148" s="155"/>
      <c r="O148" s="54"/>
      <c r="P148" s="54"/>
      <c r="Q148" s="54"/>
      <c r="R148" s="54"/>
      <c r="S148" s="54"/>
      <c r="T148" s="55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T148" s="16" t="s">
        <v>126</v>
      </c>
      <c r="AU148" s="16" t="s">
        <v>78</v>
      </c>
    </row>
    <row r="149" spans="1:65" s="13" customFormat="1">
      <c r="B149" s="158"/>
      <c r="D149" s="152" t="s">
        <v>128</v>
      </c>
      <c r="E149" s="159" t="s">
        <v>1</v>
      </c>
      <c r="F149" s="160" t="s">
        <v>217</v>
      </c>
      <c r="H149" s="159" t="s">
        <v>1</v>
      </c>
      <c r="L149" s="158"/>
      <c r="M149" s="161"/>
      <c r="N149" s="162"/>
      <c r="O149" s="162"/>
      <c r="P149" s="162"/>
      <c r="Q149" s="162"/>
      <c r="R149" s="162"/>
      <c r="S149" s="162"/>
      <c r="T149" s="163"/>
      <c r="AT149" s="159" t="s">
        <v>128</v>
      </c>
      <c r="AU149" s="159" t="s">
        <v>78</v>
      </c>
      <c r="AV149" s="13" t="s">
        <v>76</v>
      </c>
      <c r="AW149" s="13" t="s">
        <v>25</v>
      </c>
      <c r="AX149" s="13" t="s">
        <v>68</v>
      </c>
      <c r="AY149" s="159" t="s">
        <v>115</v>
      </c>
    </row>
    <row r="150" spans="1:65" s="14" customFormat="1">
      <c r="B150" s="164"/>
      <c r="D150" s="152" t="s">
        <v>128</v>
      </c>
      <c r="E150" s="165" t="s">
        <v>1</v>
      </c>
      <c r="F150" s="166" t="s">
        <v>224</v>
      </c>
      <c r="H150" s="167">
        <v>45</v>
      </c>
      <c r="L150" s="164"/>
      <c r="M150" s="168"/>
      <c r="N150" s="169"/>
      <c r="O150" s="169"/>
      <c r="P150" s="169"/>
      <c r="Q150" s="169"/>
      <c r="R150" s="169"/>
      <c r="S150" s="169"/>
      <c r="T150" s="170"/>
      <c r="AT150" s="165" t="s">
        <v>128</v>
      </c>
      <c r="AU150" s="165" t="s">
        <v>78</v>
      </c>
      <c r="AV150" s="14" t="s">
        <v>78</v>
      </c>
      <c r="AW150" s="14" t="s">
        <v>25</v>
      </c>
      <c r="AX150" s="14" t="s">
        <v>76</v>
      </c>
      <c r="AY150" s="165" t="s">
        <v>115</v>
      </c>
    </row>
    <row r="151" spans="1:65" s="12" customFormat="1" ht="22.9" customHeight="1">
      <c r="B151" s="127"/>
      <c r="D151" s="128" t="s">
        <v>67</v>
      </c>
      <c r="E151" s="137" t="s">
        <v>122</v>
      </c>
      <c r="F151" s="137" t="s">
        <v>180</v>
      </c>
      <c r="J151" s="138">
        <f>BK151</f>
        <v>0</v>
      </c>
      <c r="L151" s="127"/>
      <c r="M151" s="131"/>
      <c r="N151" s="132"/>
      <c r="O151" s="132"/>
      <c r="P151" s="133">
        <f>SUM(P152:P156)</f>
        <v>55.71</v>
      </c>
      <c r="Q151" s="132"/>
      <c r="R151" s="133">
        <f>SUM(R152:R156)</f>
        <v>28.133700000000001</v>
      </c>
      <c r="S151" s="132"/>
      <c r="T151" s="134">
        <f>SUM(T152:T156)</f>
        <v>0</v>
      </c>
      <c r="AR151" s="128" t="s">
        <v>76</v>
      </c>
      <c r="AT151" s="135" t="s">
        <v>67</v>
      </c>
      <c r="AU151" s="135" t="s">
        <v>76</v>
      </c>
      <c r="AY151" s="128" t="s">
        <v>115</v>
      </c>
      <c r="BK151" s="136">
        <f>SUM(BK152:BK156)</f>
        <v>0</v>
      </c>
    </row>
    <row r="152" spans="1:65" s="2" customFormat="1" ht="24.2" customHeight="1">
      <c r="A152" s="28"/>
      <c r="B152" s="139"/>
      <c r="C152" s="140" t="s">
        <v>173</v>
      </c>
      <c r="D152" s="140" t="s">
        <v>117</v>
      </c>
      <c r="E152" s="141" t="s">
        <v>225</v>
      </c>
      <c r="F152" s="142" t="s">
        <v>226</v>
      </c>
      <c r="G152" s="143" t="s">
        <v>227</v>
      </c>
      <c r="H152" s="144">
        <v>30</v>
      </c>
      <c r="I152" s="145">
        <v>0</v>
      </c>
      <c r="J152" s="145">
        <f>ROUND(I152*H152,2)</f>
        <v>0</v>
      </c>
      <c r="K152" s="142" t="s">
        <v>121</v>
      </c>
      <c r="L152" s="29"/>
      <c r="M152" s="146" t="s">
        <v>1</v>
      </c>
      <c r="N152" s="147" t="s">
        <v>33</v>
      </c>
      <c r="O152" s="148">
        <v>0.48199999999999998</v>
      </c>
      <c r="P152" s="148">
        <f>O152*H152</f>
        <v>14.459999999999999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50" t="s">
        <v>122</v>
      </c>
      <c r="AT152" s="150" t="s">
        <v>117</v>
      </c>
      <c r="AU152" s="150" t="s">
        <v>78</v>
      </c>
      <c r="AY152" s="16" t="s">
        <v>115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6" t="s">
        <v>76</v>
      </c>
      <c r="BK152" s="151">
        <f>ROUND(I152*H152,2)</f>
        <v>0</v>
      </c>
      <c r="BL152" s="16" t="s">
        <v>122</v>
      </c>
      <c r="BM152" s="150" t="s">
        <v>228</v>
      </c>
    </row>
    <row r="153" spans="1:65" s="2" customFormat="1" ht="19.5">
      <c r="A153" s="28"/>
      <c r="B153" s="29"/>
      <c r="C153" s="28"/>
      <c r="D153" s="152" t="s">
        <v>124</v>
      </c>
      <c r="E153" s="28"/>
      <c r="F153" s="153" t="s">
        <v>229</v>
      </c>
      <c r="G153" s="28"/>
      <c r="H153" s="28"/>
      <c r="I153" s="28"/>
      <c r="J153" s="28"/>
      <c r="K153" s="28"/>
      <c r="L153" s="29"/>
      <c r="M153" s="154"/>
      <c r="N153" s="155"/>
      <c r="O153" s="54"/>
      <c r="P153" s="54"/>
      <c r="Q153" s="54"/>
      <c r="R153" s="54"/>
      <c r="S153" s="54"/>
      <c r="T153" s="55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T153" s="16" t="s">
        <v>124</v>
      </c>
      <c r="AU153" s="16" t="s">
        <v>78</v>
      </c>
    </row>
    <row r="154" spans="1:65" s="2" customFormat="1">
      <c r="A154" s="28"/>
      <c r="B154" s="29"/>
      <c r="C154" s="28"/>
      <c r="D154" s="156" t="s">
        <v>126</v>
      </c>
      <c r="E154" s="28"/>
      <c r="F154" s="157" t="s">
        <v>230</v>
      </c>
      <c r="G154" s="28"/>
      <c r="H154" s="28"/>
      <c r="I154" s="28"/>
      <c r="J154" s="28"/>
      <c r="K154" s="28"/>
      <c r="L154" s="29"/>
      <c r="M154" s="154"/>
      <c r="N154" s="155"/>
      <c r="O154" s="54"/>
      <c r="P154" s="54"/>
      <c r="Q154" s="54"/>
      <c r="R154" s="54"/>
      <c r="S154" s="54"/>
      <c r="T154" s="55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T154" s="16" t="s">
        <v>126</v>
      </c>
      <c r="AU154" s="16" t="s">
        <v>78</v>
      </c>
    </row>
    <row r="155" spans="1:65" s="2" customFormat="1" ht="33" customHeight="1">
      <c r="A155" s="28"/>
      <c r="B155" s="139"/>
      <c r="C155" s="140" t="s">
        <v>166</v>
      </c>
      <c r="D155" s="140" t="s">
        <v>117</v>
      </c>
      <c r="E155" s="141" t="s">
        <v>231</v>
      </c>
      <c r="F155" s="142" t="s">
        <v>232</v>
      </c>
      <c r="G155" s="143" t="s">
        <v>227</v>
      </c>
      <c r="H155" s="144">
        <v>30</v>
      </c>
      <c r="I155" s="145">
        <v>0</v>
      </c>
      <c r="J155" s="145">
        <f>ROUND(I155*H155,2)</f>
        <v>0</v>
      </c>
      <c r="K155" s="142" t="s">
        <v>1</v>
      </c>
      <c r="L155" s="29"/>
      <c r="M155" s="146" t="s">
        <v>1</v>
      </c>
      <c r="N155" s="147" t="s">
        <v>33</v>
      </c>
      <c r="O155" s="148">
        <v>1.375</v>
      </c>
      <c r="P155" s="148">
        <f>O155*H155</f>
        <v>41.25</v>
      </c>
      <c r="Q155" s="148">
        <v>0.93779000000000001</v>
      </c>
      <c r="R155" s="148">
        <f>Q155*H155</f>
        <v>28.133700000000001</v>
      </c>
      <c r="S155" s="148">
        <v>0</v>
      </c>
      <c r="T155" s="149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50" t="s">
        <v>122</v>
      </c>
      <c r="AT155" s="150" t="s">
        <v>117</v>
      </c>
      <c r="AU155" s="150" t="s">
        <v>78</v>
      </c>
      <c r="AY155" s="16" t="s">
        <v>115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6" t="s">
        <v>76</v>
      </c>
      <c r="BK155" s="151">
        <f>ROUND(I155*H155,2)</f>
        <v>0</v>
      </c>
      <c r="BL155" s="16" t="s">
        <v>122</v>
      </c>
      <c r="BM155" s="150" t="s">
        <v>233</v>
      </c>
    </row>
    <row r="156" spans="1:65" s="2" customFormat="1" ht="19.5">
      <c r="A156" s="28"/>
      <c r="B156" s="29"/>
      <c r="C156" s="28"/>
      <c r="D156" s="152" t="s">
        <v>124</v>
      </c>
      <c r="E156" s="28"/>
      <c r="F156" s="153" t="s">
        <v>234</v>
      </c>
      <c r="G156" s="28"/>
      <c r="H156" s="28"/>
      <c r="I156" s="28"/>
      <c r="J156" s="28"/>
      <c r="K156" s="28"/>
      <c r="L156" s="29"/>
      <c r="M156" s="154"/>
      <c r="N156" s="155"/>
      <c r="O156" s="54"/>
      <c r="P156" s="54"/>
      <c r="Q156" s="54"/>
      <c r="R156" s="54"/>
      <c r="S156" s="54"/>
      <c r="T156" s="55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T156" s="16" t="s">
        <v>124</v>
      </c>
      <c r="AU156" s="16" t="s">
        <v>78</v>
      </c>
    </row>
    <row r="157" spans="1:65" s="12" customFormat="1" ht="22.9" customHeight="1">
      <c r="B157" s="127"/>
      <c r="D157" s="128" t="s">
        <v>67</v>
      </c>
      <c r="E157" s="137" t="s">
        <v>191</v>
      </c>
      <c r="F157" s="137" t="s">
        <v>192</v>
      </c>
      <c r="J157" s="138">
        <f>BK157</f>
        <v>0</v>
      </c>
      <c r="L157" s="127"/>
      <c r="M157" s="131"/>
      <c r="N157" s="132"/>
      <c r="O157" s="132"/>
      <c r="P157" s="133">
        <f>SUM(P158:P160)</f>
        <v>11.368292</v>
      </c>
      <c r="Q157" s="132"/>
      <c r="R157" s="133">
        <f>SUM(R158:R160)</f>
        <v>0</v>
      </c>
      <c r="S157" s="132"/>
      <c r="T157" s="134">
        <f>SUM(T158:T160)</f>
        <v>0</v>
      </c>
      <c r="AR157" s="128" t="s">
        <v>76</v>
      </c>
      <c r="AT157" s="135" t="s">
        <v>67</v>
      </c>
      <c r="AU157" s="135" t="s">
        <v>76</v>
      </c>
      <c r="AY157" s="128" t="s">
        <v>115</v>
      </c>
      <c r="BK157" s="136">
        <f>SUM(BK158:BK160)</f>
        <v>0</v>
      </c>
    </row>
    <row r="158" spans="1:65" s="2" customFormat="1" ht="16.5" customHeight="1">
      <c r="A158" s="28"/>
      <c r="B158" s="139"/>
      <c r="C158" s="140" t="s">
        <v>181</v>
      </c>
      <c r="D158" s="140" t="s">
        <v>117</v>
      </c>
      <c r="E158" s="141" t="s">
        <v>193</v>
      </c>
      <c r="F158" s="142" t="s">
        <v>194</v>
      </c>
      <c r="G158" s="143" t="s">
        <v>195</v>
      </c>
      <c r="H158" s="144">
        <v>33.634</v>
      </c>
      <c r="I158" s="145">
        <v>0</v>
      </c>
      <c r="J158" s="145">
        <f>ROUND(I158*H158,2)</f>
        <v>0</v>
      </c>
      <c r="K158" s="142" t="s">
        <v>121</v>
      </c>
      <c r="L158" s="29"/>
      <c r="M158" s="146" t="s">
        <v>1</v>
      </c>
      <c r="N158" s="147" t="s">
        <v>33</v>
      </c>
      <c r="O158" s="148">
        <v>0.33800000000000002</v>
      </c>
      <c r="P158" s="148">
        <f>O158*H158</f>
        <v>11.368292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50" t="s">
        <v>122</v>
      </c>
      <c r="AT158" s="150" t="s">
        <v>117</v>
      </c>
      <c r="AU158" s="150" t="s">
        <v>78</v>
      </c>
      <c r="AY158" s="16" t="s">
        <v>115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6" t="s">
        <v>76</v>
      </c>
      <c r="BK158" s="151">
        <f>ROUND(I158*H158,2)</f>
        <v>0</v>
      </c>
      <c r="BL158" s="16" t="s">
        <v>122</v>
      </c>
      <c r="BM158" s="150" t="s">
        <v>235</v>
      </c>
    </row>
    <row r="159" spans="1:65" s="2" customFormat="1" ht="19.5">
      <c r="A159" s="28"/>
      <c r="B159" s="29"/>
      <c r="C159" s="28"/>
      <c r="D159" s="152" t="s">
        <v>124</v>
      </c>
      <c r="E159" s="28"/>
      <c r="F159" s="153" t="s">
        <v>197</v>
      </c>
      <c r="G159" s="28"/>
      <c r="H159" s="28"/>
      <c r="I159" s="28"/>
      <c r="J159" s="28"/>
      <c r="K159" s="28"/>
      <c r="L159" s="29"/>
      <c r="M159" s="154"/>
      <c r="N159" s="155"/>
      <c r="O159" s="54"/>
      <c r="P159" s="54"/>
      <c r="Q159" s="54"/>
      <c r="R159" s="54"/>
      <c r="S159" s="54"/>
      <c r="T159" s="55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T159" s="16" t="s">
        <v>124</v>
      </c>
      <c r="AU159" s="16" t="s">
        <v>78</v>
      </c>
    </row>
    <row r="160" spans="1:65" s="2" customFormat="1">
      <c r="A160" s="28"/>
      <c r="B160" s="29"/>
      <c r="C160" s="28"/>
      <c r="D160" s="156" t="s">
        <v>126</v>
      </c>
      <c r="E160" s="28"/>
      <c r="F160" s="157" t="s">
        <v>198</v>
      </c>
      <c r="G160" s="28"/>
      <c r="H160" s="28"/>
      <c r="I160" s="28"/>
      <c r="J160" s="28"/>
      <c r="K160" s="28"/>
      <c r="L160" s="29"/>
      <c r="M160" s="171"/>
      <c r="N160" s="172"/>
      <c r="O160" s="173"/>
      <c r="P160" s="173"/>
      <c r="Q160" s="173"/>
      <c r="R160" s="173"/>
      <c r="S160" s="173"/>
      <c r="T160" s="174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T160" s="16" t="s">
        <v>126</v>
      </c>
      <c r="AU160" s="16" t="s">
        <v>78</v>
      </c>
    </row>
    <row r="161" spans="1:31" s="2" customFormat="1" ht="6.95" customHeight="1">
      <c r="A161" s="28"/>
      <c r="B161" s="43"/>
      <c r="C161" s="44"/>
      <c r="D161" s="44"/>
      <c r="E161" s="44"/>
      <c r="F161" s="44"/>
      <c r="G161" s="44"/>
      <c r="H161" s="44"/>
      <c r="I161" s="44"/>
      <c r="J161" s="44"/>
      <c r="K161" s="44"/>
      <c r="L161" s="29"/>
      <c r="M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</row>
  </sheetData>
  <autoFilter ref="C119:K16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5" r:id="rId1"/>
    <hyperlink ref="F130" r:id="rId2"/>
    <hyperlink ref="F133" r:id="rId3"/>
    <hyperlink ref="F136" r:id="rId4"/>
    <hyperlink ref="F139" r:id="rId5"/>
    <hyperlink ref="F143" r:id="rId6"/>
    <hyperlink ref="F148" r:id="rId7"/>
    <hyperlink ref="F154" r:id="rId8"/>
    <hyperlink ref="F160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7"/>
  <sheetViews>
    <sheetView showGridLines="0" topLeftCell="A119" workbookViewId="0">
      <selection activeCell="J143" sqref="J1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4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1:46" s="1" customFormat="1" ht="24.95" customHeight="1">
      <c r="B4" s="19"/>
      <c r="D4" s="20" t="s">
        <v>88</v>
      </c>
      <c r="L4" s="19"/>
      <c r="M4" s="90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14</v>
      </c>
      <c r="L6" s="19"/>
    </row>
    <row r="7" spans="1:46" s="1" customFormat="1" ht="26.25" customHeight="1">
      <c r="B7" s="19"/>
      <c r="E7" s="210" t="str">
        <f>'Rekapitulace stavby'!K6</f>
        <v>OPŠ 09/2024 VT Ostravice, Hodoňovice km 31,495 - oprava jezu Hodoňovice, č. stavby 8859</v>
      </c>
      <c r="F7" s="211"/>
      <c r="G7" s="211"/>
      <c r="H7" s="211"/>
      <c r="L7" s="19"/>
    </row>
    <row r="8" spans="1:46" s="2" customFormat="1" ht="12" customHeight="1">
      <c r="A8" s="28"/>
      <c r="B8" s="29"/>
      <c r="C8" s="28"/>
      <c r="D8" s="25" t="s">
        <v>89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5" t="s">
        <v>236</v>
      </c>
      <c r="F9" s="209"/>
      <c r="G9" s="209"/>
      <c r="H9" s="209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15</v>
      </c>
      <c r="E11" s="28"/>
      <c r="F11" s="23" t="s">
        <v>1</v>
      </c>
      <c r="G11" s="28"/>
      <c r="H11" s="28"/>
      <c r="I11" s="25" t="s">
        <v>16</v>
      </c>
      <c r="J11" s="23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17</v>
      </c>
      <c r="E12" s="28"/>
      <c r="F12" s="23" t="s">
        <v>18</v>
      </c>
      <c r="G12" s="28"/>
      <c r="H12" s="28"/>
      <c r="I12" s="25" t="s">
        <v>19</v>
      </c>
      <c r="J12" s="51">
        <f>'Rekapitulace stavby'!AN8</f>
        <v>45923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20</v>
      </c>
      <c r="E14" s="28"/>
      <c r="F14" s="28"/>
      <c r="G14" s="28"/>
      <c r="H14" s="28"/>
      <c r="I14" s="25" t="s">
        <v>21</v>
      </c>
      <c r="J14" s="23" t="str">
        <f>IF('Rekapitulace stavby'!AN10="","",'Rekapitulace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tr">
        <f>IF('Rekapitulace stavby'!E11="","",'Rekapitulace stavby'!E11)</f>
        <v xml:space="preserve"> </v>
      </c>
      <c r="F15" s="28"/>
      <c r="G15" s="28"/>
      <c r="H15" s="28"/>
      <c r="I15" s="25" t="s">
        <v>22</v>
      </c>
      <c r="J15" s="23" t="str">
        <f>IF('Rekapitulace stavby'!AN11="","",'Rekapitulace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23</v>
      </c>
      <c r="E17" s="28"/>
      <c r="F17" s="28"/>
      <c r="G17" s="28"/>
      <c r="H17" s="28"/>
      <c r="I17" s="25" t="s">
        <v>21</v>
      </c>
      <c r="J17" s="23" t="str">
        <f>'Rekapitulace stavby'!AN13</f>
        <v/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7" t="str">
        <f>'Rekapitulace stavby'!E14</f>
        <v xml:space="preserve"> </v>
      </c>
      <c r="F18" s="197"/>
      <c r="G18" s="197"/>
      <c r="H18" s="197"/>
      <c r="I18" s="25" t="s">
        <v>22</v>
      </c>
      <c r="J18" s="23" t="str">
        <f>'Rekapitulace stavby'!AN14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24</v>
      </c>
      <c r="E20" s="28"/>
      <c r="F20" s="28"/>
      <c r="G20" s="28"/>
      <c r="H20" s="28"/>
      <c r="I20" s="25" t="s">
        <v>21</v>
      </c>
      <c r="J20" s="23" t="str">
        <f>IF('Rekapitulace stavby'!AN16="","",'Rekapitulace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tr">
        <f>IF('Rekapitulace stavby'!E17="","",'Rekapitulace stavby'!E17)</f>
        <v xml:space="preserve"> </v>
      </c>
      <c r="F21" s="28"/>
      <c r="G21" s="28"/>
      <c r="H21" s="28"/>
      <c r="I21" s="25" t="s">
        <v>22</v>
      </c>
      <c r="J21" s="23" t="str">
        <f>IF('Rekapitulace stavby'!AN17="","",'Rekapitulace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26</v>
      </c>
      <c r="E23" s="28"/>
      <c r="F23" s="28"/>
      <c r="G23" s="28"/>
      <c r="H23" s="28"/>
      <c r="I23" s="25" t="s">
        <v>21</v>
      </c>
      <c r="J23" s="23" t="str">
        <f>IF('Rekapitulace stavby'!AN19="","",'Rekapitulace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tr">
        <f>IF('Rekapitulace stavby'!E20="","",'Rekapitulace stavby'!E20)</f>
        <v xml:space="preserve"> </v>
      </c>
      <c r="F24" s="28"/>
      <c r="G24" s="28"/>
      <c r="H24" s="28"/>
      <c r="I24" s="25" t="s">
        <v>22</v>
      </c>
      <c r="J24" s="23" t="str">
        <f>IF('Rekapitulace stavby'!AN20="","",'Rekapitulace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27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1"/>
      <c r="B27" s="92"/>
      <c r="C27" s="91"/>
      <c r="D27" s="91"/>
      <c r="E27" s="200" t="s">
        <v>1</v>
      </c>
      <c r="F27" s="200"/>
      <c r="G27" s="200"/>
      <c r="H27" s="200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4" t="s">
        <v>28</v>
      </c>
      <c r="E30" s="28"/>
      <c r="F30" s="28"/>
      <c r="G30" s="28"/>
      <c r="H30" s="28"/>
      <c r="I30" s="28"/>
      <c r="J30" s="67">
        <f>ROUND(J118,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30</v>
      </c>
      <c r="G32" s="28"/>
      <c r="H32" s="28"/>
      <c r="I32" s="32" t="s">
        <v>29</v>
      </c>
      <c r="J32" s="32" t="s">
        <v>31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5" t="s">
        <v>32</v>
      </c>
      <c r="E33" s="25" t="s">
        <v>33</v>
      </c>
      <c r="F33" s="96">
        <f>ROUND((SUM(BE118:BE136)),  2)</f>
        <v>0</v>
      </c>
      <c r="G33" s="28"/>
      <c r="H33" s="28"/>
      <c r="I33" s="97">
        <v>0.21</v>
      </c>
      <c r="J33" s="96">
        <f>ROUND(((SUM(BE118:BE136))*I33),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5" t="s">
        <v>34</v>
      </c>
      <c r="F34" s="96">
        <f>ROUND((SUM(BF118:BF136)),  2)</f>
        <v>0</v>
      </c>
      <c r="G34" s="28"/>
      <c r="H34" s="28"/>
      <c r="I34" s="97">
        <v>0.12</v>
      </c>
      <c r="J34" s="96">
        <f>ROUND(((SUM(BF118:BF136))*I34),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5" t="s">
        <v>35</v>
      </c>
      <c r="F35" s="96">
        <f>ROUND((SUM(BG118:BG136)),  2)</f>
        <v>0</v>
      </c>
      <c r="G35" s="28"/>
      <c r="H35" s="28"/>
      <c r="I35" s="97">
        <v>0.21</v>
      </c>
      <c r="J35" s="96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5" t="s">
        <v>36</v>
      </c>
      <c r="F36" s="96">
        <f>ROUND((SUM(BH118:BH136)),  2)</f>
        <v>0</v>
      </c>
      <c r="G36" s="28"/>
      <c r="H36" s="28"/>
      <c r="I36" s="97">
        <v>0.12</v>
      </c>
      <c r="J36" s="96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5" t="s">
        <v>37</v>
      </c>
      <c r="F37" s="96">
        <f>ROUND((SUM(BI118:BI136)),  2)</f>
        <v>0</v>
      </c>
      <c r="G37" s="28"/>
      <c r="H37" s="28"/>
      <c r="I37" s="97">
        <v>0</v>
      </c>
      <c r="J37" s="96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8"/>
      <c r="D39" s="99" t="s">
        <v>38</v>
      </c>
      <c r="E39" s="56"/>
      <c r="F39" s="56"/>
      <c r="G39" s="100" t="s">
        <v>39</v>
      </c>
      <c r="H39" s="101" t="s">
        <v>40</v>
      </c>
      <c r="I39" s="56"/>
      <c r="J39" s="102">
        <f>SUM(J30:J37)</f>
        <v>0</v>
      </c>
      <c r="K39" s="103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38"/>
      <c r="D50" s="39" t="s">
        <v>41</v>
      </c>
      <c r="E50" s="40"/>
      <c r="F50" s="40"/>
      <c r="G50" s="39" t="s">
        <v>42</v>
      </c>
      <c r="H50" s="40"/>
      <c r="I50" s="40"/>
      <c r="J50" s="40"/>
      <c r="K50" s="40"/>
      <c r="L50" s="38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1" t="s">
        <v>43</v>
      </c>
      <c r="E61" s="31"/>
      <c r="F61" s="104" t="s">
        <v>44</v>
      </c>
      <c r="G61" s="41" t="s">
        <v>43</v>
      </c>
      <c r="H61" s="31"/>
      <c r="I61" s="31"/>
      <c r="J61" s="105" t="s">
        <v>44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39" t="s">
        <v>45</v>
      </c>
      <c r="E65" s="42"/>
      <c r="F65" s="42"/>
      <c r="G65" s="39" t="s">
        <v>46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1" t="s">
        <v>43</v>
      </c>
      <c r="E76" s="31"/>
      <c r="F76" s="104" t="s">
        <v>44</v>
      </c>
      <c r="G76" s="41" t="s">
        <v>43</v>
      </c>
      <c r="H76" s="31"/>
      <c r="I76" s="31"/>
      <c r="J76" s="105" t="s">
        <v>44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91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14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28"/>
      <c r="D85" s="28"/>
      <c r="E85" s="210" t="str">
        <f>E7</f>
        <v>OPŠ 09/2024 VT Ostravice, Hodoňovice km 31,495 - oprava jezu Hodoňovice, č. stavby 8859</v>
      </c>
      <c r="F85" s="211"/>
      <c r="G85" s="211"/>
      <c r="H85" s="211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89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5" t="str">
        <f>E9</f>
        <v>03 - Vyčištění vývaru</v>
      </c>
      <c r="F87" s="209"/>
      <c r="G87" s="209"/>
      <c r="H87" s="209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17</v>
      </c>
      <c r="D89" s="28"/>
      <c r="E89" s="28"/>
      <c r="F89" s="23" t="str">
        <f>F12</f>
        <v xml:space="preserve"> </v>
      </c>
      <c r="G89" s="28"/>
      <c r="H89" s="28"/>
      <c r="I89" s="25" t="s">
        <v>19</v>
      </c>
      <c r="J89" s="51">
        <f>IF(J12="","",J12)</f>
        <v>45923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5" t="s">
        <v>20</v>
      </c>
      <c r="D91" s="28"/>
      <c r="E91" s="28"/>
      <c r="F91" s="23" t="str">
        <f>E15</f>
        <v xml:space="preserve"> </v>
      </c>
      <c r="G91" s="28"/>
      <c r="H91" s="28"/>
      <c r="I91" s="25" t="s">
        <v>24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5" t="s">
        <v>23</v>
      </c>
      <c r="D92" s="28"/>
      <c r="E92" s="28"/>
      <c r="F92" s="23" t="str">
        <f>IF(E18="","",E18)</f>
        <v xml:space="preserve"> </v>
      </c>
      <c r="G92" s="28"/>
      <c r="H92" s="28"/>
      <c r="I92" s="25" t="s">
        <v>26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6" t="s">
        <v>92</v>
      </c>
      <c r="D94" s="98"/>
      <c r="E94" s="98"/>
      <c r="F94" s="98"/>
      <c r="G94" s="98"/>
      <c r="H94" s="98"/>
      <c r="I94" s="98"/>
      <c r="J94" s="107" t="s">
        <v>93</v>
      </c>
      <c r="K94" s="9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8" t="s">
        <v>94</v>
      </c>
      <c r="D96" s="28"/>
      <c r="E96" s="28"/>
      <c r="F96" s="28"/>
      <c r="G96" s="28"/>
      <c r="H96" s="28"/>
      <c r="I96" s="28"/>
      <c r="J96" s="67">
        <f>J118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95</v>
      </c>
    </row>
    <row r="97" spans="1:31" s="9" customFormat="1" ht="24.95" customHeight="1">
      <c r="B97" s="109"/>
      <c r="D97" s="110" t="s">
        <v>96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19.899999999999999" customHeight="1">
      <c r="B98" s="113"/>
      <c r="D98" s="114" t="s">
        <v>97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3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31" s="2" customFormat="1" ht="6.95" customHeight="1">
      <c r="A100" s="28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4" spans="1:31" s="2" customFormat="1" ht="6.95" customHeight="1">
      <c r="A104" s="28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24.95" customHeight="1">
      <c r="A105" s="28"/>
      <c r="B105" s="29"/>
      <c r="C105" s="20" t="s">
        <v>100</v>
      </c>
      <c r="D105" s="28"/>
      <c r="E105" s="28"/>
      <c r="F105" s="28"/>
      <c r="G105" s="28"/>
      <c r="H105" s="28"/>
      <c r="I105" s="28"/>
      <c r="J105" s="28"/>
      <c r="K105" s="28"/>
      <c r="L105" s="3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6.95" customHeight="1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2" customHeight="1">
      <c r="A107" s="28"/>
      <c r="B107" s="29"/>
      <c r="C107" s="25" t="s">
        <v>14</v>
      </c>
      <c r="D107" s="28"/>
      <c r="E107" s="28"/>
      <c r="F107" s="28"/>
      <c r="G107" s="28"/>
      <c r="H107" s="28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26.25" customHeight="1">
      <c r="A108" s="28"/>
      <c r="B108" s="29"/>
      <c r="C108" s="28"/>
      <c r="D108" s="28"/>
      <c r="E108" s="210" t="str">
        <f>E7</f>
        <v>OPŠ 09/2024 VT Ostravice, Hodoňovice km 31,495 - oprava jezu Hodoňovice, č. stavby 8859</v>
      </c>
      <c r="F108" s="211"/>
      <c r="G108" s="211"/>
      <c r="H108" s="211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2" customHeight="1">
      <c r="A109" s="28"/>
      <c r="B109" s="29"/>
      <c r="C109" s="25" t="s">
        <v>89</v>
      </c>
      <c r="D109" s="28"/>
      <c r="E109" s="28"/>
      <c r="F109" s="28"/>
      <c r="G109" s="28"/>
      <c r="H109" s="28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6.5" customHeight="1">
      <c r="A110" s="28"/>
      <c r="B110" s="29"/>
      <c r="C110" s="28"/>
      <c r="D110" s="28"/>
      <c r="E110" s="175" t="str">
        <f>E9</f>
        <v>03 - Vyčištění vývaru</v>
      </c>
      <c r="F110" s="209"/>
      <c r="G110" s="209"/>
      <c r="H110" s="209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6.95" customHeight="1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2" customHeight="1">
      <c r="A112" s="28"/>
      <c r="B112" s="29"/>
      <c r="C112" s="25" t="s">
        <v>17</v>
      </c>
      <c r="D112" s="28"/>
      <c r="E112" s="28"/>
      <c r="F112" s="23" t="str">
        <f>F12</f>
        <v xml:space="preserve"> </v>
      </c>
      <c r="G112" s="28"/>
      <c r="H112" s="28"/>
      <c r="I112" s="25" t="s">
        <v>19</v>
      </c>
      <c r="J112" s="51">
        <f>IF(J12="","",J12)</f>
        <v>45923</v>
      </c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6.95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5.2" customHeight="1">
      <c r="A114" s="28"/>
      <c r="B114" s="29"/>
      <c r="C114" s="25" t="s">
        <v>20</v>
      </c>
      <c r="D114" s="28"/>
      <c r="E114" s="28"/>
      <c r="F114" s="23" t="str">
        <f>E15</f>
        <v xml:space="preserve"> </v>
      </c>
      <c r="G114" s="28"/>
      <c r="H114" s="28"/>
      <c r="I114" s="25" t="s">
        <v>24</v>
      </c>
      <c r="J114" s="26" t="str">
        <f>E21</f>
        <v xml:space="preserve"> 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5.2" customHeight="1">
      <c r="A115" s="28"/>
      <c r="B115" s="29"/>
      <c r="C115" s="25" t="s">
        <v>23</v>
      </c>
      <c r="D115" s="28"/>
      <c r="E115" s="28"/>
      <c r="F115" s="23" t="str">
        <f>IF(E18="","",E18)</f>
        <v xml:space="preserve"> </v>
      </c>
      <c r="G115" s="28"/>
      <c r="H115" s="28"/>
      <c r="I115" s="25" t="s">
        <v>26</v>
      </c>
      <c r="J115" s="26" t="str">
        <f>E24</f>
        <v xml:space="preserve"> </v>
      </c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0.35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11" customFormat="1" ht="29.25" customHeight="1">
      <c r="A117" s="117"/>
      <c r="B117" s="118"/>
      <c r="C117" s="119" t="s">
        <v>101</v>
      </c>
      <c r="D117" s="120" t="s">
        <v>53</v>
      </c>
      <c r="E117" s="120" t="s">
        <v>49</v>
      </c>
      <c r="F117" s="120" t="s">
        <v>50</v>
      </c>
      <c r="G117" s="120" t="s">
        <v>102</v>
      </c>
      <c r="H117" s="120" t="s">
        <v>103</v>
      </c>
      <c r="I117" s="120" t="s">
        <v>104</v>
      </c>
      <c r="J117" s="120" t="s">
        <v>93</v>
      </c>
      <c r="K117" s="121" t="s">
        <v>105</v>
      </c>
      <c r="L117" s="122"/>
      <c r="M117" s="58" t="s">
        <v>1</v>
      </c>
      <c r="N117" s="59" t="s">
        <v>32</v>
      </c>
      <c r="O117" s="59" t="s">
        <v>106</v>
      </c>
      <c r="P117" s="59" t="s">
        <v>107</v>
      </c>
      <c r="Q117" s="59" t="s">
        <v>108</v>
      </c>
      <c r="R117" s="59" t="s">
        <v>109</v>
      </c>
      <c r="S117" s="59" t="s">
        <v>110</v>
      </c>
      <c r="T117" s="60" t="s">
        <v>111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9" customHeight="1">
      <c r="A118" s="28"/>
      <c r="B118" s="29"/>
      <c r="C118" s="65" t="s">
        <v>112</v>
      </c>
      <c r="D118" s="28"/>
      <c r="E118" s="28"/>
      <c r="F118" s="28"/>
      <c r="G118" s="28"/>
      <c r="H118" s="28"/>
      <c r="I118" s="28"/>
      <c r="J118" s="123">
        <f>BK118</f>
        <v>0</v>
      </c>
      <c r="K118" s="28"/>
      <c r="L118" s="29"/>
      <c r="M118" s="61"/>
      <c r="N118" s="52"/>
      <c r="O118" s="62"/>
      <c r="P118" s="124">
        <f>P119</f>
        <v>967.46699999999987</v>
      </c>
      <c r="Q118" s="62"/>
      <c r="R118" s="124">
        <f>R119</f>
        <v>0</v>
      </c>
      <c r="S118" s="62"/>
      <c r="T118" s="125">
        <f>T119</f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T118" s="16" t="s">
        <v>67</v>
      </c>
      <c r="AU118" s="16" t="s">
        <v>95</v>
      </c>
      <c r="BK118" s="126">
        <f>BK119</f>
        <v>0</v>
      </c>
    </row>
    <row r="119" spans="1:65" s="12" customFormat="1" ht="25.9" customHeight="1">
      <c r="B119" s="127"/>
      <c r="D119" s="128" t="s">
        <v>67</v>
      </c>
      <c r="E119" s="129" t="s">
        <v>113</v>
      </c>
      <c r="F119" s="129" t="s">
        <v>114</v>
      </c>
      <c r="J119" s="130">
        <f>BK119</f>
        <v>0</v>
      </c>
      <c r="L119" s="127"/>
      <c r="M119" s="131"/>
      <c r="N119" s="132"/>
      <c r="O119" s="132"/>
      <c r="P119" s="133">
        <f>P120</f>
        <v>967.46699999999987</v>
      </c>
      <c r="Q119" s="132"/>
      <c r="R119" s="133">
        <f>R120</f>
        <v>0</v>
      </c>
      <c r="S119" s="132"/>
      <c r="T119" s="134">
        <f>T120</f>
        <v>0</v>
      </c>
      <c r="AR119" s="128" t="s">
        <v>76</v>
      </c>
      <c r="AT119" s="135" t="s">
        <v>67</v>
      </c>
      <c r="AU119" s="135" t="s">
        <v>68</v>
      </c>
      <c r="AY119" s="128" t="s">
        <v>115</v>
      </c>
      <c r="BK119" s="136">
        <f>BK120</f>
        <v>0</v>
      </c>
    </row>
    <row r="120" spans="1:65" s="12" customFormat="1" ht="22.9" customHeight="1">
      <c r="B120" s="127"/>
      <c r="D120" s="128" t="s">
        <v>67</v>
      </c>
      <c r="E120" s="137" t="s">
        <v>76</v>
      </c>
      <c r="F120" s="137" t="s">
        <v>116</v>
      </c>
      <c r="J120" s="138">
        <f>BK120</f>
        <v>0</v>
      </c>
      <c r="L120" s="127"/>
      <c r="M120" s="131"/>
      <c r="N120" s="132"/>
      <c r="O120" s="132"/>
      <c r="P120" s="133">
        <f>SUM(P121:P136)</f>
        <v>967.46699999999987</v>
      </c>
      <c r="Q120" s="132"/>
      <c r="R120" s="133">
        <f>SUM(R121:R136)</f>
        <v>0</v>
      </c>
      <c r="S120" s="132"/>
      <c r="T120" s="134">
        <f>SUM(T121:T136)</f>
        <v>0</v>
      </c>
      <c r="AR120" s="128" t="s">
        <v>76</v>
      </c>
      <c r="AT120" s="135" t="s">
        <v>67</v>
      </c>
      <c r="AU120" s="135" t="s">
        <v>76</v>
      </c>
      <c r="AY120" s="128" t="s">
        <v>115</v>
      </c>
      <c r="BK120" s="136">
        <f>SUM(BK121:BK136)</f>
        <v>0</v>
      </c>
    </row>
    <row r="121" spans="1:65" s="2" customFormat="1" ht="33" customHeight="1">
      <c r="A121" s="28"/>
      <c r="B121" s="139"/>
      <c r="C121" s="140" t="s">
        <v>76</v>
      </c>
      <c r="D121" s="140" t="s">
        <v>117</v>
      </c>
      <c r="E121" s="141" t="s">
        <v>237</v>
      </c>
      <c r="F121" s="142" t="s">
        <v>238</v>
      </c>
      <c r="G121" s="143" t="s">
        <v>120</v>
      </c>
      <c r="H121" s="144">
        <v>295.5</v>
      </c>
      <c r="I121" s="145">
        <v>0</v>
      </c>
      <c r="J121" s="145">
        <f>ROUND(I121*H121,2)</f>
        <v>0</v>
      </c>
      <c r="K121" s="142" t="s">
        <v>121</v>
      </c>
      <c r="L121" s="29"/>
      <c r="M121" s="146" t="s">
        <v>1</v>
      </c>
      <c r="N121" s="147" t="s">
        <v>33</v>
      </c>
      <c r="O121" s="148">
        <v>1.9279999999999999</v>
      </c>
      <c r="P121" s="148">
        <f>O121*H121</f>
        <v>569.72399999999993</v>
      </c>
      <c r="Q121" s="148">
        <v>0</v>
      </c>
      <c r="R121" s="148">
        <f>Q121*H121</f>
        <v>0</v>
      </c>
      <c r="S121" s="148">
        <v>0</v>
      </c>
      <c r="T121" s="149">
        <f>S121*H121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50" t="s">
        <v>122</v>
      </c>
      <c r="AT121" s="150" t="s">
        <v>117</v>
      </c>
      <c r="AU121" s="150" t="s">
        <v>78</v>
      </c>
      <c r="AY121" s="16" t="s">
        <v>115</v>
      </c>
      <c r="BE121" s="151">
        <f>IF(N121="základní",J121,0)</f>
        <v>0</v>
      </c>
      <c r="BF121" s="151">
        <f>IF(N121="snížená",J121,0)</f>
        <v>0</v>
      </c>
      <c r="BG121" s="151">
        <f>IF(N121="zákl. přenesená",J121,0)</f>
        <v>0</v>
      </c>
      <c r="BH121" s="151">
        <f>IF(N121="sníž. přenesená",J121,0)</f>
        <v>0</v>
      </c>
      <c r="BI121" s="151">
        <f>IF(N121="nulová",J121,0)</f>
        <v>0</v>
      </c>
      <c r="BJ121" s="16" t="s">
        <v>76</v>
      </c>
      <c r="BK121" s="151">
        <f>ROUND(I121*H121,2)</f>
        <v>0</v>
      </c>
      <c r="BL121" s="16" t="s">
        <v>122</v>
      </c>
      <c r="BM121" s="150" t="s">
        <v>239</v>
      </c>
    </row>
    <row r="122" spans="1:65" s="2" customFormat="1" ht="39">
      <c r="A122" s="28"/>
      <c r="B122" s="29"/>
      <c r="C122" s="28"/>
      <c r="D122" s="152" t="s">
        <v>124</v>
      </c>
      <c r="E122" s="28"/>
      <c r="F122" s="153" t="s">
        <v>240</v>
      </c>
      <c r="G122" s="28"/>
      <c r="H122" s="28"/>
      <c r="I122" s="28"/>
      <c r="J122" s="28"/>
      <c r="K122" s="28"/>
      <c r="L122" s="29"/>
      <c r="M122" s="154"/>
      <c r="N122" s="155"/>
      <c r="O122" s="54"/>
      <c r="P122" s="54"/>
      <c r="Q122" s="54"/>
      <c r="R122" s="54"/>
      <c r="S122" s="54"/>
      <c r="T122" s="55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6" t="s">
        <v>124</v>
      </c>
      <c r="AU122" s="16" t="s">
        <v>78</v>
      </c>
    </row>
    <row r="123" spans="1:65" s="2" customFormat="1">
      <c r="A123" s="28"/>
      <c r="B123" s="29"/>
      <c r="C123" s="28"/>
      <c r="D123" s="156" t="s">
        <v>126</v>
      </c>
      <c r="E123" s="28"/>
      <c r="F123" s="157" t="s">
        <v>241</v>
      </c>
      <c r="G123" s="28"/>
      <c r="H123" s="28"/>
      <c r="I123" s="28"/>
      <c r="J123" s="28"/>
      <c r="K123" s="28"/>
      <c r="L123" s="29"/>
      <c r="M123" s="154"/>
      <c r="N123" s="155"/>
      <c r="O123" s="54"/>
      <c r="P123" s="54"/>
      <c r="Q123" s="54"/>
      <c r="R123" s="54"/>
      <c r="S123" s="54"/>
      <c r="T123" s="55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T123" s="16" t="s">
        <v>126</v>
      </c>
      <c r="AU123" s="16" t="s">
        <v>78</v>
      </c>
    </row>
    <row r="124" spans="1:65" s="14" customFormat="1">
      <c r="B124" s="164"/>
      <c r="D124" s="152" t="s">
        <v>128</v>
      </c>
      <c r="E124" s="165" t="s">
        <v>1</v>
      </c>
      <c r="F124" s="166" t="s">
        <v>242</v>
      </c>
      <c r="H124" s="167">
        <v>295.5</v>
      </c>
      <c r="L124" s="164"/>
      <c r="M124" s="168"/>
      <c r="N124" s="169"/>
      <c r="O124" s="169"/>
      <c r="P124" s="169"/>
      <c r="Q124" s="169"/>
      <c r="R124" s="169"/>
      <c r="S124" s="169"/>
      <c r="T124" s="170"/>
      <c r="AT124" s="165" t="s">
        <v>128</v>
      </c>
      <c r="AU124" s="165" t="s">
        <v>78</v>
      </c>
      <c r="AV124" s="14" t="s">
        <v>78</v>
      </c>
      <c r="AW124" s="14" t="s">
        <v>25</v>
      </c>
      <c r="AX124" s="14" t="s">
        <v>76</v>
      </c>
      <c r="AY124" s="165" t="s">
        <v>115</v>
      </c>
    </row>
    <row r="125" spans="1:65" s="2" customFormat="1" ht="21.75" customHeight="1">
      <c r="A125" s="28"/>
      <c r="B125" s="139"/>
      <c r="C125" s="140" t="s">
        <v>78</v>
      </c>
      <c r="D125" s="140" t="s">
        <v>117</v>
      </c>
      <c r="E125" s="141" t="s">
        <v>243</v>
      </c>
      <c r="F125" s="142" t="s">
        <v>244</v>
      </c>
      <c r="G125" s="143" t="s">
        <v>120</v>
      </c>
      <c r="H125" s="144">
        <v>31.52</v>
      </c>
      <c r="I125" s="145">
        <v>0</v>
      </c>
      <c r="J125" s="145">
        <f>ROUND(I125*H125,2)</f>
        <v>0</v>
      </c>
      <c r="K125" s="142" t="s">
        <v>121</v>
      </c>
      <c r="L125" s="29"/>
      <c r="M125" s="146" t="s">
        <v>1</v>
      </c>
      <c r="N125" s="147" t="s">
        <v>33</v>
      </c>
      <c r="O125" s="148">
        <v>6.5</v>
      </c>
      <c r="P125" s="148">
        <f>O125*H125</f>
        <v>204.88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50" t="s">
        <v>122</v>
      </c>
      <c r="AT125" s="150" t="s">
        <v>117</v>
      </c>
      <c r="AU125" s="150" t="s">
        <v>78</v>
      </c>
      <c r="AY125" s="16" t="s">
        <v>115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6" t="s">
        <v>76</v>
      </c>
      <c r="BK125" s="151">
        <f>ROUND(I125*H125,2)</f>
        <v>0</v>
      </c>
      <c r="BL125" s="16" t="s">
        <v>122</v>
      </c>
      <c r="BM125" s="150" t="s">
        <v>245</v>
      </c>
    </row>
    <row r="126" spans="1:65" s="2" customFormat="1">
      <c r="A126" s="28"/>
      <c r="B126" s="29"/>
      <c r="C126" s="28"/>
      <c r="D126" s="152" t="s">
        <v>124</v>
      </c>
      <c r="E126" s="28"/>
      <c r="F126" s="153" t="s">
        <v>246</v>
      </c>
      <c r="G126" s="28"/>
      <c r="H126" s="28"/>
      <c r="I126" s="28"/>
      <c r="J126" s="28"/>
      <c r="K126" s="28"/>
      <c r="L126" s="29"/>
      <c r="M126" s="154"/>
      <c r="N126" s="155"/>
      <c r="O126" s="54"/>
      <c r="P126" s="54"/>
      <c r="Q126" s="54"/>
      <c r="R126" s="54"/>
      <c r="S126" s="54"/>
      <c r="T126" s="55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T126" s="16" t="s">
        <v>124</v>
      </c>
      <c r="AU126" s="16" t="s">
        <v>78</v>
      </c>
    </row>
    <row r="127" spans="1:65" s="2" customFormat="1">
      <c r="A127" s="28"/>
      <c r="B127" s="29"/>
      <c r="C127" s="28"/>
      <c r="D127" s="156" t="s">
        <v>126</v>
      </c>
      <c r="E127" s="28"/>
      <c r="F127" s="157" t="s">
        <v>247</v>
      </c>
      <c r="G127" s="28"/>
      <c r="H127" s="28"/>
      <c r="I127" s="28"/>
      <c r="J127" s="28"/>
      <c r="K127" s="28"/>
      <c r="L127" s="29"/>
      <c r="M127" s="154"/>
      <c r="N127" s="155"/>
      <c r="O127" s="54"/>
      <c r="P127" s="54"/>
      <c r="Q127" s="54"/>
      <c r="R127" s="54"/>
      <c r="S127" s="54"/>
      <c r="T127" s="55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T127" s="16" t="s">
        <v>126</v>
      </c>
      <c r="AU127" s="16" t="s">
        <v>78</v>
      </c>
    </row>
    <row r="128" spans="1:65" s="2" customFormat="1" ht="21.75" customHeight="1">
      <c r="A128" s="28"/>
      <c r="B128" s="139"/>
      <c r="C128" s="140" t="s">
        <v>135</v>
      </c>
      <c r="D128" s="140" t="s">
        <v>117</v>
      </c>
      <c r="E128" s="141" t="s">
        <v>248</v>
      </c>
      <c r="F128" s="142" t="s">
        <v>249</v>
      </c>
      <c r="G128" s="143" t="s">
        <v>120</v>
      </c>
      <c r="H128" s="144">
        <v>31.52</v>
      </c>
      <c r="I128" s="145">
        <v>0</v>
      </c>
      <c r="J128" s="145">
        <f>ROUND(I128*H128,2)</f>
        <v>0</v>
      </c>
      <c r="K128" s="142" t="s">
        <v>121</v>
      </c>
      <c r="L128" s="29"/>
      <c r="M128" s="146" t="s">
        <v>1</v>
      </c>
      <c r="N128" s="147" t="s">
        <v>33</v>
      </c>
      <c r="O128" s="148">
        <v>3.25</v>
      </c>
      <c r="P128" s="148">
        <f>O128*H128</f>
        <v>102.44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50" t="s">
        <v>122</v>
      </c>
      <c r="AT128" s="150" t="s">
        <v>117</v>
      </c>
      <c r="AU128" s="150" t="s">
        <v>78</v>
      </c>
      <c r="AY128" s="16" t="s">
        <v>115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6" t="s">
        <v>76</v>
      </c>
      <c r="BK128" s="151">
        <f>ROUND(I128*H128,2)</f>
        <v>0</v>
      </c>
      <c r="BL128" s="16" t="s">
        <v>122</v>
      </c>
      <c r="BM128" s="150" t="s">
        <v>250</v>
      </c>
    </row>
    <row r="129" spans="1:65" s="2" customFormat="1">
      <c r="A129" s="28"/>
      <c r="B129" s="29"/>
      <c r="C129" s="28"/>
      <c r="D129" s="152" t="s">
        <v>124</v>
      </c>
      <c r="E129" s="28"/>
      <c r="F129" s="153" t="s">
        <v>251</v>
      </c>
      <c r="G129" s="28"/>
      <c r="H129" s="28"/>
      <c r="I129" s="28"/>
      <c r="J129" s="28"/>
      <c r="K129" s="28"/>
      <c r="L129" s="29"/>
      <c r="M129" s="154"/>
      <c r="N129" s="155"/>
      <c r="O129" s="54"/>
      <c r="P129" s="54"/>
      <c r="Q129" s="54"/>
      <c r="R129" s="54"/>
      <c r="S129" s="54"/>
      <c r="T129" s="55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T129" s="16" t="s">
        <v>124</v>
      </c>
      <c r="AU129" s="16" t="s">
        <v>78</v>
      </c>
    </row>
    <row r="130" spans="1:65" s="2" customFormat="1">
      <c r="A130" s="28"/>
      <c r="B130" s="29"/>
      <c r="C130" s="28"/>
      <c r="D130" s="156" t="s">
        <v>126</v>
      </c>
      <c r="E130" s="28"/>
      <c r="F130" s="157" t="s">
        <v>252</v>
      </c>
      <c r="G130" s="28"/>
      <c r="H130" s="28"/>
      <c r="I130" s="28"/>
      <c r="J130" s="28"/>
      <c r="K130" s="28"/>
      <c r="L130" s="29"/>
      <c r="M130" s="154"/>
      <c r="N130" s="155"/>
      <c r="O130" s="54"/>
      <c r="P130" s="54"/>
      <c r="Q130" s="54"/>
      <c r="R130" s="54"/>
      <c r="S130" s="54"/>
      <c r="T130" s="55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T130" s="16" t="s">
        <v>126</v>
      </c>
      <c r="AU130" s="16" t="s">
        <v>78</v>
      </c>
    </row>
    <row r="131" spans="1:65" s="2" customFormat="1" ht="37.9" customHeight="1">
      <c r="A131" s="28"/>
      <c r="B131" s="139"/>
      <c r="C131" s="140" t="s">
        <v>122</v>
      </c>
      <c r="D131" s="140" t="s">
        <v>117</v>
      </c>
      <c r="E131" s="141" t="s">
        <v>253</v>
      </c>
      <c r="F131" s="142" t="s">
        <v>254</v>
      </c>
      <c r="G131" s="143" t="s">
        <v>120</v>
      </c>
      <c r="H131" s="144">
        <v>295.5</v>
      </c>
      <c r="I131" s="145">
        <v>0</v>
      </c>
      <c r="J131" s="145">
        <f>ROUND(I131*H131,2)</f>
        <v>0</v>
      </c>
      <c r="K131" s="142" t="s">
        <v>121</v>
      </c>
      <c r="L131" s="29"/>
      <c r="M131" s="146" t="s">
        <v>1</v>
      </c>
      <c r="N131" s="147" t="s">
        <v>33</v>
      </c>
      <c r="O131" s="148">
        <v>7.0000000000000007E-2</v>
      </c>
      <c r="P131" s="148">
        <f>O131*H131</f>
        <v>20.685000000000002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50" t="s">
        <v>122</v>
      </c>
      <c r="AT131" s="150" t="s">
        <v>117</v>
      </c>
      <c r="AU131" s="150" t="s">
        <v>78</v>
      </c>
      <c r="AY131" s="16" t="s">
        <v>115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6" t="s">
        <v>76</v>
      </c>
      <c r="BK131" s="151">
        <f>ROUND(I131*H131,2)</f>
        <v>0</v>
      </c>
      <c r="BL131" s="16" t="s">
        <v>122</v>
      </c>
      <c r="BM131" s="150" t="s">
        <v>255</v>
      </c>
    </row>
    <row r="132" spans="1:65" s="2" customFormat="1" ht="39">
      <c r="A132" s="28"/>
      <c r="B132" s="29"/>
      <c r="C132" s="28"/>
      <c r="D132" s="152" t="s">
        <v>124</v>
      </c>
      <c r="E132" s="28"/>
      <c r="F132" s="153" t="s">
        <v>256</v>
      </c>
      <c r="G132" s="28"/>
      <c r="H132" s="28"/>
      <c r="I132" s="28"/>
      <c r="J132" s="28"/>
      <c r="K132" s="28"/>
      <c r="L132" s="29"/>
      <c r="M132" s="154"/>
      <c r="N132" s="155"/>
      <c r="O132" s="54"/>
      <c r="P132" s="54"/>
      <c r="Q132" s="54"/>
      <c r="R132" s="54"/>
      <c r="S132" s="54"/>
      <c r="T132" s="55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T132" s="16" t="s">
        <v>124</v>
      </c>
      <c r="AU132" s="16" t="s">
        <v>78</v>
      </c>
    </row>
    <row r="133" spans="1:65" s="2" customFormat="1">
      <c r="A133" s="28"/>
      <c r="B133" s="29"/>
      <c r="C133" s="28"/>
      <c r="D133" s="156" t="s">
        <v>126</v>
      </c>
      <c r="E133" s="28"/>
      <c r="F133" s="157" t="s">
        <v>257</v>
      </c>
      <c r="G133" s="28"/>
      <c r="H133" s="28"/>
      <c r="I133" s="28"/>
      <c r="J133" s="28"/>
      <c r="K133" s="28"/>
      <c r="L133" s="29"/>
      <c r="M133" s="154"/>
      <c r="N133" s="155"/>
      <c r="O133" s="54"/>
      <c r="P133" s="54"/>
      <c r="Q133" s="54"/>
      <c r="R133" s="54"/>
      <c r="S133" s="54"/>
      <c r="T133" s="55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T133" s="16" t="s">
        <v>126</v>
      </c>
      <c r="AU133" s="16" t="s">
        <v>78</v>
      </c>
    </row>
    <row r="134" spans="1:65" s="2" customFormat="1" ht="24.2" customHeight="1">
      <c r="A134" s="28"/>
      <c r="B134" s="139"/>
      <c r="C134" s="140" t="s">
        <v>147</v>
      </c>
      <c r="D134" s="140" t="s">
        <v>117</v>
      </c>
      <c r="E134" s="141" t="s">
        <v>258</v>
      </c>
      <c r="F134" s="142" t="s">
        <v>259</v>
      </c>
      <c r="G134" s="143" t="s">
        <v>120</v>
      </c>
      <c r="H134" s="144">
        <v>295.5</v>
      </c>
      <c r="I134" s="145">
        <v>0</v>
      </c>
      <c r="J134" s="145">
        <f>ROUND(I134*H134,2)</f>
        <v>0</v>
      </c>
      <c r="K134" s="142" t="s">
        <v>121</v>
      </c>
      <c r="L134" s="29"/>
      <c r="M134" s="146" t="s">
        <v>1</v>
      </c>
      <c r="N134" s="147" t="s">
        <v>33</v>
      </c>
      <c r="O134" s="148">
        <v>0.23599999999999999</v>
      </c>
      <c r="P134" s="148">
        <f>O134*H134</f>
        <v>69.738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50" t="s">
        <v>122</v>
      </c>
      <c r="AT134" s="150" t="s">
        <v>117</v>
      </c>
      <c r="AU134" s="150" t="s">
        <v>78</v>
      </c>
      <c r="AY134" s="16" t="s">
        <v>115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6" t="s">
        <v>76</v>
      </c>
      <c r="BK134" s="151">
        <f>ROUND(I134*H134,2)</f>
        <v>0</v>
      </c>
      <c r="BL134" s="16" t="s">
        <v>122</v>
      </c>
      <c r="BM134" s="150" t="s">
        <v>260</v>
      </c>
    </row>
    <row r="135" spans="1:65" s="2" customFormat="1" ht="19.5">
      <c r="A135" s="28"/>
      <c r="B135" s="29"/>
      <c r="C135" s="28"/>
      <c r="D135" s="152" t="s">
        <v>124</v>
      </c>
      <c r="E135" s="28"/>
      <c r="F135" s="153" t="s">
        <v>261</v>
      </c>
      <c r="G135" s="28"/>
      <c r="H135" s="28"/>
      <c r="I135" s="28"/>
      <c r="J135" s="28"/>
      <c r="K135" s="28"/>
      <c r="L135" s="29"/>
      <c r="M135" s="154"/>
      <c r="N135" s="155"/>
      <c r="O135" s="54"/>
      <c r="P135" s="54"/>
      <c r="Q135" s="54"/>
      <c r="R135" s="54"/>
      <c r="S135" s="54"/>
      <c r="T135" s="55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T135" s="16" t="s">
        <v>124</v>
      </c>
      <c r="AU135" s="16" t="s">
        <v>78</v>
      </c>
    </row>
    <row r="136" spans="1:65" s="2" customFormat="1">
      <c r="A136" s="28"/>
      <c r="B136" s="29"/>
      <c r="C136" s="28"/>
      <c r="D136" s="156" t="s">
        <v>126</v>
      </c>
      <c r="E136" s="28"/>
      <c r="F136" s="157" t="s">
        <v>262</v>
      </c>
      <c r="G136" s="28"/>
      <c r="H136" s="28"/>
      <c r="I136" s="28"/>
      <c r="J136" s="28"/>
      <c r="K136" s="28"/>
      <c r="L136" s="29"/>
      <c r="M136" s="171"/>
      <c r="N136" s="172"/>
      <c r="O136" s="173"/>
      <c r="P136" s="173"/>
      <c r="Q136" s="173"/>
      <c r="R136" s="173"/>
      <c r="S136" s="173"/>
      <c r="T136" s="174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T136" s="16" t="s">
        <v>126</v>
      </c>
      <c r="AU136" s="16" t="s">
        <v>78</v>
      </c>
    </row>
    <row r="137" spans="1:65" s="2" customFormat="1" ht="6.95" customHeight="1">
      <c r="A137" s="28"/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29"/>
      <c r="M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</row>
  </sheetData>
  <autoFilter ref="C117:K136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hyperlinks>
    <hyperlink ref="F123" r:id="rId1"/>
    <hyperlink ref="F127" r:id="rId2"/>
    <hyperlink ref="F130" r:id="rId3"/>
    <hyperlink ref="F133" r:id="rId4"/>
    <hyperlink ref="F136" r:id="rId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workbookViewId="0">
      <selection activeCell="I132" sqref="I13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4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1:46" s="1" customFormat="1" ht="24.95" customHeight="1">
      <c r="B4" s="19"/>
      <c r="D4" s="20" t="s">
        <v>88</v>
      </c>
      <c r="L4" s="19"/>
      <c r="M4" s="90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14</v>
      </c>
      <c r="L6" s="19"/>
    </row>
    <row r="7" spans="1:46" s="1" customFormat="1" ht="26.25" customHeight="1">
      <c r="B7" s="19"/>
      <c r="E7" s="210" t="str">
        <f>'Rekapitulace stavby'!K6</f>
        <v>OPŠ 09/2024 VT Ostravice, Hodoňovice km 31,495 - oprava jezu Hodoňovice, č. stavby 8859</v>
      </c>
      <c r="F7" s="211"/>
      <c r="G7" s="211"/>
      <c r="H7" s="211"/>
      <c r="L7" s="19"/>
    </row>
    <row r="8" spans="1:46" s="2" customFormat="1" ht="12" customHeight="1">
      <c r="A8" s="28"/>
      <c r="B8" s="29"/>
      <c r="C8" s="28"/>
      <c r="D8" s="25" t="s">
        <v>89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5" t="s">
        <v>263</v>
      </c>
      <c r="F9" s="209"/>
      <c r="G9" s="209"/>
      <c r="H9" s="209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15</v>
      </c>
      <c r="E11" s="28"/>
      <c r="F11" s="23" t="s">
        <v>1</v>
      </c>
      <c r="G11" s="28"/>
      <c r="H11" s="28"/>
      <c r="I11" s="25" t="s">
        <v>16</v>
      </c>
      <c r="J11" s="23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17</v>
      </c>
      <c r="E12" s="28"/>
      <c r="F12" s="23" t="s">
        <v>18</v>
      </c>
      <c r="G12" s="28"/>
      <c r="H12" s="28"/>
      <c r="I12" s="25" t="s">
        <v>19</v>
      </c>
      <c r="J12" s="51">
        <f>'Rekapitulace stavby'!AN8</f>
        <v>45923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20</v>
      </c>
      <c r="E14" s="28"/>
      <c r="F14" s="28"/>
      <c r="G14" s="28"/>
      <c r="H14" s="28"/>
      <c r="I14" s="25" t="s">
        <v>21</v>
      </c>
      <c r="J14" s="23" t="str">
        <f>IF('Rekapitulace stavby'!AN10="","",'Rekapitulace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tr">
        <f>IF('Rekapitulace stavby'!E11="","",'Rekapitulace stavby'!E11)</f>
        <v xml:space="preserve"> </v>
      </c>
      <c r="F15" s="28"/>
      <c r="G15" s="28"/>
      <c r="H15" s="28"/>
      <c r="I15" s="25" t="s">
        <v>22</v>
      </c>
      <c r="J15" s="23" t="str">
        <f>IF('Rekapitulace stavby'!AN11="","",'Rekapitulace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23</v>
      </c>
      <c r="E17" s="28"/>
      <c r="F17" s="28"/>
      <c r="G17" s="28"/>
      <c r="H17" s="28"/>
      <c r="I17" s="25" t="s">
        <v>21</v>
      </c>
      <c r="J17" s="23" t="str">
        <f>'Rekapitulace stavby'!AN13</f>
        <v/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7" t="str">
        <f>'Rekapitulace stavby'!E14</f>
        <v xml:space="preserve"> </v>
      </c>
      <c r="F18" s="197"/>
      <c r="G18" s="197"/>
      <c r="H18" s="197"/>
      <c r="I18" s="25" t="s">
        <v>22</v>
      </c>
      <c r="J18" s="23" t="str">
        <f>'Rekapitulace stavby'!AN14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24</v>
      </c>
      <c r="E20" s="28"/>
      <c r="F20" s="28"/>
      <c r="G20" s="28"/>
      <c r="H20" s="28"/>
      <c r="I20" s="25" t="s">
        <v>21</v>
      </c>
      <c r="J20" s="23" t="str">
        <f>IF('Rekapitulace stavby'!AN16="","",'Rekapitulace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tr">
        <f>IF('Rekapitulace stavby'!E17="","",'Rekapitulace stavby'!E17)</f>
        <v xml:space="preserve"> </v>
      </c>
      <c r="F21" s="28"/>
      <c r="G21" s="28"/>
      <c r="H21" s="28"/>
      <c r="I21" s="25" t="s">
        <v>22</v>
      </c>
      <c r="J21" s="23" t="str">
        <f>IF('Rekapitulace stavby'!AN17="","",'Rekapitulace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26</v>
      </c>
      <c r="E23" s="28"/>
      <c r="F23" s="28"/>
      <c r="G23" s="28"/>
      <c r="H23" s="28"/>
      <c r="I23" s="25" t="s">
        <v>21</v>
      </c>
      <c r="J23" s="23" t="str">
        <f>IF('Rekapitulace stavby'!AN19="","",'Rekapitulace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tr">
        <f>IF('Rekapitulace stavby'!E20="","",'Rekapitulace stavby'!E20)</f>
        <v xml:space="preserve"> </v>
      </c>
      <c r="F24" s="28"/>
      <c r="G24" s="28"/>
      <c r="H24" s="28"/>
      <c r="I24" s="25" t="s">
        <v>22</v>
      </c>
      <c r="J24" s="23" t="str">
        <f>IF('Rekapitulace stavby'!AN20="","",'Rekapitulace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27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1"/>
      <c r="B27" s="92"/>
      <c r="C27" s="91"/>
      <c r="D27" s="91"/>
      <c r="E27" s="200" t="s">
        <v>1</v>
      </c>
      <c r="F27" s="200"/>
      <c r="G27" s="200"/>
      <c r="H27" s="200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4" t="s">
        <v>28</v>
      </c>
      <c r="E30" s="28"/>
      <c r="F30" s="28"/>
      <c r="G30" s="28"/>
      <c r="H30" s="28"/>
      <c r="I30" s="28"/>
      <c r="J30" s="67">
        <f>ROUND(J118,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30</v>
      </c>
      <c r="G32" s="28"/>
      <c r="H32" s="28"/>
      <c r="I32" s="32" t="s">
        <v>29</v>
      </c>
      <c r="J32" s="32" t="s">
        <v>31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5" t="s">
        <v>32</v>
      </c>
      <c r="E33" s="25" t="s">
        <v>33</v>
      </c>
      <c r="F33" s="96">
        <f>ROUND((SUM(BE118:BE129)),  2)</f>
        <v>0</v>
      </c>
      <c r="G33" s="28"/>
      <c r="H33" s="28"/>
      <c r="I33" s="97">
        <v>0.21</v>
      </c>
      <c r="J33" s="96">
        <f>ROUND(((SUM(BE118:BE129))*I33),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5" t="s">
        <v>34</v>
      </c>
      <c r="F34" s="96">
        <f>ROUND((SUM(BF118:BF129)),  2)</f>
        <v>0</v>
      </c>
      <c r="G34" s="28"/>
      <c r="H34" s="28"/>
      <c r="I34" s="97">
        <v>0.12</v>
      </c>
      <c r="J34" s="96">
        <f>ROUND(((SUM(BF118:BF129))*I34),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5" t="s">
        <v>35</v>
      </c>
      <c r="F35" s="96">
        <f>ROUND((SUM(BG118:BG129)),  2)</f>
        <v>0</v>
      </c>
      <c r="G35" s="28"/>
      <c r="H35" s="28"/>
      <c r="I35" s="97">
        <v>0.21</v>
      </c>
      <c r="J35" s="96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5" t="s">
        <v>36</v>
      </c>
      <c r="F36" s="96">
        <f>ROUND((SUM(BH118:BH129)),  2)</f>
        <v>0</v>
      </c>
      <c r="G36" s="28"/>
      <c r="H36" s="28"/>
      <c r="I36" s="97">
        <v>0.12</v>
      </c>
      <c r="J36" s="96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5" t="s">
        <v>37</v>
      </c>
      <c r="F37" s="96">
        <f>ROUND((SUM(BI118:BI129)),  2)</f>
        <v>0</v>
      </c>
      <c r="G37" s="28"/>
      <c r="H37" s="28"/>
      <c r="I37" s="97">
        <v>0</v>
      </c>
      <c r="J37" s="96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8"/>
      <c r="D39" s="99" t="s">
        <v>38</v>
      </c>
      <c r="E39" s="56"/>
      <c r="F39" s="56"/>
      <c r="G39" s="100" t="s">
        <v>39</v>
      </c>
      <c r="H39" s="101" t="s">
        <v>40</v>
      </c>
      <c r="I39" s="56"/>
      <c r="J39" s="102">
        <f>SUM(J30:J37)</f>
        <v>0</v>
      </c>
      <c r="K39" s="103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38"/>
      <c r="D50" s="39" t="s">
        <v>41</v>
      </c>
      <c r="E50" s="40"/>
      <c r="F50" s="40"/>
      <c r="G50" s="39" t="s">
        <v>42</v>
      </c>
      <c r="H50" s="40"/>
      <c r="I50" s="40"/>
      <c r="J50" s="40"/>
      <c r="K50" s="40"/>
      <c r="L50" s="38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1" t="s">
        <v>43</v>
      </c>
      <c r="E61" s="31"/>
      <c r="F61" s="104" t="s">
        <v>44</v>
      </c>
      <c r="G61" s="41" t="s">
        <v>43</v>
      </c>
      <c r="H61" s="31"/>
      <c r="I61" s="31"/>
      <c r="J61" s="105" t="s">
        <v>44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39" t="s">
        <v>45</v>
      </c>
      <c r="E65" s="42"/>
      <c r="F65" s="42"/>
      <c r="G65" s="39" t="s">
        <v>46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1" t="s">
        <v>43</v>
      </c>
      <c r="E76" s="31"/>
      <c r="F76" s="104" t="s">
        <v>44</v>
      </c>
      <c r="G76" s="41" t="s">
        <v>43</v>
      </c>
      <c r="H76" s="31"/>
      <c r="I76" s="31"/>
      <c r="J76" s="105" t="s">
        <v>44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91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14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28"/>
      <c r="D85" s="28"/>
      <c r="E85" s="210" t="str">
        <f>E7</f>
        <v>OPŠ 09/2024 VT Ostravice, Hodoňovice km 31,495 - oprava jezu Hodoňovice, č. stavby 8859</v>
      </c>
      <c r="F85" s="211"/>
      <c r="G85" s="211"/>
      <c r="H85" s="211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89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5" t="str">
        <f>E9</f>
        <v>04 - Ostatní náklady</v>
      </c>
      <c r="F87" s="209"/>
      <c r="G87" s="209"/>
      <c r="H87" s="209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17</v>
      </c>
      <c r="D89" s="28"/>
      <c r="E89" s="28"/>
      <c r="F89" s="23" t="str">
        <f>F12</f>
        <v xml:space="preserve"> </v>
      </c>
      <c r="G89" s="28"/>
      <c r="H89" s="28"/>
      <c r="I89" s="25" t="s">
        <v>19</v>
      </c>
      <c r="J89" s="51">
        <f>IF(J12="","",J12)</f>
        <v>45923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5" t="s">
        <v>20</v>
      </c>
      <c r="D91" s="28"/>
      <c r="E91" s="28"/>
      <c r="F91" s="23" t="str">
        <f>E15</f>
        <v xml:space="preserve"> </v>
      </c>
      <c r="G91" s="28"/>
      <c r="H91" s="28"/>
      <c r="I91" s="25" t="s">
        <v>24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5" t="s">
        <v>23</v>
      </c>
      <c r="D92" s="28"/>
      <c r="E92" s="28"/>
      <c r="F92" s="23" t="str">
        <f>IF(E18="","",E18)</f>
        <v xml:space="preserve"> </v>
      </c>
      <c r="G92" s="28"/>
      <c r="H92" s="28"/>
      <c r="I92" s="25" t="s">
        <v>26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6" t="s">
        <v>92</v>
      </c>
      <c r="D94" s="98"/>
      <c r="E94" s="98"/>
      <c r="F94" s="98"/>
      <c r="G94" s="98"/>
      <c r="H94" s="98"/>
      <c r="I94" s="98"/>
      <c r="J94" s="107" t="s">
        <v>93</v>
      </c>
      <c r="K94" s="9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8" t="s">
        <v>94</v>
      </c>
      <c r="D96" s="28"/>
      <c r="E96" s="28"/>
      <c r="F96" s="28"/>
      <c r="G96" s="28"/>
      <c r="H96" s="28"/>
      <c r="I96" s="28"/>
      <c r="J96" s="67">
        <f>J118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95</v>
      </c>
    </row>
    <row r="97" spans="1:31" s="9" customFormat="1" ht="24.95" customHeight="1">
      <c r="B97" s="109"/>
      <c r="D97" s="110" t="s">
        <v>264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19.899999999999999" customHeight="1">
      <c r="B98" s="113"/>
      <c r="D98" s="114" t="s">
        <v>265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3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31" s="2" customFormat="1" ht="6.95" customHeight="1">
      <c r="A100" s="28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4" spans="1:31" s="2" customFormat="1" ht="6.95" customHeight="1">
      <c r="A104" s="28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24.95" customHeight="1">
      <c r="A105" s="28"/>
      <c r="B105" s="29"/>
      <c r="C105" s="20" t="s">
        <v>100</v>
      </c>
      <c r="D105" s="28"/>
      <c r="E105" s="28"/>
      <c r="F105" s="28"/>
      <c r="G105" s="28"/>
      <c r="H105" s="28"/>
      <c r="I105" s="28"/>
      <c r="J105" s="28"/>
      <c r="K105" s="28"/>
      <c r="L105" s="3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6.95" customHeight="1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2" customHeight="1">
      <c r="A107" s="28"/>
      <c r="B107" s="29"/>
      <c r="C107" s="25" t="s">
        <v>14</v>
      </c>
      <c r="D107" s="28"/>
      <c r="E107" s="28"/>
      <c r="F107" s="28"/>
      <c r="G107" s="28"/>
      <c r="H107" s="28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26.25" customHeight="1">
      <c r="A108" s="28"/>
      <c r="B108" s="29"/>
      <c r="C108" s="28"/>
      <c r="D108" s="28"/>
      <c r="E108" s="210" t="str">
        <f>E7</f>
        <v>OPŠ 09/2024 VT Ostravice, Hodoňovice km 31,495 - oprava jezu Hodoňovice, č. stavby 8859</v>
      </c>
      <c r="F108" s="211"/>
      <c r="G108" s="211"/>
      <c r="H108" s="211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2" customHeight="1">
      <c r="A109" s="28"/>
      <c r="B109" s="29"/>
      <c r="C109" s="25" t="s">
        <v>89</v>
      </c>
      <c r="D109" s="28"/>
      <c r="E109" s="28"/>
      <c r="F109" s="28"/>
      <c r="G109" s="28"/>
      <c r="H109" s="28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6.5" customHeight="1">
      <c r="A110" s="28"/>
      <c r="B110" s="29"/>
      <c r="C110" s="28"/>
      <c r="D110" s="28"/>
      <c r="E110" s="175" t="str">
        <f>E9</f>
        <v>04 - Ostatní náklady</v>
      </c>
      <c r="F110" s="209"/>
      <c r="G110" s="209"/>
      <c r="H110" s="209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6.95" customHeight="1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2" customHeight="1">
      <c r="A112" s="28"/>
      <c r="B112" s="29"/>
      <c r="C112" s="25" t="s">
        <v>17</v>
      </c>
      <c r="D112" s="28"/>
      <c r="E112" s="28"/>
      <c r="F112" s="23" t="str">
        <f>F12</f>
        <v xml:space="preserve"> </v>
      </c>
      <c r="G112" s="28"/>
      <c r="H112" s="28"/>
      <c r="I112" s="25" t="s">
        <v>19</v>
      </c>
      <c r="J112" s="51">
        <f>IF(J12="","",J12)</f>
        <v>45923</v>
      </c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6.95" customHeight="1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5.2" customHeight="1">
      <c r="A114" s="28"/>
      <c r="B114" s="29"/>
      <c r="C114" s="25" t="s">
        <v>20</v>
      </c>
      <c r="D114" s="28"/>
      <c r="E114" s="28"/>
      <c r="F114" s="23" t="str">
        <f>E15</f>
        <v xml:space="preserve"> </v>
      </c>
      <c r="G114" s="28"/>
      <c r="H114" s="28"/>
      <c r="I114" s="25" t="s">
        <v>24</v>
      </c>
      <c r="J114" s="26" t="str">
        <f>E21</f>
        <v xml:space="preserve"> 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5.2" customHeight="1">
      <c r="A115" s="28"/>
      <c r="B115" s="29"/>
      <c r="C115" s="25" t="s">
        <v>23</v>
      </c>
      <c r="D115" s="28"/>
      <c r="E115" s="28"/>
      <c r="F115" s="23" t="str">
        <f>IF(E18="","",E18)</f>
        <v xml:space="preserve"> </v>
      </c>
      <c r="G115" s="28"/>
      <c r="H115" s="28"/>
      <c r="I115" s="25" t="s">
        <v>26</v>
      </c>
      <c r="J115" s="26" t="str">
        <f>E24</f>
        <v xml:space="preserve"> </v>
      </c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0.35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11" customFormat="1" ht="29.25" customHeight="1">
      <c r="A117" s="117"/>
      <c r="B117" s="118"/>
      <c r="C117" s="119" t="s">
        <v>101</v>
      </c>
      <c r="D117" s="120" t="s">
        <v>53</v>
      </c>
      <c r="E117" s="120" t="s">
        <v>49</v>
      </c>
      <c r="F117" s="120" t="s">
        <v>50</v>
      </c>
      <c r="G117" s="120" t="s">
        <v>102</v>
      </c>
      <c r="H117" s="120" t="s">
        <v>103</v>
      </c>
      <c r="I117" s="120" t="s">
        <v>104</v>
      </c>
      <c r="J117" s="120" t="s">
        <v>93</v>
      </c>
      <c r="K117" s="121" t="s">
        <v>105</v>
      </c>
      <c r="L117" s="122"/>
      <c r="M117" s="58" t="s">
        <v>1</v>
      </c>
      <c r="N117" s="59" t="s">
        <v>32</v>
      </c>
      <c r="O117" s="59" t="s">
        <v>106</v>
      </c>
      <c r="P117" s="59" t="s">
        <v>107</v>
      </c>
      <c r="Q117" s="59" t="s">
        <v>108</v>
      </c>
      <c r="R117" s="59" t="s">
        <v>109</v>
      </c>
      <c r="S117" s="59" t="s">
        <v>110</v>
      </c>
      <c r="T117" s="60" t="s">
        <v>111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9" customHeight="1">
      <c r="A118" s="28"/>
      <c r="B118" s="29"/>
      <c r="C118" s="65" t="s">
        <v>112</v>
      </c>
      <c r="D118" s="28"/>
      <c r="E118" s="28"/>
      <c r="F118" s="28"/>
      <c r="G118" s="28"/>
      <c r="H118" s="28"/>
      <c r="I118" s="28"/>
      <c r="J118" s="123">
        <f>BK118</f>
        <v>0</v>
      </c>
      <c r="K118" s="28"/>
      <c r="L118" s="29"/>
      <c r="M118" s="61"/>
      <c r="N118" s="52"/>
      <c r="O118" s="62"/>
      <c r="P118" s="124">
        <f>P119</f>
        <v>0</v>
      </c>
      <c r="Q118" s="62"/>
      <c r="R118" s="124">
        <f>R119</f>
        <v>0</v>
      </c>
      <c r="S118" s="62"/>
      <c r="T118" s="125">
        <f>T119</f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T118" s="16" t="s">
        <v>67</v>
      </c>
      <c r="AU118" s="16" t="s">
        <v>95</v>
      </c>
      <c r="BK118" s="126">
        <f>BK119</f>
        <v>0</v>
      </c>
    </row>
    <row r="119" spans="1:65" s="12" customFormat="1" ht="25.9" customHeight="1">
      <c r="B119" s="127"/>
      <c r="D119" s="128" t="s">
        <v>67</v>
      </c>
      <c r="E119" s="129" t="s">
        <v>266</v>
      </c>
      <c r="F119" s="129" t="s">
        <v>267</v>
      </c>
      <c r="J119" s="130">
        <f>BK119</f>
        <v>0</v>
      </c>
      <c r="L119" s="127"/>
      <c r="M119" s="131"/>
      <c r="N119" s="132"/>
      <c r="O119" s="132"/>
      <c r="P119" s="133">
        <f>P120</f>
        <v>0</v>
      </c>
      <c r="Q119" s="132"/>
      <c r="R119" s="133">
        <f>R120</f>
        <v>0</v>
      </c>
      <c r="S119" s="132"/>
      <c r="T119" s="134">
        <f>T120</f>
        <v>0</v>
      </c>
      <c r="AR119" s="128" t="s">
        <v>147</v>
      </c>
      <c r="AT119" s="135" t="s">
        <v>67</v>
      </c>
      <c r="AU119" s="135" t="s">
        <v>68</v>
      </c>
      <c r="AY119" s="128" t="s">
        <v>115</v>
      </c>
      <c r="BK119" s="136">
        <f>BK120</f>
        <v>0</v>
      </c>
    </row>
    <row r="120" spans="1:65" s="12" customFormat="1" ht="22.9" customHeight="1">
      <c r="B120" s="127"/>
      <c r="D120" s="128" t="s">
        <v>67</v>
      </c>
      <c r="E120" s="137" t="s">
        <v>268</v>
      </c>
      <c r="F120" s="137" t="s">
        <v>269</v>
      </c>
      <c r="J120" s="138">
        <f>BK120</f>
        <v>0</v>
      </c>
      <c r="L120" s="127"/>
      <c r="M120" s="131"/>
      <c r="N120" s="132"/>
      <c r="O120" s="132"/>
      <c r="P120" s="133">
        <f>SUM(P121:P129)</f>
        <v>0</v>
      </c>
      <c r="Q120" s="132"/>
      <c r="R120" s="133">
        <f>SUM(R121:R129)</f>
        <v>0</v>
      </c>
      <c r="S120" s="132"/>
      <c r="T120" s="134">
        <f>SUM(T121:T129)</f>
        <v>0</v>
      </c>
      <c r="AR120" s="128" t="s">
        <v>147</v>
      </c>
      <c r="AT120" s="135" t="s">
        <v>67</v>
      </c>
      <c r="AU120" s="135" t="s">
        <v>76</v>
      </c>
      <c r="AY120" s="128" t="s">
        <v>115</v>
      </c>
      <c r="BK120" s="136">
        <f>SUM(BK121:BK129)</f>
        <v>0</v>
      </c>
    </row>
    <row r="121" spans="1:65" s="2" customFormat="1" ht="16.5" customHeight="1">
      <c r="A121" s="28"/>
      <c r="B121" s="139"/>
      <c r="C121" s="140" t="s">
        <v>76</v>
      </c>
      <c r="D121" s="140" t="s">
        <v>117</v>
      </c>
      <c r="E121" s="141" t="s">
        <v>270</v>
      </c>
      <c r="F121" s="142" t="s">
        <v>269</v>
      </c>
      <c r="G121" s="143" t="s">
        <v>271</v>
      </c>
      <c r="H121" s="144">
        <v>1</v>
      </c>
      <c r="I121" s="145">
        <v>0</v>
      </c>
      <c r="J121" s="145">
        <f>ROUND(I121*H121,2)</f>
        <v>0</v>
      </c>
      <c r="K121" s="142" t="s">
        <v>121</v>
      </c>
      <c r="L121" s="29"/>
      <c r="M121" s="146" t="s">
        <v>1</v>
      </c>
      <c r="N121" s="147" t="s">
        <v>33</v>
      </c>
      <c r="O121" s="148">
        <v>0</v>
      </c>
      <c r="P121" s="148">
        <f>O121*H121</f>
        <v>0</v>
      </c>
      <c r="Q121" s="148">
        <v>0</v>
      </c>
      <c r="R121" s="148">
        <f>Q121*H121</f>
        <v>0</v>
      </c>
      <c r="S121" s="148">
        <v>0</v>
      </c>
      <c r="T121" s="149">
        <f>S121*H121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50" t="s">
        <v>272</v>
      </c>
      <c r="AT121" s="150" t="s">
        <v>117</v>
      </c>
      <c r="AU121" s="150" t="s">
        <v>78</v>
      </c>
      <c r="AY121" s="16" t="s">
        <v>115</v>
      </c>
      <c r="BE121" s="151">
        <f>IF(N121="základní",J121,0)</f>
        <v>0</v>
      </c>
      <c r="BF121" s="151">
        <f>IF(N121="snížená",J121,0)</f>
        <v>0</v>
      </c>
      <c r="BG121" s="151">
        <f>IF(N121="zákl. přenesená",J121,0)</f>
        <v>0</v>
      </c>
      <c r="BH121" s="151">
        <f>IF(N121="sníž. přenesená",J121,0)</f>
        <v>0</v>
      </c>
      <c r="BI121" s="151">
        <f>IF(N121="nulová",J121,0)</f>
        <v>0</v>
      </c>
      <c r="BJ121" s="16" t="s">
        <v>76</v>
      </c>
      <c r="BK121" s="151">
        <f>ROUND(I121*H121,2)</f>
        <v>0</v>
      </c>
      <c r="BL121" s="16" t="s">
        <v>272</v>
      </c>
      <c r="BM121" s="150" t="s">
        <v>273</v>
      </c>
    </row>
    <row r="122" spans="1:65" s="2" customFormat="1">
      <c r="A122" s="28"/>
      <c r="B122" s="29"/>
      <c r="C122" s="28"/>
      <c r="D122" s="152" t="s">
        <v>124</v>
      </c>
      <c r="E122" s="28"/>
      <c r="F122" s="153" t="s">
        <v>269</v>
      </c>
      <c r="G122" s="28"/>
      <c r="H122" s="28"/>
      <c r="I122" s="28"/>
      <c r="J122" s="28"/>
      <c r="K122" s="28"/>
      <c r="L122" s="29"/>
      <c r="M122" s="154"/>
      <c r="N122" s="155"/>
      <c r="O122" s="54"/>
      <c r="P122" s="54"/>
      <c r="Q122" s="54"/>
      <c r="R122" s="54"/>
      <c r="S122" s="54"/>
      <c r="T122" s="55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6" t="s">
        <v>124</v>
      </c>
      <c r="AU122" s="16" t="s">
        <v>78</v>
      </c>
    </row>
    <row r="123" spans="1:65" s="2" customFormat="1">
      <c r="A123" s="28"/>
      <c r="B123" s="29"/>
      <c r="C123" s="28"/>
      <c r="D123" s="156" t="s">
        <v>126</v>
      </c>
      <c r="E123" s="28"/>
      <c r="F123" s="157" t="s">
        <v>274</v>
      </c>
      <c r="G123" s="28"/>
      <c r="H123" s="28"/>
      <c r="I123" s="28"/>
      <c r="J123" s="28"/>
      <c r="K123" s="28"/>
      <c r="L123" s="29"/>
      <c r="M123" s="154"/>
      <c r="N123" s="155"/>
      <c r="O123" s="54"/>
      <c r="P123" s="54"/>
      <c r="Q123" s="54"/>
      <c r="R123" s="54"/>
      <c r="S123" s="54"/>
      <c r="T123" s="55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T123" s="16" t="s">
        <v>126</v>
      </c>
      <c r="AU123" s="16" t="s">
        <v>78</v>
      </c>
    </row>
    <row r="124" spans="1:65" s="2" customFormat="1" ht="16.5" customHeight="1">
      <c r="A124" s="28"/>
      <c r="B124" s="139"/>
      <c r="C124" s="140" t="s">
        <v>78</v>
      </c>
      <c r="D124" s="140" t="s">
        <v>117</v>
      </c>
      <c r="E124" s="141" t="s">
        <v>275</v>
      </c>
      <c r="F124" s="142" t="s">
        <v>276</v>
      </c>
      <c r="G124" s="143" t="s">
        <v>271</v>
      </c>
      <c r="H124" s="144">
        <v>1</v>
      </c>
      <c r="I124" s="145">
        <v>0</v>
      </c>
      <c r="J124" s="145">
        <f>ROUND(I124*H124,2)</f>
        <v>0</v>
      </c>
      <c r="K124" s="142" t="s">
        <v>1</v>
      </c>
      <c r="L124" s="29"/>
      <c r="M124" s="146" t="s">
        <v>1</v>
      </c>
      <c r="N124" s="147" t="s">
        <v>33</v>
      </c>
      <c r="O124" s="148">
        <v>0</v>
      </c>
      <c r="P124" s="148">
        <f>O124*H124</f>
        <v>0</v>
      </c>
      <c r="Q124" s="148">
        <v>0</v>
      </c>
      <c r="R124" s="148">
        <f>Q124*H124</f>
        <v>0</v>
      </c>
      <c r="S124" s="148">
        <v>0</v>
      </c>
      <c r="T124" s="149">
        <f>S124*H124</f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50" t="s">
        <v>272</v>
      </c>
      <c r="AT124" s="150" t="s">
        <v>117</v>
      </c>
      <c r="AU124" s="150" t="s">
        <v>78</v>
      </c>
      <c r="AY124" s="16" t="s">
        <v>115</v>
      </c>
      <c r="BE124" s="151">
        <f>IF(N124="základní",J124,0)</f>
        <v>0</v>
      </c>
      <c r="BF124" s="151">
        <f>IF(N124="snížená",J124,0)</f>
        <v>0</v>
      </c>
      <c r="BG124" s="151">
        <f>IF(N124="zákl. přenesená",J124,0)</f>
        <v>0</v>
      </c>
      <c r="BH124" s="151">
        <f>IF(N124="sníž. přenesená",J124,0)</f>
        <v>0</v>
      </c>
      <c r="BI124" s="151">
        <f>IF(N124="nulová",J124,0)</f>
        <v>0</v>
      </c>
      <c r="BJ124" s="16" t="s">
        <v>76</v>
      </c>
      <c r="BK124" s="151">
        <f>ROUND(I124*H124,2)</f>
        <v>0</v>
      </c>
      <c r="BL124" s="16" t="s">
        <v>272</v>
      </c>
      <c r="BM124" s="150" t="s">
        <v>277</v>
      </c>
    </row>
    <row r="125" spans="1:65" s="2" customFormat="1">
      <c r="A125" s="28"/>
      <c r="B125" s="29"/>
      <c r="C125" s="28"/>
      <c r="D125" s="152" t="s">
        <v>124</v>
      </c>
      <c r="E125" s="28"/>
      <c r="F125" s="153" t="s">
        <v>269</v>
      </c>
      <c r="G125" s="28"/>
      <c r="H125" s="28"/>
      <c r="I125" s="28"/>
      <c r="J125" s="28"/>
      <c r="K125" s="28"/>
      <c r="L125" s="29"/>
      <c r="M125" s="154"/>
      <c r="N125" s="155"/>
      <c r="O125" s="54"/>
      <c r="P125" s="54"/>
      <c r="Q125" s="54"/>
      <c r="R125" s="54"/>
      <c r="S125" s="54"/>
      <c r="T125" s="55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T125" s="16" t="s">
        <v>124</v>
      </c>
      <c r="AU125" s="16" t="s">
        <v>78</v>
      </c>
    </row>
    <row r="126" spans="1:65" s="2" customFormat="1" ht="24.2" customHeight="1">
      <c r="A126" s="28"/>
      <c r="B126" s="139"/>
      <c r="C126" s="140" t="s">
        <v>135</v>
      </c>
      <c r="D126" s="140" t="s">
        <v>117</v>
      </c>
      <c r="E126" s="141" t="s">
        <v>278</v>
      </c>
      <c r="F126" s="142" t="s">
        <v>279</v>
      </c>
      <c r="G126" s="143" t="s">
        <v>271</v>
      </c>
      <c r="H126" s="144">
        <v>1</v>
      </c>
      <c r="I126" s="145">
        <v>0</v>
      </c>
      <c r="J126" s="145">
        <f>ROUND(I126*H126,2)</f>
        <v>0</v>
      </c>
      <c r="K126" s="142" t="s">
        <v>1</v>
      </c>
      <c r="L126" s="29"/>
      <c r="M126" s="146" t="s">
        <v>1</v>
      </c>
      <c r="N126" s="147" t="s">
        <v>33</v>
      </c>
      <c r="O126" s="148">
        <v>0</v>
      </c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50" t="s">
        <v>272</v>
      </c>
      <c r="AT126" s="150" t="s">
        <v>117</v>
      </c>
      <c r="AU126" s="150" t="s">
        <v>78</v>
      </c>
      <c r="AY126" s="16" t="s">
        <v>115</v>
      </c>
      <c r="BE126" s="151">
        <f>IF(N126="základní",J126,0)</f>
        <v>0</v>
      </c>
      <c r="BF126" s="151">
        <f>IF(N126="snížená",J126,0)</f>
        <v>0</v>
      </c>
      <c r="BG126" s="151">
        <f>IF(N126="zákl. přenesená",J126,0)</f>
        <v>0</v>
      </c>
      <c r="BH126" s="151">
        <f>IF(N126="sníž. přenesená",J126,0)</f>
        <v>0</v>
      </c>
      <c r="BI126" s="151">
        <f>IF(N126="nulová",J126,0)</f>
        <v>0</v>
      </c>
      <c r="BJ126" s="16" t="s">
        <v>76</v>
      </c>
      <c r="BK126" s="151">
        <f>ROUND(I126*H126,2)</f>
        <v>0</v>
      </c>
      <c r="BL126" s="16" t="s">
        <v>272</v>
      </c>
      <c r="BM126" s="150" t="s">
        <v>280</v>
      </c>
    </row>
    <row r="127" spans="1:65" s="2" customFormat="1">
      <c r="A127" s="28"/>
      <c r="B127" s="29"/>
      <c r="C127" s="28"/>
      <c r="D127" s="152" t="s">
        <v>124</v>
      </c>
      <c r="E127" s="28"/>
      <c r="F127" s="153" t="s">
        <v>269</v>
      </c>
      <c r="G127" s="28"/>
      <c r="H127" s="28"/>
      <c r="I127" s="28"/>
      <c r="J127" s="28"/>
      <c r="K127" s="28"/>
      <c r="L127" s="29"/>
      <c r="M127" s="154"/>
      <c r="N127" s="155"/>
      <c r="O127" s="54"/>
      <c r="P127" s="54"/>
      <c r="Q127" s="54"/>
      <c r="R127" s="54"/>
      <c r="S127" s="54"/>
      <c r="T127" s="55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T127" s="16" t="s">
        <v>124</v>
      </c>
      <c r="AU127" s="16" t="s">
        <v>78</v>
      </c>
    </row>
    <row r="128" spans="1:65" s="2" customFormat="1" ht="44.25" customHeight="1">
      <c r="A128" s="28"/>
      <c r="B128" s="139"/>
      <c r="C128" s="140" t="s">
        <v>122</v>
      </c>
      <c r="D128" s="140" t="s">
        <v>117</v>
      </c>
      <c r="E128" s="141" t="s">
        <v>281</v>
      </c>
      <c r="F128" s="142" t="s">
        <v>282</v>
      </c>
      <c r="G128" s="143" t="s">
        <v>271</v>
      </c>
      <c r="H128" s="144">
        <v>1</v>
      </c>
      <c r="I128" s="145">
        <v>0</v>
      </c>
      <c r="J128" s="145">
        <f>ROUND(I128*H128,2)</f>
        <v>0</v>
      </c>
      <c r="K128" s="142" t="s">
        <v>1</v>
      </c>
      <c r="L128" s="29"/>
      <c r="M128" s="146" t="s">
        <v>1</v>
      </c>
      <c r="N128" s="147" t="s">
        <v>33</v>
      </c>
      <c r="O128" s="148">
        <v>0</v>
      </c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50" t="s">
        <v>272</v>
      </c>
      <c r="AT128" s="150" t="s">
        <v>117</v>
      </c>
      <c r="AU128" s="150" t="s">
        <v>78</v>
      </c>
      <c r="AY128" s="16" t="s">
        <v>115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6" t="s">
        <v>76</v>
      </c>
      <c r="BK128" s="151">
        <f>ROUND(I128*H128,2)</f>
        <v>0</v>
      </c>
      <c r="BL128" s="16" t="s">
        <v>272</v>
      </c>
      <c r="BM128" s="150" t="s">
        <v>283</v>
      </c>
    </row>
    <row r="129" spans="1:47" s="2" customFormat="1">
      <c r="A129" s="28"/>
      <c r="B129" s="29"/>
      <c r="C129" s="28"/>
      <c r="D129" s="152" t="s">
        <v>124</v>
      </c>
      <c r="E129" s="28"/>
      <c r="F129" s="153" t="s">
        <v>269</v>
      </c>
      <c r="G129" s="28"/>
      <c r="H129" s="28"/>
      <c r="I129" s="28"/>
      <c r="J129" s="28"/>
      <c r="K129" s="28"/>
      <c r="L129" s="29"/>
      <c r="M129" s="171"/>
      <c r="N129" s="172"/>
      <c r="O129" s="173"/>
      <c r="P129" s="173"/>
      <c r="Q129" s="173"/>
      <c r="R129" s="173"/>
      <c r="S129" s="173"/>
      <c r="T129" s="174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T129" s="16" t="s">
        <v>124</v>
      </c>
      <c r="AU129" s="16" t="s">
        <v>78</v>
      </c>
    </row>
    <row r="130" spans="1:47" s="2" customFormat="1" ht="6.95" customHeight="1">
      <c r="A130" s="28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9"/>
      <c r="M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</sheetData>
  <autoFilter ref="C117:K12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hyperlinks>
    <hyperlink ref="F123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Balvanitý skluz</vt:lpstr>
      <vt:lpstr>02 - Oprava dlažby a zemn...</vt:lpstr>
      <vt:lpstr>03 - Vyčištění vývaru</vt:lpstr>
      <vt:lpstr>04 - Ostatní náklady</vt:lpstr>
      <vt:lpstr>'01 - Balvanitý skluz'!Názvy_tisku</vt:lpstr>
      <vt:lpstr>'02 - Oprava dlažby a zemn...'!Názvy_tisku</vt:lpstr>
      <vt:lpstr>'03 - Vyčištění vývaru'!Názvy_tisku</vt:lpstr>
      <vt:lpstr>'04 - Ostatní náklady'!Názvy_tisku</vt:lpstr>
      <vt:lpstr>'Rekapitulace stavby'!Názvy_tisku</vt:lpstr>
      <vt:lpstr>'01 - Balvanitý skluz'!Oblast_tisku</vt:lpstr>
      <vt:lpstr>'02 - Oprava dlažby a zemn...'!Oblast_tisku</vt:lpstr>
      <vt:lpstr>'03 - Vyčištění vývaru'!Oblast_tisku</vt:lpstr>
      <vt:lpstr>'04 - Ostatní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Prachovská</dc:creator>
  <cp:lastModifiedBy>Janak</cp:lastModifiedBy>
  <dcterms:created xsi:type="dcterms:W3CDTF">2025-07-03T07:44:25Z</dcterms:created>
  <dcterms:modified xsi:type="dcterms:W3CDTF">2025-09-23T08:11:57Z</dcterms:modified>
</cp:coreProperties>
</file>