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urkovicova.W2K\Documents\4694_RevitalizaceOndřejnice km 0,000-0,250\4694_Věřejná soutěž\Stavební práce\"/>
    </mc:Choice>
  </mc:AlternateContent>
  <bookViews>
    <workbookView xWindow="0" yWindow="0" windowWidth="28800" windowHeight="11700"/>
  </bookViews>
  <sheets>
    <sheet name="Rekapitulace stavby" sheetId="1" r:id="rId1"/>
    <sheet name="01 - Stavební náklady" sheetId="2" r:id="rId2"/>
    <sheet name="02 - Kácení dřevin a náhr..." sheetId="3" r:id="rId3"/>
  </sheets>
  <definedNames>
    <definedName name="_xlnm._FilterDatabase" localSheetId="1" hidden="1">'01 - Stavební náklady'!$C$125:$K$245</definedName>
    <definedName name="_xlnm._FilterDatabase" localSheetId="2" hidden="1">'02 - Kácení dřevin a náhr...'!$C$118:$K$173</definedName>
    <definedName name="_xlnm.Print_Titles" localSheetId="1">'01 - Stavební náklady'!$125:$125</definedName>
    <definedName name="_xlnm.Print_Titles" localSheetId="2">'02 - Kácení dřevin a náhr...'!$118:$118</definedName>
    <definedName name="_xlnm.Print_Titles" localSheetId="0">'Rekapitulace stavby'!$92:$92</definedName>
    <definedName name="_xlnm.Print_Area" localSheetId="1">'01 - Stavební náklady'!$C$113:$J$245</definedName>
    <definedName name="_xlnm.Print_Area" localSheetId="2">'02 - Kácení dřevin a náhr...'!$C$106:$J$173</definedName>
    <definedName name="_xlnm.Print_Area" localSheetId="0">'Rekapitulace stavby'!$D$4:$AO$76,'Rekapitulace stavby'!$C$82:$AQ$97</definedName>
  </definedNames>
  <calcPr calcId="162913"/>
</workbook>
</file>

<file path=xl/calcChain.xml><?xml version="1.0" encoding="utf-8"?>
<calcChain xmlns="http://schemas.openxmlformats.org/spreadsheetml/2006/main">
  <c r="J37" i="3" l="1"/>
  <c r="J36" i="3"/>
  <c r="AY96" i="1"/>
  <c r="J35" i="3"/>
  <c r="AX96" i="1" s="1"/>
  <c r="BI172" i="3"/>
  <c r="BH172" i="3"/>
  <c r="BG172" i="3"/>
  <c r="BF172" i="3"/>
  <c r="T172" i="3"/>
  <c r="T171" i="3"/>
  <c r="R172" i="3"/>
  <c r="R171" i="3"/>
  <c r="P172" i="3"/>
  <c r="P171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7" i="3"/>
  <c r="BH167" i="3"/>
  <c r="BG167" i="3"/>
  <c r="BF167" i="3"/>
  <c r="T167" i="3"/>
  <c r="R167" i="3"/>
  <c r="P167" i="3"/>
  <c r="BI160" i="3"/>
  <c r="BH160" i="3"/>
  <c r="BG160" i="3"/>
  <c r="BF160" i="3"/>
  <c r="T160" i="3"/>
  <c r="R160" i="3"/>
  <c r="P160" i="3"/>
  <c r="BI158" i="3"/>
  <c r="BH158" i="3"/>
  <c r="BG158" i="3"/>
  <c r="BF158" i="3"/>
  <c r="T158" i="3"/>
  <c r="R158" i="3"/>
  <c r="P158" i="3"/>
  <c r="BI150" i="3"/>
  <c r="BH150" i="3"/>
  <c r="BG150" i="3"/>
  <c r="BF150" i="3"/>
  <c r="T150" i="3"/>
  <c r="R150" i="3"/>
  <c r="P150" i="3"/>
  <c r="BI148" i="3"/>
  <c r="BH148" i="3"/>
  <c r="BG148" i="3"/>
  <c r="BF148" i="3"/>
  <c r="T148" i="3"/>
  <c r="R148" i="3"/>
  <c r="P148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R128" i="3"/>
  <c r="P128" i="3"/>
  <c r="BI124" i="3"/>
  <c r="BH124" i="3"/>
  <c r="BG124" i="3"/>
  <c r="BF124" i="3"/>
  <c r="T124" i="3"/>
  <c r="R124" i="3"/>
  <c r="P124" i="3"/>
  <c r="BI122" i="3"/>
  <c r="BH122" i="3"/>
  <c r="BG122" i="3"/>
  <c r="BF122" i="3"/>
  <c r="T122" i="3"/>
  <c r="R122" i="3"/>
  <c r="P122" i="3"/>
  <c r="J116" i="3"/>
  <c r="J115" i="3"/>
  <c r="F113" i="3"/>
  <c r="E111" i="3"/>
  <c r="J92" i="3"/>
  <c r="J91" i="3"/>
  <c r="F89" i="3"/>
  <c r="E87" i="3"/>
  <c r="J18" i="3"/>
  <c r="E18" i="3"/>
  <c r="F116" i="3" s="1"/>
  <c r="J17" i="3"/>
  <c r="J15" i="3"/>
  <c r="E15" i="3"/>
  <c r="F115" i="3" s="1"/>
  <c r="J14" i="3"/>
  <c r="J12" i="3"/>
  <c r="J113" i="3" s="1"/>
  <c r="E7" i="3"/>
  <c r="E109" i="3"/>
  <c r="J37" i="2"/>
  <c r="J36" i="2"/>
  <c r="AY95" i="1" s="1"/>
  <c r="J35" i="2"/>
  <c r="AX95" i="1" s="1"/>
  <c r="BI244" i="2"/>
  <c r="BH244" i="2"/>
  <c r="BG244" i="2"/>
  <c r="BF244" i="2"/>
  <c r="T244" i="2"/>
  <c r="R244" i="2"/>
  <c r="P244" i="2"/>
  <c r="BI242" i="2"/>
  <c r="BH242" i="2"/>
  <c r="BG242" i="2"/>
  <c r="BF242" i="2"/>
  <c r="T242" i="2"/>
  <c r="R242" i="2"/>
  <c r="P242" i="2"/>
  <c r="BI240" i="2"/>
  <c r="BH240" i="2"/>
  <c r="BG240" i="2"/>
  <c r="BF240" i="2"/>
  <c r="T240" i="2"/>
  <c r="R240" i="2"/>
  <c r="P240" i="2"/>
  <c r="BI238" i="2"/>
  <c r="BH238" i="2"/>
  <c r="BG238" i="2"/>
  <c r="BF238" i="2"/>
  <c r="T238" i="2"/>
  <c r="R238" i="2"/>
  <c r="P238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3" i="2"/>
  <c r="BH233" i="2"/>
  <c r="BG233" i="2"/>
  <c r="BF233" i="2"/>
  <c r="T233" i="2"/>
  <c r="R233" i="2"/>
  <c r="P233" i="2"/>
  <c r="BI231" i="2"/>
  <c r="BH231" i="2"/>
  <c r="BG231" i="2"/>
  <c r="BF231" i="2"/>
  <c r="T231" i="2"/>
  <c r="R231" i="2"/>
  <c r="P231" i="2"/>
  <c r="BI229" i="2"/>
  <c r="BH229" i="2"/>
  <c r="BG229" i="2"/>
  <c r="BF229" i="2"/>
  <c r="T229" i="2"/>
  <c r="R229" i="2"/>
  <c r="P229" i="2"/>
  <c r="BI227" i="2"/>
  <c r="BH227" i="2"/>
  <c r="BG227" i="2"/>
  <c r="BF227" i="2"/>
  <c r="T227" i="2"/>
  <c r="R227" i="2"/>
  <c r="P227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2" i="2"/>
  <c r="BH222" i="2"/>
  <c r="BG222" i="2"/>
  <c r="BF222" i="2"/>
  <c r="T222" i="2"/>
  <c r="R222" i="2"/>
  <c r="P222" i="2"/>
  <c r="BI219" i="2"/>
  <c r="BH219" i="2"/>
  <c r="BG219" i="2"/>
  <c r="BF219" i="2"/>
  <c r="T219" i="2"/>
  <c r="T218" i="2"/>
  <c r="R219" i="2"/>
  <c r="R218" i="2"/>
  <c r="P219" i="2"/>
  <c r="P218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1" i="2"/>
  <c r="BH191" i="2"/>
  <c r="BG191" i="2"/>
  <c r="BF191" i="2"/>
  <c r="T191" i="2"/>
  <c r="T190" i="2" s="1"/>
  <c r="R191" i="2"/>
  <c r="R190" i="2" s="1"/>
  <c r="P191" i="2"/>
  <c r="P190" i="2" s="1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6" i="2"/>
  <c r="BH166" i="2"/>
  <c r="BG166" i="2"/>
  <c r="BF166" i="2"/>
  <c r="T166" i="2"/>
  <c r="R166" i="2"/>
  <c r="P166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1" i="2"/>
  <c r="BH151" i="2"/>
  <c r="BG151" i="2"/>
  <c r="BF151" i="2"/>
  <c r="T151" i="2"/>
  <c r="R151" i="2"/>
  <c r="P151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5" i="2"/>
  <c r="BH135" i="2"/>
  <c r="BG135" i="2"/>
  <c r="BF135" i="2"/>
  <c r="T135" i="2"/>
  <c r="R135" i="2"/>
  <c r="P135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9" i="2"/>
  <c r="BH129" i="2"/>
  <c r="BG129" i="2"/>
  <c r="BF129" i="2"/>
  <c r="T129" i="2"/>
  <c r="R129" i="2"/>
  <c r="P129" i="2"/>
  <c r="J123" i="2"/>
  <c r="J122" i="2"/>
  <c r="F120" i="2"/>
  <c r="E118" i="2"/>
  <c r="J92" i="2"/>
  <c r="J91" i="2"/>
  <c r="F89" i="2"/>
  <c r="E87" i="2"/>
  <c r="J18" i="2"/>
  <c r="E18" i="2"/>
  <c r="F92" i="2"/>
  <c r="J17" i="2"/>
  <c r="J15" i="2"/>
  <c r="E15" i="2"/>
  <c r="F122" i="2" s="1"/>
  <c r="J14" i="2"/>
  <c r="J12" i="2"/>
  <c r="J120" i="2" s="1"/>
  <c r="E7" i="2"/>
  <c r="E85" i="2" s="1"/>
  <c r="L90" i="1"/>
  <c r="AM90" i="1"/>
  <c r="AM89" i="1"/>
  <c r="L89" i="1"/>
  <c r="AM87" i="1"/>
  <c r="L87" i="1"/>
  <c r="L85" i="1"/>
  <c r="L84" i="1"/>
  <c r="BK231" i="2"/>
  <c r="J225" i="2"/>
  <c r="BK211" i="2"/>
  <c r="BK194" i="2"/>
  <c r="BK163" i="2"/>
  <c r="J175" i="2"/>
  <c r="J170" i="2"/>
  <c r="J146" i="2"/>
  <c r="BK137" i="2"/>
  <c r="J144" i="2"/>
  <c r="BK240" i="2"/>
  <c r="J227" i="2"/>
  <c r="BK219" i="2"/>
  <c r="BK201" i="2"/>
  <c r="BK172" i="2"/>
  <c r="J163" i="2"/>
  <c r="J137" i="2"/>
  <c r="J168" i="3"/>
  <c r="J124" i="3"/>
  <c r="J169" i="3"/>
  <c r="BK172" i="3"/>
  <c r="BK150" i="3"/>
  <c r="BK143" i="3"/>
  <c r="J142" i="3"/>
  <c r="BK128" i="3"/>
  <c r="J135" i="3"/>
  <c r="BK124" i="3"/>
  <c r="J137" i="3"/>
  <c r="BK233" i="2"/>
  <c r="BK229" i="2"/>
  <c r="J222" i="2"/>
  <c r="J208" i="2"/>
  <c r="J172" i="2"/>
  <c r="J139" i="2"/>
  <c r="BK177" i="2"/>
  <c r="J233" i="2"/>
  <c r="BK227" i="2"/>
  <c r="J219" i="2"/>
  <c r="BK191" i="2"/>
  <c r="BK170" i="2"/>
  <c r="BK188" i="2"/>
  <c r="BK161" i="2"/>
  <c r="BK158" i="2"/>
  <c r="BK156" i="2"/>
  <c r="BK151" i="2"/>
  <c r="BK242" i="2"/>
  <c r="BK238" i="2"/>
  <c r="J238" i="2"/>
  <c r="BK236" i="2"/>
  <c r="J135" i="2"/>
  <c r="J131" i="2"/>
  <c r="J129" i="2"/>
  <c r="AS94" i="1"/>
  <c r="J201" i="2"/>
  <c r="BK198" i="2"/>
  <c r="J191" i="2"/>
  <c r="BK185" i="2"/>
  <c r="BK181" i="2"/>
  <c r="J177" i="2"/>
  <c r="J188" i="2"/>
  <c r="J179" i="2"/>
  <c r="BK175" i="2"/>
  <c r="J158" i="2"/>
  <c r="BK144" i="2"/>
  <c r="BK139" i="2"/>
  <c r="J133" i="2"/>
  <c r="J242" i="2"/>
  <c r="BK225" i="2"/>
  <c r="BK213" i="2"/>
  <c r="J198" i="2"/>
  <c r="J194" i="2"/>
  <c r="J156" i="2"/>
  <c r="J142" i="2"/>
  <c r="J133" i="3"/>
  <c r="J128" i="3"/>
  <c r="J172" i="3"/>
  <c r="J158" i="3"/>
  <c r="J148" i="3"/>
  <c r="BK142" i="3"/>
  <c r="BK135" i="3"/>
  <c r="BK131" i="3"/>
  <c r="BK139" i="3"/>
  <c r="J132" i="3"/>
  <c r="J231" i="2"/>
  <c r="BK224" i="2"/>
  <c r="J213" i="2"/>
  <c r="J181" i="2"/>
  <c r="BK141" i="2"/>
  <c r="J165" i="2"/>
  <c r="J236" i="2"/>
  <c r="BK196" i="2"/>
  <c r="BK183" i="2"/>
  <c r="BK179" i="2"/>
  <c r="BK234" i="2"/>
  <c r="J234" i="2"/>
  <c r="J185" i="2"/>
  <c r="J161" i="2"/>
  <c r="J151" i="2"/>
  <c r="BK142" i="2"/>
  <c r="BK131" i="2"/>
  <c r="BK244" i="2"/>
  <c r="J240" i="2"/>
  <c r="J224" i="2"/>
  <c r="J211" i="2"/>
  <c r="J196" i="2"/>
  <c r="J183" i="2"/>
  <c r="BK165" i="2"/>
  <c r="J141" i="2"/>
  <c r="BK169" i="3"/>
  <c r="J131" i="3"/>
  <c r="BK122" i="3"/>
  <c r="J167" i="3"/>
  <c r="BK167" i="3"/>
  <c r="J150" i="3"/>
  <c r="J141" i="3"/>
  <c r="BK130" i="3"/>
  <c r="BK132" i="3"/>
  <c r="BK141" i="3"/>
  <c r="BK166" i="2"/>
  <c r="BK135" i="2"/>
  <c r="BK129" i="2"/>
  <c r="J244" i="2"/>
  <c r="J229" i="2"/>
  <c r="BK222" i="2"/>
  <c r="BK208" i="2"/>
  <c r="J166" i="2"/>
  <c r="BK146" i="2"/>
  <c r="BK133" i="2"/>
  <c r="J160" i="3"/>
  <c r="J130" i="3"/>
  <c r="BK168" i="3"/>
  <c r="BK158" i="3"/>
  <c r="BK160" i="3"/>
  <c r="BK148" i="3"/>
  <c r="J143" i="3"/>
  <c r="BK137" i="3"/>
  <c r="J139" i="3"/>
  <c r="J122" i="3"/>
  <c r="BK133" i="3"/>
  <c r="BK128" i="2" l="1"/>
  <c r="J128" i="2"/>
  <c r="J98" i="2"/>
  <c r="BK169" i="2"/>
  <c r="J169" i="2" s="1"/>
  <c r="J99" i="2" s="1"/>
  <c r="T169" i="2"/>
  <c r="T174" i="2"/>
  <c r="BK193" i="2"/>
  <c r="J193" i="2"/>
  <c r="J102" i="2"/>
  <c r="BK200" i="2"/>
  <c r="J200" i="2" s="1"/>
  <c r="J103" i="2" s="1"/>
  <c r="P121" i="3"/>
  <c r="P120" i="3"/>
  <c r="P119" i="3" s="1"/>
  <c r="AU96" i="1" s="1"/>
  <c r="T128" i="2"/>
  <c r="R169" i="2"/>
  <c r="R174" i="2"/>
  <c r="R193" i="2"/>
  <c r="P200" i="2"/>
  <c r="P221" i="2"/>
  <c r="P220" i="2" s="1"/>
  <c r="R221" i="2"/>
  <c r="R220" i="2"/>
  <c r="BK121" i="3"/>
  <c r="P128" i="2"/>
  <c r="P169" i="2"/>
  <c r="P174" i="2"/>
  <c r="P193" i="2"/>
  <c r="T200" i="2"/>
  <c r="R121" i="3"/>
  <c r="R120" i="3"/>
  <c r="R119" i="3"/>
  <c r="R128" i="2"/>
  <c r="BK174" i="2"/>
  <c r="J174" i="2"/>
  <c r="J100" i="2"/>
  <c r="T193" i="2"/>
  <c r="R200" i="2"/>
  <c r="BK221" i="2"/>
  <c r="J221" i="2"/>
  <c r="J106" i="2" s="1"/>
  <c r="T221" i="2"/>
  <c r="T220" i="2"/>
  <c r="T121" i="3"/>
  <c r="T120" i="3" s="1"/>
  <c r="T119" i="3" s="1"/>
  <c r="BK218" i="2"/>
  <c r="J218" i="2"/>
  <c r="J104" i="2" s="1"/>
  <c r="BK190" i="2"/>
  <c r="J190" i="2"/>
  <c r="J101" i="2"/>
  <c r="BK171" i="3"/>
  <c r="J171" i="3"/>
  <c r="J99" i="3"/>
  <c r="E85" i="3"/>
  <c r="F91" i="3"/>
  <c r="BE137" i="3"/>
  <c r="F92" i="3"/>
  <c r="BE132" i="3"/>
  <c r="BE133" i="3"/>
  <c r="BE135" i="3"/>
  <c r="J89" i="3"/>
  <c r="BE122" i="3"/>
  <c r="BE130" i="3"/>
  <c r="BE139" i="3"/>
  <c r="BE141" i="3"/>
  <c r="BE142" i="3"/>
  <c r="BE143" i="3"/>
  <c r="BE148" i="3"/>
  <c r="BE158" i="3"/>
  <c r="BE160" i="3"/>
  <c r="BE169" i="3"/>
  <c r="BE172" i="3"/>
  <c r="BE150" i="3"/>
  <c r="BE167" i="3"/>
  <c r="BE168" i="3"/>
  <c r="BE124" i="3"/>
  <c r="BE128" i="3"/>
  <c r="BE131" i="3"/>
  <c r="J89" i="2"/>
  <c r="BE133" i="2"/>
  <c r="BE135" i="2"/>
  <c r="BE137" i="2"/>
  <c r="BE244" i="2"/>
  <c r="BE129" i="2"/>
  <c r="BE131" i="2"/>
  <c r="BE146" i="2"/>
  <c r="BE156" i="2"/>
  <c r="BE166" i="2"/>
  <c r="BE191" i="2"/>
  <c r="BE238" i="2"/>
  <c r="BE240" i="2"/>
  <c r="F91" i="2"/>
  <c r="F123" i="2"/>
  <c r="BE141" i="2"/>
  <c r="BE151" i="2"/>
  <c r="BE158" i="2"/>
  <c r="BE161" i="2"/>
  <c r="BE163" i="2"/>
  <c r="BE170" i="2"/>
  <c r="BE177" i="2"/>
  <c r="BE181" i="2"/>
  <c r="BE233" i="2"/>
  <c r="BE175" i="2"/>
  <c r="BE188" i="2"/>
  <c r="BE194" i="2"/>
  <c r="BE198" i="2"/>
  <c r="BE201" i="2"/>
  <c r="BE234" i="2"/>
  <c r="E116" i="2"/>
  <c r="BE139" i="2"/>
  <c r="BE236" i="2"/>
  <c r="BE242" i="2"/>
  <c r="BE185" i="2"/>
  <c r="BE142" i="2"/>
  <c r="BE144" i="2"/>
  <c r="BE165" i="2"/>
  <c r="BE172" i="2"/>
  <c r="BE179" i="2"/>
  <c r="BE183" i="2"/>
  <c r="BE196" i="2"/>
  <c r="BE208" i="2"/>
  <c r="BE211" i="2"/>
  <c r="BE213" i="2"/>
  <c r="BE219" i="2"/>
  <c r="BE222" i="2"/>
  <c r="BE224" i="2"/>
  <c r="BE225" i="2"/>
  <c r="BE227" i="2"/>
  <c r="BE229" i="2"/>
  <c r="BE231" i="2"/>
  <c r="F36" i="2"/>
  <c r="BC95" i="1" s="1"/>
  <c r="J34" i="2"/>
  <c r="AW95" i="1"/>
  <c r="F37" i="2"/>
  <c r="BD95" i="1" s="1"/>
  <c r="F37" i="3"/>
  <c r="BD96" i="1"/>
  <c r="F35" i="2"/>
  <c r="BB95" i="1" s="1"/>
  <c r="F34" i="3"/>
  <c r="BA96" i="1"/>
  <c r="J34" i="3"/>
  <c r="AW96" i="1" s="1"/>
  <c r="F34" i="2"/>
  <c r="BA95" i="1"/>
  <c r="F36" i="3"/>
  <c r="BC96" i="1" s="1"/>
  <c r="F35" i="3"/>
  <c r="BB96" i="1"/>
  <c r="BK120" i="3" l="1"/>
  <c r="J120" i="3"/>
  <c r="J97" i="3"/>
  <c r="R127" i="2"/>
  <c r="R126" i="2" s="1"/>
  <c r="P127" i="2"/>
  <c r="P126" i="2"/>
  <c r="AU95" i="1"/>
  <c r="AU94" i="1" s="1"/>
  <c r="T127" i="2"/>
  <c r="T126" i="2"/>
  <c r="J121" i="3"/>
  <c r="J98" i="3"/>
  <c r="BK127" i="2"/>
  <c r="J127" i="2"/>
  <c r="J97" i="2"/>
  <c r="BK220" i="2"/>
  <c r="J220" i="2" s="1"/>
  <c r="J105" i="2" s="1"/>
  <c r="BA94" i="1"/>
  <c r="W30" i="1"/>
  <c r="BB94" i="1"/>
  <c r="AX94" i="1"/>
  <c r="J33" i="3"/>
  <c r="AV96" i="1"/>
  <c r="AT96" i="1" s="1"/>
  <c r="F33" i="2"/>
  <c r="AZ95" i="1"/>
  <c r="F33" i="3"/>
  <c r="AZ96" i="1"/>
  <c r="J33" i="2"/>
  <c r="AV95" i="1"/>
  <c r="AT95" i="1" s="1"/>
  <c r="BD94" i="1"/>
  <c r="W33" i="1"/>
  <c r="BC94" i="1"/>
  <c r="AY94" i="1" s="1"/>
  <c r="BK126" i="2" l="1"/>
  <c r="J126" i="2"/>
  <c r="J96" i="2"/>
  <c r="BK119" i="3"/>
  <c r="J119" i="3" s="1"/>
  <c r="J96" i="3" s="1"/>
  <c r="AZ94" i="1"/>
  <c r="W29" i="1"/>
  <c r="W32" i="1"/>
  <c r="W31" i="1"/>
  <c r="AW94" i="1"/>
  <c r="AK30" i="1"/>
  <c r="J30" i="3" l="1"/>
  <c r="AG96" i="1"/>
  <c r="J30" i="2"/>
  <c r="AG95" i="1"/>
  <c r="AV94" i="1"/>
  <c r="AK29" i="1"/>
  <c r="J39" i="3" l="1"/>
  <c r="J39" i="2"/>
  <c r="AN96" i="1"/>
  <c r="AN95" i="1"/>
  <c r="AG94" i="1"/>
  <c r="AK26" i="1"/>
  <c r="AT94" i="1"/>
  <c r="AN94" i="1"/>
  <c r="AK35" i="1" l="1"/>
</calcChain>
</file>

<file path=xl/sharedStrings.xml><?xml version="1.0" encoding="utf-8"?>
<sst xmlns="http://schemas.openxmlformats.org/spreadsheetml/2006/main" count="2104" uniqueCount="479">
  <si>
    <t>Export Komplet</t>
  </si>
  <si>
    <t/>
  </si>
  <si>
    <t>2.0</t>
  </si>
  <si>
    <t>ZAMOK</t>
  </si>
  <si>
    <t>False</t>
  </si>
  <si>
    <t>{93e6722a-b559-4846-9c58-bdeda3ed6faf}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</si>
  <si>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</si>
  <si>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</si>
  <si>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</si>
  <si>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</si>
  <si>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</si>
  <si>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</si>
  <si>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</si>
  <si>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</si>
  <si>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222_431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</si>
  <si>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</si>
  <si>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</si>
  <si>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Revitalizace Ondřejnice, km 0,000 - 2,500, stavba 4694_aktualizace 3/2025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</si>
  <si>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</si>
  <si>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</si>
  <si>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</si>
  <si>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</si>
  <si>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</si>
  <si>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</si>
  <si>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</si>
  <si>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</si>
  <si>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Uchazeč:</t>
  </si>
  <si>
    <t>Vyplň údaj</t>
  </si>
  <si>
    <t>Projektant:</t>
  </si>
  <si>
    <t>HydroIdea s.r.o.</t>
  </si>
  <si>
    <t>True</t>
  </si>
  <si>
    <t>Zpracovatel:</t>
  </si>
  <si>
    <t>Ing. Jerzy Nowak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</si>
  <si>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</si>
  <si>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</si>
  <si>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</si>
  <si>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</si>
  <si>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</si>
  <si>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</si>
  <si>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</si>
  <si>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</si>
  <si>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</si>
  <si>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</si>
  <si>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</si>
  <si>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</si>
  <si>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</si>
  <si>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</si>
  <si>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</si>
  <si>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</si>
  <si>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</si>
  <si>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</si>
  <si>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</si>
  <si>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</si>
  <si>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</si>
  <si>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</si>
  <si>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</si>
  <si>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</si>
  <si>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</si>
  <si>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</si>
  <si>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</si>
  <si>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</si>
  <si>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</si>
  <si>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</si>
  <si>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</si>
  <si>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</si>
  <si>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</si>
  <si>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</si>
  <si>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</si>
  <si>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</si>
  <si>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</si>
  <si>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</si>
  <si>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</si>
  <si>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</si>
  <si>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</si>
  <si>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</si>
  <si>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</si>
  <si>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</si>
  <si>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</si>
  <si>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</si>
  <si>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</si>
  <si>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náklady</t>
  </si>
  <si>
    <t>STA</t>
  </si>
  <si>
    <t>1</t>
  </si>
  <si>
    <t>{7351c9e0-51d1-4ed2-a7f5-2dcc041b495f}</t>
  </si>
  <si>
    <t>2</t>
  </si>
  <si>
    <t>02</t>
  </si>
  <si>
    <t>Kácení dřevin a náhradní výsadba</t>
  </si>
  <si>
    <t>{8396bd03-4bf4-44b6-b4d5-c496e717f6f9}</t>
  </si>
  <si>
    <t>KRYCÍ LIST SOUPISU PRACÍ</t>
  </si>
  <si>
    <t>Objekt:</t>
  </si>
  <si>
    <t>01 - Stavební náklady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</si>
  <si>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</si>
  <si>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</si>
  <si>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</si>
  <si>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</si>
  <si>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</si>
  <si>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</si>
  <si>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</si>
  <si>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</si>
  <si>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</si>
  <si>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</si>
  <si>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</si>
  <si>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</si>
  <si>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</si>
  <si>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</si>
  <si>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VRN3 - Zařízení staveniště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</si>
  <si>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</si>
  <si>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</si>
  <si>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</si>
  <si>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</si>
  <si>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</si>
  <si>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</si>
  <si>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</si>
  <si>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</si>
  <si>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</si>
  <si>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</si>
  <si>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</si>
  <si>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</si>
  <si>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</si>
  <si>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</si>
  <si>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</si>
  <si>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</si>
  <si>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</si>
  <si>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</si>
  <si>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113151111</t>
  </si>
  <si>
    <t>Rozebrání zpevněných ploch ze silničních dílců</t>
  </si>
  <si>
    <t>m2</t>
  </si>
  <si>
    <t>4</t>
  </si>
  <si>
    <t>1918066159</t>
  </si>
  <si>
    <t>VV</t>
  </si>
  <si>
    <t>45  "rozebrání dočasných přejezdů_dle položky Zřízení plochy ze silničních panelů..."</t>
  </si>
  <si>
    <t>113152111</t>
  </si>
  <si>
    <t>Odstranění podkladů zpevněných ploch z kameniva těženého</t>
  </si>
  <si>
    <t>m3</t>
  </si>
  <si>
    <t>-1335838980</t>
  </si>
  <si>
    <t>45*0,05  "odstranění podkladu dočasných přejezdů v tl. 50 mm_dle položky Zřízení plochy ze silničních panelů..."</t>
  </si>
  <si>
    <t>3</t>
  </si>
  <si>
    <t>114203103</t>
  </si>
  <si>
    <t>Rozebrání dlažeb z lomového kamene nebo betonových tvárnic do cementové malty</t>
  </si>
  <si>
    <t>-1543617599</t>
  </si>
  <si>
    <t>106  "dle výpočtu výměr"</t>
  </si>
  <si>
    <t>114203104</t>
  </si>
  <si>
    <t>Rozebrání záhozů a rovnanin na sucho</t>
  </si>
  <si>
    <t>-139620833</t>
  </si>
  <si>
    <t>120  "dle výpočtu výměr"</t>
  </si>
  <si>
    <t>5</t>
  </si>
  <si>
    <t>121103111</t>
  </si>
  <si>
    <t>Skrývka zemin schopných zúrodnění v rovině a svahu do 1:5</t>
  </si>
  <si>
    <t>-1044155018</t>
  </si>
  <si>
    <t>28,7  "dle výpočtu výměr"</t>
  </si>
  <si>
    <t>6</t>
  </si>
  <si>
    <t>124253101</t>
  </si>
  <si>
    <t>Vykopávky pro koryta vodotečí v hornině třídy těžitelnosti I skupiny 3 objem do 1000 m3 strojně</t>
  </si>
  <si>
    <t>1544176815</t>
  </si>
  <si>
    <t>194  "dle výpočtu výměr"</t>
  </si>
  <si>
    <t>7</t>
  </si>
  <si>
    <t>124253119</t>
  </si>
  <si>
    <t>Příplatek k vykopávkám pro koryta vodotečí v hornině třídy těžitelnosti I skupiny 3 v tekoucí vodě při LTM</t>
  </si>
  <si>
    <t>1431916520</t>
  </si>
  <si>
    <t>8</t>
  </si>
  <si>
    <t>153111114</t>
  </si>
  <si>
    <t>Příčné řezání ocelových zaberaněných štětovnic z terénu</t>
  </si>
  <si>
    <t>kus</t>
  </si>
  <si>
    <t>1132859798</t>
  </si>
  <si>
    <t>20/0,6 + 0,667  "předpokládaná délka/předpokl. š. štětovnice + zaokrouhlení"</t>
  </si>
  <si>
    <t>9</t>
  </si>
  <si>
    <t>162306111</t>
  </si>
  <si>
    <t>Vodorovné přemístění do 500 m bez naložení výkopku ze zemin schopných zúrodnění</t>
  </si>
  <si>
    <t>1495819375</t>
  </si>
  <si>
    <t>P</t>
  </si>
  <si>
    <t>Poznámka k položce:_x000D_
Přemístění v prostoru staveniště.</t>
  </si>
  <si>
    <t>10</t>
  </si>
  <si>
    <t>162351103</t>
  </si>
  <si>
    <t>Vodorovné přemístění přes 50 do 500 m výkopku/sypaniny z horniny třídy těžitelnosti I skupiny 1 až 3</t>
  </si>
  <si>
    <t>-1246479397</t>
  </si>
  <si>
    <t xml:space="preserve">Poznámka k položce:_x000D_
Přemístění v prostoru staveniště. _x000D_
Vztahuje se na materiál určený pro zpětné použití - zeminu z výkopů vodotečí a lomový kámen z rozebraných záhozů. _x000D_
S meziskládkou se neuvažuje. </t>
  </si>
  <si>
    <t>185  "zásypy zeminou_dle výpočtu výměr"</t>
  </si>
  <si>
    <t>120  "lomový kámen z rozebraných záhozů_dle výpočtu výměr"</t>
  </si>
  <si>
    <t>Součet</t>
  </si>
  <si>
    <t>11</t>
  </si>
  <si>
    <t>162751117</t>
  </si>
  <si>
    <t>Vodorovné přemístění přes 9 000 do 10000 m výkopku/sypaniny z horniny třídy těžitelnosti I skupiny 1 až 3</t>
  </si>
  <si>
    <t>169236184</t>
  </si>
  <si>
    <t xml:space="preserve">Poznámka k položce:_x000D_
Odvoz přebytečné zeminy na skládku v předpokl. vzdálenosti do 25 km. </t>
  </si>
  <si>
    <t>194-185   "výkopy vodotečí mínus zásypy"</t>
  </si>
  <si>
    <t>2,25  "podklad z dočasných přejezdů ze silničních panelů_dle položky Odstranění podkladů..."</t>
  </si>
  <si>
    <t>162751119</t>
  </si>
  <si>
    <t>Příplatek k vodorovnému přemístění výkopku/sypaniny z horniny třídy těžitelnosti I skupiny 1 až 3 ZKD 1000 m přes 10000 m</t>
  </si>
  <si>
    <t>-674082740</t>
  </si>
  <si>
    <t>11,25*14 'Přepočtené koeficientem množství</t>
  </si>
  <si>
    <t>13</t>
  </si>
  <si>
    <t>171201221</t>
  </si>
  <si>
    <t>Poplatek za uložení na skládce (skládkovné) zeminy a kamení kód odpadu 17 05 04</t>
  </si>
  <si>
    <t>t</t>
  </si>
  <si>
    <t>-1502085393</t>
  </si>
  <si>
    <t>Poznámka k položce:_x000D_
Předpokládaná objemová hmotnost 2t/m3.</t>
  </si>
  <si>
    <t>11,25*2 'Přepočtené koeficientem množství</t>
  </si>
  <si>
    <t>14</t>
  </si>
  <si>
    <t>174151101</t>
  </si>
  <si>
    <t>Zásyp jam, šachet rýh nebo kolem objektů sypaninou se zhutněním</t>
  </si>
  <si>
    <t>-164452888</t>
  </si>
  <si>
    <t>185 "dle výpočtu výměr"</t>
  </si>
  <si>
    <t>15</t>
  </si>
  <si>
    <t>181006121</t>
  </si>
  <si>
    <t>Rozprostření zemin tl vrstvy do 0,1 m schopných zúrodnění ve sklonu přes 1:5</t>
  </si>
  <si>
    <t>522275816</t>
  </si>
  <si>
    <t>287 "dle výpočtu výměr"</t>
  </si>
  <si>
    <t>16</t>
  </si>
  <si>
    <t>181411122</t>
  </si>
  <si>
    <t>Založení lučního trávníku výsevem pl do 1000 m2 ve svahu přes 1:5 do 1:2</t>
  </si>
  <si>
    <t>418002900</t>
  </si>
  <si>
    <t>17</t>
  </si>
  <si>
    <t>M</t>
  </si>
  <si>
    <t>00572474</t>
  </si>
  <si>
    <t>osivo směs travní krajinná-svahová</t>
  </si>
  <si>
    <t>kg</t>
  </si>
  <si>
    <t>2112214638</t>
  </si>
  <si>
    <t>Poznámka k položce:_x000D_
Uvažováno v množství 25 g/m2.</t>
  </si>
  <si>
    <t>287*0,025 'Přepočtené koeficientem množství</t>
  </si>
  <si>
    <t>Zakládání</t>
  </si>
  <si>
    <t>18</t>
  </si>
  <si>
    <t>291211111</t>
  </si>
  <si>
    <t>Zřízení plochy ze silničních panelů do lože tl 50 mm z kameniva</t>
  </si>
  <si>
    <t>1731811321</t>
  </si>
  <si>
    <t>3*5*3  "zpevnění dočasných přejezdů nad inženýrskými sítěmi_š.*dl.*počet"</t>
  </si>
  <si>
    <t>19</t>
  </si>
  <si>
    <t>59381008</t>
  </si>
  <si>
    <t>panel silniční 3,00x1,00x0,18m</t>
  </si>
  <si>
    <t>1066677065</t>
  </si>
  <si>
    <t>45/3*0,25  "počet ks*uvažována čtyřnásobná obratovost"</t>
  </si>
  <si>
    <t>Vodorovné konstrukce</t>
  </si>
  <si>
    <t>20</t>
  </si>
  <si>
    <t>457542112</t>
  </si>
  <si>
    <t>Filtrační vrstvy ze štěrkodrti se zhutněním frakce od 0 až 120 do 0 až 125 mm</t>
  </si>
  <si>
    <t>1518002817</t>
  </si>
  <si>
    <t>37  "dle výpočtu výměr"</t>
  </si>
  <si>
    <t>462511370</t>
  </si>
  <si>
    <t>Zához z lomového kamene hmotnosti přes 200 do 500 kg - bez dodávky kameniva</t>
  </si>
  <si>
    <t>1393437163</t>
  </si>
  <si>
    <t>56  "dle výpočtu výměr"</t>
  </si>
  <si>
    <t>22</t>
  </si>
  <si>
    <t>46_R_02</t>
  </si>
  <si>
    <t>Rovnanina z lomového kamene tříděného hmotnosti přes 500 kg s urovnáním líce - bez dodávky kameniva</t>
  </si>
  <si>
    <t>-659570834</t>
  </si>
  <si>
    <t xml:space="preserve">Poznámka k položce:_x000D_
Celkem bude rozebráno 120 m3 záhozů, z toho 56 m3 se použije na nový zához (200-500 kg), 64 m3 se použije na rovnaninu ("kameny na štět" 500-1000 kg). _x000D_
Dovezeno bude chybějících 40 m3 kamene 500-1000 kg. </t>
  </si>
  <si>
    <t>23</t>
  </si>
  <si>
    <t>462513169</t>
  </si>
  <si>
    <t>Příplatek za urovnání líce záhozu z lomového kamene záhozového do 500 kg</t>
  </si>
  <si>
    <t>-328593637</t>
  </si>
  <si>
    <t>(23+36*1,12)-0,32  "cca 1,12 m2/mb záhozu v přechodovém úseku (zaokrohleno)"</t>
  </si>
  <si>
    <t>24</t>
  </si>
  <si>
    <t>463211158</t>
  </si>
  <si>
    <t>Rovnanina objemu přes 3 m3 z lomového kamene tříděného hmotnosti přes 500 kg s urovnáním líce</t>
  </si>
  <si>
    <t>2112076244</t>
  </si>
  <si>
    <t xml:space="preserve">Poznámka k položce:_x000D_
Vč. dodávky lomového kamene. </t>
  </si>
  <si>
    <t>25</t>
  </si>
  <si>
    <t>46_R_03</t>
  </si>
  <si>
    <t>Práh dřevěný z kulatiny přes 290 do 400 mm</t>
  </si>
  <si>
    <t>m</t>
  </si>
  <si>
    <t>872134734</t>
  </si>
  <si>
    <t xml:space="preserve">Poznámka k položce:_x000D_
Prahy budou sestaveny ze 3 kulatin o průměru 300 mm uložených na sebe (výška 0,9 m). Každý práh bude stabilizován 3 dřevěnými pilotami o průměru 200 mm a délce 2,0 m. _x000D_
Položka obsahuje dodávku materiálu a montáž, včetně případných zemních prací. Předepsané je dřevo z borovice, prvotřídní kvality. </t>
  </si>
  <si>
    <t>9,6+9,9  "dle TZ"</t>
  </si>
  <si>
    <t>26</t>
  </si>
  <si>
    <t>467952011</t>
  </si>
  <si>
    <t>Odstranění prahu z jednoduchých kleštin</t>
  </si>
  <si>
    <t>422092013</t>
  </si>
  <si>
    <t>7*10  "7 ks*prům. délka 10 m_dle TZ"</t>
  </si>
  <si>
    <t>Úpravy povrchů, podlahy a osazování výplní</t>
  </si>
  <si>
    <t>27</t>
  </si>
  <si>
    <t>636195311</t>
  </si>
  <si>
    <t>Oprava spár dlažby z lomového kamene hl do 70 mm maltou cementovou včetně vysekání</t>
  </si>
  <si>
    <t>-608106007</t>
  </si>
  <si>
    <t>80*0,2  "uvažováno 20% z očištěné plochy dlažby"</t>
  </si>
  <si>
    <t>Ostatní konstrukce a práce, bourání</t>
  </si>
  <si>
    <t>28</t>
  </si>
  <si>
    <t>938901101</t>
  </si>
  <si>
    <t>Očištění dlažby z lomového kamene nebo z betonových desek od porostu</t>
  </si>
  <si>
    <t>1627365668</t>
  </si>
  <si>
    <t>80  "odečteno ze situačního výkresu (půdorys 71 m2* koef. sklonu svahu 1,12)"</t>
  </si>
  <si>
    <t>29</t>
  </si>
  <si>
    <t>966055211</t>
  </si>
  <si>
    <t>Bourání konstrukcí LTM zdiva z ŽB nebo předpjatého betonu strojně</t>
  </si>
  <si>
    <t>1689821837</t>
  </si>
  <si>
    <t>68  "dle výpočtu výměr_rozebrání ŽB k-cí stupňů"</t>
  </si>
  <si>
    <t>30</t>
  </si>
  <si>
    <t>91_R_01</t>
  </si>
  <si>
    <t>Zřízení a odstranění dočasných sjezdů do koryta</t>
  </si>
  <si>
    <t>ks</t>
  </si>
  <si>
    <t>790145895</t>
  </si>
  <si>
    <t xml:space="preserve">Poznámka k položce:_x000D_
Bez zpevnění, položka zahrnuje pouze zemní práce. _x000D_
Po dokončení prací bude sjezd zrušen a terén uveden do původního nebo projektovaného stavu. </t>
  </si>
  <si>
    <t>997</t>
  </si>
  <si>
    <t>Doprava suti a vybouraných hmot</t>
  </si>
  <si>
    <t>31</t>
  </si>
  <si>
    <t>997002511</t>
  </si>
  <si>
    <t>Vodorovné přemístění suti a vybouraných hmot bez naložení ale se složením a urovnáním do 1 km</t>
  </si>
  <si>
    <t>1337561921</t>
  </si>
  <si>
    <t>201,4  "rozebraná dlažba_hmotnost suti převzata z položky Rozebrání dlažeb..."</t>
  </si>
  <si>
    <t>1,05  "rozebrané dřevěné prahy_hmotnost suti převzata z položky Odstranění prahu..."</t>
  </si>
  <si>
    <t>170   "vybourané ŽB stupně_hmotnost suti převzata z položky Bourání konstrukcí LTM zdiva z ŽB..."</t>
  </si>
  <si>
    <t>34*1*0,060   "odřezané štětovnice_počet ks. *odřezaná délka*předpokl. hmotnost 1mb (v tunách)"</t>
  </si>
  <si>
    <t>0,560   "suť z opravy dlažby_hmotnost suti převzata z položky Oprava spár dlažby z lomového..."</t>
  </si>
  <si>
    <t>32</t>
  </si>
  <si>
    <t>997002519</t>
  </si>
  <si>
    <t>Příplatek ZKD 1 km přemístění suti a vybouraných hmot</t>
  </si>
  <si>
    <t>2000217357</t>
  </si>
  <si>
    <t>Poznámka k položce:_x000D_
Odvoz na skládku, příp. ke zpětnému odběru, na předpokl. vzdálenost do 25 km"</t>
  </si>
  <si>
    <t>375,05*24 'Přepočtené koeficientem množství</t>
  </si>
  <si>
    <t>33</t>
  </si>
  <si>
    <t>997013811</t>
  </si>
  <si>
    <t>Poplatek za uložení na skládce (skládkovné) stavebního odpadu dřevěného kód odpadu 17 02 01</t>
  </si>
  <si>
    <t>-1811544948</t>
  </si>
  <si>
    <t>34</t>
  </si>
  <si>
    <t>997013862</t>
  </si>
  <si>
    <t>Poplatek za uložení stavebního odpadu na recyklační skládce (skládkovné) z armovaného betonu kód odpadu 17 01 01</t>
  </si>
  <si>
    <t>-1232640859</t>
  </si>
  <si>
    <t>998</t>
  </si>
  <si>
    <t>Přesun hmot</t>
  </si>
  <si>
    <t>35</t>
  </si>
  <si>
    <t>998332011</t>
  </si>
  <si>
    <t>Přesun hmot pro úpravy vodních toků a kanály</t>
  </si>
  <si>
    <t>-1254010347</t>
  </si>
  <si>
    <t>VRN</t>
  </si>
  <si>
    <t>Vedlejší rozpočtové náklady</t>
  </si>
  <si>
    <t>VRN3</t>
  </si>
  <si>
    <t>Zařízení staveniště</t>
  </si>
  <si>
    <t>36</t>
  </si>
  <si>
    <t>R_01</t>
  </si>
  <si>
    <t xml:space="preserve">Zařízení staveniště - zabezpečení, příprava ploch, objekty pro pracovníky atd., vč. likvidace   </t>
  </si>
  <si>
    <t xml:space="preserve">kpl. </t>
  </si>
  <si>
    <t>1024</t>
  </si>
  <si>
    <t>-1186158898</t>
  </si>
  <si>
    <t xml:space="preserve">Poznámka k položce:_x000D_
Zajištění a zabezpečení staveniště, zřízení a likvidace zařízení staveniště, včetně případných přípojek, přístupů, skládek, deponií, oplocení apod.   </t>
  </si>
  <si>
    <t>37</t>
  </si>
  <si>
    <t>R_02</t>
  </si>
  <si>
    <t>Zajištění vytyčení inženýrských sítí</t>
  </si>
  <si>
    <t>1529618442</t>
  </si>
  <si>
    <t>38</t>
  </si>
  <si>
    <t>R_03</t>
  </si>
  <si>
    <t>Převádění vody pomocí zemních hrázek</t>
  </si>
  <si>
    <t>1327773231</t>
  </si>
  <si>
    <t xml:space="preserve">Poznámka k položce:_x000D_
Převádění, resp. usměrnění průtoku vody pomocí zemních hrázek. Předpokládá se zejména při odstraňování stávajících stupňů. </t>
  </si>
  <si>
    <t>39</t>
  </si>
  <si>
    <t>R_04</t>
  </si>
  <si>
    <t>Projednání a zajištění dopravního značení</t>
  </si>
  <si>
    <t>-564888086</t>
  </si>
  <si>
    <t xml:space="preserve">Poznámka k položce:_x000D_
Projednání a zajištění dopravního značení v rozsahu nezbytném pro řádné a bezpečné provádění stavby, zejména: _x000D_
_x000D_
- návrh dopravního značení_x000D_
- projednání s dotčenými orgány státní správy_x000D_
- vyřízení potřebných povolení_x000D_
- zajištění dopravního značení, obsluha, manipulace, údržba_x000D_
- odstranění dopravního značení. </t>
  </si>
  <si>
    <t>40</t>
  </si>
  <si>
    <t>R_05</t>
  </si>
  <si>
    <t xml:space="preserve">Zřízení a odstranění ochrany kmenů stromů a kořenových náběhů bedněním   </t>
  </si>
  <si>
    <t>-1733276711</t>
  </si>
  <si>
    <t xml:space="preserve">Poznámka k položce:_x000D_
Způsob ochrany kemnů stromů bedněním je popsán v TZ.   </t>
  </si>
  <si>
    <t>41</t>
  </si>
  <si>
    <t>R_06</t>
  </si>
  <si>
    <t>Zajištění slovení rybí obsádky</t>
  </si>
  <si>
    <t>-1549327668</t>
  </si>
  <si>
    <t xml:space="preserve">Poznámka k položce:_x000D_
Zajištění slovení rybí obsádky a záchranný přenos k tomu oprávněnou osobou, včetně pořízení protokolu a zajištění oznámení zahájení prací na vodním toku příslušnému uživateli rybářského revíru.   </t>
  </si>
  <si>
    <t>42</t>
  </si>
  <si>
    <t>R_07</t>
  </si>
  <si>
    <t>Náklady na zdokumentování stávajících tras komunikací a okolních objektů (pasport)</t>
  </si>
  <si>
    <t>-1464494860</t>
  </si>
  <si>
    <t>43</t>
  </si>
  <si>
    <t>R_08</t>
  </si>
  <si>
    <t xml:space="preserve">Uvedení komunikací a pozemků dotčených stavbou do původního stavu a protokolární předání zpět k užívání jejich vlastníkům, včetně případných oprav komunikací  </t>
  </si>
  <si>
    <t>-2113690640</t>
  </si>
  <si>
    <t xml:space="preserve">Poznámka k položce:_x000D_
Uvedení do původního stavu (terénní úpravy, osetí, provedení oprav komunikací dle rozsahu poškození) včetně protokolárního převzetí a zpětného předání stavbou dotčených pozemků a komunikací.   </t>
  </si>
  <si>
    <t>44</t>
  </si>
  <si>
    <t>R_09</t>
  </si>
  <si>
    <t xml:space="preserve">Čištění dočasně dotčených povrchů komunikací   </t>
  </si>
  <si>
    <t>1759993724</t>
  </si>
  <si>
    <t xml:space="preserve">Poznámka k položce:_x000D_
Uvažováno průběžné čištění příjezdových komunikací používaných při provádění stavby. </t>
  </si>
  <si>
    <t>45</t>
  </si>
  <si>
    <t>R_10</t>
  </si>
  <si>
    <t xml:space="preserve">Provedení opatření vyplývajících z povodňového a havarijního plánu  </t>
  </si>
  <si>
    <t>690698703</t>
  </si>
  <si>
    <t xml:space="preserve">Poznámka k položce:_x000D_
Aktualizace (doplnění) a projednání povodňového a havarijního plánu stavby, včetně provedení a zajištění opatření z nich vyplývajících.   </t>
  </si>
  <si>
    <t>46</t>
  </si>
  <si>
    <t>R_11</t>
  </si>
  <si>
    <t xml:space="preserve">Zpracování a předání  dokumentace skutečného provedení stavby (4 paré) objednateli v rozsahu odpovídajícím příslušným právním předpisům. Pořízení fotodokumentace stavby.   </t>
  </si>
  <si>
    <t>1649342299</t>
  </si>
  <si>
    <t xml:space="preserve">Poznámka k položce:_x000D_
Zpracování a předání  dokumentace skutečného provedení stavby (3 paré +1 v elektronické formě) objednateli a zaměření skutečného provedení stavby - geodetická část dokumentace (3 paré + 1 v elektronické formě) v rozsahu odpovídajícím příslušným právním předpisům. Pořízení fotodokumentace stavby.  </t>
  </si>
  <si>
    <t>47</t>
  </si>
  <si>
    <t>R_12</t>
  </si>
  <si>
    <t xml:space="preserve">Vytýčení stavby a dočasných záborů v rozsahu staveniště   </t>
  </si>
  <si>
    <t>-1373557977</t>
  </si>
  <si>
    <t xml:space="preserve">Poznámka k položce:_x000D_
Vytýčení stavby a záborů odborně způsobilou osobou v oboru zeměměřictví, příp. zpracování souvisejících protokolů.  </t>
  </si>
  <si>
    <t>48</t>
  </si>
  <si>
    <t>R_13</t>
  </si>
  <si>
    <t xml:space="preserve">Geodetické práce - zaměření skutečného provedení stavby   </t>
  </si>
  <si>
    <t>-1055326455</t>
  </si>
  <si>
    <t xml:space="preserve">Poznámka k položce:_x000D_
Zajišění veškerých geodetických prací a potřebných geodetických podkladů odborně způsobilou osobou v oboru zeměměřictví pro účely zpracování dokumentace skutečného provedení a pro kolaudaci stavby.   </t>
  </si>
  <si>
    <t>02 - Kácení dřevin a náhradní výsadba</t>
  </si>
  <si>
    <t>111251103</t>
  </si>
  <si>
    <t>Odstranění křovin a stromů průměru kmene do 100 mm i s kořeny sklonu terénu do 1:5 z celkové plochy přes 500 m2 strojně</t>
  </si>
  <si>
    <t>1728786422</t>
  </si>
  <si>
    <t>1244  "dle TZ"</t>
  </si>
  <si>
    <t>112101101</t>
  </si>
  <si>
    <t>Odstranění stromů listnatých průměru kmene přes 100 do 300 mm</t>
  </si>
  <si>
    <t>-952288008</t>
  </si>
  <si>
    <t>6+62  "průměr 10-20 cm_dle TZ"</t>
  </si>
  <si>
    <t>4+13  "průměr 20-30 cm_dle TZ"</t>
  </si>
  <si>
    <t>112101102</t>
  </si>
  <si>
    <t>Odstranění stromů listnatých průměru kmene přes 300 do 500 mm</t>
  </si>
  <si>
    <t>-476351499</t>
  </si>
  <si>
    <t>3+3  "dle TZ"</t>
  </si>
  <si>
    <t>112155115</t>
  </si>
  <si>
    <t>Štěpkování stromků a větví v zapojeném porostu průměru kmene do 300 mm s naložením</t>
  </si>
  <si>
    <t>-87814281</t>
  </si>
  <si>
    <t>112155121</t>
  </si>
  <si>
    <t>Štěpkování stromků a větví v zapojeném porostu průměru kmene přes 300 do 500 mm s naložením</t>
  </si>
  <si>
    <t>1855417927</t>
  </si>
  <si>
    <t>112155315</t>
  </si>
  <si>
    <t>Štěpkování keřového porostu hustého s naložením</t>
  </si>
  <si>
    <t>-1836646892</t>
  </si>
  <si>
    <t>112251101</t>
  </si>
  <si>
    <t>Odstranění pařezů průměru přes 100 do 300 mm</t>
  </si>
  <si>
    <t>-290489269</t>
  </si>
  <si>
    <t>3  "dle TZ"</t>
  </si>
  <si>
    <t>112251102</t>
  </si>
  <si>
    <t>Odstranění pařezů průměru přes 300 do 500 mm</t>
  </si>
  <si>
    <t>-1874054762</t>
  </si>
  <si>
    <t>1  "dle TZ"</t>
  </si>
  <si>
    <t>11_R_011</t>
  </si>
  <si>
    <t>Převoz a rozhrnutí dřevní štěpky</t>
  </si>
  <si>
    <t>1214548386</t>
  </si>
  <si>
    <t xml:space="preserve">Poznámka k položce:_x000D_
Štěpka z křovin a větví pokácených dřevin bude využita v rámci stavby při náhradní výsadbě - bude rozložena na povrchu v tl. 10 cm okolo kmenů vysazených dřevin. _x000D_
Položka zahrnuje naložení štěpky na dopravní prostředek, převoz v rámci staveniště, složení k vysazeným stromkům a rozhrnutí. </t>
  </si>
  <si>
    <t>11_R_012</t>
  </si>
  <si>
    <t>Likvidace pařezů</t>
  </si>
  <si>
    <t>1463665498</t>
  </si>
  <si>
    <t xml:space="preserve">Poznámka k položce:_x000D_
Odstraněné pařezy budou naloženy na dopravní prostředek a odvezeny na skládku, případně budou zklikvidovány v souladu s platnou legislativou (např. zeštěpkovány nebo odfrézovány). _x000D_
Položka obsahuje veškeré náklady spojené s likvidací pařezů, vč. příp. poplatku za skládku. _x000D_
Předpokládaná vzdálenost na skládku je do 25 km. </t>
  </si>
  <si>
    <t>183101215</t>
  </si>
  <si>
    <t>Jamky pro výsadbu s výměnou 50 % půdy zeminy skupiny 1 až 4 obj přes 0,125 do 0,4 m3 v rovině a svahu do 1:5</t>
  </si>
  <si>
    <t>831809647</t>
  </si>
  <si>
    <t>183101221</t>
  </si>
  <si>
    <t>Jamky pro výsadbu s výměnou 50 % půdy zeminy skupiny 1 až 4 obj přes 0,4 do 1 m3 v rovině a svahu do 1:5</t>
  </si>
  <si>
    <t>-1653343198</t>
  </si>
  <si>
    <t>10321100</t>
  </si>
  <si>
    <t>zahradní substrát pro výsadbu VL</t>
  </si>
  <si>
    <t>-1797107814</t>
  </si>
  <si>
    <t>14*(1*1*1)*0,5  "14 ks dřevin*objem jamky*50%"</t>
  </si>
  <si>
    <t>8*(0,6*0,6*0,6)*0,5  "8 ks keřů*objem jamky*50%"</t>
  </si>
  <si>
    <t>7,864*0,2 'Přepočtené koeficientem množství</t>
  </si>
  <si>
    <t>184102114</t>
  </si>
  <si>
    <t>Výsadba dřeviny s balem D přes 0,4 do 0,5 m do jamky se zalitím v rovině a svahu do 1:5</t>
  </si>
  <si>
    <t>-578562654</t>
  </si>
  <si>
    <t>Poznámka k položce:_x000D_
Vč. zalití po výsadbě.</t>
  </si>
  <si>
    <t>026_R_02</t>
  </si>
  <si>
    <t>sazenice stromu, prostokořenná, v kontejneru, výška min. 130 cm</t>
  </si>
  <si>
    <t>-657097219</t>
  </si>
  <si>
    <t>1  "dub letní"</t>
  </si>
  <si>
    <t>3  "olše lepkavá"</t>
  </si>
  <si>
    <t>4  "vrba bílá"</t>
  </si>
  <si>
    <t>3 "lípa srdčitá"</t>
  </si>
  <si>
    <t>2  "topol černý"</t>
  </si>
  <si>
    <t>1  "třešeň ptaří"</t>
  </si>
  <si>
    <t>184102211</t>
  </si>
  <si>
    <t>Výsadba keře bez balu v do 1 m do jamky se zalitím v rovině a svahu do 1:5</t>
  </si>
  <si>
    <t>-1477410431</t>
  </si>
  <si>
    <t>02650530</t>
  </si>
  <si>
    <t>sazenice keřů, výšky min. 0,6 m</t>
  </si>
  <si>
    <t>194779183</t>
  </si>
  <si>
    <t>3  "kalina obecná"</t>
  </si>
  <si>
    <t>1  "svída krvavá"</t>
  </si>
  <si>
    <t>2  "líska obecná"</t>
  </si>
  <si>
    <t xml:space="preserve">1  "střemcha obecná" </t>
  </si>
  <si>
    <t>1  "brslen evropský"</t>
  </si>
  <si>
    <t>184215112</t>
  </si>
  <si>
    <t>Ukotvení kmene dřevin v rovině nebo na svahu do 1:5 jedním kůlem D do 0,1 m dl přes 1 do 2 m</t>
  </si>
  <si>
    <t>143294391</t>
  </si>
  <si>
    <t>60591253</t>
  </si>
  <si>
    <t>kůl vyvazovací dřevěný impregnovaný D 8cm dl 2m</t>
  </si>
  <si>
    <t>611294487</t>
  </si>
  <si>
    <t>18_R_01</t>
  </si>
  <si>
    <t>Zřízení ochrany kmene proti okusu zvěří polyetylenovou chráničkou</t>
  </si>
  <si>
    <t>-1558663327</t>
  </si>
  <si>
    <t>Poznámka k položce:_x000D_
Vč. dodávky chráničky</t>
  </si>
  <si>
    <t>93_R_01</t>
  </si>
  <si>
    <t>Ošetření řezných ploch dřevin (pařezů) systémovým herbicidem na bázu glyfosátu</t>
  </si>
  <si>
    <t>994934704</t>
  </si>
  <si>
    <t xml:space="preserve">Poznámka k položce:_x000D_
Včetně dodávky herbicidu.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</si>
</sst>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9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6" fillId="0" borderId="5" xfId="0" applyNumberFormat="1" applyFont="1" applyBorder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7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8"/>
  <sheetViews>
    <sheetView showGridLines="0" tabSelected="1" topLeftCell="A3" workbookViewId="0">
      <selection activeCell="AN8" sqref="AN8"/>
    </sheetView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s="1" customFormat="1" ht="36.950000000000003" customHeight="1">
      <c r="AR2" s="282"/>
      <c r="AS2" s="282"/>
      <c r="AT2" s="282"/>
      <c r="AU2" s="282"/>
      <c r="AV2" s="282"/>
      <c r="AW2" s="282"/>
      <c r="AX2" s="282"/>
      <c r="AY2" s="282"/>
      <c r="AZ2" s="282"/>
      <c r="BA2" s="282"/>
      <c r="BB2" s="282"/>
      <c r="BC2" s="282"/>
      <c r="BD2" s="282"/>
      <c r="BE2" s="282"/>
      <c r="BS2" s="16" t="s">
        <v>6</v>
      </c>
      <c r="BT2" s="16" t="s">
        <v>7</v>
      </c>
    </row>
    <row r="3" spans="1:74" s="1" customFormat="1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s="1" customFormat="1" ht="24.95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pans="1:74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45" t="s">
        <v>14</v>
      </c>
      <c r="L5" s="246"/>
      <c r="M5" s="246"/>
      <c r="N5" s="246"/>
      <c r="O5" s="246"/>
      <c r="P5" s="246"/>
      <c r="Q5" s="246"/>
      <c r="R5" s="246"/>
      <c r="S5" s="246"/>
      <c r="T5" s="246"/>
      <c r="U5" s="246"/>
      <c r="V5" s="246"/>
      <c r="W5" s="246"/>
      <c r="X5" s="246"/>
      <c r="Y5" s="246"/>
      <c r="Z5" s="246"/>
      <c r="AA5" s="246"/>
      <c r="AB5" s="246"/>
      <c r="AC5" s="246"/>
      <c r="AD5" s="246"/>
      <c r="AE5" s="246"/>
      <c r="AF5" s="246"/>
      <c r="AG5" s="246"/>
      <c r="AH5" s="246"/>
      <c r="AI5" s="246"/>
      <c r="AJ5" s="246"/>
      <c r="AK5" s="246"/>
      <c r="AL5" s="246"/>
      <c r="AM5" s="246"/>
      <c r="AN5" s="246"/>
      <c r="AO5" s="246"/>
      <c r="AP5" s="21"/>
      <c r="AQ5" s="21"/>
      <c r="AR5" s="19"/>
      <c r="BE5" s="242" t="s">
        <v>15</v>
      </c>
      <c r="BS5" s="16" t="s">
        <v>6</v>
      </c>
    </row>
    <row r="6" spans="1:74" s="1" customFormat="1" ht="36.950000000000003" customHeight="1">
      <c r="B6" s="20"/>
      <c r="C6" s="21"/>
      <c r="D6" s="27" t="s">
        <v>16</v>
      </c>
      <c r="E6" s="21"/>
      <c r="F6" s="21"/>
      <c r="G6" s="21"/>
      <c r="H6" s="21"/>
      <c r="I6" s="21"/>
      <c r="J6" s="21"/>
      <c r="K6" s="247" t="s">
        <v>17</v>
      </c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6"/>
      <c r="AD6" s="246"/>
      <c r="AE6" s="246"/>
      <c r="AF6" s="246"/>
      <c r="AG6" s="246"/>
      <c r="AH6" s="246"/>
      <c r="AI6" s="246"/>
      <c r="AJ6" s="246"/>
      <c r="AK6" s="246"/>
      <c r="AL6" s="246"/>
      <c r="AM6" s="246"/>
      <c r="AN6" s="246"/>
      <c r="AO6" s="246"/>
      <c r="AP6" s="21"/>
      <c r="AQ6" s="21"/>
      <c r="AR6" s="19"/>
      <c r="BE6" s="243"/>
      <c r="BS6" s="16" t="s">
        <v>6</v>
      </c>
    </row>
    <row r="7" spans="1:74" s="1" customFormat="1" ht="12" customHeight="1">
      <c r="B7" s="20"/>
      <c r="C7" s="21"/>
      <c r="D7" s="28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8" t="s">
        <v>19</v>
      </c>
      <c r="AL7" s="21"/>
      <c r="AM7" s="21"/>
      <c r="AN7" s="26" t="s">
        <v>1</v>
      </c>
      <c r="AO7" s="21"/>
      <c r="AP7" s="21"/>
      <c r="AQ7" s="21"/>
      <c r="AR7" s="19"/>
      <c r="BE7" s="243"/>
      <c r="BS7" s="16" t="s">
        <v>6</v>
      </c>
    </row>
    <row r="8" spans="1:74" s="1" customFormat="1" ht="12" customHeight="1">
      <c r="B8" s="20"/>
      <c r="C8" s="21"/>
      <c r="D8" s="28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8" t="s">
        <v>22</v>
      </c>
      <c r="AL8" s="21"/>
      <c r="AM8" s="21"/>
      <c r="AN8" s="30" t="s">
        <v>27</v>
      </c>
      <c r="AO8" s="21"/>
      <c r="AP8" s="21"/>
      <c r="AQ8" s="21"/>
      <c r="AR8" s="19"/>
      <c r="BE8" s="243"/>
      <c r="BS8" s="16" t="s">
        <v>6</v>
      </c>
    </row>
    <row r="9" spans="1:74" s="1" customFormat="1" ht="14.45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243"/>
      <c r="BS9" s="16" t="s">
        <v>6</v>
      </c>
    </row>
    <row r="10" spans="1:74" s="1" customFormat="1" ht="12" customHeight="1">
      <c r="B10" s="20"/>
      <c r="C10" s="21"/>
      <c r="D10" s="28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8" t="s">
        <v>24</v>
      </c>
      <c r="AL10" s="21"/>
      <c r="AM10" s="21"/>
      <c r="AN10" s="26" t="s">
        <v>1</v>
      </c>
      <c r="AO10" s="21"/>
      <c r="AP10" s="21"/>
      <c r="AQ10" s="21"/>
      <c r="AR10" s="19"/>
      <c r="BE10" s="243"/>
      <c r="BS10" s="16" t="s">
        <v>6</v>
      </c>
    </row>
    <row r="11" spans="1:74" s="1" customFormat="1" ht="18.399999999999999" customHeight="1">
      <c r="B11" s="20"/>
      <c r="C11" s="21"/>
      <c r="D11" s="21"/>
      <c r="E11" s="26" t="s">
        <v>21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8" t="s">
        <v>25</v>
      </c>
      <c r="AL11" s="21"/>
      <c r="AM11" s="21"/>
      <c r="AN11" s="26" t="s">
        <v>1</v>
      </c>
      <c r="AO11" s="21"/>
      <c r="AP11" s="21"/>
      <c r="AQ11" s="21"/>
      <c r="AR11" s="19"/>
      <c r="BE11" s="243"/>
      <c r="BS11" s="16" t="s">
        <v>6</v>
      </c>
    </row>
    <row r="12" spans="1:74" s="1" customFormat="1" ht="6.95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243"/>
      <c r="BS12" s="16" t="s">
        <v>6</v>
      </c>
    </row>
    <row r="13" spans="1:74" s="1" customFormat="1" ht="12" customHeight="1">
      <c r="B13" s="20"/>
      <c r="C13" s="21"/>
      <c r="D13" s="28" t="s">
        <v>26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8" t="s">
        <v>24</v>
      </c>
      <c r="AL13" s="21"/>
      <c r="AM13" s="21"/>
      <c r="AN13" s="30" t="s">
        <v>27</v>
      </c>
      <c r="AO13" s="21"/>
      <c r="AP13" s="21"/>
      <c r="AQ13" s="21"/>
      <c r="AR13" s="19"/>
      <c r="BE13" s="243"/>
      <c r="BS13" s="16" t="s">
        <v>6</v>
      </c>
    </row>
    <row r="14" spans="1:74" ht="12.75">
      <c r="B14" s="20"/>
      <c r="C14" s="21"/>
      <c r="D14" s="21"/>
      <c r="E14" s="248" t="s">
        <v>27</v>
      </c>
      <c r="F14" s="249"/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  <c r="X14" s="249"/>
      <c r="Y14" s="249"/>
      <c r="Z14" s="249"/>
      <c r="AA14" s="249"/>
      <c r="AB14" s="249"/>
      <c r="AC14" s="249"/>
      <c r="AD14" s="249"/>
      <c r="AE14" s="249"/>
      <c r="AF14" s="249"/>
      <c r="AG14" s="249"/>
      <c r="AH14" s="249"/>
      <c r="AI14" s="249"/>
      <c r="AJ14" s="249"/>
      <c r="AK14" s="28" t="s">
        <v>25</v>
      </c>
      <c r="AL14" s="21"/>
      <c r="AM14" s="21"/>
      <c r="AN14" s="30" t="s">
        <v>27</v>
      </c>
      <c r="AO14" s="21"/>
      <c r="AP14" s="21"/>
      <c r="AQ14" s="21"/>
      <c r="AR14" s="19"/>
      <c r="BE14" s="243"/>
      <c r="BS14" s="16" t="s">
        <v>6</v>
      </c>
    </row>
    <row r="15" spans="1:74" s="1" customFormat="1" ht="6.95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243"/>
      <c r="BS15" s="16" t="s">
        <v>4</v>
      </c>
    </row>
    <row r="16" spans="1:74" s="1" customFormat="1" ht="12" customHeight="1">
      <c r="B16" s="20"/>
      <c r="C16" s="21"/>
      <c r="D16" s="28" t="s">
        <v>28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8" t="s">
        <v>24</v>
      </c>
      <c r="AL16" s="21"/>
      <c r="AM16" s="21"/>
      <c r="AN16" s="26" t="s">
        <v>1</v>
      </c>
      <c r="AO16" s="21"/>
      <c r="AP16" s="21"/>
      <c r="AQ16" s="21"/>
      <c r="AR16" s="19"/>
      <c r="BE16" s="243"/>
      <c r="BS16" s="16" t="s">
        <v>4</v>
      </c>
    </row>
    <row r="17" spans="1:71" s="1" customFormat="1" ht="18.399999999999999" customHeight="1">
      <c r="B17" s="20"/>
      <c r="C17" s="21"/>
      <c r="D17" s="21"/>
      <c r="E17" s="26" t="s">
        <v>29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8" t="s">
        <v>25</v>
      </c>
      <c r="AL17" s="21"/>
      <c r="AM17" s="21"/>
      <c r="AN17" s="26" t="s">
        <v>1</v>
      </c>
      <c r="AO17" s="21"/>
      <c r="AP17" s="21"/>
      <c r="AQ17" s="21"/>
      <c r="AR17" s="19"/>
      <c r="BE17" s="243"/>
      <c r="BS17" s="16" t="s">
        <v>30</v>
      </c>
    </row>
    <row r="18" spans="1:71" s="1" customFormat="1" ht="6.95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243"/>
      <c r="BS18" s="16" t="s">
        <v>6</v>
      </c>
    </row>
    <row r="19" spans="1:71" s="1" customFormat="1" ht="12" customHeight="1">
      <c r="B19" s="20"/>
      <c r="C19" s="21"/>
      <c r="D19" s="28" t="s">
        <v>31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8" t="s">
        <v>24</v>
      </c>
      <c r="AL19" s="21"/>
      <c r="AM19" s="21"/>
      <c r="AN19" s="26" t="s">
        <v>1</v>
      </c>
      <c r="AO19" s="21"/>
      <c r="AP19" s="21"/>
      <c r="AQ19" s="21"/>
      <c r="AR19" s="19"/>
      <c r="BE19" s="243"/>
      <c r="BS19" s="16" t="s">
        <v>6</v>
      </c>
    </row>
    <row r="20" spans="1:71" s="1" customFormat="1" ht="18.399999999999999" customHeight="1">
      <c r="B20" s="20"/>
      <c r="C20" s="21"/>
      <c r="D20" s="21"/>
      <c r="E20" s="26" t="s">
        <v>32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8" t="s">
        <v>25</v>
      </c>
      <c r="AL20" s="21"/>
      <c r="AM20" s="21"/>
      <c r="AN20" s="26" t="s">
        <v>1</v>
      </c>
      <c r="AO20" s="21"/>
      <c r="AP20" s="21"/>
      <c r="AQ20" s="21"/>
      <c r="AR20" s="19"/>
      <c r="BE20" s="243"/>
      <c r="BS20" s="16" t="s">
        <v>30</v>
      </c>
    </row>
    <row r="21" spans="1:71" s="1" customFormat="1" ht="6.95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243"/>
    </row>
    <row r="22" spans="1:71" s="1" customFormat="1" ht="12" customHeight="1">
      <c r="B22" s="20"/>
      <c r="C22" s="21"/>
      <c r="D22" s="28" t="s">
        <v>33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243"/>
    </row>
    <row r="23" spans="1:71" s="1" customFormat="1" ht="16.5" customHeight="1">
      <c r="B23" s="20"/>
      <c r="C23" s="21"/>
      <c r="D23" s="21"/>
      <c r="E23" s="250" t="s">
        <v>1</v>
      </c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  <c r="AE23" s="250"/>
      <c r="AF23" s="250"/>
      <c r="AG23" s="250"/>
      <c r="AH23" s="250"/>
      <c r="AI23" s="250"/>
      <c r="AJ23" s="250"/>
      <c r="AK23" s="250"/>
      <c r="AL23" s="250"/>
      <c r="AM23" s="250"/>
      <c r="AN23" s="250"/>
      <c r="AO23" s="21"/>
      <c r="AP23" s="21"/>
      <c r="AQ23" s="21"/>
      <c r="AR23" s="19"/>
      <c r="BE23" s="243"/>
    </row>
    <row r="24" spans="1:71" s="1" customFormat="1" ht="6.95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243"/>
    </row>
    <row r="25" spans="1:71" s="1" customFormat="1" ht="6.95" customHeight="1">
      <c r="B25" s="20"/>
      <c r="C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21"/>
      <c r="AQ25" s="21"/>
      <c r="AR25" s="19"/>
      <c r="BE25" s="243"/>
    </row>
    <row r="26" spans="1:71" s="2" customFormat="1" ht="25.9" customHeight="1">
      <c r="A26" s="33"/>
      <c r="B26" s="34"/>
      <c r="C26" s="35"/>
      <c r="D26" s="36" t="s">
        <v>34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51">
        <f>ROUND(AG94,2)</f>
        <v>0</v>
      </c>
      <c r="AL26" s="252"/>
      <c r="AM26" s="252"/>
      <c r="AN26" s="252"/>
      <c r="AO26" s="252"/>
      <c r="AP26" s="35"/>
      <c r="AQ26" s="35"/>
      <c r="AR26" s="38"/>
      <c r="BE26" s="243"/>
    </row>
    <row r="27" spans="1:71" s="2" customFormat="1" ht="6.95" customHeight="1">
      <c r="A27" s="33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8"/>
      <c r="BE27" s="243"/>
    </row>
    <row r="28" spans="1:71" s="2" customFormat="1" ht="12.75">
      <c r="A28" s="33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253" t="s">
        <v>35</v>
      </c>
      <c r="M28" s="253"/>
      <c r="N28" s="253"/>
      <c r="O28" s="253"/>
      <c r="P28" s="253"/>
      <c r="Q28" s="35"/>
      <c r="R28" s="35"/>
      <c r="S28" s="35"/>
      <c r="T28" s="35"/>
      <c r="U28" s="35"/>
      <c r="V28" s="35"/>
      <c r="W28" s="253" t="s">
        <v>36</v>
      </c>
      <c r="X28" s="253"/>
      <c r="Y28" s="253"/>
      <c r="Z28" s="253"/>
      <c r="AA28" s="253"/>
      <c r="AB28" s="253"/>
      <c r="AC28" s="253"/>
      <c r="AD28" s="253"/>
      <c r="AE28" s="253"/>
      <c r="AF28" s="35"/>
      <c r="AG28" s="35"/>
      <c r="AH28" s="35"/>
      <c r="AI28" s="35"/>
      <c r="AJ28" s="35"/>
      <c r="AK28" s="253" t="s">
        <v>37</v>
      </c>
      <c r="AL28" s="253"/>
      <c r="AM28" s="253"/>
      <c r="AN28" s="253"/>
      <c r="AO28" s="253"/>
      <c r="AP28" s="35"/>
      <c r="AQ28" s="35"/>
      <c r="AR28" s="38"/>
      <c r="BE28" s="243"/>
    </row>
    <row r="29" spans="1:71" s="3" customFormat="1" ht="14.45" customHeight="1">
      <c r="B29" s="39"/>
      <c r="C29" s="40"/>
      <c r="D29" s="28" t="s">
        <v>38</v>
      </c>
      <c r="E29" s="40"/>
      <c r="F29" s="28" t="s">
        <v>39</v>
      </c>
      <c r="G29" s="40"/>
      <c r="H29" s="40"/>
      <c r="I29" s="40"/>
      <c r="J29" s="40"/>
      <c r="K29" s="40"/>
      <c r="L29" s="256">
        <v>0.21</v>
      </c>
      <c r="M29" s="255"/>
      <c r="N29" s="255"/>
      <c r="O29" s="255"/>
      <c r="P29" s="255"/>
      <c r="Q29" s="40"/>
      <c r="R29" s="40"/>
      <c r="S29" s="40"/>
      <c r="T29" s="40"/>
      <c r="U29" s="40"/>
      <c r="V29" s="40"/>
      <c r="W29" s="254">
        <f>ROUND(AZ94, 2)</f>
        <v>0</v>
      </c>
      <c r="X29" s="255"/>
      <c r="Y29" s="255"/>
      <c r="Z29" s="255"/>
      <c r="AA29" s="255"/>
      <c r="AB29" s="255"/>
      <c r="AC29" s="255"/>
      <c r="AD29" s="255"/>
      <c r="AE29" s="255"/>
      <c r="AF29" s="40"/>
      <c r="AG29" s="40"/>
      <c r="AH29" s="40"/>
      <c r="AI29" s="40"/>
      <c r="AJ29" s="40"/>
      <c r="AK29" s="254">
        <f>ROUND(AV94, 2)</f>
        <v>0</v>
      </c>
      <c r="AL29" s="255"/>
      <c r="AM29" s="255"/>
      <c r="AN29" s="255"/>
      <c r="AO29" s="255"/>
      <c r="AP29" s="40"/>
      <c r="AQ29" s="40"/>
      <c r="AR29" s="41"/>
      <c r="BE29" s="244"/>
    </row>
    <row r="30" spans="1:71" s="3" customFormat="1" ht="14.45" customHeight="1">
      <c r="B30" s="39"/>
      <c r="C30" s="40"/>
      <c r="D30" s="40"/>
      <c r="E30" s="40"/>
      <c r="F30" s="28" t="s">
        <v>40</v>
      </c>
      <c r="G30" s="40"/>
      <c r="H30" s="40"/>
      <c r="I30" s="40"/>
      <c r="J30" s="40"/>
      <c r="K30" s="40"/>
      <c r="L30" s="256">
        <v>0.12</v>
      </c>
      <c r="M30" s="255"/>
      <c r="N30" s="255"/>
      <c r="O30" s="255"/>
      <c r="P30" s="255"/>
      <c r="Q30" s="40"/>
      <c r="R30" s="40"/>
      <c r="S30" s="40"/>
      <c r="T30" s="40"/>
      <c r="U30" s="40"/>
      <c r="V30" s="40"/>
      <c r="W30" s="254">
        <f>ROUND(BA94, 2)</f>
        <v>0</v>
      </c>
      <c r="X30" s="255"/>
      <c r="Y30" s="255"/>
      <c r="Z30" s="255"/>
      <c r="AA30" s="255"/>
      <c r="AB30" s="255"/>
      <c r="AC30" s="255"/>
      <c r="AD30" s="255"/>
      <c r="AE30" s="255"/>
      <c r="AF30" s="40"/>
      <c r="AG30" s="40"/>
      <c r="AH30" s="40"/>
      <c r="AI30" s="40"/>
      <c r="AJ30" s="40"/>
      <c r="AK30" s="254">
        <f>ROUND(AW94, 2)</f>
        <v>0</v>
      </c>
      <c r="AL30" s="255"/>
      <c r="AM30" s="255"/>
      <c r="AN30" s="255"/>
      <c r="AO30" s="255"/>
      <c r="AP30" s="40"/>
      <c r="AQ30" s="40"/>
      <c r="AR30" s="41"/>
      <c r="BE30" s="244"/>
    </row>
    <row r="31" spans="1:71" s="3" customFormat="1" ht="14.45" hidden="1" customHeight="1">
      <c r="B31" s="39"/>
      <c r="C31" s="40"/>
      <c r="D31" s="40"/>
      <c r="E31" s="40"/>
      <c r="F31" s="28" t="s">
        <v>41</v>
      </c>
      <c r="G31" s="40"/>
      <c r="H31" s="40"/>
      <c r="I31" s="40"/>
      <c r="J31" s="40"/>
      <c r="K31" s="40"/>
      <c r="L31" s="256">
        <v>0.21</v>
      </c>
      <c r="M31" s="255"/>
      <c r="N31" s="255"/>
      <c r="O31" s="255"/>
      <c r="P31" s="255"/>
      <c r="Q31" s="40"/>
      <c r="R31" s="40"/>
      <c r="S31" s="40"/>
      <c r="T31" s="40"/>
      <c r="U31" s="40"/>
      <c r="V31" s="40"/>
      <c r="W31" s="254">
        <f>ROUND(BB94, 2)</f>
        <v>0</v>
      </c>
      <c r="X31" s="255"/>
      <c r="Y31" s="255"/>
      <c r="Z31" s="255"/>
      <c r="AA31" s="255"/>
      <c r="AB31" s="255"/>
      <c r="AC31" s="255"/>
      <c r="AD31" s="255"/>
      <c r="AE31" s="255"/>
      <c r="AF31" s="40"/>
      <c r="AG31" s="40"/>
      <c r="AH31" s="40"/>
      <c r="AI31" s="40"/>
      <c r="AJ31" s="40"/>
      <c r="AK31" s="254">
        <v>0</v>
      </c>
      <c r="AL31" s="255"/>
      <c r="AM31" s="255"/>
      <c r="AN31" s="255"/>
      <c r="AO31" s="255"/>
      <c r="AP31" s="40"/>
      <c r="AQ31" s="40"/>
      <c r="AR31" s="41"/>
      <c r="BE31" s="244"/>
    </row>
    <row r="32" spans="1:71" s="3" customFormat="1" ht="14.45" hidden="1" customHeight="1">
      <c r="B32" s="39"/>
      <c r="C32" s="40"/>
      <c r="D32" s="40"/>
      <c r="E32" s="40"/>
      <c r="F32" s="28" t="s">
        <v>42</v>
      </c>
      <c r="G32" s="40"/>
      <c r="H32" s="40"/>
      <c r="I32" s="40"/>
      <c r="J32" s="40"/>
      <c r="K32" s="40"/>
      <c r="L32" s="256">
        <v>0.12</v>
      </c>
      <c r="M32" s="255"/>
      <c r="N32" s="255"/>
      <c r="O32" s="255"/>
      <c r="P32" s="255"/>
      <c r="Q32" s="40"/>
      <c r="R32" s="40"/>
      <c r="S32" s="40"/>
      <c r="T32" s="40"/>
      <c r="U32" s="40"/>
      <c r="V32" s="40"/>
      <c r="W32" s="254">
        <f>ROUND(BC94, 2)</f>
        <v>0</v>
      </c>
      <c r="X32" s="255"/>
      <c r="Y32" s="255"/>
      <c r="Z32" s="255"/>
      <c r="AA32" s="255"/>
      <c r="AB32" s="255"/>
      <c r="AC32" s="255"/>
      <c r="AD32" s="255"/>
      <c r="AE32" s="255"/>
      <c r="AF32" s="40"/>
      <c r="AG32" s="40"/>
      <c r="AH32" s="40"/>
      <c r="AI32" s="40"/>
      <c r="AJ32" s="40"/>
      <c r="AK32" s="254">
        <v>0</v>
      </c>
      <c r="AL32" s="255"/>
      <c r="AM32" s="255"/>
      <c r="AN32" s="255"/>
      <c r="AO32" s="255"/>
      <c r="AP32" s="40"/>
      <c r="AQ32" s="40"/>
      <c r="AR32" s="41"/>
      <c r="BE32" s="244"/>
    </row>
    <row r="33" spans="1:57" s="3" customFormat="1" ht="14.45" hidden="1" customHeight="1">
      <c r="B33" s="39"/>
      <c r="C33" s="40"/>
      <c r="D33" s="40"/>
      <c r="E33" s="40"/>
      <c r="F33" s="28" t="s">
        <v>43</v>
      </c>
      <c r="G33" s="40"/>
      <c r="H33" s="40"/>
      <c r="I33" s="40"/>
      <c r="J33" s="40"/>
      <c r="K33" s="40"/>
      <c r="L33" s="256">
        <v>0</v>
      </c>
      <c r="M33" s="255"/>
      <c r="N33" s="255"/>
      <c r="O33" s="255"/>
      <c r="P33" s="255"/>
      <c r="Q33" s="40"/>
      <c r="R33" s="40"/>
      <c r="S33" s="40"/>
      <c r="T33" s="40"/>
      <c r="U33" s="40"/>
      <c r="V33" s="40"/>
      <c r="W33" s="254">
        <f>ROUND(BD94, 2)</f>
        <v>0</v>
      </c>
      <c r="X33" s="255"/>
      <c r="Y33" s="255"/>
      <c r="Z33" s="255"/>
      <c r="AA33" s="255"/>
      <c r="AB33" s="255"/>
      <c r="AC33" s="255"/>
      <c r="AD33" s="255"/>
      <c r="AE33" s="255"/>
      <c r="AF33" s="40"/>
      <c r="AG33" s="40"/>
      <c r="AH33" s="40"/>
      <c r="AI33" s="40"/>
      <c r="AJ33" s="40"/>
      <c r="AK33" s="254">
        <v>0</v>
      </c>
      <c r="AL33" s="255"/>
      <c r="AM33" s="255"/>
      <c r="AN33" s="255"/>
      <c r="AO33" s="255"/>
      <c r="AP33" s="40"/>
      <c r="AQ33" s="40"/>
      <c r="AR33" s="41"/>
      <c r="BE33" s="244"/>
    </row>
    <row r="34" spans="1:57" s="2" customFormat="1" ht="6.95" customHeight="1">
      <c r="A34" s="33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8"/>
      <c r="BE34" s="243"/>
    </row>
    <row r="35" spans="1:57" s="2" customFormat="1" ht="25.9" customHeight="1">
      <c r="A35" s="33"/>
      <c r="B35" s="34"/>
      <c r="C35" s="42"/>
      <c r="D35" s="43" t="s">
        <v>44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45</v>
      </c>
      <c r="U35" s="44"/>
      <c r="V35" s="44"/>
      <c r="W35" s="44"/>
      <c r="X35" s="257" t="s">
        <v>46</v>
      </c>
      <c r="Y35" s="258"/>
      <c r="Z35" s="258"/>
      <c r="AA35" s="258"/>
      <c r="AB35" s="258"/>
      <c r="AC35" s="44"/>
      <c r="AD35" s="44"/>
      <c r="AE35" s="44"/>
      <c r="AF35" s="44"/>
      <c r="AG35" s="44"/>
      <c r="AH35" s="44"/>
      <c r="AI35" s="44"/>
      <c r="AJ35" s="44"/>
      <c r="AK35" s="259">
        <f>SUM(AK26:AK33)</f>
        <v>0</v>
      </c>
      <c r="AL35" s="258"/>
      <c r="AM35" s="258"/>
      <c r="AN35" s="258"/>
      <c r="AO35" s="260"/>
      <c r="AP35" s="42"/>
      <c r="AQ35" s="42"/>
      <c r="AR35" s="38"/>
      <c r="BE35" s="33"/>
    </row>
    <row r="36" spans="1:57" s="2" customFormat="1" ht="6.95" customHeight="1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8"/>
      <c r="BE36" s="33"/>
    </row>
    <row r="37" spans="1:57" s="2" customFormat="1" ht="14.45" customHeight="1">
      <c r="A37" s="33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8"/>
      <c r="BE37" s="33"/>
    </row>
    <row r="38" spans="1:57" s="1" customFormat="1" ht="14.45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pans="1:57" s="1" customFormat="1" ht="14.45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pans="1:57" s="1" customFormat="1" ht="14.45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pans="1:57" s="1" customFormat="1" ht="14.45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pans="1:57" s="1" customFormat="1" ht="14.45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pans="1:57" s="1" customFormat="1" ht="14.45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pans="1:57" s="1" customFormat="1" ht="14.45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pans="1:57" s="1" customFormat="1" ht="14.45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pans="1:57" s="1" customFormat="1" ht="14.45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pans="1:57" s="1" customFormat="1" ht="14.45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pans="1:57" s="1" customFormat="1" ht="14.45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pans="1:57" s="2" customFormat="1" ht="14.45" customHeight="1">
      <c r="B49" s="46"/>
      <c r="C49" s="47"/>
      <c r="D49" s="48" t="s">
        <v>47</v>
      </c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8" t="s">
        <v>48</v>
      </c>
      <c r="AI49" s="49"/>
      <c r="AJ49" s="49"/>
      <c r="AK49" s="49"/>
      <c r="AL49" s="49"/>
      <c r="AM49" s="49"/>
      <c r="AN49" s="49"/>
      <c r="AO49" s="49"/>
      <c r="AP49" s="47"/>
      <c r="AQ49" s="47"/>
      <c r="AR49" s="50"/>
    </row>
    <row r="50" spans="1:57" ht="11.25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 spans="1:57" ht="11.25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 spans="1:57" ht="11.25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 spans="1:57" ht="11.25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 spans="1:57" ht="11.25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 spans="1:57" ht="11.2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 spans="1:57" ht="11.25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 spans="1:57" ht="11.25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 spans="1:57" ht="11.25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 spans="1:57" ht="11.25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pans="1:57" s="2" customFormat="1" ht="12.75">
      <c r="A60" s="33"/>
      <c r="B60" s="34"/>
      <c r="C60" s="35"/>
      <c r="D60" s="51" t="s">
        <v>49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1" t="s">
        <v>50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1" t="s">
        <v>49</v>
      </c>
      <c r="AI60" s="37"/>
      <c r="AJ60" s="37"/>
      <c r="AK60" s="37"/>
      <c r="AL60" s="37"/>
      <c r="AM60" s="51" t="s">
        <v>50</v>
      </c>
      <c r="AN60" s="37"/>
      <c r="AO60" s="37"/>
      <c r="AP60" s="35"/>
      <c r="AQ60" s="35"/>
      <c r="AR60" s="38"/>
      <c r="BE60" s="33"/>
    </row>
    <row r="61" spans="1:57" ht="11.25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 spans="1:57" ht="11.25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 spans="1:57" ht="11.25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pans="1:57" s="2" customFormat="1" ht="12.75">
      <c r="A64" s="33"/>
      <c r="B64" s="34"/>
      <c r="C64" s="35"/>
      <c r="D64" s="48" t="s">
        <v>51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48" t="s">
        <v>52</v>
      </c>
      <c r="AI64" s="52"/>
      <c r="AJ64" s="52"/>
      <c r="AK64" s="52"/>
      <c r="AL64" s="52"/>
      <c r="AM64" s="52"/>
      <c r="AN64" s="52"/>
      <c r="AO64" s="52"/>
      <c r="AP64" s="35"/>
      <c r="AQ64" s="35"/>
      <c r="AR64" s="38"/>
      <c r="BE64" s="33"/>
    </row>
    <row r="65" spans="1:57" ht="11.2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 spans="1:57" ht="11.25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 spans="1:57" ht="11.25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 spans="1:57" ht="11.25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 spans="1:57" ht="11.25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 spans="1:57" ht="11.25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 spans="1:57" ht="11.25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 spans="1:57" ht="11.25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 spans="1:57" ht="11.25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 spans="1:57" ht="11.25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pans="1:57" s="2" customFormat="1" ht="12.75">
      <c r="A75" s="33"/>
      <c r="B75" s="34"/>
      <c r="C75" s="35"/>
      <c r="D75" s="51" t="s">
        <v>49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1" t="s">
        <v>50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1" t="s">
        <v>49</v>
      </c>
      <c r="AI75" s="37"/>
      <c r="AJ75" s="37"/>
      <c r="AK75" s="37"/>
      <c r="AL75" s="37"/>
      <c r="AM75" s="51" t="s">
        <v>50</v>
      </c>
      <c r="AN75" s="37"/>
      <c r="AO75" s="37"/>
      <c r="AP75" s="35"/>
      <c r="AQ75" s="35"/>
      <c r="AR75" s="38"/>
      <c r="BE75" s="33"/>
    </row>
    <row r="76" spans="1:57" s="2" customFormat="1" ht="11.25">
      <c r="A76" s="33"/>
      <c r="B76" s="34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8"/>
      <c r="BE76" s="33"/>
    </row>
    <row r="77" spans="1:57" s="2" customFormat="1" ht="6.95" customHeight="1">
      <c r="A77" s="33"/>
      <c r="B77" s="53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38"/>
      <c r="BE77" s="33"/>
    </row>
    <row r="81" spans="1:91" s="2" customFormat="1" ht="6.95" customHeight="1">
      <c r="A81" s="33"/>
      <c r="B81" s="55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56"/>
      <c r="AO81" s="56"/>
      <c r="AP81" s="56"/>
      <c r="AQ81" s="56"/>
      <c r="AR81" s="38"/>
      <c r="BE81" s="33"/>
    </row>
    <row r="82" spans="1:91" s="2" customFormat="1" ht="24.95" customHeight="1">
      <c r="A82" s="33"/>
      <c r="B82" s="34"/>
      <c r="C82" s="22" t="s">
        <v>53</v>
      </c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8"/>
      <c r="BE82" s="33"/>
    </row>
    <row r="83" spans="1:91" s="2" customFormat="1" ht="6.95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8"/>
      <c r="BE83" s="33"/>
    </row>
    <row r="84" spans="1:91" s="4" customFormat="1" ht="12" customHeight="1">
      <c r="B84" s="57"/>
      <c r="C84" s="28" t="s">
        <v>13</v>
      </c>
      <c r="D84" s="58"/>
      <c r="E84" s="58"/>
      <c r="F84" s="58"/>
      <c r="G84" s="58"/>
      <c r="H84" s="58"/>
      <c r="I84" s="58"/>
      <c r="J84" s="58"/>
      <c r="K84" s="58"/>
      <c r="L84" s="58" t="str">
        <f>K5</f>
        <v>222_431</v>
      </c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9"/>
    </row>
    <row r="85" spans="1:91" s="5" customFormat="1" ht="36.950000000000003" customHeight="1">
      <c r="B85" s="60"/>
      <c r="C85" s="61" t="s">
        <v>16</v>
      </c>
      <c r="D85" s="62"/>
      <c r="E85" s="62"/>
      <c r="F85" s="62"/>
      <c r="G85" s="62"/>
      <c r="H85" s="62"/>
      <c r="I85" s="62"/>
      <c r="J85" s="62"/>
      <c r="K85" s="62"/>
      <c r="L85" s="261" t="str">
        <f>K6</f>
        <v>Revitalizace Ondřejnice, km 0,000 - 2,500, stavba 4694_aktualizace 3/2025</v>
      </c>
      <c r="M85" s="262"/>
      <c r="N85" s="262"/>
      <c r="O85" s="262"/>
      <c r="P85" s="262"/>
      <c r="Q85" s="262"/>
      <c r="R85" s="262"/>
      <c r="S85" s="262"/>
      <c r="T85" s="262"/>
      <c r="U85" s="262"/>
      <c r="V85" s="262"/>
      <c r="W85" s="262"/>
      <c r="X85" s="262"/>
      <c r="Y85" s="262"/>
      <c r="Z85" s="262"/>
      <c r="AA85" s="262"/>
      <c r="AB85" s="262"/>
      <c r="AC85" s="262"/>
      <c r="AD85" s="262"/>
      <c r="AE85" s="262"/>
      <c r="AF85" s="262"/>
      <c r="AG85" s="262"/>
      <c r="AH85" s="262"/>
      <c r="AI85" s="262"/>
      <c r="AJ85" s="262"/>
      <c r="AK85" s="262"/>
      <c r="AL85" s="262"/>
      <c r="AM85" s="262"/>
      <c r="AN85" s="262"/>
      <c r="AO85" s="262"/>
      <c r="AP85" s="62"/>
      <c r="AQ85" s="62"/>
      <c r="AR85" s="63"/>
    </row>
    <row r="86" spans="1:91" s="2" customFormat="1" ht="6.95" customHeight="1">
      <c r="A86" s="33"/>
      <c r="B86" s="34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8"/>
      <c r="BE86" s="33"/>
    </row>
    <row r="87" spans="1:91" s="2" customFormat="1" ht="12" customHeight="1">
      <c r="A87" s="33"/>
      <c r="B87" s="34"/>
      <c r="C87" s="28" t="s">
        <v>20</v>
      </c>
      <c r="D87" s="35"/>
      <c r="E87" s="35"/>
      <c r="F87" s="35"/>
      <c r="G87" s="35"/>
      <c r="H87" s="35"/>
      <c r="I87" s="35"/>
      <c r="J87" s="35"/>
      <c r="K87" s="35"/>
      <c r="L87" s="64" t="str">
        <f>IF(K8="","",K8)</f>
        <v xml:space="preserve"> </v>
      </c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28" t="s">
        <v>22</v>
      </c>
      <c r="AJ87" s="35"/>
      <c r="AK87" s="35"/>
      <c r="AL87" s="35"/>
      <c r="AM87" s="263" t="str">
        <f>IF(AN8= "","",AN8)</f>
        <v>Vyplň údaj</v>
      </c>
      <c r="AN87" s="263"/>
      <c r="AO87" s="35"/>
      <c r="AP87" s="35"/>
      <c r="AQ87" s="35"/>
      <c r="AR87" s="38"/>
      <c r="BE87" s="33"/>
    </row>
    <row r="88" spans="1:91" s="2" customFormat="1" ht="6.95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8"/>
      <c r="BE88" s="33"/>
    </row>
    <row r="89" spans="1:91" s="2" customFormat="1" ht="15.2" customHeight="1">
      <c r="A89" s="33"/>
      <c r="B89" s="34"/>
      <c r="C89" s="28" t="s">
        <v>23</v>
      </c>
      <c r="D89" s="35"/>
      <c r="E89" s="35"/>
      <c r="F89" s="35"/>
      <c r="G89" s="35"/>
      <c r="H89" s="35"/>
      <c r="I89" s="35"/>
      <c r="J89" s="35"/>
      <c r="K89" s="35"/>
      <c r="L89" s="58" t="str">
        <f>IF(E11= "","",E11)</f>
        <v xml:space="preserve"> </v>
      </c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28" t="s">
        <v>28</v>
      </c>
      <c r="AJ89" s="35"/>
      <c r="AK89" s="35"/>
      <c r="AL89" s="35"/>
      <c r="AM89" s="264" t="str">
        <f>IF(E17="","",E17)</f>
        <v>HydroIdea s.r.o.</v>
      </c>
      <c r="AN89" s="265"/>
      <c r="AO89" s="265"/>
      <c r="AP89" s="265"/>
      <c r="AQ89" s="35"/>
      <c r="AR89" s="38"/>
      <c r="AS89" s="266" t="s">
        <v>54</v>
      </c>
      <c r="AT89" s="267"/>
      <c r="AU89" s="66"/>
      <c r="AV89" s="66"/>
      <c r="AW89" s="66"/>
      <c r="AX89" s="66"/>
      <c r="AY89" s="66"/>
      <c r="AZ89" s="66"/>
      <c r="BA89" s="66"/>
      <c r="BB89" s="66"/>
      <c r="BC89" s="66"/>
      <c r="BD89" s="67"/>
      <c r="BE89" s="33"/>
    </row>
    <row r="90" spans="1:91" s="2" customFormat="1" ht="15.2" customHeight="1">
      <c r="A90" s="33"/>
      <c r="B90" s="34"/>
      <c r="C90" s="28" t="s">
        <v>26</v>
      </c>
      <c r="D90" s="35"/>
      <c r="E90" s="35"/>
      <c r="F90" s="35"/>
      <c r="G90" s="35"/>
      <c r="H90" s="35"/>
      <c r="I90" s="35"/>
      <c r="J90" s="35"/>
      <c r="K90" s="35"/>
      <c r="L90" s="58" t="str">
        <f>IF(E14= "Vyplň údaj","",E14)</f>
        <v/>
      </c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28" t="s">
        <v>31</v>
      </c>
      <c r="AJ90" s="35"/>
      <c r="AK90" s="35"/>
      <c r="AL90" s="35"/>
      <c r="AM90" s="264" t="str">
        <f>IF(E20="","",E20)</f>
        <v>Ing. Jerzy Nowak</v>
      </c>
      <c r="AN90" s="265"/>
      <c r="AO90" s="265"/>
      <c r="AP90" s="265"/>
      <c r="AQ90" s="35"/>
      <c r="AR90" s="38"/>
      <c r="AS90" s="268"/>
      <c r="AT90" s="269"/>
      <c r="AU90" s="68"/>
      <c r="AV90" s="68"/>
      <c r="AW90" s="68"/>
      <c r="AX90" s="68"/>
      <c r="AY90" s="68"/>
      <c r="AZ90" s="68"/>
      <c r="BA90" s="68"/>
      <c r="BB90" s="68"/>
      <c r="BC90" s="68"/>
      <c r="BD90" s="69"/>
      <c r="BE90" s="33"/>
    </row>
    <row r="91" spans="1:91" s="2" customFormat="1" ht="10.9" customHeight="1">
      <c r="A91" s="33"/>
      <c r="B91" s="34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8"/>
      <c r="AS91" s="270"/>
      <c r="AT91" s="271"/>
      <c r="AU91" s="70"/>
      <c r="AV91" s="70"/>
      <c r="AW91" s="70"/>
      <c r="AX91" s="70"/>
      <c r="AY91" s="70"/>
      <c r="AZ91" s="70"/>
      <c r="BA91" s="70"/>
      <c r="BB91" s="70"/>
      <c r="BC91" s="70"/>
      <c r="BD91" s="71"/>
      <c r="BE91" s="33"/>
    </row>
    <row r="92" spans="1:91" s="2" customFormat="1" ht="29.25" customHeight="1">
      <c r="A92" s="33"/>
      <c r="B92" s="34"/>
      <c r="C92" s="272" t="s">
        <v>55</v>
      </c>
      <c r="D92" s="273"/>
      <c r="E92" s="273"/>
      <c r="F92" s="273"/>
      <c r="G92" s="273"/>
      <c r="H92" s="72"/>
      <c r="I92" s="274" t="s">
        <v>56</v>
      </c>
      <c r="J92" s="273"/>
      <c r="K92" s="273"/>
      <c r="L92" s="273"/>
      <c r="M92" s="273"/>
      <c r="N92" s="273"/>
      <c r="O92" s="273"/>
      <c r="P92" s="273"/>
      <c r="Q92" s="273"/>
      <c r="R92" s="273"/>
      <c r="S92" s="273"/>
      <c r="T92" s="273"/>
      <c r="U92" s="273"/>
      <c r="V92" s="273"/>
      <c r="W92" s="273"/>
      <c r="X92" s="273"/>
      <c r="Y92" s="273"/>
      <c r="Z92" s="273"/>
      <c r="AA92" s="273"/>
      <c r="AB92" s="273"/>
      <c r="AC92" s="273"/>
      <c r="AD92" s="273"/>
      <c r="AE92" s="273"/>
      <c r="AF92" s="273"/>
      <c r="AG92" s="275" t="s">
        <v>57</v>
      </c>
      <c r="AH92" s="273"/>
      <c r="AI92" s="273"/>
      <c r="AJ92" s="273"/>
      <c r="AK92" s="273"/>
      <c r="AL92" s="273"/>
      <c r="AM92" s="273"/>
      <c r="AN92" s="274" t="s">
        <v>58</v>
      </c>
      <c r="AO92" s="273"/>
      <c r="AP92" s="276"/>
      <c r="AQ92" s="73" t="s">
        <v>59</v>
      </c>
      <c r="AR92" s="38"/>
      <c r="AS92" s="74" t="s">
        <v>60</v>
      </c>
      <c r="AT92" s="75" t="s">
        <v>61</v>
      </c>
      <c r="AU92" s="75" t="s">
        <v>62</v>
      </c>
      <c r="AV92" s="75" t="s">
        <v>63</v>
      </c>
      <c r="AW92" s="75" t="s">
        <v>64</v>
      </c>
      <c r="AX92" s="75" t="s">
        <v>65</v>
      </c>
      <c r="AY92" s="75" t="s">
        <v>66</v>
      </c>
      <c r="AZ92" s="75" t="s">
        <v>67</v>
      </c>
      <c r="BA92" s="75" t="s">
        <v>68</v>
      </c>
      <c r="BB92" s="75" t="s">
        <v>69</v>
      </c>
      <c r="BC92" s="75" t="s">
        <v>70</v>
      </c>
      <c r="BD92" s="76" t="s">
        <v>71</v>
      </c>
      <c r="BE92" s="33"/>
    </row>
    <row r="93" spans="1:91" s="2" customFormat="1" ht="10.9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8"/>
      <c r="AS93" s="77"/>
      <c r="AT93" s="78"/>
      <c r="AU93" s="78"/>
      <c r="AV93" s="78"/>
      <c r="AW93" s="78"/>
      <c r="AX93" s="78"/>
      <c r="AY93" s="78"/>
      <c r="AZ93" s="78"/>
      <c r="BA93" s="78"/>
      <c r="BB93" s="78"/>
      <c r="BC93" s="78"/>
      <c r="BD93" s="79"/>
      <c r="BE93" s="33"/>
    </row>
    <row r="94" spans="1:91" s="6" customFormat="1" ht="32.450000000000003" customHeight="1">
      <c r="B94" s="80"/>
      <c r="C94" s="81" t="s">
        <v>72</v>
      </c>
      <c r="D94" s="82"/>
      <c r="E94" s="82"/>
      <c r="F94" s="82"/>
      <c r="G94" s="82"/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280">
        <f>ROUND(SUM(AG95:AG96),2)</f>
        <v>0</v>
      </c>
      <c r="AH94" s="280"/>
      <c r="AI94" s="280"/>
      <c r="AJ94" s="280"/>
      <c r="AK94" s="280"/>
      <c r="AL94" s="280"/>
      <c r="AM94" s="280"/>
      <c r="AN94" s="281">
        <f>SUM(AG94,AT94)</f>
        <v>0</v>
      </c>
      <c r="AO94" s="281"/>
      <c r="AP94" s="281"/>
      <c r="AQ94" s="84" t="s">
        <v>1</v>
      </c>
      <c r="AR94" s="85"/>
      <c r="AS94" s="86">
        <f>ROUND(SUM(AS95:AS96),2)</f>
        <v>0</v>
      </c>
      <c r="AT94" s="87">
        <f>ROUND(SUM(AV94:AW94),2)</f>
        <v>0</v>
      </c>
      <c r="AU94" s="88">
        <f>ROUND(SUM(AU95:AU96),5)</f>
        <v>0</v>
      </c>
      <c r="AV94" s="87">
        <f>ROUND(AZ94*L29,2)</f>
        <v>0</v>
      </c>
      <c r="AW94" s="87">
        <f>ROUND(BA94*L30,2)</f>
        <v>0</v>
      </c>
      <c r="AX94" s="87">
        <f>ROUND(BB94*L29,2)</f>
        <v>0</v>
      </c>
      <c r="AY94" s="87">
        <f>ROUND(BC94*L30,2)</f>
        <v>0</v>
      </c>
      <c r="AZ94" s="87">
        <f>ROUND(SUM(AZ95:AZ96),2)</f>
        <v>0</v>
      </c>
      <c r="BA94" s="87">
        <f>ROUND(SUM(BA95:BA96),2)</f>
        <v>0</v>
      </c>
      <c r="BB94" s="87">
        <f>ROUND(SUM(BB95:BB96),2)</f>
        <v>0</v>
      </c>
      <c r="BC94" s="87">
        <f>ROUND(SUM(BC95:BC96),2)</f>
        <v>0</v>
      </c>
      <c r="BD94" s="89">
        <f>ROUND(SUM(BD95:BD96),2)</f>
        <v>0</v>
      </c>
      <c r="BS94" s="90" t="s">
        <v>73</v>
      </c>
      <c r="BT94" s="90" t="s">
        <v>74</v>
      </c>
      <c r="BU94" s="91" t="s">
        <v>75</v>
      </c>
      <c r="BV94" s="90" t="s">
        <v>76</v>
      </c>
      <c r="BW94" s="90" t="s">
        <v>5</v>
      </c>
      <c r="BX94" s="90" t="s">
        <v>77</v>
      </c>
      <c r="CL94" s="90" t="s">
        <v>1</v>
      </c>
    </row>
    <row r="95" spans="1:91" s="7" customFormat="1" ht="16.5" customHeight="1">
      <c r="A95" s="92" t="s">
        <v>78</v>
      </c>
      <c r="B95" s="93"/>
      <c r="C95" s="94"/>
      <c r="D95" s="279" t="s">
        <v>79</v>
      </c>
      <c r="E95" s="279"/>
      <c r="F95" s="279"/>
      <c r="G95" s="279"/>
      <c r="H95" s="279"/>
      <c r="I95" s="95"/>
      <c r="J95" s="279" t="s">
        <v>80</v>
      </c>
      <c r="K95" s="279"/>
      <c r="L95" s="279"/>
      <c r="M95" s="279"/>
      <c r="N95" s="279"/>
      <c r="O95" s="279"/>
      <c r="P95" s="279"/>
      <c r="Q95" s="279"/>
      <c r="R95" s="279"/>
      <c r="S95" s="279"/>
      <c r="T95" s="279"/>
      <c r="U95" s="279"/>
      <c r="V95" s="279"/>
      <c r="W95" s="279"/>
      <c r="X95" s="279"/>
      <c r="Y95" s="279"/>
      <c r="Z95" s="279"/>
      <c r="AA95" s="279"/>
      <c r="AB95" s="279"/>
      <c r="AC95" s="279"/>
      <c r="AD95" s="279"/>
      <c r="AE95" s="279"/>
      <c r="AF95" s="279"/>
      <c r="AG95" s="277">
        <f>'01 - Stavební náklady'!J30</f>
        <v>0</v>
      </c>
      <c r="AH95" s="278"/>
      <c r="AI95" s="278"/>
      <c r="AJ95" s="278"/>
      <c r="AK95" s="278"/>
      <c r="AL95" s="278"/>
      <c r="AM95" s="278"/>
      <c r="AN95" s="277">
        <f>SUM(AG95,AT95)</f>
        <v>0</v>
      </c>
      <c r="AO95" s="278"/>
      <c r="AP95" s="278"/>
      <c r="AQ95" s="96" t="s">
        <v>81</v>
      </c>
      <c r="AR95" s="97"/>
      <c r="AS95" s="98">
        <v>0</v>
      </c>
      <c r="AT95" s="99">
        <f>ROUND(SUM(AV95:AW95),2)</f>
        <v>0</v>
      </c>
      <c r="AU95" s="100">
        <f>'01 - Stavební náklady'!P126</f>
        <v>0</v>
      </c>
      <c r="AV95" s="99">
        <f>'01 - Stavební náklady'!J33</f>
        <v>0</v>
      </c>
      <c r="AW95" s="99">
        <f>'01 - Stavební náklady'!J34</f>
        <v>0</v>
      </c>
      <c r="AX95" s="99">
        <f>'01 - Stavební náklady'!J35</f>
        <v>0</v>
      </c>
      <c r="AY95" s="99">
        <f>'01 - Stavební náklady'!J36</f>
        <v>0</v>
      </c>
      <c r="AZ95" s="99">
        <f>'01 - Stavební náklady'!F33</f>
        <v>0</v>
      </c>
      <c r="BA95" s="99">
        <f>'01 - Stavební náklady'!F34</f>
        <v>0</v>
      </c>
      <c r="BB95" s="99">
        <f>'01 - Stavební náklady'!F35</f>
        <v>0</v>
      </c>
      <c r="BC95" s="99">
        <f>'01 - Stavební náklady'!F36</f>
        <v>0</v>
      </c>
      <c r="BD95" s="101">
        <f>'01 - Stavební náklady'!F37</f>
        <v>0</v>
      </c>
      <c r="BT95" s="102" t="s">
        <v>82</v>
      </c>
      <c r="BV95" s="102" t="s">
        <v>76</v>
      </c>
      <c r="BW95" s="102" t="s">
        <v>83</v>
      </c>
      <c r="BX95" s="102" t="s">
        <v>5</v>
      </c>
      <c r="CL95" s="102" t="s">
        <v>1</v>
      </c>
      <c r="CM95" s="102" t="s">
        <v>84</v>
      </c>
    </row>
    <row r="96" spans="1:91" s="7" customFormat="1" ht="16.5" customHeight="1">
      <c r="A96" s="92" t="s">
        <v>78</v>
      </c>
      <c r="B96" s="93"/>
      <c r="C96" s="94"/>
      <c r="D96" s="279" t="s">
        <v>85</v>
      </c>
      <c r="E96" s="279"/>
      <c r="F96" s="279"/>
      <c r="G96" s="279"/>
      <c r="H96" s="279"/>
      <c r="I96" s="95"/>
      <c r="J96" s="279" t="s">
        <v>86</v>
      </c>
      <c r="K96" s="279"/>
      <c r="L96" s="279"/>
      <c r="M96" s="279"/>
      <c r="N96" s="279"/>
      <c r="O96" s="279"/>
      <c r="P96" s="279"/>
      <c r="Q96" s="279"/>
      <c r="R96" s="279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7">
        <f>'02 - Kácení dřevin a náhr...'!J30</f>
        <v>0</v>
      </c>
      <c r="AH96" s="278"/>
      <c r="AI96" s="278"/>
      <c r="AJ96" s="278"/>
      <c r="AK96" s="278"/>
      <c r="AL96" s="278"/>
      <c r="AM96" s="278"/>
      <c r="AN96" s="277">
        <f>SUM(AG96,AT96)</f>
        <v>0</v>
      </c>
      <c r="AO96" s="278"/>
      <c r="AP96" s="278"/>
      <c r="AQ96" s="96" t="s">
        <v>81</v>
      </c>
      <c r="AR96" s="97"/>
      <c r="AS96" s="103">
        <v>0</v>
      </c>
      <c r="AT96" s="104">
        <f>ROUND(SUM(AV96:AW96),2)</f>
        <v>0</v>
      </c>
      <c r="AU96" s="105">
        <f>'02 - Kácení dřevin a náhr...'!P119</f>
        <v>0</v>
      </c>
      <c r="AV96" s="104">
        <f>'02 - Kácení dřevin a náhr...'!J33</f>
        <v>0</v>
      </c>
      <c r="AW96" s="104">
        <f>'02 - Kácení dřevin a náhr...'!J34</f>
        <v>0</v>
      </c>
      <c r="AX96" s="104">
        <f>'02 - Kácení dřevin a náhr...'!J35</f>
        <v>0</v>
      </c>
      <c r="AY96" s="104">
        <f>'02 - Kácení dřevin a náhr...'!J36</f>
        <v>0</v>
      </c>
      <c r="AZ96" s="104">
        <f>'02 - Kácení dřevin a náhr...'!F33</f>
        <v>0</v>
      </c>
      <c r="BA96" s="104">
        <f>'02 - Kácení dřevin a náhr...'!F34</f>
        <v>0</v>
      </c>
      <c r="BB96" s="104">
        <f>'02 - Kácení dřevin a náhr...'!F35</f>
        <v>0</v>
      </c>
      <c r="BC96" s="104">
        <f>'02 - Kácení dřevin a náhr...'!F36</f>
        <v>0</v>
      </c>
      <c r="BD96" s="106">
        <f>'02 - Kácení dřevin a náhr...'!F37</f>
        <v>0</v>
      </c>
      <c r="BT96" s="102" t="s">
        <v>82</v>
      </c>
      <c r="BV96" s="102" t="s">
        <v>76</v>
      </c>
      <c r="BW96" s="102" t="s">
        <v>87</v>
      </c>
      <c r="BX96" s="102" t="s">
        <v>5</v>
      </c>
      <c r="CL96" s="102" t="s">
        <v>1</v>
      </c>
      <c r="CM96" s="102" t="s">
        <v>84</v>
      </c>
    </row>
    <row r="97" spans="1:57" s="2" customFormat="1" ht="30" customHeight="1">
      <c r="A97" s="33"/>
      <c r="B97" s="34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8"/>
      <c r="AS97" s="33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s="2" customFormat="1" ht="6.95" customHeight="1">
      <c r="A98" s="33"/>
      <c r="B98" s="53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38"/>
      <c r="AS98" s="33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</sheetData>
  <sheetProtection algorithmName="SHA-512" hashValue="lRBXMZeaYiWrvYuV1zsonr7neh4C531bGj+u8+bNGQwEt7TH6y+EoIro+eRpyMsgun7yDLw6EYCxH5wWNDkiow==" saltValue="GutLxutlbdrOxG53z0Rlua4J+AvLRDPUfiCvuDksuELZmj5K+E6r7GG/cgILpNH+UxuW5moDPnfAIwzrjdmvqQ==" spinCount="100000" sheet="1" objects="1" scenarios="1" formatColumns="0" formatRows="0"/>
  <mergeCells count="46">
    <mergeCell ref="AR2:BE2"/>
    <mergeCell ref="AN96:AP96"/>
    <mergeCell ref="AG96:AM96"/>
    <mergeCell ref="D96:H96"/>
    <mergeCell ref="J96:AF96"/>
    <mergeCell ref="AG94:AM94"/>
    <mergeCell ref="AN94:AP94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tavební náklady'!C2" display="/"/>
    <hyperlink ref="A96" location="'02 - Kácení dřevin a náhr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46"/>
  <sheetViews>
    <sheetView showGridLines="0" topLeftCell="A226" workbookViewId="0">
      <selection activeCell="F240" sqref="F240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6" t="s">
        <v>83</v>
      </c>
    </row>
    <row r="3" spans="1:46" s="1" customFormat="1" ht="6.95" hidden="1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84</v>
      </c>
    </row>
    <row r="4" spans="1:46" s="1" customFormat="1" ht="24.95" hidden="1" customHeight="1">
      <c r="B4" s="19"/>
      <c r="D4" s="109" t="s">
        <v>88</v>
      </c>
      <c r="L4" s="19"/>
      <c r="M4" s="110" t="s">
        <v>10</v>
      </c>
      <c r="AT4" s="16" t="s">
        <v>4</v>
      </c>
    </row>
    <row r="5" spans="1:46" s="1" customFormat="1" ht="6.95" hidden="1" customHeight="1">
      <c r="B5" s="19"/>
      <c r="L5" s="19"/>
    </row>
    <row r="6" spans="1:46" s="1" customFormat="1" ht="12" hidden="1" customHeight="1">
      <c r="B6" s="19"/>
      <c r="D6" s="111" t="s">
        <v>16</v>
      </c>
      <c r="L6" s="19"/>
    </row>
    <row r="7" spans="1:46" s="1" customFormat="1" ht="16.5" hidden="1" customHeight="1">
      <c r="B7" s="19"/>
      <c r="E7" s="283" t="str">
        <f>'Rekapitulace stavby'!K6</f>
        <v>Revitalizace Ondřejnice, km 0,000 - 2,500, stavba 4694_aktualizace 3/2025</v>
      </c>
      <c r="F7" s="284"/>
      <c r="G7" s="284"/>
      <c r="H7" s="284"/>
      <c r="L7" s="19"/>
    </row>
    <row r="8" spans="1:46" s="2" customFormat="1" ht="12" hidden="1" customHeight="1">
      <c r="A8" s="33"/>
      <c r="B8" s="38"/>
      <c r="C8" s="33"/>
      <c r="D8" s="111" t="s">
        <v>89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hidden="1" customHeight="1">
      <c r="A9" s="33"/>
      <c r="B9" s="38"/>
      <c r="C9" s="33"/>
      <c r="D9" s="33"/>
      <c r="E9" s="285" t="s">
        <v>90</v>
      </c>
      <c r="F9" s="286"/>
      <c r="G9" s="286"/>
      <c r="H9" s="286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 hidden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hidden="1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Vyplň údaj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hidden="1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tr">
        <f>IF('Rekapitulace stavby'!AN10="","",'Rekapitulace stavby'!AN10)</f>
        <v/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hidden="1" customHeight="1">
      <c r="A15" s="33"/>
      <c r="B15" s="38"/>
      <c r="C15" s="33"/>
      <c r="D15" s="33"/>
      <c r="E15" s="112" t="str">
        <f>IF('Rekapitulace stavby'!E11="","",'Rekapitulace stavby'!E11)</f>
        <v xml:space="preserve"> </v>
      </c>
      <c r="F15" s="33"/>
      <c r="G15" s="33"/>
      <c r="H15" s="33"/>
      <c r="I15" s="111" t="s">
        <v>25</v>
      </c>
      <c r="J15" s="112" t="str">
        <f>IF('Rekapitulace stavby'!AN11="","",'Rekapitulace stavby'!AN11)</f>
        <v/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hidden="1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hidden="1" customHeight="1">
      <c r="A17" s="33"/>
      <c r="B17" s="38"/>
      <c r="C17" s="33"/>
      <c r="D17" s="111" t="s">
        <v>26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hidden="1" customHeight="1">
      <c r="A18" s="33"/>
      <c r="B18" s="38"/>
      <c r="C18" s="33"/>
      <c r="D18" s="33"/>
      <c r="E18" s="287" t="str">
        <f>'Rekapitulace stavby'!E14</f>
        <v>Vyplň údaj</v>
      </c>
      <c r="F18" s="288"/>
      <c r="G18" s="288"/>
      <c r="H18" s="288"/>
      <c r="I18" s="111" t="s">
        <v>25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hidden="1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hidden="1" customHeight="1">
      <c r="A20" s="33"/>
      <c r="B20" s="38"/>
      <c r="C20" s="33"/>
      <c r="D20" s="111" t="s">
        <v>28</v>
      </c>
      <c r="E20" s="33"/>
      <c r="F20" s="33"/>
      <c r="G20" s="33"/>
      <c r="H20" s="33"/>
      <c r="I20" s="111" t="s">
        <v>24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hidden="1" customHeight="1">
      <c r="A21" s="33"/>
      <c r="B21" s="38"/>
      <c r="C21" s="33"/>
      <c r="D21" s="33"/>
      <c r="E21" s="112" t="s">
        <v>29</v>
      </c>
      <c r="F21" s="33"/>
      <c r="G21" s="33"/>
      <c r="H21" s="33"/>
      <c r="I21" s="111" t="s">
        <v>25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hidden="1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hidden="1" customHeight="1">
      <c r="A23" s="33"/>
      <c r="B23" s="38"/>
      <c r="C23" s="33"/>
      <c r="D23" s="111" t="s">
        <v>31</v>
      </c>
      <c r="E23" s="33"/>
      <c r="F23" s="33"/>
      <c r="G23" s="33"/>
      <c r="H23" s="33"/>
      <c r="I23" s="111" t="s">
        <v>24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hidden="1" customHeight="1">
      <c r="A24" s="33"/>
      <c r="B24" s="38"/>
      <c r="C24" s="33"/>
      <c r="D24" s="33"/>
      <c r="E24" s="112" t="s">
        <v>32</v>
      </c>
      <c r="F24" s="33"/>
      <c r="G24" s="33"/>
      <c r="H24" s="33"/>
      <c r="I24" s="111" t="s">
        <v>25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hidden="1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hidden="1" customHeight="1">
      <c r="A26" s="33"/>
      <c r="B26" s="38"/>
      <c r="C26" s="33"/>
      <c r="D26" s="111" t="s">
        <v>33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hidden="1" customHeight="1">
      <c r="A27" s="114"/>
      <c r="B27" s="115"/>
      <c r="C27" s="114"/>
      <c r="D27" s="114"/>
      <c r="E27" s="289" t="s">
        <v>1</v>
      </c>
      <c r="F27" s="289"/>
      <c r="G27" s="289"/>
      <c r="H27" s="289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hidden="1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hidden="1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hidden="1" customHeight="1">
      <c r="A30" s="33"/>
      <c r="B30" s="38"/>
      <c r="C30" s="33"/>
      <c r="D30" s="118" t="s">
        <v>34</v>
      </c>
      <c r="E30" s="33"/>
      <c r="F30" s="33"/>
      <c r="G30" s="33"/>
      <c r="H30" s="33"/>
      <c r="I30" s="33"/>
      <c r="J30" s="119">
        <f>ROUND(J126,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hidden="1" customHeight="1">
      <c r="A32" s="33"/>
      <c r="B32" s="38"/>
      <c r="C32" s="33"/>
      <c r="D32" s="33"/>
      <c r="E32" s="33"/>
      <c r="F32" s="120" t="s">
        <v>36</v>
      </c>
      <c r="G32" s="33"/>
      <c r="H32" s="33"/>
      <c r="I32" s="120" t="s">
        <v>35</v>
      </c>
      <c r="J32" s="120" t="s">
        <v>37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121" t="s">
        <v>38</v>
      </c>
      <c r="E33" s="111" t="s">
        <v>39</v>
      </c>
      <c r="F33" s="122">
        <f>ROUND((SUM(BE126:BE245)),  2)</f>
        <v>0</v>
      </c>
      <c r="G33" s="33"/>
      <c r="H33" s="33"/>
      <c r="I33" s="123">
        <v>0.21</v>
      </c>
      <c r="J33" s="122">
        <f>ROUND(((SUM(BE126:BE245))*I33),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11" t="s">
        <v>40</v>
      </c>
      <c r="F34" s="122">
        <f>ROUND((SUM(BF126:BF245)),  2)</f>
        <v>0</v>
      </c>
      <c r="G34" s="33"/>
      <c r="H34" s="33"/>
      <c r="I34" s="123">
        <v>0.12</v>
      </c>
      <c r="J34" s="122">
        <f>ROUND(((SUM(BF126:BF245))*I34),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41</v>
      </c>
      <c r="F35" s="122">
        <f>ROUND((SUM(BG126:BG245)),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42</v>
      </c>
      <c r="F36" s="122">
        <f>ROUND((SUM(BH126:BH245)),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43</v>
      </c>
      <c r="F37" s="122">
        <f>ROUND((SUM(BI126:BI245)),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hidden="1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hidden="1" customHeight="1">
      <c r="A39" s="33"/>
      <c r="B39" s="38"/>
      <c r="C39" s="124"/>
      <c r="D39" s="125" t="s">
        <v>44</v>
      </c>
      <c r="E39" s="126"/>
      <c r="F39" s="126"/>
      <c r="G39" s="127" t="s">
        <v>45</v>
      </c>
      <c r="H39" s="128" t="s">
        <v>46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hidden="1" customHeight="1">
      <c r="B41" s="19"/>
      <c r="L41" s="19"/>
    </row>
    <row r="42" spans="1:31" s="1" customFormat="1" ht="14.45" hidden="1" customHeight="1">
      <c r="B42" s="19"/>
      <c r="L42" s="19"/>
    </row>
    <row r="43" spans="1:31" s="1" customFormat="1" ht="14.45" hidden="1" customHeight="1">
      <c r="B43" s="19"/>
      <c r="L43" s="19"/>
    </row>
    <row r="44" spans="1:31" s="1" customFormat="1" ht="14.45" hidden="1" customHeight="1">
      <c r="B44" s="19"/>
      <c r="L44" s="19"/>
    </row>
    <row r="45" spans="1:31" s="1" customFormat="1" ht="14.45" hidden="1" customHeight="1">
      <c r="B45" s="19"/>
      <c r="L45" s="19"/>
    </row>
    <row r="46" spans="1:31" s="1" customFormat="1" ht="14.45" hidden="1" customHeight="1">
      <c r="B46" s="19"/>
      <c r="L46" s="19"/>
    </row>
    <row r="47" spans="1:31" s="1" customFormat="1" ht="14.45" hidden="1" customHeight="1">
      <c r="B47" s="19"/>
      <c r="L47" s="19"/>
    </row>
    <row r="48" spans="1:31" s="1" customFormat="1" ht="14.45" hidden="1" customHeight="1">
      <c r="B48" s="19"/>
      <c r="L48" s="19"/>
    </row>
    <row r="49" spans="1:31" s="1" customFormat="1" ht="14.45" hidden="1" customHeight="1">
      <c r="B49" s="19"/>
      <c r="L49" s="19"/>
    </row>
    <row r="50" spans="1:31" s="2" customFormat="1" ht="14.45" hidden="1" customHeight="1">
      <c r="B50" s="50"/>
      <c r="D50" s="131" t="s">
        <v>47</v>
      </c>
      <c r="E50" s="132"/>
      <c r="F50" s="132"/>
      <c r="G50" s="131" t="s">
        <v>48</v>
      </c>
      <c r="H50" s="132"/>
      <c r="I50" s="132"/>
      <c r="J50" s="132"/>
      <c r="K50" s="132"/>
      <c r="L50" s="50"/>
    </row>
    <row r="51" spans="1:31" ht="11.25" hidden="1">
      <c r="B51" s="19"/>
      <c r="L51" s="19"/>
    </row>
    <row r="52" spans="1:31" ht="11.25" hidden="1">
      <c r="B52" s="19"/>
      <c r="L52" s="19"/>
    </row>
    <row r="53" spans="1:31" ht="11.25" hidden="1">
      <c r="B53" s="19"/>
      <c r="L53" s="19"/>
    </row>
    <row r="54" spans="1:31" ht="11.25" hidden="1">
      <c r="B54" s="19"/>
      <c r="L54" s="19"/>
    </row>
    <row r="55" spans="1:31" ht="11.25" hidden="1">
      <c r="B55" s="19"/>
      <c r="L55" s="19"/>
    </row>
    <row r="56" spans="1:31" ht="11.25" hidden="1">
      <c r="B56" s="19"/>
      <c r="L56" s="19"/>
    </row>
    <row r="57" spans="1:31" ht="11.25" hidden="1">
      <c r="B57" s="19"/>
      <c r="L57" s="19"/>
    </row>
    <row r="58" spans="1:31" ht="11.25" hidden="1">
      <c r="B58" s="19"/>
      <c r="L58" s="19"/>
    </row>
    <row r="59" spans="1:31" ht="11.25" hidden="1">
      <c r="B59" s="19"/>
      <c r="L59" s="19"/>
    </row>
    <row r="60" spans="1:31" ht="11.25" hidden="1">
      <c r="B60" s="19"/>
      <c r="L60" s="19"/>
    </row>
    <row r="61" spans="1:31" s="2" customFormat="1" ht="12.75" hidden="1">
      <c r="A61" s="33"/>
      <c r="B61" s="38"/>
      <c r="C61" s="33"/>
      <c r="D61" s="133" t="s">
        <v>49</v>
      </c>
      <c r="E61" s="134"/>
      <c r="F61" s="135" t="s">
        <v>50</v>
      </c>
      <c r="G61" s="133" t="s">
        <v>49</v>
      </c>
      <c r="H61" s="134"/>
      <c r="I61" s="134"/>
      <c r="J61" s="136" t="s">
        <v>50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 hidden="1">
      <c r="B62" s="19"/>
      <c r="L62" s="19"/>
    </row>
    <row r="63" spans="1:31" ht="11.25" hidden="1">
      <c r="B63" s="19"/>
      <c r="L63" s="19"/>
    </row>
    <row r="64" spans="1:31" ht="11.25" hidden="1">
      <c r="B64" s="19"/>
      <c r="L64" s="19"/>
    </row>
    <row r="65" spans="1:31" s="2" customFormat="1" ht="12.75" hidden="1">
      <c r="A65" s="33"/>
      <c r="B65" s="38"/>
      <c r="C65" s="33"/>
      <c r="D65" s="131" t="s">
        <v>51</v>
      </c>
      <c r="E65" s="137"/>
      <c r="F65" s="137"/>
      <c r="G65" s="131" t="s">
        <v>52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 hidden="1">
      <c r="B66" s="19"/>
      <c r="L66" s="19"/>
    </row>
    <row r="67" spans="1:31" ht="11.25" hidden="1">
      <c r="B67" s="19"/>
      <c r="L67" s="19"/>
    </row>
    <row r="68" spans="1:31" ht="11.25" hidden="1">
      <c r="B68" s="19"/>
      <c r="L68" s="19"/>
    </row>
    <row r="69" spans="1:31" ht="11.25" hidden="1">
      <c r="B69" s="19"/>
      <c r="L69" s="19"/>
    </row>
    <row r="70" spans="1:31" ht="11.25" hidden="1">
      <c r="B70" s="19"/>
      <c r="L70" s="19"/>
    </row>
    <row r="71" spans="1:31" ht="11.25" hidden="1">
      <c r="B71" s="19"/>
      <c r="L71" s="19"/>
    </row>
    <row r="72" spans="1:31" ht="11.25" hidden="1">
      <c r="B72" s="19"/>
      <c r="L72" s="19"/>
    </row>
    <row r="73" spans="1:31" ht="11.25" hidden="1">
      <c r="B73" s="19"/>
      <c r="L73" s="19"/>
    </row>
    <row r="74" spans="1:31" ht="11.25" hidden="1">
      <c r="B74" s="19"/>
      <c r="L74" s="19"/>
    </row>
    <row r="75" spans="1:31" ht="11.25" hidden="1">
      <c r="B75" s="19"/>
      <c r="L75" s="19"/>
    </row>
    <row r="76" spans="1:31" s="2" customFormat="1" ht="12.75" hidden="1">
      <c r="A76" s="33"/>
      <c r="B76" s="38"/>
      <c r="C76" s="33"/>
      <c r="D76" s="133" t="s">
        <v>49</v>
      </c>
      <c r="E76" s="134"/>
      <c r="F76" s="135" t="s">
        <v>50</v>
      </c>
      <c r="G76" s="133" t="s">
        <v>49</v>
      </c>
      <c r="H76" s="134"/>
      <c r="I76" s="134"/>
      <c r="J76" s="136" t="s">
        <v>50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hidden="1" customHeight="1">
      <c r="A82" s="33"/>
      <c r="B82" s="34"/>
      <c r="C82" s="22" t="s">
        <v>91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hidden="1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5"/>
      <c r="D85" s="35"/>
      <c r="E85" s="290" t="str">
        <f>E7</f>
        <v>Revitalizace Ondřejnice, km 0,000 - 2,500, stavba 4694_aktualizace 3/2025</v>
      </c>
      <c r="F85" s="291"/>
      <c r="G85" s="291"/>
      <c r="H85" s="291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hidden="1" customHeight="1">
      <c r="A86" s="33"/>
      <c r="B86" s="34"/>
      <c r="C86" s="28" t="s">
        <v>89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hidden="1" customHeight="1">
      <c r="A87" s="33"/>
      <c r="B87" s="34"/>
      <c r="C87" s="35"/>
      <c r="D87" s="35"/>
      <c r="E87" s="261" t="str">
        <f>E9</f>
        <v>01 - Stavební náklady</v>
      </c>
      <c r="F87" s="292"/>
      <c r="G87" s="292"/>
      <c r="H87" s="292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hidden="1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hidden="1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Vyplň údaj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hidden="1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hidden="1" customHeight="1">
      <c r="A91" s="33"/>
      <c r="B91" s="34"/>
      <c r="C91" s="28" t="s">
        <v>23</v>
      </c>
      <c r="D91" s="35"/>
      <c r="E91" s="35"/>
      <c r="F91" s="26" t="str">
        <f>E15</f>
        <v xml:space="preserve"> </v>
      </c>
      <c r="G91" s="35"/>
      <c r="H91" s="35"/>
      <c r="I91" s="28" t="s">
        <v>28</v>
      </c>
      <c r="J91" s="31" t="str">
        <f>E21</f>
        <v>HydroIdea s.r.o.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hidden="1" customHeight="1">
      <c r="A92" s="33"/>
      <c r="B92" s="34"/>
      <c r="C92" s="28" t="s">
        <v>26</v>
      </c>
      <c r="D92" s="35"/>
      <c r="E92" s="35"/>
      <c r="F92" s="26" t="str">
        <f>IF(E18="","",E18)</f>
        <v>Vyplň údaj</v>
      </c>
      <c r="G92" s="35"/>
      <c r="H92" s="35"/>
      <c r="I92" s="28" t="s">
        <v>31</v>
      </c>
      <c r="J92" s="31" t="str">
        <f>E24</f>
        <v>Ing. Jerzy Nowak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hidden="1" customHeight="1">
      <c r="A94" s="33"/>
      <c r="B94" s="34"/>
      <c r="C94" s="142" t="s">
        <v>92</v>
      </c>
      <c r="D94" s="143"/>
      <c r="E94" s="143"/>
      <c r="F94" s="143"/>
      <c r="G94" s="143"/>
      <c r="H94" s="143"/>
      <c r="I94" s="143"/>
      <c r="J94" s="144" t="s">
        <v>93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hidden="1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hidden="1" customHeight="1">
      <c r="A96" s="33"/>
      <c r="B96" s="34"/>
      <c r="C96" s="145" t="s">
        <v>94</v>
      </c>
      <c r="D96" s="35"/>
      <c r="E96" s="35"/>
      <c r="F96" s="35"/>
      <c r="G96" s="35"/>
      <c r="H96" s="35"/>
      <c r="I96" s="35"/>
      <c r="J96" s="83">
        <f>J126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95</v>
      </c>
    </row>
    <row r="97" spans="1:31" s="9" customFormat="1" ht="24.95" hidden="1" customHeight="1">
      <c r="B97" s="146"/>
      <c r="C97" s="147"/>
      <c r="D97" s="148" t="s">
        <v>96</v>
      </c>
      <c r="E97" s="149"/>
      <c r="F97" s="149"/>
      <c r="G97" s="149"/>
      <c r="H97" s="149"/>
      <c r="I97" s="149"/>
      <c r="J97" s="150">
        <f>J127</f>
        <v>0</v>
      </c>
      <c r="K97" s="147"/>
      <c r="L97" s="151"/>
    </row>
    <row r="98" spans="1:31" s="10" customFormat="1" ht="19.899999999999999" hidden="1" customHeight="1">
      <c r="B98" s="152"/>
      <c r="C98" s="153"/>
      <c r="D98" s="154" t="s">
        <v>97</v>
      </c>
      <c r="E98" s="155"/>
      <c r="F98" s="155"/>
      <c r="G98" s="155"/>
      <c r="H98" s="155"/>
      <c r="I98" s="155"/>
      <c r="J98" s="156">
        <f>J128</f>
        <v>0</v>
      </c>
      <c r="K98" s="153"/>
      <c r="L98" s="157"/>
    </row>
    <row r="99" spans="1:31" s="10" customFormat="1" ht="19.899999999999999" hidden="1" customHeight="1">
      <c r="B99" s="152"/>
      <c r="C99" s="153"/>
      <c r="D99" s="154" t="s">
        <v>98</v>
      </c>
      <c r="E99" s="155"/>
      <c r="F99" s="155"/>
      <c r="G99" s="155"/>
      <c r="H99" s="155"/>
      <c r="I99" s="155"/>
      <c r="J99" s="156">
        <f>J169</f>
        <v>0</v>
      </c>
      <c r="K99" s="153"/>
      <c r="L99" s="157"/>
    </row>
    <row r="100" spans="1:31" s="10" customFormat="1" ht="19.899999999999999" hidden="1" customHeight="1">
      <c r="B100" s="152"/>
      <c r="C100" s="153"/>
      <c r="D100" s="154" t="s">
        <v>99</v>
      </c>
      <c r="E100" s="155"/>
      <c r="F100" s="155"/>
      <c r="G100" s="155"/>
      <c r="H100" s="155"/>
      <c r="I100" s="155"/>
      <c r="J100" s="156">
        <f>J174</f>
        <v>0</v>
      </c>
      <c r="K100" s="153"/>
      <c r="L100" s="157"/>
    </row>
    <row r="101" spans="1:31" s="10" customFormat="1" ht="19.899999999999999" hidden="1" customHeight="1">
      <c r="B101" s="152"/>
      <c r="C101" s="153"/>
      <c r="D101" s="154" t="s">
        <v>100</v>
      </c>
      <c r="E101" s="155"/>
      <c r="F101" s="155"/>
      <c r="G101" s="155"/>
      <c r="H101" s="155"/>
      <c r="I101" s="155"/>
      <c r="J101" s="156">
        <f>J190</f>
        <v>0</v>
      </c>
      <c r="K101" s="153"/>
      <c r="L101" s="157"/>
    </row>
    <row r="102" spans="1:31" s="10" customFormat="1" ht="19.899999999999999" hidden="1" customHeight="1">
      <c r="B102" s="152"/>
      <c r="C102" s="153"/>
      <c r="D102" s="154" t="s">
        <v>101</v>
      </c>
      <c r="E102" s="155"/>
      <c r="F102" s="155"/>
      <c r="G102" s="155"/>
      <c r="H102" s="155"/>
      <c r="I102" s="155"/>
      <c r="J102" s="156">
        <f>J193</f>
        <v>0</v>
      </c>
      <c r="K102" s="153"/>
      <c r="L102" s="157"/>
    </row>
    <row r="103" spans="1:31" s="10" customFormat="1" ht="19.899999999999999" hidden="1" customHeight="1">
      <c r="B103" s="152"/>
      <c r="C103" s="153"/>
      <c r="D103" s="154" t="s">
        <v>102</v>
      </c>
      <c r="E103" s="155"/>
      <c r="F103" s="155"/>
      <c r="G103" s="155"/>
      <c r="H103" s="155"/>
      <c r="I103" s="155"/>
      <c r="J103" s="156">
        <f>J200</f>
        <v>0</v>
      </c>
      <c r="K103" s="153"/>
      <c r="L103" s="157"/>
    </row>
    <row r="104" spans="1:31" s="10" customFormat="1" ht="19.899999999999999" hidden="1" customHeight="1">
      <c r="B104" s="152"/>
      <c r="C104" s="153"/>
      <c r="D104" s="154" t="s">
        <v>103</v>
      </c>
      <c r="E104" s="155"/>
      <c r="F104" s="155"/>
      <c r="G104" s="155"/>
      <c r="H104" s="155"/>
      <c r="I104" s="155"/>
      <c r="J104" s="156">
        <f>J218</f>
        <v>0</v>
      </c>
      <c r="K104" s="153"/>
      <c r="L104" s="157"/>
    </row>
    <row r="105" spans="1:31" s="9" customFormat="1" ht="24.95" hidden="1" customHeight="1">
      <c r="B105" s="146"/>
      <c r="C105" s="147"/>
      <c r="D105" s="148" t="s">
        <v>104</v>
      </c>
      <c r="E105" s="149"/>
      <c r="F105" s="149"/>
      <c r="G105" s="149"/>
      <c r="H105" s="149"/>
      <c r="I105" s="149"/>
      <c r="J105" s="150">
        <f>J220</f>
        <v>0</v>
      </c>
      <c r="K105" s="147"/>
      <c r="L105" s="151"/>
    </row>
    <row r="106" spans="1:31" s="10" customFormat="1" ht="19.899999999999999" hidden="1" customHeight="1">
      <c r="B106" s="152"/>
      <c r="C106" s="153"/>
      <c r="D106" s="154" t="s">
        <v>105</v>
      </c>
      <c r="E106" s="155"/>
      <c r="F106" s="155"/>
      <c r="G106" s="155"/>
      <c r="H106" s="155"/>
      <c r="I106" s="155"/>
      <c r="J106" s="156">
        <f>J221</f>
        <v>0</v>
      </c>
      <c r="K106" s="153"/>
      <c r="L106" s="157"/>
    </row>
    <row r="107" spans="1:31" s="2" customFormat="1" ht="21.75" hidden="1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hidden="1" customHeight="1">
      <c r="A108" s="33"/>
      <c r="B108" s="53"/>
      <c r="C108" s="54"/>
      <c r="D108" s="54"/>
      <c r="E108" s="54"/>
      <c r="F108" s="54"/>
      <c r="G108" s="54"/>
      <c r="H108" s="54"/>
      <c r="I108" s="54"/>
      <c r="J108" s="54"/>
      <c r="K108" s="54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ht="11.25" hidden="1"/>
    <row r="110" spans="1:31" ht="11.25" hidden="1"/>
    <row r="111" spans="1:31" ht="11.25" hidden="1"/>
    <row r="112" spans="1:31" s="2" customFormat="1" ht="6.95" customHeight="1">
      <c r="A112" s="33"/>
      <c r="B112" s="55"/>
      <c r="C112" s="56"/>
      <c r="D112" s="56"/>
      <c r="E112" s="56"/>
      <c r="F112" s="56"/>
      <c r="G112" s="56"/>
      <c r="H112" s="56"/>
      <c r="I112" s="56"/>
      <c r="J112" s="56"/>
      <c r="K112" s="56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3" s="2" customFormat="1" ht="24.95" customHeight="1">
      <c r="A113" s="33"/>
      <c r="B113" s="34"/>
      <c r="C113" s="22" t="s">
        <v>106</v>
      </c>
      <c r="D113" s="35"/>
      <c r="E113" s="35"/>
      <c r="F113" s="35"/>
      <c r="G113" s="35"/>
      <c r="H113" s="35"/>
      <c r="I113" s="35"/>
      <c r="J113" s="35"/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3" s="2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3" s="2" customFormat="1" ht="12" customHeight="1">
      <c r="A115" s="33"/>
      <c r="B115" s="34"/>
      <c r="C115" s="28" t="s">
        <v>16</v>
      </c>
      <c r="D115" s="35"/>
      <c r="E115" s="35"/>
      <c r="F115" s="35"/>
      <c r="G115" s="35"/>
      <c r="H115" s="35"/>
      <c r="I115" s="35"/>
      <c r="J115" s="35"/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3" s="2" customFormat="1" ht="16.5" customHeight="1">
      <c r="A116" s="33"/>
      <c r="B116" s="34"/>
      <c r="C116" s="35"/>
      <c r="D116" s="35"/>
      <c r="E116" s="290" t="str">
        <f>E7</f>
        <v>Revitalizace Ondřejnice, km 0,000 - 2,500, stavba 4694_aktualizace 3/2025</v>
      </c>
      <c r="F116" s="291"/>
      <c r="G116" s="291"/>
      <c r="H116" s="291"/>
      <c r="I116" s="35"/>
      <c r="J116" s="35"/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3" s="2" customFormat="1" ht="12" customHeight="1">
      <c r="A117" s="33"/>
      <c r="B117" s="34"/>
      <c r="C117" s="28" t="s">
        <v>89</v>
      </c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3" s="2" customFormat="1" ht="16.5" customHeight="1">
      <c r="A118" s="33"/>
      <c r="B118" s="34"/>
      <c r="C118" s="35"/>
      <c r="D118" s="35"/>
      <c r="E118" s="261" t="str">
        <f>E9</f>
        <v>01 - Stavební náklady</v>
      </c>
      <c r="F118" s="292"/>
      <c r="G118" s="292"/>
      <c r="H118" s="292"/>
      <c r="I118" s="35"/>
      <c r="J118" s="35"/>
      <c r="K118" s="35"/>
      <c r="L118" s="50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3" s="2" customFormat="1" ht="6.95" customHeight="1">
      <c r="A119" s="33"/>
      <c r="B119" s="34"/>
      <c r="C119" s="35"/>
      <c r="D119" s="35"/>
      <c r="E119" s="35"/>
      <c r="F119" s="35"/>
      <c r="G119" s="35"/>
      <c r="H119" s="35"/>
      <c r="I119" s="35"/>
      <c r="J119" s="35"/>
      <c r="K119" s="35"/>
      <c r="L119" s="50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3" s="2" customFormat="1" ht="12" customHeight="1">
      <c r="A120" s="33"/>
      <c r="B120" s="34"/>
      <c r="C120" s="28" t="s">
        <v>20</v>
      </c>
      <c r="D120" s="35"/>
      <c r="E120" s="35"/>
      <c r="F120" s="26" t="str">
        <f>F12</f>
        <v xml:space="preserve"> </v>
      </c>
      <c r="G120" s="35"/>
      <c r="H120" s="35"/>
      <c r="I120" s="28" t="s">
        <v>22</v>
      </c>
      <c r="J120" s="65" t="str">
        <f>IF(J12="","",J12)</f>
        <v>Vyplň údaj</v>
      </c>
      <c r="K120" s="35"/>
      <c r="L120" s="50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3" s="2" customFormat="1" ht="6.95" customHeight="1">
      <c r="A121" s="33"/>
      <c r="B121" s="34"/>
      <c r="C121" s="35"/>
      <c r="D121" s="35"/>
      <c r="E121" s="35"/>
      <c r="F121" s="35"/>
      <c r="G121" s="35"/>
      <c r="H121" s="35"/>
      <c r="I121" s="35"/>
      <c r="J121" s="35"/>
      <c r="K121" s="35"/>
      <c r="L121" s="50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3" s="2" customFormat="1" ht="15.2" customHeight="1">
      <c r="A122" s="33"/>
      <c r="B122" s="34"/>
      <c r="C122" s="28" t="s">
        <v>23</v>
      </c>
      <c r="D122" s="35"/>
      <c r="E122" s="35"/>
      <c r="F122" s="26" t="str">
        <f>E15</f>
        <v xml:space="preserve"> </v>
      </c>
      <c r="G122" s="35"/>
      <c r="H122" s="35"/>
      <c r="I122" s="28" t="s">
        <v>28</v>
      </c>
      <c r="J122" s="31" t="str">
        <f>E21</f>
        <v>HydroIdea s.r.o.</v>
      </c>
      <c r="K122" s="35"/>
      <c r="L122" s="50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3" s="2" customFormat="1" ht="15.2" customHeight="1">
      <c r="A123" s="33"/>
      <c r="B123" s="34"/>
      <c r="C123" s="28" t="s">
        <v>26</v>
      </c>
      <c r="D123" s="35"/>
      <c r="E123" s="35"/>
      <c r="F123" s="26" t="str">
        <f>IF(E18="","",E18)</f>
        <v>Vyplň údaj</v>
      </c>
      <c r="G123" s="35"/>
      <c r="H123" s="35"/>
      <c r="I123" s="28" t="s">
        <v>31</v>
      </c>
      <c r="J123" s="31" t="str">
        <f>E24</f>
        <v>Ing. Jerzy Nowak</v>
      </c>
      <c r="K123" s="35"/>
      <c r="L123" s="50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3" s="2" customFormat="1" ht="10.35" customHeight="1">
      <c r="A124" s="33"/>
      <c r="B124" s="34"/>
      <c r="C124" s="35"/>
      <c r="D124" s="35"/>
      <c r="E124" s="35"/>
      <c r="F124" s="35"/>
      <c r="G124" s="35"/>
      <c r="H124" s="35"/>
      <c r="I124" s="35"/>
      <c r="J124" s="35"/>
      <c r="K124" s="35"/>
      <c r="L124" s="50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63" s="11" customFormat="1" ht="29.25" customHeight="1">
      <c r="A125" s="158"/>
      <c r="B125" s="159"/>
      <c r="C125" s="160" t="s">
        <v>107</v>
      </c>
      <c r="D125" s="161" t="s">
        <v>59</v>
      </c>
      <c r="E125" s="161" t="s">
        <v>55</v>
      </c>
      <c r="F125" s="161" t="s">
        <v>56</v>
      </c>
      <c r="G125" s="161" t="s">
        <v>108</v>
      </c>
      <c r="H125" s="161" t="s">
        <v>109</v>
      </c>
      <c r="I125" s="161" t="s">
        <v>110</v>
      </c>
      <c r="J125" s="162" t="s">
        <v>93</v>
      </c>
      <c r="K125" s="163" t="s">
        <v>111</v>
      </c>
      <c r="L125" s="164"/>
      <c r="M125" s="74" t="s">
        <v>1</v>
      </c>
      <c r="N125" s="75" t="s">
        <v>38</v>
      </c>
      <c r="O125" s="75" t="s">
        <v>112</v>
      </c>
      <c r="P125" s="75" t="s">
        <v>113</v>
      </c>
      <c r="Q125" s="75" t="s">
        <v>114</v>
      </c>
      <c r="R125" s="75" t="s">
        <v>115</v>
      </c>
      <c r="S125" s="75" t="s">
        <v>116</v>
      </c>
      <c r="T125" s="76" t="s">
        <v>117</v>
      </c>
      <c r="U125" s="158"/>
      <c r="V125" s="158"/>
      <c r="W125" s="158"/>
      <c r="X125" s="158"/>
      <c r="Y125" s="158"/>
      <c r="Z125" s="158"/>
      <c r="AA125" s="158"/>
      <c r="AB125" s="158"/>
      <c r="AC125" s="158"/>
      <c r="AD125" s="158"/>
      <c r="AE125" s="158"/>
    </row>
    <row r="126" spans="1:63" s="2" customFormat="1" ht="22.9" customHeight="1">
      <c r="A126" s="33"/>
      <c r="B126" s="34"/>
      <c r="C126" s="81" t="s">
        <v>118</v>
      </c>
      <c r="D126" s="35"/>
      <c r="E126" s="35"/>
      <c r="F126" s="35"/>
      <c r="G126" s="35"/>
      <c r="H126" s="35"/>
      <c r="I126" s="35"/>
      <c r="J126" s="165">
        <f>BK126</f>
        <v>0</v>
      </c>
      <c r="K126" s="35"/>
      <c r="L126" s="38"/>
      <c r="M126" s="77"/>
      <c r="N126" s="166"/>
      <c r="O126" s="78"/>
      <c r="P126" s="167">
        <f>P127+P220</f>
        <v>0</v>
      </c>
      <c r="Q126" s="78"/>
      <c r="R126" s="167">
        <f>R127+R220</f>
        <v>10.667435000000001</v>
      </c>
      <c r="S126" s="78"/>
      <c r="T126" s="168">
        <f>T127+T220</f>
        <v>393.48500000000001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T126" s="16" t="s">
        <v>73</v>
      </c>
      <c r="AU126" s="16" t="s">
        <v>95</v>
      </c>
      <c r="BK126" s="169">
        <f>BK127+BK220</f>
        <v>0</v>
      </c>
    </row>
    <row r="127" spans="1:63" s="12" customFormat="1" ht="25.9" customHeight="1">
      <c r="B127" s="170"/>
      <c r="C127" s="171"/>
      <c r="D127" s="172" t="s">
        <v>73</v>
      </c>
      <c r="E127" s="173" t="s">
        <v>119</v>
      </c>
      <c r="F127" s="173" t="s">
        <v>120</v>
      </c>
      <c r="G127" s="171"/>
      <c r="H127" s="171"/>
      <c r="I127" s="174"/>
      <c r="J127" s="175">
        <f>BK127</f>
        <v>0</v>
      </c>
      <c r="K127" s="171"/>
      <c r="L127" s="176"/>
      <c r="M127" s="177"/>
      <c r="N127" s="178"/>
      <c r="O127" s="178"/>
      <c r="P127" s="179">
        <f>P128+P169+P174+P190+P193+P200+P218</f>
        <v>0</v>
      </c>
      <c r="Q127" s="178"/>
      <c r="R127" s="179">
        <f>R128+R169+R174+R190+R193+R200+R218</f>
        <v>10.667435000000001</v>
      </c>
      <c r="S127" s="178"/>
      <c r="T127" s="180">
        <f>T128+T169+T174+T190+T193+T200+T218</f>
        <v>393.48500000000001</v>
      </c>
      <c r="AR127" s="181" t="s">
        <v>82</v>
      </c>
      <c r="AT127" s="182" t="s">
        <v>73</v>
      </c>
      <c r="AU127" s="182" t="s">
        <v>74</v>
      </c>
      <c r="AY127" s="181" t="s">
        <v>121</v>
      </c>
      <c r="BK127" s="183">
        <f>BK128+BK169+BK174+BK190+BK193+BK200+BK218</f>
        <v>0</v>
      </c>
    </row>
    <row r="128" spans="1:63" s="12" customFormat="1" ht="22.9" customHeight="1">
      <c r="B128" s="170"/>
      <c r="C128" s="171"/>
      <c r="D128" s="172" t="s">
        <v>73</v>
      </c>
      <c r="E128" s="184" t="s">
        <v>82</v>
      </c>
      <c r="F128" s="184" t="s">
        <v>122</v>
      </c>
      <c r="G128" s="171"/>
      <c r="H128" s="171"/>
      <c r="I128" s="174"/>
      <c r="J128" s="185">
        <f>BK128</f>
        <v>0</v>
      </c>
      <c r="K128" s="171"/>
      <c r="L128" s="176"/>
      <c r="M128" s="177"/>
      <c r="N128" s="178"/>
      <c r="O128" s="178"/>
      <c r="P128" s="179">
        <f>SUM(P129:P168)</f>
        <v>0</v>
      </c>
      <c r="Q128" s="178"/>
      <c r="R128" s="179">
        <f>SUM(R129:R168)</f>
        <v>1.3975000000000001E-2</v>
      </c>
      <c r="S128" s="178"/>
      <c r="T128" s="180">
        <f>SUM(T129:T168)</f>
        <v>221.87499999999997</v>
      </c>
      <c r="AR128" s="181" t="s">
        <v>82</v>
      </c>
      <c r="AT128" s="182" t="s">
        <v>73</v>
      </c>
      <c r="AU128" s="182" t="s">
        <v>82</v>
      </c>
      <c r="AY128" s="181" t="s">
        <v>121</v>
      </c>
      <c r="BK128" s="183">
        <f>SUM(BK129:BK168)</f>
        <v>0</v>
      </c>
    </row>
    <row r="129" spans="1:65" s="2" customFormat="1" ht="16.5" customHeight="1">
      <c r="A129" s="33"/>
      <c r="B129" s="34"/>
      <c r="C129" s="186" t="s">
        <v>82</v>
      </c>
      <c r="D129" s="186" t="s">
        <v>123</v>
      </c>
      <c r="E129" s="187" t="s">
        <v>124</v>
      </c>
      <c r="F129" s="188" t="s">
        <v>125</v>
      </c>
      <c r="G129" s="189" t="s">
        <v>126</v>
      </c>
      <c r="H129" s="190">
        <v>45</v>
      </c>
      <c r="I129" s="191"/>
      <c r="J129" s="192">
        <f>ROUND(I129*H129,2)</f>
        <v>0</v>
      </c>
      <c r="K129" s="193"/>
      <c r="L129" s="38"/>
      <c r="M129" s="194" t="s">
        <v>1</v>
      </c>
      <c r="N129" s="195" t="s">
        <v>39</v>
      </c>
      <c r="O129" s="70"/>
      <c r="P129" s="196">
        <f>O129*H129</f>
        <v>0</v>
      </c>
      <c r="Q129" s="196">
        <v>0</v>
      </c>
      <c r="R129" s="196">
        <f>Q129*H129</f>
        <v>0</v>
      </c>
      <c r="S129" s="196">
        <v>0.35499999999999998</v>
      </c>
      <c r="T129" s="197">
        <f>S129*H129</f>
        <v>15.975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98" t="s">
        <v>127</v>
      </c>
      <c r="AT129" s="198" t="s">
        <v>123</v>
      </c>
      <c r="AU129" s="198" t="s">
        <v>84</v>
      </c>
      <c r="AY129" s="16" t="s">
        <v>121</v>
      </c>
      <c r="BE129" s="199">
        <f>IF(N129="základní",J129,0)</f>
        <v>0</v>
      </c>
      <c r="BF129" s="199">
        <f>IF(N129="snížená",J129,0)</f>
        <v>0</v>
      </c>
      <c r="BG129" s="199">
        <f>IF(N129="zákl. přenesená",J129,0)</f>
        <v>0</v>
      </c>
      <c r="BH129" s="199">
        <f>IF(N129="sníž. přenesená",J129,0)</f>
        <v>0</v>
      </c>
      <c r="BI129" s="199">
        <f>IF(N129="nulová",J129,0)</f>
        <v>0</v>
      </c>
      <c r="BJ129" s="16" t="s">
        <v>82</v>
      </c>
      <c r="BK129" s="199">
        <f>ROUND(I129*H129,2)</f>
        <v>0</v>
      </c>
      <c r="BL129" s="16" t="s">
        <v>127</v>
      </c>
      <c r="BM129" s="198" t="s">
        <v>128</v>
      </c>
    </row>
    <row r="130" spans="1:65" s="13" customFormat="1" ht="11.25">
      <c r="B130" s="200"/>
      <c r="C130" s="201"/>
      <c r="D130" s="202" t="s">
        <v>129</v>
      </c>
      <c r="E130" s="203" t="s">
        <v>1</v>
      </c>
      <c r="F130" s="204" t="s">
        <v>130</v>
      </c>
      <c r="G130" s="201"/>
      <c r="H130" s="205">
        <v>45</v>
      </c>
      <c r="I130" s="206"/>
      <c r="J130" s="201"/>
      <c r="K130" s="201"/>
      <c r="L130" s="207"/>
      <c r="M130" s="208"/>
      <c r="N130" s="209"/>
      <c r="O130" s="209"/>
      <c r="P130" s="209"/>
      <c r="Q130" s="209"/>
      <c r="R130" s="209"/>
      <c r="S130" s="209"/>
      <c r="T130" s="210"/>
      <c r="AT130" s="211" t="s">
        <v>129</v>
      </c>
      <c r="AU130" s="211" t="s">
        <v>84</v>
      </c>
      <c r="AV130" s="13" t="s">
        <v>84</v>
      </c>
      <c r="AW130" s="13" t="s">
        <v>30</v>
      </c>
      <c r="AX130" s="13" t="s">
        <v>82</v>
      </c>
      <c r="AY130" s="211" t="s">
        <v>121</v>
      </c>
    </row>
    <row r="131" spans="1:65" s="2" customFormat="1" ht="16.5" customHeight="1">
      <c r="A131" s="33"/>
      <c r="B131" s="34"/>
      <c r="C131" s="186" t="s">
        <v>84</v>
      </c>
      <c r="D131" s="186" t="s">
        <v>123</v>
      </c>
      <c r="E131" s="187" t="s">
        <v>131</v>
      </c>
      <c r="F131" s="188" t="s">
        <v>132</v>
      </c>
      <c r="G131" s="189" t="s">
        <v>133</v>
      </c>
      <c r="H131" s="190">
        <v>2.25</v>
      </c>
      <c r="I131" s="191"/>
      <c r="J131" s="192">
        <f>ROUND(I131*H131,2)</f>
        <v>0</v>
      </c>
      <c r="K131" s="193"/>
      <c r="L131" s="38"/>
      <c r="M131" s="194" t="s">
        <v>1</v>
      </c>
      <c r="N131" s="195" t="s">
        <v>39</v>
      </c>
      <c r="O131" s="70"/>
      <c r="P131" s="196">
        <f>O131*H131</f>
        <v>0</v>
      </c>
      <c r="Q131" s="196">
        <v>0</v>
      </c>
      <c r="R131" s="196">
        <f>Q131*H131</f>
        <v>0</v>
      </c>
      <c r="S131" s="196">
        <v>2</v>
      </c>
      <c r="T131" s="197">
        <f>S131*H131</f>
        <v>4.5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8" t="s">
        <v>127</v>
      </c>
      <c r="AT131" s="198" t="s">
        <v>123</v>
      </c>
      <c r="AU131" s="198" t="s">
        <v>84</v>
      </c>
      <c r="AY131" s="16" t="s">
        <v>121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6" t="s">
        <v>82</v>
      </c>
      <c r="BK131" s="199">
        <f>ROUND(I131*H131,2)</f>
        <v>0</v>
      </c>
      <c r="BL131" s="16" t="s">
        <v>127</v>
      </c>
      <c r="BM131" s="198" t="s">
        <v>134</v>
      </c>
    </row>
    <row r="132" spans="1:65" s="13" customFormat="1" ht="11.25">
      <c r="B132" s="200"/>
      <c r="C132" s="201"/>
      <c r="D132" s="202" t="s">
        <v>129</v>
      </c>
      <c r="E132" s="203" t="s">
        <v>1</v>
      </c>
      <c r="F132" s="204" t="s">
        <v>135</v>
      </c>
      <c r="G132" s="201"/>
      <c r="H132" s="205">
        <v>2.25</v>
      </c>
      <c r="I132" s="206"/>
      <c r="J132" s="201"/>
      <c r="K132" s="201"/>
      <c r="L132" s="207"/>
      <c r="M132" s="208"/>
      <c r="N132" s="209"/>
      <c r="O132" s="209"/>
      <c r="P132" s="209"/>
      <c r="Q132" s="209"/>
      <c r="R132" s="209"/>
      <c r="S132" s="209"/>
      <c r="T132" s="210"/>
      <c r="AT132" s="211" t="s">
        <v>129</v>
      </c>
      <c r="AU132" s="211" t="s">
        <v>84</v>
      </c>
      <c r="AV132" s="13" t="s">
        <v>84</v>
      </c>
      <c r="AW132" s="13" t="s">
        <v>30</v>
      </c>
      <c r="AX132" s="13" t="s">
        <v>82</v>
      </c>
      <c r="AY132" s="211" t="s">
        <v>121</v>
      </c>
    </row>
    <row r="133" spans="1:65" s="2" customFormat="1" ht="16.5" customHeight="1">
      <c r="A133" s="33"/>
      <c r="B133" s="34"/>
      <c r="C133" s="186" t="s">
        <v>136</v>
      </c>
      <c r="D133" s="186" t="s">
        <v>123</v>
      </c>
      <c r="E133" s="187" t="s">
        <v>137</v>
      </c>
      <c r="F133" s="188" t="s">
        <v>138</v>
      </c>
      <c r="G133" s="189" t="s">
        <v>133</v>
      </c>
      <c r="H133" s="190">
        <v>106</v>
      </c>
      <c r="I133" s="191"/>
      <c r="J133" s="192">
        <f>ROUND(I133*H133,2)</f>
        <v>0</v>
      </c>
      <c r="K133" s="193"/>
      <c r="L133" s="38"/>
      <c r="M133" s="194" t="s">
        <v>1</v>
      </c>
      <c r="N133" s="195" t="s">
        <v>39</v>
      </c>
      <c r="O133" s="70"/>
      <c r="P133" s="196">
        <f>O133*H133</f>
        <v>0</v>
      </c>
      <c r="Q133" s="196">
        <v>0</v>
      </c>
      <c r="R133" s="196">
        <f>Q133*H133</f>
        <v>0</v>
      </c>
      <c r="S133" s="196">
        <v>1.9</v>
      </c>
      <c r="T133" s="197">
        <f>S133*H133</f>
        <v>201.39999999999998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8" t="s">
        <v>127</v>
      </c>
      <c r="AT133" s="198" t="s">
        <v>123</v>
      </c>
      <c r="AU133" s="198" t="s">
        <v>84</v>
      </c>
      <c r="AY133" s="16" t="s">
        <v>121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6" t="s">
        <v>82</v>
      </c>
      <c r="BK133" s="199">
        <f>ROUND(I133*H133,2)</f>
        <v>0</v>
      </c>
      <c r="BL133" s="16" t="s">
        <v>127</v>
      </c>
      <c r="BM133" s="198" t="s">
        <v>139</v>
      </c>
    </row>
    <row r="134" spans="1:65" s="13" customFormat="1" ht="11.25">
      <c r="B134" s="200"/>
      <c r="C134" s="201"/>
      <c r="D134" s="202" t="s">
        <v>129</v>
      </c>
      <c r="E134" s="203" t="s">
        <v>1</v>
      </c>
      <c r="F134" s="204" t="s">
        <v>140</v>
      </c>
      <c r="G134" s="201"/>
      <c r="H134" s="205">
        <v>106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129</v>
      </c>
      <c r="AU134" s="211" t="s">
        <v>84</v>
      </c>
      <c r="AV134" s="13" t="s">
        <v>84</v>
      </c>
      <c r="AW134" s="13" t="s">
        <v>30</v>
      </c>
      <c r="AX134" s="13" t="s">
        <v>82</v>
      </c>
      <c r="AY134" s="211" t="s">
        <v>121</v>
      </c>
    </row>
    <row r="135" spans="1:65" s="2" customFormat="1" ht="16.5" customHeight="1">
      <c r="A135" s="33"/>
      <c r="B135" s="34"/>
      <c r="C135" s="186" t="s">
        <v>127</v>
      </c>
      <c r="D135" s="186" t="s">
        <v>123</v>
      </c>
      <c r="E135" s="187" t="s">
        <v>141</v>
      </c>
      <c r="F135" s="188" t="s">
        <v>142</v>
      </c>
      <c r="G135" s="189" t="s">
        <v>133</v>
      </c>
      <c r="H135" s="190">
        <v>120</v>
      </c>
      <c r="I135" s="191"/>
      <c r="J135" s="192">
        <f>ROUND(I135*H135,2)</f>
        <v>0</v>
      </c>
      <c r="K135" s="193"/>
      <c r="L135" s="38"/>
      <c r="M135" s="194" t="s">
        <v>1</v>
      </c>
      <c r="N135" s="195" t="s">
        <v>39</v>
      </c>
      <c r="O135" s="70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8" t="s">
        <v>127</v>
      </c>
      <c r="AT135" s="198" t="s">
        <v>123</v>
      </c>
      <c r="AU135" s="198" t="s">
        <v>84</v>
      </c>
      <c r="AY135" s="16" t="s">
        <v>121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6" t="s">
        <v>82</v>
      </c>
      <c r="BK135" s="199">
        <f>ROUND(I135*H135,2)</f>
        <v>0</v>
      </c>
      <c r="BL135" s="16" t="s">
        <v>127</v>
      </c>
      <c r="BM135" s="198" t="s">
        <v>143</v>
      </c>
    </row>
    <row r="136" spans="1:65" s="13" customFormat="1" ht="11.25">
      <c r="B136" s="200"/>
      <c r="C136" s="201"/>
      <c r="D136" s="202" t="s">
        <v>129</v>
      </c>
      <c r="E136" s="203" t="s">
        <v>1</v>
      </c>
      <c r="F136" s="204" t="s">
        <v>144</v>
      </c>
      <c r="G136" s="201"/>
      <c r="H136" s="205">
        <v>120</v>
      </c>
      <c r="I136" s="206"/>
      <c r="J136" s="201"/>
      <c r="K136" s="201"/>
      <c r="L136" s="207"/>
      <c r="M136" s="208"/>
      <c r="N136" s="209"/>
      <c r="O136" s="209"/>
      <c r="P136" s="209"/>
      <c r="Q136" s="209"/>
      <c r="R136" s="209"/>
      <c r="S136" s="209"/>
      <c r="T136" s="210"/>
      <c r="AT136" s="211" t="s">
        <v>129</v>
      </c>
      <c r="AU136" s="211" t="s">
        <v>84</v>
      </c>
      <c r="AV136" s="13" t="s">
        <v>84</v>
      </c>
      <c r="AW136" s="13" t="s">
        <v>30</v>
      </c>
      <c r="AX136" s="13" t="s">
        <v>82</v>
      </c>
      <c r="AY136" s="211" t="s">
        <v>121</v>
      </c>
    </row>
    <row r="137" spans="1:65" s="2" customFormat="1" ht="16.5" customHeight="1">
      <c r="A137" s="33"/>
      <c r="B137" s="34"/>
      <c r="C137" s="186" t="s">
        <v>145</v>
      </c>
      <c r="D137" s="186" t="s">
        <v>123</v>
      </c>
      <c r="E137" s="187" t="s">
        <v>146</v>
      </c>
      <c r="F137" s="188" t="s">
        <v>147</v>
      </c>
      <c r="G137" s="189" t="s">
        <v>133</v>
      </c>
      <c r="H137" s="190">
        <v>28.7</v>
      </c>
      <c r="I137" s="191"/>
      <c r="J137" s="192">
        <f>ROUND(I137*H137,2)</f>
        <v>0</v>
      </c>
      <c r="K137" s="193"/>
      <c r="L137" s="38"/>
      <c r="M137" s="194" t="s">
        <v>1</v>
      </c>
      <c r="N137" s="195" t="s">
        <v>39</v>
      </c>
      <c r="O137" s="70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8" t="s">
        <v>127</v>
      </c>
      <c r="AT137" s="198" t="s">
        <v>123</v>
      </c>
      <c r="AU137" s="198" t="s">
        <v>84</v>
      </c>
      <c r="AY137" s="16" t="s">
        <v>121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6" t="s">
        <v>82</v>
      </c>
      <c r="BK137" s="199">
        <f>ROUND(I137*H137,2)</f>
        <v>0</v>
      </c>
      <c r="BL137" s="16" t="s">
        <v>127</v>
      </c>
      <c r="BM137" s="198" t="s">
        <v>148</v>
      </c>
    </row>
    <row r="138" spans="1:65" s="13" customFormat="1" ht="11.25">
      <c r="B138" s="200"/>
      <c r="C138" s="201"/>
      <c r="D138" s="202" t="s">
        <v>129</v>
      </c>
      <c r="E138" s="203" t="s">
        <v>1</v>
      </c>
      <c r="F138" s="204" t="s">
        <v>149</v>
      </c>
      <c r="G138" s="201"/>
      <c r="H138" s="205">
        <v>28.7</v>
      </c>
      <c r="I138" s="206"/>
      <c r="J138" s="201"/>
      <c r="K138" s="201"/>
      <c r="L138" s="207"/>
      <c r="M138" s="208"/>
      <c r="N138" s="209"/>
      <c r="O138" s="209"/>
      <c r="P138" s="209"/>
      <c r="Q138" s="209"/>
      <c r="R138" s="209"/>
      <c r="S138" s="209"/>
      <c r="T138" s="210"/>
      <c r="AT138" s="211" t="s">
        <v>129</v>
      </c>
      <c r="AU138" s="211" t="s">
        <v>84</v>
      </c>
      <c r="AV138" s="13" t="s">
        <v>84</v>
      </c>
      <c r="AW138" s="13" t="s">
        <v>30</v>
      </c>
      <c r="AX138" s="13" t="s">
        <v>82</v>
      </c>
      <c r="AY138" s="211" t="s">
        <v>121</v>
      </c>
    </row>
    <row r="139" spans="1:65" s="2" customFormat="1" ht="16.5" customHeight="1">
      <c r="A139" s="33"/>
      <c r="B139" s="34"/>
      <c r="C139" s="186" t="s">
        <v>150</v>
      </c>
      <c r="D139" s="186" t="s">
        <v>123</v>
      </c>
      <c r="E139" s="187" t="s">
        <v>151</v>
      </c>
      <c r="F139" s="188" t="s">
        <v>152</v>
      </c>
      <c r="G139" s="189" t="s">
        <v>133</v>
      </c>
      <c r="H139" s="190">
        <v>194</v>
      </c>
      <c r="I139" s="191"/>
      <c r="J139" s="192">
        <f>ROUND(I139*H139,2)</f>
        <v>0</v>
      </c>
      <c r="K139" s="193"/>
      <c r="L139" s="38"/>
      <c r="M139" s="194" t="s">
        <v>1</v>
      </c>
      <c r="N139" s="195" t="s">
        <v>39</v>
      </c>
      <c r="O139" s="70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8" t="s">
        <v>127</v>
      </c>
      <c r="AT139" s="198" t="s">
        <v>123</v>
      </c>
      <c r="AU139" s="198" t="s">
        <v>84</v>
      </c>
      <c r="AY139" s="16" t="s">
        <v>121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6" t="s">
        <v>82</v>
      </c>
      <c r="BK139" s="199">
        <f>ROUND(I139*H139,2)</f>
        <v>0</v>
      </c>
      <c r="BL139" s="16" t="s">
        <v>127</v>
      </c>
      <c r="BM139" s="198" t="s">
        <v>153</v>
      </c>
    </row>
    <row r="140" spans="1:65" s="13" customFormat="1" ht="11.25">
      <c r="B140" s="200"/>
      <c r="C140" s="201"/>
      <c r="D140" s="202" t="s">
        <v>129</v>
      </c>
      <c r="E140" s="203" t="s">
        <v>1</v>
      </c>
      <c r="F140" s="204" t="s">
        <v>154</v>
      </c>
      <c r="G140" s="201"/>
      <c r="H140" s="205">
        <v>194</v>
      </c>
      <c r="I140" s="206"/>
      <c r="J140" s="201"/>
      <c r="K140" s="201"/>
      <c r="L140" s="207"/>
      <c r="M140" s="208"/>
      <c r="N140" s="209"/>
      <c r="O140" s="209"/>
      <c r="P140" s="209"/>
      <c r="Q140" s="209"/>
      <c r="R140" s="209"/>
      <c r="S140" s="209"/>
      <c r="T140" s="210"/>
      <c r="AT140" s="211" t="s">
        <v>129</v>
      </c>
      <c r="AU140" s="211" t="s">
        <v>84</v>
      </c>
      <c r="AV140" s="13" t="s">
        <v>84</v>
      </c>
      <c r="AW140" s="13" t="s">
        <v>30</v>
      </c>
      <c r="AX140" s="13" t="s">
        <v>82</v>
      </c>
      <c r="AY140" s="211" t="s">
        <v>121</v>
      </c>
    </row>
    <row r="141" spans="1:65" s="2" customFormat="1" ht="21.75" customHeight="1">
      <c r="A141" s="33"/>
      <c r="B141" s="34"/>
      <c r="C141" s="186" t="s">
        <v>155</v>
      </c>
      <c r="D141" s="186" t="s">
        <v>123</v>
      </c>
      <c r="E141" s="187" t="s">
        <v>156</v>
      </c>
      <c r="F141" s="188" t="s">
        <v>157</v>
      </c>
      <c r="G141" s="189" t="s">
        <v>133</v>
      </c>
      <c r="H141" s="190">
        <v>194</v>
      </c>
      <c r="I141" s="191"/>
      <c r="J141" s="192">
        <f>ROUND(I141*H141,2)</f>
        <v>0</v>
      </c>
      <c r="K141" s="193"/>
      <c r="L141" s="38"/>
      <c r="M141" s="194" t="s">
        <v>1</v>
      </c>
      <c r="N141" s="195" t="s">
        <v>39</v>
      </c>
      <c r="O141" s="70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8" t="s">
        <v>127</v>
      </c>
      <c r="AT141" s="198" t="s">
        <v>123</v>
      </c>
      <c r="AU141" s="198" t="s">
        <v>84</v>
      </c>
      <c r="AY141" s="16" t="s">
        <v>121</v>
      </c>
      <c r="BE141" s="199">
        <f>IF(N141="základní",J141,0)</f>
        <v>0</v>
      </c>
      <c r="BF141" s="199">
        <f>IF(N141="snížená",J141,0)</f>
        <v>0</v>
      </c>
      <c r="BG141" s="199">
        <f>IF(N141="zákl. přenesená",J141,0)</f>
        <v>0</v>
      </c>
      <c r="BH141" s="199">
        <f>IF(N141="sníž. přenesená",J141,0)</f>
        <v>0</v>
      </c>
      <c r="BI141" s="199">
        <f>IF(N141="nulová",J141,0)</f>
        <v>0</v>
      </c>
      <c r="BJ141" s="16" t="s">
        <v>82</v>
      </c>
      <c r="BK141" s="199">
        <f>ROUND(I141*H141,2)</f>
        <v>0</v>
      </c>
      <c r="BL141" s="16" t="s">
        <v>127</v>
      </c>
      <c r="BM141" s="198" t="s">
        <v>158</v>
      </c>
    </row>
    <row r="142" spans="1:65" s="2" customFormat="1" ht="16.5" customHeight="1">
      <c r="A142" s="33"/>
      <c r="B142" s="34"/>
      <c r="C142" s="186" t="s">
        <v>159</v>
      </c>
      <c r="D142" s="186" t="s">
        <v>123</v>
      </c>
      <c r="E142" s="187" t="s">
        <v>160</v>
      </c>
      <c r="F142" s="188" t="s">
        <v>161</v>
      </c>
      <c r="G142" s="189" t="s">
        <v>162</v>
      </c>
      <c r="H142" s="190">
        <v>34</v>
      </c>
      <c r="I142" s="191"/>
      <c r="J142" s="192">
        <f>ROUND(I142*H142,2)</f>
        <v>0</v>
      </c>
      <c r="K142" s="193"/>
      <c r="L142" s="38"/>
      <c r="M142" s="194" t="s">
        <v>1</v>
      </c>
      <c r="N142" s="195" t="s">
        <v>39</v>
      </c>
      <c r="O142" s="70"/>
      <c r="P142" s="196">
        <f>O142*H142</f>
        <v>0</v>
      </c>
      <c r="Q142" s="196">
        <v>2.0000000000000001E-4</v>
      </c>
      <c r="R142" s="196">
        <f>Q142*H142</f>
        <v>6.8000000000000005E-3</v>
      </c>
      <c r="S142" s="196">
        <v>0</v>
      </c>
      <c r="T142" s="19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8" t="s">
        <v>127</v>
      </c>
      <c r="AT142" s="198" t="s">
        <v>123</v>
      </c>
      <c r="AU142" s="198" t="s">
        <v>84</v>
      </c>
      <c r="AY142" s="16" t="s">
        <v>121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6" t="s">
        <v>82</v>
      </c>
      <c r="BK142" s="199">
        <f>ROUND(I142*H142,2)</f>
        <v>0</v>
      </c>
      <c r="BL142" s="16" t="s">
        <v>127</v>
      </c>
      <c r="BM142" s="198" t="s">
        <v>163</v>
      </c>
    </row>
    <row r="143" spans="1:65" s="13" customFormat="1" ht="11.25">
      <c r="B143" s="200"/>
      <c r="C143" s="201"/>
      <c r="D143" s="202" t="s">
        <v>129</v>
      </c>
      <c r="E143" s="203" t="s">
        <v>1</v>
      </c>
      <c r="F143" s="204" t="s">
        <v>164</v>
      </c>
      <c r="G143" s="201"/>
      <c r="H143" s="205">
        <v>34</v>
      </c>
      <c r="I143" s="206"/>
      <c r="J143" s="201"/>
      <c r="K143" s="201"/>
      <c r="L143" s="207"/>
      <c r="M143" s="208"/>
      <c r="N143" s="209"/>
      <c r="O143" s="209"/>
      <c r="P143" s="209"/>
      <c r="Q143" s="209"/>
      <c r="R143" s="209"/>
      <c r="S143" s="209"/>
      <c r="T143" s="210"/>
      <c r="AT143" s="211" t="s">
        <v>129</v>
      </c>
      <c r="AU143" s="211" t="s">
        <v>84</v>
      </c>
      <c r="AV143" s="13" t="s">
        <v>84</v>
      </c>
      <c r="AW143" s="13" t="s">
        <v>30</v>
      </c>
      <c r="AX143" s="13" t="s">
        <v>82</v>
      </c>
      <c r="AY143" s="211" t="s">
        <v>121</v>
      </c>
    </row>
    <row r="144" spans="1:65" s="2" customFormat="1" ht="16.5" customHeight="1">
      <c r="A144" s="33"/>
      <c r="B144" s="34"/>
      <c r="C144" s="186" t="s">
        <v>165</v>
      </c>
      <c r="D144" s="186" t="s">
        <v>123</v>
      </c>
      <c r="E144" s="187" t="s">
        <v>166</v>
      </c>
      <c r="F144" s="188" t="s">
        <v>167</v>
      </c>
      <c r="G144" s="189" t="s">
        <v>133</v>
      </c>
      <c r="H144" s="190">
        <v>28.7</v>
      </c>
      <c r="I144" s="191"/>
      <c r="J144" s="192">
        <f>ROUND(I144*H144,2)</f>
        <v>0</v>
      </c>
      <c r="K144" s="193"/>
      <c r="L144" s="38"/>
      <c r="M144" s="194" t="s">
        <v>1</v>
      </c>
      <c r="N144" s="195" t="s">
        <v>39</v>
      </c>
      <c r="O144" s="70"/>
      <c r="P144" s="196">
        <f>O144*H144</f>
        <v>0</v>
      </c>
      <c r="Q144" s="196">
        <v>0</v>
      </c>
      <c r="R144" s="196">
        <f>Q144*H144</f>
        <v>0</v>
      </c>
      <c r="S144" s="196">
        <v>0</v>
      </c>
      <c r="T144" s="197">
        <f>S144*H144</f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98" t="s">
        <v>127</v>
      </c>
      <c r="AT144" s="198" t="s">
        <v>123</v>
      </c>
      <c r="AU144" s="198" t="s">
        <v>84</v>
      </c>
      <c r="AY144" s="16" t="s">
        <v>121</v>
      </c>
      <c r="BE144" s="199">
        <f>IF(N144="základní",J144,0)</f>
        <v>0</v>
      </c>
      <c r="BF144" s="199">
        <f>IF(N144="snížená",J144,0)</f>
        <v>0</v>
      </c>
      <c r="BG144" s="199">
        <f>IF(N144="zákl. přenesená",J144,0)</f>
        <v>0</v>
      </c>
      <c r="BH144" s="199">
        <f>IF(N144="sníž. přenesená",J144,0)</f>
        <v>0</v>
      </c>
      <c r="BI144" s="199">
        <f>IF(N144="nulová",J144,0)</f>
        <v>0</v>
      </c>
      <c r="BJ144" s="16" t="s">
        <v>82</v>
      </c>
      <c r="BK144" s="199">
        <f>ROUND(I144*H144,2)</f>
        <v>0</v>
      </c>
      <c r="BL144" s="16" t="s">
        <v>127</v>
      </c>
      <c r="BM144" s="198" t="s">
        <v>168</v>
      </c>
    </row>
    <row r="145" spans="1:65" s="2" customFormat="1" ht="19.5">
      <c r="A145" s="33"/>
      <c r="B145" s="34"/>
      <c r="C145" s="35"/>
      <c r="D145" s="202" t="s">
        <v>169</v>
      </c>
      <c r="E145" s="35"/>
      <c r="F145" s="212" t="s">
        <v>170</v>
      </c>
      <c r="G145" s="35"/>
      <c r="H145" s="35"/>
      <c r="I145" s="213"/>
      <c r="J145" s="35"/>
      <c r="K145" s="35"/>
      <c r="L145" s="38"/>
      <c r="M145" s="214"/>
      <c r="N145" s="215"/>
      <c r="O145" s="70"/>
      <c r="P145" s="70"/>
      <c r="Q145" s="70"/>
      <c r="R145" s="70"/>
      <c r="S145" s="70"/>
      <c r="T145" s="71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T145" s="16" t="s">
        <v>169</v>
      </c>
      <c r="AU145" s="16" t="s">
        <v>84</v>
      </c>
    </row>
    <row r="146" spans="1:65" s="2" customFormat="1" ht="21.75" customHeight="1">
      <c r="A146" s="33"/>
      <c r="B146" s="34"/>
      <c r="C146" s="186" t="s">
        <v>171</v>
      </c>
      <c r="D146" s="186" t="s">
        <v>123</v>
      </c>
      <c r="E146" s="187" t="s">
        <v>172</v>
      </c>
      <c r="F146" s="188" t="s">
        <v>173</v>
      </c>
      <c r="G146" s="189" t="s">
        <v>133</v>
      </c>
      <c r="H146" s="190">
        <v>305</v>
      </c>
      <c r="I146" s="191"/>
      <c r="J146" s="192">
        <f>ROUND(I146*H146,2)</f>
        <v>0</v>
      </c>
      <c r="K146" s="193"/>
      <c r="L146" s="38"/>
      <c r="M146" s="194" t="s">
        <v>1</v>
      </c>
      <c r="N146" s="195" t="s">
        <v>39</v>
      </c>
      <c r="O146" s="70"/>
      <c r="P146" s="196">
        <f>O146*H146</f>
        <v>0</v>
      </c>
      <c r="Q146" s="196">
        <v>0</v>
      </c>
      <c r="R146" s="196">
        <f>Q146*H146</f>
        <v>0</v>
      </c>
      <c r="S146" s="196">
        <v>0</v>
      </c>
      <c r="T146" s="197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98" t="s">
        <v>127</v>
      </c>
      <c r="AT146" s="198" t="s">
        <v>123</v>
      </c>
      <c r="AU146" s="198" t="s">
        <v>84</v>
      </c>
      <c r="AY146" s="16" t="s">
        <v>121</v>
      </c>
      <c r="BE146" s="199">
        <f>IF(N146="základní",J146,0)</f>
        <v>0</v>
      </c>
      <c r="BF146" s="199">
        <f>IF(N146="snížená",J146,0)</f>
        <v>0</v>
      </c>
      <c r="BG146" s="199">
        <f>IF(N146="zákl. přenesená",J146,0)</f>
        <v>0</v>
      </c>
      <c r="BH146" s="199">
        <f>IF(N146="sníž. přenesená",J146,0)</f>
        <v>0</v>
      </c>
      <c r="BI146" s="199">
        <f>IF(N146="nulová",J146,0)</f>
        <v>0</v>
      </c>
      <c r="BJ146" s="16" t="s">
        <v>82</v>
      </c>
      <c r="BK146" s="199">
        <f>ROUND(I146*H146,2)</f>
        <v>0</v>
      </c>
      <c r="BL146" s="16" t="s">
        <v>127</v>
      </c>
      <c r="BM146" s="198" t="s">
        <v>174</v>
      </c>
    </row>
    <row r="147" spans="1:65" s="2" customFormat="1" ht="39">
      <c r="A147" s="33"/>
      <c r="B147" s="34"/>
      <c r="C147" s="35"/>
      <c r="D147" s="202" t="s">
        <v>169</v>
      </c>
      <c r="E147" s="35"/>
      <c r="F147" s="212" t="s">
        <v>175</v>
      </c>
      <c r="G147" s="35"/>
      <c r="H147" s="35"/>
      <c r="I147" s="213"/>
      <c r="J147" s="35"/>
      <c r="K147" s="35"/>
      <c r="L147" s="38"/>
      <c r="M147" s="214"/>
      <c r="N147" s="215"/>
      <c r="O147" s="70"/>
      <c r="P147" s="70"/>
      <c r="Q147" s="70"/>
      <c r="R147" s="70"/>
      <c r="S147" s="70"/>
      <c r="T147" s="71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T147" s="16" t="s">
        <v>169</v>
      </c>
      <c r="AU147" s="16" t="s">
        <v>84</v>
      </c>
    </row>
    <row r="148" spans="1:65" s="13" customFormat="1" ht="11.25">
      <c r="B148" s="200"/>
      <c r="C148" s="201"/>
      <c r="D148" s="202" t="s">
        <v>129</v>
      </c>
      <c r="E148" s="203" t="s">
        <v>1</v>
      </c>
      <c r="F148" s="204" t="s">
        <v>176</v>
      </c>
      <c r="G148" s="201"/>
      <c r="H148" s="205">
        <v>185</v>
      </c>
      <c r="I148" s="206"/>
      <c r="J148" s="201"/>
      <c r="K148" s="201"/>
      <c r="L148" s="207"/>
      <c r="M148" s="208"/>
      <c r="N148" s="209"/>
      <c r="O148" s="209"/>
      <c r="P148" s="209"/>
      <c r="Q148" s="209"/>
      <c r="R148" s="209"/>
      <c r="S148" s="209"/>
      <c r="T148" s="210"/>
      <c r="AT148" s="211" t="s">
        <v>129</v>
      </c>
      <c r="AU148" s="211" t="s">
        <v>84</v>
      </c>
      <c r="AV148" s="13" t="s">
        <v>84</v>
      </c>
      <c r="AW148" s="13" t="s">
        <v>30</v>
      </c>
      <c r="AX148" s="13" t="s">
        <v>74</v>
      </c>
      <c r="AY148" s="211" t="s">
        <v>121</v>
      </c>
    </row>
    <row r="149" spans="1:65" s="13" customFormat="1" ht="11.25">
      <c r="B149" s="200"/>
      <c r="C149" s="201"/>
      <c r="D149" s="202" t="s">
        <v>129</v>
      </c>
      <c r="E149" s="203" t="s">
        <v>1</v>
      </c>
      <c r="F149" s="204" t="s">
        <v>177</v>
      </c>
      <c r="G149" s="201"/>
      <c r="H149" s="205">
        <v>120</v>
      </c>
      <c r="I149" s="206"/>
      <c r="J149" s="201"/>
      <c r="K149" s="201"/>
      <c r="L149" s="207"/>
      <c r="M149" s="208"/>
      <c r="N149" s="209"/>
      <c r="O149" s="209"/>
      <c r="P149" s="209"/>
      <c r="Q149" s="209"/>
      <c r="R149" s="209"/>
      <c r="S149" s="209"/>
      <c r="T149" s="210"/>
      <c r="AT149" s="211" t="s">
        <v>129</v>
      </c>
      <c r="AU149" s="211" t="s">
        <v>84</v>
      </c>
      <c r="AV149" s="13" t="s">
        <v>84</v>
      </c>
      <c r="AW149" s="13" t="s">
        <v>30</v>
      </c>
      <c r="AX149" s="13" t="s">
        <v>74</v>
      </c>
      <c r="AY149" s="211" t="s">
        <v>121</v>
      </c>
    </row>
    <row r="150" spans="1:65" s="14" customFormat="1" ht="11.25">
      <c r="B150" s="216"/>
      <c r="C150" s="217"/>
      <c r="D150" s="202" t="s">
        <v>129</v>
      </c>
      <c r="E150" s="218" t="s">
        <v>1</v>
      </c>
      <c r="F150" s="219" t="s">
        <v>178</v>
      </c>
      <c r="G150" s="217"/>
      <c r="H150" s="220">
        <v>305</v>
      </c>
      <c r="I150" s="221"/>
      <c r="J150" s="217"/>
      <c r="K150" s="217"/>
      <c r="L150" s="222"/>
      <c r="M150" s="223"/>
      <c r="N150" s="224"/>
      <c r="O150" s="224"/>
      <c r="P150" s="224"/>
      <c r="Q150" s="224"/>
      <c r="R150" s="224"/>
      <c r="S150" s="224"/>
      <c r="T150" s="225"/>
      <c r="AT150" s="226" t="s">
        <v>129</v>
      </c>
      <c r="AU150" s="226" t="s">
        <v>84</v>
      </c>
      <c r="AV150" s="14" t="s">
        <v>127</v>
      </c>
      <c r="AW150" s="14" t="s">
        <v>30</v>
      </c>
      <c r="AX150" s="14" t="s">
        <v>82</v>
      </c>
      <c r="AY150" s="226" t="s">
        <v>121</v>
      </c>
    </row>
    <row r="151" spans="1:65" s="2" customFormat="1" ht="21.75" customHeight="1">
      <c r="A151" s="33"/>
      <c r="B151" s="34"/>
      <c r="C151" s="186" t="s">
        <v>179</v>
      </c>
      <c r="D151" s="186" t="s">
        <v>123</v>
      </c>
      <c r="E151" s="187" t="s">
        <v>180</v>
      </c>
      <c r="F151" s="188" t="s">
        <v>181</v>
      </c>
      <c r="G151" s="189" t="s">
        <v>133</v>
      </c>
      <c r="H151" s="190">
        <v>11.25</v>
      </c>
      <c r="I151" s="191"/>
      <c r="J151" s="192">
        <f>ROUND(I151*H151,2)</f>
        <v>0</v>
      </c>
      <c r="K151" s="193"/>
      <c r="L151" s="38"/>
      <c r="M151" s="194" t="s">
        <v>1</v>
      </c>
      <c r="N151" s="195" t="s">
        <v>39</v>
      </c>
      <c r="O151" s="70"/>
      <c r="P151" s="196">
        <f>O151*H151</f>
        <v>0</v>
      </c>
      <c r="Q151" s="196">
        <v>0</v>
      </c>
      <c r="R151" s="196">
        <f>Q151*H151</f>
        <v>0</v>
      </c>
      <c r="S151" s="196">
        <v>0</v>
      </c>
      <c r="T151" s="197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98" t="s">
        <v>127</v>
      </c>
      <c r="AT151" s="198" t="s">
        <v>123</v>
      </c>
      <c r="AU151" s="198" t="s">
        <v>84</v>
      </c>
      <c r="AY151" s="16" t="s">
        <v>121</v>
      </c>
      <c r="BE151" s="199">
        <f>IF(N151="základní",J151,0)</f>
        <v>0</v>
      </c>
      <c r="BF151" s="199">
        <f>IF(N151="snížená",J151,0)</f>
        <v>0</v>
      </c>
      <c r="BG151" s="199">
        <f>IF(N151="zákl. přenesená",J151,0)</f>
        <v>0</v>
      </c>
      <c r="BH151" s="199">
        <f>IF(N151="sníž. přenesená",J151,0)</f>
        <v>0</v>
      </c>
      <c r="BI151" s="199">
        <f>IF(N151="nulová",J151,0)</f>
        <v>0</v>
      </c>
      <c r="BJ151" s="16" t="s">
        <v>82</v>
      </c>
      <c r="BK151" s="199">
        <f>ROUND(I151*H151,2)</f>
        <v>0</v>
      </c>
      <c r="BL151" s="16" t="s">
        <v>127</v>
      </c>
      <c r="BM151" s="198" t="s">
        <v>182</v>
      </c>
    </row>
    <row r="152" spans="1:65" s="2" customFormat="1" ht="19.5">
      <c r="A152" s="33"/>
      <c r="B152" s="34"/>
      <c r="C152" s="35"/>
      <c r="D152" s="202" t="s">
        <v>169</v>
      </c>
      <c r="E152" s="35"/>
      <c r="F152" s="212" t="s">
        <v>183</v>
      </c>
      <c r="G152" s="35"/>
      <c r="H152" s="35"/>
      <c r="I152" s="213"/>
      <c r="J152" s="35"/>
      <c r="K152" s="35"/>
      <c r="L152" s="38"/>
      <c r="M152" s="214"/>
      <c r="N152" s="215"/>
      <c r="O152" s="70"/>
      <c r="P152" s="70"/>
      <c r="Q152" s="70"/>
      <c r="R152" s="70"/>
      <c r="S152" s="70"/>
      <c r="T152" s="71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T152" s="16" t="s">
        <v>169</v>
      </c>
      <c r="AU152" s="16" t="s">
        <v>84</v>
      </c>
    </row>
    <row r="153" spans="1:65" s="13" customFormat="1" ht="11.25">
      <c r="B153" s="200"/>
      <c r="C153" s="201"/>
      <c r="D153" s="202" t="s">
        <v>129</v>
      </c>
      <c r="E153" s="203" t="s">
        <v>1</v>
      </c>
      <c r="F153" s="204" t="s">
        <v>184</v>
      </c>
      <c r="G153" s="201"/>
      <c r="H153" s="205">
        <v>9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129</v>
      </c>
      <c r="AU153" s="211" t="s">
        <v>84</v>
      </c>
      <c r="AV153" s="13" t="s">
        <v>84</v>
      </c>
      <c r="AW153" s="13" t="s">
        <v>30</v>
      </c>
      <c r="AX153" s="13" t="s">
        <v>74</v>
      </c>
      <c r="AY153" s="211" t="s">
        <v>121</v>
      </c>
    </row>
    <row r="154" spans="1:65" s="13" customFormat="1" ht="11.25">
      <c r="B154" s="200"/>
      <c r="C154" s="201"/>
      <c r="D154" s="202" t="s">
        <v>129</v>
      </c>
      <c r="E154" s="203" t="s">
        <v>1</v>
      </c>
      <c r="F154" s="204" t="s">
        <v>185</v>
      </c>
      <c r="G154" s="201"/>
      <c r="H154" s="205">
        <v>2.25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129</v>
      </c>
      <c r="AU154" s="211" t="s">
        <v>84</v>
      </c>
      <c r="AV154" s="13" t="s">
        <v>84</v>
      </c>
      <c r="AW154" s="13" t="s">
        <v>30</v>
      </c>
      <c r="AX154" s="13" t="s">
        <v>74</v>
      </c>
      <c r="AY154" s="211" t="s">
        <v>121</v>
      </c>
    </row>
    <row r="155" spans="1:65" s="14" customFormat="1" ht="11.25">
      <c r="B155" s="216"/>
      <c r="C155" s="217"/>
      <c r="D155" s="202" t="s">
        <v>129</v>
      </c>
      <c r="E155" s="218" t="s">
        <v>1</v>
      </c>
      <c r="F155" s="219" t="s">
        <v>178</v>
      </c>
      <c r="G155" s="217"/>
      <c r="H155" s="220">
        <v>11.25</v>
      </c>
      <c r="I155" s="221"/>
      <c r="J155" s="217"/>
      <c r="K155" s="217"/>
      <c r="L155" s="222"/>
      <c r="M155" s="223"/>
      <c r="N155" s="224"/>
      <c r="O155" s="224"/>
      <c r="P155" s="224"/>
      <c r="Q155" s="224"/>
      <c r="R155" s="224"/>
      <c r="S155" s="224"/>
      <c r="T155" s="225"/>
      <c r="AT155" s="226" t="s">
        <v>129</v>
      </c>
      <c r="AU155" s="226" t="s">
        <v>84</v>
      </c>
      <c r="AV155" s="14" t="s">
        <v>127</v>
      </c>
      <c r="AW155" s="14" t="s">
        <v>30</v>
      </c>
      <c r="AX155" s="14" t="s">
        <v>82</v>
      </c>
      <c r="AY155" s="226" t="s">
        <v>121</v>
      </c>
    </row>
    <row r="156" spans="1:65" s="2" customFormat="1" ht="24.2" customHeight="1">
      <c r="A156" s="33"/>
      <c r="B156" s="34"/>
      <c r="C156" s="186" t="s">
        <v>8</v>
      </c>
      <c r="D156" s="186" t="s">
        <v>123</v>
      </c>
      <c r="E156" s="187" t="s">
        <v>186</v>
      </c>
      <c r="F156" s="188" t="s">
        <v>187</v>
      </c>
      <c r="G156" s="189" t="s">
        <v>133</v>
      </c>
      <c r="H156" s="190">
        <v>157.5</v>
      </c>
      <c r="I156" s="191"/>
      <c r="J156" s="192">
        <f>ROUND(I156*H156,2)</f>
        <v>0</v>
      </c>
      <c r="K156" s="193"/>
      <c r="L156" s="38"/>
      <c r="M156" s="194" t="s">
        <v>1</v>
      </c>
      <c r="N156" s="195" t="s">
        <v>39</v>
      </c>
      <c r="O156" s="70"/>
      <c r="P156" s="196">
        <f>O156*H156</f>
        <v>0</v>
      </c>
      <c r="Q156" s="196">
        <v>0</v>
      </c>
      <c r="R156" s="196">
        <f>Q156*H156</f>
        <v>0</v>
      </c>
      <c r="S156" s="196">
        <v>0</v>
      </c>
      <c r="T156" s="197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98" t="s">
        <v>127</v>
      </c>
      <c r="AT156" s="198" t="s">
        <v>123</v>
      </c>
      <c r="AU156" s="198" t="s">
        <v>84</v>
      </c>
      <c r="AY156" s="16" t="s">
        <v>121</v>
      </c>
      <c r="BE156" s="199">
        <f>IF(N156="základní",J156,0)</f>
        <v>0</v>
      </c>
      <c r="BF156" s="199">
        <f>IF(N156="snížená",J156,0)</f>
        <v>0</v>
      </c>
      <c r="BG156" s="199">
        <f>IF(N156="zákl. přenesená",J156,0)</f>
        <v>0</v>
      </c>
      <c r="BH156" s="199">
        <f>IF(N156="sníž. přenesená",J156,0)</f>
        <v>0</v>
      </c>
      <c r="BI156" s="199">
        <f>IF(N156="nulová",J156,0)</f>
        <v>0</v>
      </c>
      <c r="BJ156" s="16" t="s">
        <v>82</v>
      </c>
      <c r="BK156" s="199">
        <f>ROUND(I156*H156,2)</f>
        <v>0</v>
      </c>
      <c r="BL156" s="16" t="s">
        <v>127</v>
      </c>
      <c r="BM156" s="198" t="s">
        <v>188</v>
      </c>
    </row>
    <row r="157" spans="1:65" s="13" customFormat="1" ht="11.25">
      <c r="B157" s="200"/>
      <c r="C157" s="201"/>
      <c r="D157" s="202" t="s">
        <v>129</v>
      </c>
      <c r="E157" s="201"/>
      <c r="F157" s="204" t="s">
        <v>189</v>
      </c>
      <c r="G157" s="201"/>
      <c r="H157" s="205">
        <v>157.5</v>
      </c>
      <c r="I157" s="206"/>
      <c r="J157" s="201"/>
      <c r="K157" s="201"/>
      <c r="L157" s="207"/>
      <c r="M157" s="208"/>
      <c r="N157" s="209"/>
      <c r="O157" s="209"/>
      <c r="P157" s="209"/>
      <c r="Q157" s="209"/>
      <c r="R157" s="209"/>
      <c r="S157" s="209"/>
      <c r="T157" s="210"/>
      <c r="AT157" s="211" t="s">
        <v>129</v>
      </c>
      <c r="AU157" s="211" t="s">
        <v>84</v>
      </c>
      <c r="AV157" s="13" t="s">
        <v>84</v>
      </c>
      <c r="AW157" s="13" t="s">
        <v>4</v>
      </c>
      <c r="AX157" s="13" t="s">
        <v>82</v>
      </c>
      <c r="AY157" s="211" t="s">
        <v>121</v>
      </c>
    </row>
    <row r="158" spans="1:65" s="2" customFormat="1" ht="16.5" customHeight="1">
      <c r="A158" s="33"/>
      <c r="B158" s="34"/>
      <c r="C158" s="186" t="s">
        <v>190</v>
      </c>
      <c r="D158" s="186" t="s">
        <v>123</v>
      </c>
      <c r="E158" s="187" t="s">
        <v>191</v>
      </c>
      <c r="F158" s="188" t="s">
        <v>192</v>
      </c>
      <c r="G158" s="189" t="s">
        <v>193</v>
      </c>
      <c r="H158" s="190">
        <v>22.5</v>
      </c>
      <c r="I158" s="191"/>
      <c r="J158" s="192">
        <f>ROUND(I158*H158,2)</f>
        <v>0</v>
      </c>
      <c r="K158" s="193"/>
      <c r="L158" s="38"/>
      <c r="M158" s="194" t="s">
        <v>1</v>
      </c>
      <c r="N158" s="195" t="s">
        <v>39</v>
      </c>
      <c r="O158" s="70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8" t="s">
        <v>127</v>
      </c>
      <c r="AT158" s="198" t="s">
        <v>123</v>
      </c>
      <c r="AU158" s="198" t="s">
        <v>84</v>
      </c>
      <c r="AY158" s="16" t="s">
        <v>121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6" t="s">
        <v>82</v>
      </c>
      <c r="BK158" s="199">
        <f>ROUND(I158*H158,2)</f>
        <v>0</v>
      </c>
      <c r="BL158" s="16" t="s">
        <v>127</v>
      </c>
      <c r="BM158" s="198" t="s">
        <v>194</v>
      </c>
    </row>
    <row r="159" spans="1:65" s="2" customFormat="1" ht="19.5">
      <c r="A159" s="33"/>
      <c r="B159" s="34"/>
      <c r="C159" s="35"/>
      <c r="D159" s="202" t="s">
        <v>169</v>
      </c>
      <c r="E159" s="35"/>
      <c r="F159" s="212" t="s">
        <v>195</v>
      </c>
      <c r="G159" s="35"/>
      <c r="H159" s="35"/>
      <c r="I159" s="213"/>
      <c r="J159" s="35"/>
      <c r="K159" s="35"/>
      <c r="L159" s="38"/>
      <c r="M159" s="214"/>
      <c r="N159" s="215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169</v>
      </c>
      <c r="AU159" s="16" t="s">
        <v>84</v>
      </c>
    </row>
    <row r="160" spans="1:65" s="13" customFormat="1" ht="11.25">
      <c r="B160" s="200"/>
      <c r="C160" s="201"/>
      <c r="D160" s="202" t="s">
        <v>129</v>
      </c>
      <c r="E160" s="201"/>
      <c r="F160" s="204" t="s">
        <v>196</v>
      </c>
      <c r="G160" s="201"/>
      <c r="H160" s="205">
        <v>22.5</v>
      </c>
      <c r="I160" s="206"/>
      <c r="J160" s="201"/>
      <c r="K160" s="201"/>
      <c r="L160" s="207"/>
      <c r="M160" s="208"/>
      <c r="N160" s="209"/>
      <c r="O160" s="209"/>
      <c r="P160" s="209"/>
      <c r="Q160" s="209"/>
      <c r="R160" s="209"/>
      <c r="S160" s="209"/>
      <c r="T160" s="210"/>
      <c r="AT160" s="211" t="s">
        <v>129</v>
      </c>
      <c r="AU160" s="211" t="s">
        <v>84</v>
      </c>
      <c r="AV160" s="13" t="s">
        <v>84</v>
      </c>
      <c r="AW160" s="13" t="s">
        <v>4</v>
      </c>
      <c r="AX160" s="13" t="s">
        <v>82</v>
      </c>
      <c r="AY160" s="211" t="s">
        <v>121</v>
      </c>
    </row>
    <row r="161" spans="1:65" s="2" customFormat="1" ht="16.5" customHeight="1">
      <c r="A161" s="33"/>
      <c r="B161" s="34"/>
      <c r="C161" s="186" t="s">
        <v>197</v>
      </c>
      <c r="D161" s="186" t="s">
        <v>123</v>
      </c>
      <c r="E161" s="187" t="s">
        <v>198</v>
      </c>
      <c r="F161" s="188" t="s">
        <v>199</v>
      </c>
      <c r="G161" s="189" t="s">
        <v>133</v>
      </c>
      <c r="H161" s="190">
        <v>185</v>
      </c>
      <c r="I161" s="191"/>
      <c r="J161" s="192">
        <f>ROUND(I161*H161,2)</f>
        <v>0</v>
      </c>
      <c r="K161" s="193"/>
      <c r="L161" s="38"/>
      <c r="M161" s="194" t="s">
        <v>1</v>
      </c>
      <c r="N161" s="195" t="s">
        <v>39</v>
      </c>
      <c r="O161" s="70"/>
      <c r="P161" s="196">
        <f>O161*H161</f>
        <v>0</v>
      </c>
      <c r="Q161" s="196">
        <v>0</v>
      </c>
      <c r="R161" s="196">
        <f>Q161*H161</f>
        <v>0</v>
      </c>
      <c r="S161" s="196">
        <v>0</v>
      </c>
      <c r="T161" s="197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98" t="s">
        <v>127</v>
      </c>
      <c r="AT161" s="198" t="s">
        <v>123</v>
      </c>
      <c r="AU161" s="198" t="s">
        <v>84</v>
      </c>
      <c r="AY161" s="16" t="s">
        <v>121</v>
      </c>
      <c r="BE161" s="199">
        <f>IF(N161="základní",J161,0)</f>
        <v>0</v>
      </c>
      <c r="BF161" s="199">
        <f>IF(N161="snížená",J161,0)</f>
        <v>0</v>
      </c>
      <c r="BG161" s="199">
        <f>IF(N161="zákl. přenesená",J161,0)</f>
        <v>0</v>
      </c>
      <c r="BH161" s="199">
        <f>IF(N161="sníž. přenesená",J161,0)</f>
        <v>0</v>
      </c>
      <c r="BI161" s="199">
        <f>IF(N161="nulová",J161,0)</f>
        <v>0</v>
      </c>
      <c r="BJ161" s="16" t="s">
        <v>82</v>
      </c>
      <c r="BK161" s="199">
        <f>ROUND(I161*H161,2)</f>
        <v>0</v>
      </c>
      <c r="BL161" s="16" t="s">
        <v>127</v>
      </c>
      <c r="BM161" s="198" t="s">
        <v>200</v>
      </c>
    </row>
    <row r="162" spans="1:65" s="13" customFormat="1" ht="11.25">
      <c r="B162" s="200"/>
      <c r="C162" s="201"/>
      <c r="D162" s="202" t="s">
        <v>129</v>
      </c>
      <c r="E162" s="203" t="s">
        <v>1</v>
      </c>
      <c r="F162" s="204" t="s">
        <v>201</v>
      </c>
      <c r="G162" s="201"/>
      <c r="H162" s="205">
        <v>185</v>
      </c>
      <c r="I162" s="206"/>
      <c r="J162" s="201"/>
      <c r="K162" s="201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129</v>
      </c>
      <c r="AU162" s="211" t="s">
        <v>84</v>
      </c>
      <c r="AV162" s="13" t="s">
        <v>84</v>
      </c>
      <c r="AW162" s="13" t="s">
        <v>30</v>
      </c>
      <c r="AX162" s="13" t="s">
        <v>82</v>
      </c>
      <c r="AY162" s="211" t="s">
        <v>121</v>
      </c>
    </row>
    <row r="163" spans="1:65" s="2" customFormat="1" ht="16.5" customHeight="1">
      <c r="A163" s="33"/>
      <c r="B163" s="34"/>
      <c r="C163" s="186" t="s">
        <v>202</v>
      </c>
      <c r="D163" s="186" t="s">
        <v>123</v>
      </c>
      <c r="E163" s="187" t="s">
        <v>203</v>
      </c>
      <c r="F163" s="188" t="s">
        <v>204</v>
      </c>
      <c r="G163" s="189" t="s">
        <v>126</v>
      </c>
      <c r="H163" s="190">
        <v>287</v>
      </c>
      <c r="I163" s="191"/>
      <c r="J163" s="192">
        <f>ROUND(I163*H163,2)</f>
        <v>0</v>
      </c>
      <c r="K163" s="193"/>
      <c r="L163" s="38"/>
      <c r="M163" s="194" t="s">
        <v>1</v>
      </c>
      <c r="N163" s="195" t="s">
        <v>39</v>
      </c>
      <c r="O163" s="70"/>
      <c r="P163" s="196">
        <f>O163*H163</f>
        <v>0</v>
      </c>
      <c r="Q163" s="196">
        <v>0</v>
      </c>
      <c r="R163" s="196">
        <f>Q163*H163</f>
        <v>0</v>
      </c>
      <c r="S163" s="196">
        <v>0</v>
      </c>
      <c r="T163" s="197">
        <f>S163*H163</f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98" t="s">
        <v>127</v>
      </c>
      <c r="AT163" s="198" t="s">
        <v>123</v>
      </c>
      <c r="AU163" s="198" t="s">
        <v>84</v>
      </c>
      <c r="AY163" s="16" t="s">
        <v>121</v>
      </c>
      <c r="BE163" s="199">
        <f>IF(N163="základní",J163,0)</f>
        <v>0</v>
      </c>
      <c r="BF163" s="199">
        <f>IF(N163="snížená",J163,0)</f>
        <v>0</v>
      </c>
      <c r="BG163" s="199">
        <f>IF(N163="zákl. přenesená",J163,0)</f>
        <v>0</v>
      </c>
      <c r="BH163" s="199">
        <f>IF(N163="sníž. přenesená",J163,0)</f>
        <v>0</v>
      </c>
      <c r="BI163" s="199">
        <f>IF(N163="nulová",J163,0)</f>
        <v>0</v>
      </c>
      <c r="BJ163" s="16" t="s">
        <v>82</v>
      </c>
      <c r="BK163" s="199">
        <f>ROUND(I163*H163,2)</f>
        <v>0</v>
      </c>
      <c r="BL163" s="16" t="s">
        <v>127</v>
      </c>
      <c r="BM163" s="198" t="s">
        <v>205</v>
      </c>
    </row>
    <row r="164" spans="1:65" s="13" customFormat="1" ht="11.25">
      <c r="B164" s="200"/>
      <c r="C164" s="201"/>
      <c r="D164" s="202" t="s">
        <v>129</v>
      </c>
      <c r="E164" s="203" t="s">
        <v>1</v>
      </c>
      <c r="F164" s="204" t="s">
        <v>206</v>
      </c>
      <c r="G164" s="201"/>
      <c r="H164" s="205">
        <v>287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129</v>
      </c>
      <c r="AU164" s="211" t="s">
        <v>84</v>
      </c>
      <c r="AV164" s="13" t="s">
        <v>84</v>
      </c>
      <c r="AW164" s="13" t="s">
        <v>30</v>
      </c>
      <c r="AX164" s="13" t="s">
        <v>82</v>
      </c>
      <c r="AY164" s="211" t="s">
        <v>121</v>
      </c>
    </row>
    <row r="165" spans="1:65" s="2" customFormat="1" ht="16.5" customHeight="1">
      <c r="A165" s="33"/>
      <c r="B165" s="34"/>
      <c r="C165" s="186" t="s">
        <v>207</v>
      </c>
      <c r="D165" s="186" t="s">
        <v>123</v>
      </c>
      <c r="E165" s="187" t="s">
        <v>208</v>
      </c>
      <c r="F165" s="188" t="s">
        <v>209</v>
      </c>
      <c r="G165" s="189" t="s">
        <v>126</v>
      </c>
      <c r="H165" s="190">
        <v>287</v>
      </c>
      <c r="I165" s="191"/>
      <c r="J165" s="192">
        <f>ROUND(I165*H165,2)</f>
        <v>0</v>
      </c>
      <c r="K165" s="193"/>
      <c r="L165" s="38"/>
      <c r="M165" s="194" t="s">
        <v>1</v>
      </c>
      <c r="N165" s="195" t="s">
        <v>39</v>
      </c>
      <c r="O165" s="70"/>
      <c r="P165" s="196">
        <f>O165*H165</f>
        <v>0</v>
      </c>
      <c r="Q165" s="196">
        <v>0</v>
      </c>
      <c r="R165" s="196">
        <f>Q165*H165</f>
        <v>0</v>
      </c>
      <c r="S165" s="196">
        <v>0</v>
      </c>
      <c r="T165" s="197">
        <f>S165*H165</f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98" t="s">
        <v>127</v>
      </c>
      <c r="AT165" s="198" t="s">
        <v>123</v>
      </c>
      <c r="AU165" s="198" t="s">
        <v>84</v>
      </c>
      <c r="AY165" s="16" t="s">
        <v>121</v>
      </c>
      <c r="BE165" s="199">
        <f>IF(N165="základní",J165,0)</f>
        <v>0</v>
      </c>
      <c r="BF165" s="199">
        <f>IF(N165="snížená",J165,0)</f>
        <v>0</v>
      </c>
      <c r="BG165" s="199">
        <f>IF(N165="zákl. přenesená",J165,0)</f>
        <v>0</v>
      </c>
      <c r="BH165" s="199">
        <f>IF(N165="sníž. přenesená",J165,0)</f>
        <v>0</v>
      </c>
      <c r="BI165" s="199">
        <f>IF(N165="nulová",J165,0)</f>
        <v>0</v>
      </c>
      <c r="BJ165" s="16" t="s">
        <v>82</v>
      </c>
      <c r="BK165" s="199">
        <f>ROUND(I165*H165,2)</f>
        <v>0</v>
      </c>
      <c r="BL165" s="16" t="s">
        <v>127</v>
      </c>
      <c r="BM165" s="198" t="s">
        <v>210</v>
      </c>
    </row>
    <row r="166" spans="1:65" s="2" customFormat="1" ht="16.5" customHeight="1">
      <c r="A166" s="33"/>
      <c r="B166" s="34"/>
      <c r="C166" s="227" t="s">
        <v>211</v>
      </c>
      <c r="D166" s="227" t="s">
        <v>212</v>
      </c>
      <c r="E166" s="228" t="s">
        <v>213</v>
      </c>
      <c r="F166" s="229" t="s">
        <v>214</v>
      </c>
      <c r="G166" s="230" t="s">
        <v>215</v>
      </c>
      <c r="H166" s="231">
        <v>7.1749999999999998</v>
      </c>
      <c r="I166" s="232"/>
      <c r="J166" s="233">
        <f>ROUND(I166*H166,2)</f>
        <v>0</v>
      </c>
      <c r="K166" s="234"/>
      <c r="L166" s="235"/>
      <c r="M166" s="236" t="s">
        <v>1</v>
      </c>
      <c r="N166" s="237" t="s">
        <v>39</v>
      </c>
      <c r="O166" s="70"/>
      <c r="P166" s="196">
        <f>O166*H166</f>
        <v>0</v>
      </c>
      <c r="Q166" s="196">
        <v>1E-3</v>
      </c>
      <c r="R166" s="196">
        <f>Q166*H166</f>
        <v>7.175E-3</v>
      </c>
      <c r="S166" s="196">
        <v>0</v>
      </c>
      <c r="T166" s="197">
        <f>S166*H166</f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98" t="s">
        <v>159</v>
      </c>
      <c r="AT166" s="198" t="s">
        <v>212</v>
      </c>
      <c r="AU166" s="198" t="s">
        <v>84</v>
      </c>
      <c r="AY166" s="16" t="s">
        <v>121</v>
      </c>
      <c r="BE166" s="199">
        <f>IF(N166="základní",J166,0)</f>
        <v>0</v>
      </c>
      <c r="BF166" s="199">
        <f>IF(N166="snížená",J166,0)</f>
        <v>0</v>
      </c>
      <c r="BG166" s="199">
        <f>IF(N166="zákl. přenesená",J166,0)</f>
        <v>0</v>
      </c>
      <c r="BH166" s="199">
        <f>IF(N166="sníž. přenesená",J166,0)</f>
        <v>0</v>
      </c>
      <c r="BI166" s="199">
        <f>IF(N166="nulová",J166,0)</f>
        <v>0</v>
      </c>
      <c r="BJ166" s="16" t="s">
        <v>82</v>
      </c>
      <c r="BK166" s="199">
        <f>ROUND(I166*H166,2)</f>
        <v>0</v>
      </c>
      <c r="BL166" s="16" t="s">
        <v>127</v>
      </c>
      <c r="BM166" s="198" t="s">
        <v>216</v>
      </c>
    </row>
    <row r="167" spans="1:65" s="2" customFormat="1" ht="19.5">
      <c r="A167" s="33"/>
      <c r="B167" s="34"/>
      <c r="C167" s="35"/>
      <c r="D167" s="202" t="s">
        <v>169</v>
      </c>
      <c r="E167" s="35"/>
      <c r="F167" s="212" t="s">
        <v>217</v>
      </c>
      <c r="G167" s="35"/>
      <c r="H167" s="35"/>
      <c r="I167" s="213"/>
      <c r="J167" s="35"/>
      <c r="K167" s="35"/>
      <c r="L167" s="38"/>
      <c r="M167" s="214"/>
      <c r="N167" s="215"/>
      <c r="O167" s="70"/>
      <c r="P167" s="70"/>
      <c r="Q167" s="70"/>
      <c r="R167" s="70"/>
      <c r="S167" s="70"/>
      <c r="T167" s="71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T167" s="16" t="s">
        <v>169</v>
      </c>
      <c r="AU167" s="16" t="s">
        <v>84</v>
      </c>
    </row>
    <row r="168" spans="1:65" s="13" customFormat="1" ht="11.25">
      <c r="B168" s="200"/>
      <c r="C168" s="201"/>
      <c r="D168" s="202" t="s">
        <v>129</v>
      </c>
      <c r="E168" s="201"/>
      <c r="F168" s="204" t="s">
        <v>218</v>
      </c>
      <c r="G168" s="201"/>
      <c r="H168" s="205">
        <v>7.1749999999999998</v>
      </c>
      <c r="I168" s="206"/>
      <c r="J168" s="201"/>
      <c r="K168" s="201"/>
      <c r="L168" s="207"/>
      <c r="M168" s="208"/>
      <c r="N168" s="209"/>
      <c r="O168" s="209"/>
      <c r="P168" s="209"/>
      <c r="Q168" s="209"/>
      <c r="R168" s="209"/>
      <c r="S168" s="209"/>
      <c r="T168" s="210"/>
      <c r="AT168" s="211" t="s">
        <v>129</v>
      </c>
      <c r="AU168" s="211" t="s">
        <v>84</v>
      </c>
      <c r="AV168" s="13" t="s">
        <v>84</v>
      </c>
      <c r="AW168" s="13" t="s">
        <v>4</v>
      </c>
      <c r="AX168" s="13" t="s">
        <v>82</v>
      </c>
      <c r="AY168" s="211" t="s">
        <v>121</v>
      </c>
    </row>
    <row r="169" spans="1:65" s="12" customFormat="1" ht="22.9" customHeight="1">
      <c r="B169" s="170"/>
      <c r="C169" s="171"/>
      <c r="D169" s="172" t="s">
        <v>73</v>
      </c>
      <c r="E169" s="184" t="s">
        <v>84</v>
      </c>
      <c r="F169" s="184" t="s">
        <v>219</v>
      </c>
      <c r="G169" s="171"/>
      <c r="H169" s="171"/>
      <c r="I169" s="174"/>
      <c r="J169" s="185">
        <f>BK169</f>
        <v>0</v>
      </c>
      <c r="K169" s="171"/>
      <c r="L169" s="176"/>
      <c r="M169" s="177"/>
      <c r="N169" s="178"/>
      <c r="O169" s="178"/>
      <c r="P169" s="179">
        <f>SUM(P170:P173)</f>
        <v>0</v>
      </c>
      <c r="Q169" s="178"/>
      <c r="R169" s="179">
        <f>SUM(R170:R173)</f>
        <v>9.7725000000000009</v>
      </c>
      <c r="S169" s="178"/>
      <c r="T169" s="180">
        <f>SUM(T170:T173)</f>
        <v>0</v>
      </c>
      <c r="AR169" s="181" t="s">
        <v>82</v>
      </c>
      <c r="AT169" s="182" t="s">
        <v>73</v>
      </c>
      <c r="AU169" s="182" t="s">
        <v>82</v>
      </c>
      <c r="AY169" s="181" t="s">
        <v>121</v>
      </c>
      <c r="BK169" s="183">
        <f>SUM(BK170:BK173)</f>
        <v>0</v>
      </c>
    </row>
    <row r="170" spans="1:65" s="2" customFormat="1" ht="16.5" customHeight="1">
      <c r="A170" s="33"/>
      <c r="B170" s="34"/>
      <c r="C170" s="186" t="s">
        <v>220</v>
      </c>
      <c r="D170" s="186" t="s">
        <v>123</v>
      </c>
      <c r="E170" s="187" t="s">
        <v>221</v>
      </c>
      <c r="F170" s="188" t="s">
        <v>222</v>
      </c>
      <c r="G170" s="189" t="s">
        <v>126</v>
      </c>
      <c r="H170" s="190">
        <v>45</v>
      </c>
      <c r="I170" s="191"/>
      <c r="J170" s="192">
        <f>ROUND(I170*H170,2)</f>
        <v>0</v>
      </c>
      <c r="K170" s="193"/>
      <c r="L170" s="38"/>
      <c r="M170" s="194" t="s">
        <v>1</v>
      </c>
      <c r="N170" s="195" t="s">
        <v>39</v>
      </c>
      <c r="O170" s="70"/>
      <c r="P170" s="196">
        <f>O170*H170</f>
        <v>0</v>
      </c>
      <c r="Q170" s="196">
        <v>0.108</v>
      </c>
      <c r="R170" s="196">
        <f>Q170*H170</f>
        <v>4.8600000000000003</v>
      </c>
      <c r="S170" s="196">
        <v>0</v>
      </c>
      <c r="T170" s="197">
        <f>S170*H170</f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98" t="s">
        <v>127</v>
      </c>
      <c r="AT170" s="198" t="s">
        <v>123</v>
      </c>
      <c r="AU170" s="198" t="s">
        <v>84</v>
      </c>
      <c r="AY170" s="16" t="s">
        <v>121</v>
      </c>
      <c r="BE170" s="199">
        <f>IF(N170="základní",J170,0)</f>
        <v>0</v>
      </c>
      <c r="BF170" s="199">
        <f>IF(N170="snížená",J170,0)</f>
        <v>0</v>
      </c>
      <c r="BG170" s="199">
        <f>IF(N170="zákl. přenesená",J170,0)</f>
        <v>0</v>
      </c>
      <c r="BH170" s="199">
        <f>IF(N170="sníž. přenesená",J170,0)</f>
        <v>0</v>
      </c>
      <c r="BI170" s="199">
        <f>IF(N170="nulová",J170,0)</f>
        <v>0</v>
      </c>
      <c r="BJ170" s="16" t="s">
        <v>82</v>
      </c>
      <c r="BK170" s="199">
        <f>ROUND(I170*H170,2)</f>
        <v>0</v>
      </c>
      <c r="BL170" s="16" t="s">
        <v>127</v>
      </c>
      <c r="BM170" s="198" t="s">
        <v>223</v>
      </c>
    </row>
    <row r="171" spans="1:65" s="13" customFormat="1" ht="11.25">
      <c r="B171" s="200"/>
      <c r="C171" s="201"/>
      <c r="D171" s="202" t="s">
        <v>129</v>
      </c>
      <c r="E171" s="203" t="s">
        <v>1</v>
      </c>
      <c r="F171" s="204" t="s">
        <v>224</v>
      </c>
      <c r="G171" s="201"/>
      <c r="H171" s="205">
        <v>45</v>
      </c>
      <c r="I171" s="206"/>
      <c r="J171" s="201"/>
      <c r="K171" s="201"/>
      <c r="L171" s="207"/>
      <c r="M171" s="208"/>
      <c r="N171" s="209"/>
      <c r="O171" s="209"/>
      <c r="P171" s="209"/>
      <c r="Q171" s="209"/>
      <c r="R171" s="209"/>
      <c r="S171" s="209"/>
      <c r="T171" s="210"/>
      <c r="AT171" s="211" t="s">
        <v>129</v>
      </c>
      <c r="AU171" s="211" t="s">
        <v>84</v>
      </c>
      <c r="AV171" s="13" t="s">
        <v>84</v>
      </c>
      <c r="AW171" s="13" t="s">
        <v>30</v>
      </c>
      <c r="AX171" s="13" t="s">
        <v>82</v>
      </c>
      <c r="AY171" s="211" t="s">
        <v>121</v>
      </c>
    </row>
    <row r="172" spans="1:65" s="2" customFormat="1" ht="16.5" customHeight="1">
      <c r="A172" s="33"/>
      <c r="B172" s="34"/>
      <c r="C172" s="227" t="s">
        <v>225</v>
      </c>
      <c r="D172" s="227" t="s">
        <v>212</v>
      </c>
      <c r="E172" s="228" t="s">
        <v>226</v>
      </c>
      <c r="F172" s="229" t="s">
        <v>227</v>
      </c>
      <c r="G172" s="230" t="s">
        <v>162</v>
      </c>
      <c r="H172" s="231">
        <v>3.75</v>
      </c>
      <c r="I172" s="232"/>
      <c r="J172" s="233">
        <f>ROUND(I172*H172,2)</f>
        <v>0</v>
      </c>
      <c r="K172" s="234"/>
      <c r="L172" s="235"/>
      <c r="M172" s="236" t="s">
        <v>1</v>
      </c>
      <c r="N172" s="237" t="s">
        <v>39</v>
      </c>
      <c r="O172" s="70"/>
      <c r="P172" s="196">
        <f>O172*H172</f>
        <v>0</v>
      </c>
      <c r="Q172" s="196">
        <v>1.31</v>
      </c>
      <c r="R172" s="196">
        <f>Q172*H172</f>
        <v>4.9125000000000005</v>
      </c>
      <c r="S172" s="196">
        <v>0</v>
      </c>
      <c r="T172" s="197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8" t="s">
        <v>159</v>
      </c>
      <c r="AT172" s="198" t="s">
        <v>212</v>
      </c>
      <c r="AU172" s="198" t="s">
        <v>84</v>
      </c>
      <c r="AY172" s="16" t="s">
        <v>121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6" t="s">
        <v>82</v>
      </c>
      <c r="BK172" s="199">
        <f>ROUND(I172*H172,2)</f>
        <v>0</v>
      </c>
      <c r="BL172" s="16" t="s">
        <v>127</v>
      </c>
      <c r="BM172" s="198" t="s">
        <v>228</v>
      </c>
    </row>
    <row r="173" spans="1:65" s="13" customFormat="1" ht="11.25">
      <c r="B173" s="200"/>
      <c r="C173" s="201"/>
      <c r="D173" s="202" t="s">
        <v>129</v>
      </c>
      <c r="E173" s="203" t="s">
        <v>1</v>
      </c>
      <c r="F173" s="204" t="s">
        <v>229</v>
      </c>
      <c r="G173" s="201"/>
      <c r="H173" s="205">
        <v>3.75</v>
      </c>
      <c r="I173" s="206"/>
      <c r="J173" s="201"/>
      <c r="K173" s="201"/>
      <c r="L173" s="207"/>
      <c r="M173" s="208"/>
      <c r="N173" s="209"/>
      <c r="O173" s="209"/>
      <c r="P173" s="209"/>
      <c r="Q173" s="209"/>
      <c r="R173" s="209"/>
      <c r="S173" s="209"/>
      <c r="T173" s="210"/>
      <c r="AT173" s="211" t="s">
        <v>129</v>
      </c>
      <c r="AU173" s="211" t="s">
        <v>84</v>
      </c>
      <c r="AV173" s="13" t="s">
        <v>84</v>
      </c>
      <c r="AW173" s="13" t="s">
        <v>30</v>
      </c>
      <c r="AX173" s="13" t="s">
        <v>82</v>
      </c>
      <c r="AY173" s="211" t="s">
        <v>121</v>
      </c>
    </row>
    <row r="174" spans="1:65" s="12" customFormat="1" ht="22.9" customHeight="1">
      <c r="B174" s="170"/>
      <c r="C174" s="171"/>
      <c r="D174" s="172" t="s">
        <v>73</v>
      </c>
      <c r="E174" s="184" t="s">
        <v>127</v>
      </c>
      <c r="F174" s="184" t="s">
        <v>230</v>
      </c>
      <c r="G174" s="171"/>
      <c r="H174" s="171"/>
      <c r="I174" s="174"/>
      <c r="J174" s="185">
        <f>BK174</f>
        <v>0</v>
      </c>
      <c r="K174" s="171"/>
      <c r="L174" s="176"/>
      <c r="M174" s="177"/>
      <c r="N174" s="178"/>
      <c r="O174" s="178"/>
      <c r="P174" s="179">
        <f>SUM(P175:P189)</f>
        <v>0</v>
      </c>
      <c r="Q174" s="178"/>
      <c r="R174" s="179">
        <f>SUM(R175:R189)</f>
        <v>0</v>
      </c>
      <c r="S174" s="178"/>
      <c r="T174" s="180">
        <f>SUM(T175:T189)</f>
        <v>1.05</v>
      </c>
      <c r="AR174" s="181" t="s">
        <v>82</v>
      </c>
      <c r="AT174" s="182" t="s">
        <v>73</v>
      </c>
      <c r="AU174" s="182" t="s">
        <v>82</v>
      </c>
      <c r="AY174" s="181" t="s">
        <v>121</v>
      </c>
      <c r="BK174" s="183">
        <f>SUM(BK175:BK189)</f>
        <v>0</v>
      </c>
    </row>
    <row r="175" spans="1:65" s="2" customFormat="1" ht="16.5" customHeight="1">
      <c r="A175" s="33"/>
      <c r="B175" s="34"/>
      <c r="C175" s="186" t="s">
        <v>231</v>
      </c>
      <c r="D175" s="186" t="s">
        <v>123</v>
      </c>
      <c r="E175" s="187" t="s">
        <v>232</v>
      </c>
      <c r="F175" s="188" t="s">
        <v>233</v>
      </c>
      <c r="G175" s="189" t="s">
        <v>133</v>
      </c>
      <c r="H175" s="190">
        <v>37</v>
      </c>
      <c r="I175" s="191"/>
      <c r="J175" s="192">
        <f>ROUND(I175*H175,2)</f>
        <v>0</v>
      </c>
      <c r="K175" s="193"/>
      <c r="L175" s="38"/>
      <c r="M175" s="194" t="s">
        <v>1</v>
      </c>
      <c r="N175" s="195" t="s">
        <v>39</v>
      </c>
      <c r="O175" s="70"/>
      <c r="P175" s="196">
        <f>O175*H175</f>
        <v>0</v>
      </c>
      <c r="Q175" s="196">
        <v>0</v>
      </c>
      <c r="R175" s="196">
        <f>Q175*H175</f>
        <v>0</v>
      </c>
      <c r="S175" s="196">
        <v>0</v>
      </c>
      <c r="T175" s="197">
        <f>S175*H175</f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98" t="s">
        <v>127</v>
      </c>
      <c r="AT175" s="198" t="s">
        <v>123</v>
      </c>
      <c r="AU175" s="198" t="s">
        <v>84</v>
      </c>
      <c r="AY175" s="16" t="s">
        <v>121</v>
      </c>
      <c r="BE175" s="199">
        <f>IF(N175="základní",J175,0)</f>
        <v>0</v>
      </c>
      <c r="BF175" s="199">
        <f>IF(N175="snížená",J175,0)</f>
        <v>0</v>
      </c>
      <c r="BG175" s="199">
        <f>IF(N175="zákl. přenesená",J175,0)</f>
        <v>0</v>
      </c>
      <c r="BH175" s="199">
        <f>IF(N175="sníž. přenesená",J175,0)</f>
        <v>0</v>
      </c>
      <c r="BI175" s="199">
        <f>IF(N175="nulová",J175,0)</f>
        <v>0</v>
      </c>
      <c r="BJ175" s="16" t="s">
        <v>82</v>
      </c>
      <c r="BK175" s="199">
        <f>ROUND(I175*H175,2)</f>
        <v>0</v>
      </c>
      <c r="BL175" s="16" t="s">
        <v>127</v>
      </c>
      <c r="BM175" s="198" t="s">
        <v>234</v>
      </c>
    </row>
    <row r="176" spans="1:65" s="13" customFormat="1" ht="11.25">
      <c r="B176" s="200"/>
      <c r="C176" s="201"/>
      <c r="D176" s="202" t="s">
        <v>129</v>
      </c>
      <c r="E176" s="203" t="s">
        <v>1</v>
      </c>
      <c r="F176" s="204" t="s">
        <v>235</v>
      </c>
      <c r="G176" s="201"/>
      <c r="H176" s="205">
        <v>37</v>
      </c>
      <c r="I176" s="206"/>
      <c r="J176" s="201"/>
      <c r="K176" s="201"/>
      <c r="L176" s="207"/>
      <c r="M176" s="208"/>
      <c r="N176" s="209"/>
      <c r="O176" s="209"/>
      <c r="P176" s="209"/>
      <c r="Q176" s="209"/>
      <c r="R176" s="209"/>
      <c r="S176" s="209"/>
      <c r="T176" s="210"/>
      <c r="AT176" s="211" t="s">
        <v>129</v>
      </c>
      <c r="AU176" s="211" t="s">
        <v>84</v>
      </c>
      <c r="AV176" s="13" t="s">
        <v>84</v>
      </c>
      <c r="AW176" s="13" t="s">
        <v>30</v>
      </c>
      <c r="AX176" s="13" t="s">
        <v>82</v>
      </c>
      <c r="AY176" s="211" t="s">
        <v>121</v>
      </c>
    </row>
    <row r="177" spans="1:65" s="2" customFormat="1" ht="16.5" customHeight="1">
      <c r="A177" s="33"/>
      <c r="B177" s="34"/>
      <c r="C177" s="186" t="s">
        <v>7</v>
      </c>
      <c r="D177" s="186" t="s">
        <v>123</v>
      </c>
      <c r="E177" s="187" t="s">
        <v>236</v>
      </c>
      <c r="F177" s="188" t="s">
        <v>237</v>
      </c>
      <c r="G177" s="189" t="s">
        <v>133</v>
      </c>
      <c r="H177" s="190">
        <v>56</v>
      </c>
      <c r="I177" s="191"/>
      <c r="J177" s="192">
        <f>ROUND(I177*H177,2)</f>
        <v>0</v>
      </c>
      <c r="K177" s="193"/>
      <c r="L177" s="38"/>
      <c r="M177" s="194" t="s">
        <v>1</v>
      </c>
      <c r="N177" s="195" t="s">
        <v>39</v>
      </c>
      <c r="O177" s="70"/>
      <c r="P177" s="196">
        <f>O177*H177</f>
        <v>0</v>
      </c>
      <c r="Q177" s="196">
        <v>0</v>
      </c>
      <c r="R177" s="196">
        <f>Q177*H177</f>
        <v>0</v>
      </c>
      <c r="S177" s="196">
        <v>0</v>
      </c>
      <c r="T177" s="197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98" t="s">
        <v>127</v>
      </c>
      <c r="AT177" s="198" t="s">
        <v>123</v>
      </c>
      <c r="AU177" s="198" t="s">
        <v>84</v>
      </c>
      <c r="AY177" s="16" t="s">
        <v>121</v>
      </c>
      <c r="BE177" s="199">
        <f>IF(N177="základní",J177,0)</f>
        <v>0</v>
      </c>
      <c r="BF177" s="199">
        <f>IF(N177="snížená",J177,0)</f>
        <v>0</v>
      </c>
      <c r="BG177" s="199">
        <f>IF(N177="zákl. přenesená",J177,0)</f>
        <v>0</v>
      </c>
      <c r="BH177" s="199">
        <f>IF(N177="sníž. přenesená",J177,0)</f>
        <v>0</v>
      </c>
      <c r="BI177" s="199">
        <f>IF(N177="nulová",J177,0)</f>
        <v>0</v>
      </c>
      <c r="BJ177" s="16" t="s">
        <v>82</v>
      </c>
      <c r="BK177" s="199">
        <f>ROUND(I177*H177,2)</f>
        <v>0</v>
      </c>
      <c r="BL177" s="16" t="s">
        <v>127</v>
      </c>
      <c r="BM177" s="198" t="s">
        <v>238</v>
      </c>
    </row>
    <row r="178" spans="1:65" s="13" customFormat="1" ht="11.25">
      <c r="B178" s="200"/>
      <c r="C178" s="201"/>
      <c r="D178" s="202" t="s">
        <v>129</v>
      </c>
      <c r="E178" s="203" t="s">
        <v>1</v>
      </c>
      <c r="F178" s="204" t="s">
        <v>239</v>
      </c>
      <c r="G178" s="201"/>
      <c r="H178" s="205">
        <v>56</v>
      </c>
      <c r="I178" s="206"/>
      <c r="J178" s="201"/>
      <c r="K178" s="201"/>
      <c r="L178" s="207"/>
      <c r="M178" s="208"/>
      <c r="N178" s="209"/>
      <c r="O178" s="209"/>
      <c r="P178" s="209"/>
      <c r="Q178" s="209"/>
      <c r="R178" s="209"/>
      <c r="S178" s="209"/>
      <c r="T178" s="210"/>
      <c r="AT178" s="211" t="s">
        <v>129</v>
      </c>
      <c r="AU178" s="211" t="s">
        <v>84</v>
      </c>
      <c r="AV178" s="13" t="s">
        <v>84</v>
      </c>
      <c r="AW178" s="13" t="s">
        <v>30</v>
      </c>
      <c r="AX178" s="13" t="s">
        <v>82</v>
      </c>
      <c r="AY178" s="211" t="s">
        <v>121</v>
      </c>
    </row>
    <row r="179" spans="1:65" s="2" customFormat="1" ht="21.75" customHeight="1">
      <c r="A179" s="33"/>
      <c r="B179" s="34"/>
      <c r="C179" s="186" t="s">
        <v>240</v>
      </c>
      <c r="D179" s="186" t="s">
        <v>123</v>
      </c>
      <c r="E179" s="187" t="s">
        <v>241</v>
      </c>
      <c r="F179" s="188" t="s">
        <v>242</v>
      </c>
      <c r="G179" s="189" t="s">
        <v>133</v>
      </c>
      <c r="H179" s="190">
        <v>64</v>
      </c>
      <c r="I179" s="191"/>
      <c r="J179" s="192">
        <f>ROUND(I179*H179,2)</f>
        <v>0</v>
      </c>
      <c r="K179" s="193"/>
      <c r="L179" s="38"/>
      <c r="M179" s="194" t="s">
        <v>1</v>
      </c>
      <c r="N179" s="195" t="s">
        <v>39</v>
      </c>
      <c r="O179" s="70"/>
      <c r="P179" s="196">
        <f>O179*H179</f>
        <v>0</v>
      </c>
      <c r="Q179" s="196">
        <v>0</v>
      </c>
      <c r="R179" s="196">
        <f>Q179*H179</f>
        <v>0</v>
      </c>
      <c r="S179" s="196">
        <v>0</v>
      </c>
      <c r="T179" s="197">
        <f>S179*H179</f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98" t="s">
        <v>127</v>
      </c>
      <c r="AT179" s="198" t="s">
        <v>123</v>
      </c>
      <c r="AU179" s="198" t="s">
        <v>84</v>
      </c>
      <c r="AY179" s="16" t="s">
        <v>121</v>
      </c>
      <c r="BE179" s="199">
        <f>IF(N179="základní",J179,0)</f>
        <v>0</v>
      </c>
      <c r="BF179" s="199">
        <f>IF(N179="snížená",J179,0)</f>
        <v>0</v>
      </c>
      <c r="BG179" s="199">
        <f>IF(N179="zákl. přenesená",J179,0)</f>
        <v>0</v>
      </c>
      <c r="BH179" s="199">
        <f>IF(N179="sníž. přenesená",J179,0)</f>
        <v>0</v>
      </c>
      <c r="BI179" s="199">
        <f>IF(N179="nulová",J179,0)</f>
        <v>0</v>
      </c>
      <c r="BJ179" s="16" t="s">
        <v>82</v>
      </c>
      <c r="BK179" s="199">
        <f>ROUND(I179*H179,2)</f>
        <v>0</v>
      </c>
      <c r="BL179" s="16" t="s">
        <v>127</v>
      </c>
      <c r="BM179" s="198" t="s">
        <v>243</v>
      </c>
    </row>
    <row r="180" spans="1:65" s="2" customFormat="1" ht="39">
      <c r="A180" s="33"/>
      <c r="B180" s="34"/>
      <c r="C180" s="35"/>
      <c r="D180" s="202" t="s">
        <v>169</v>
      </c>
      <c r="E180" s="35"/>
      <c r="F180" s="212" t="s">
        <v>244</v>
      </c>
      <c r="G180" s="35"/>
      <c r="H180" s="35"/>
      <c r="I180" s="213"/>
      <c r="J180" s="35"/>
      <c r="K180" s="35"/>
      <c r="L180" s="38"/>
      <c r="M180" s="214"/>
      <c r="N180" s="215"/>
      <c r="O180" s="70"/>
      <c r="P180" s="70"/>
      <c r="Q180" s="70"/>
      <c r="R180" s="70"/>
      <c r="S180" s="70"/>
      <c r="T180" s="71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T180" s="16" t="s">
        <v>169</v>
      </c>
      <c r="AU180" s="16" t="s">
        <v>84</v>
      </c>
    </row>
    <row r="181" spans="1:65" s="2" customFormat="1" ht="16.5" customHeight="1">
      <c r="A181" s="33"/>
      <c r="B181" s="34"/>
      <c r="C181" s="186" t="s">
        <v>245</v>
      </c>
      <c r="D181" s="186" t="s">
        <v>123</v>
      </c>
      <c r="E181" s="187" t="s">
        <v>246</v>
      </c>
      <c r="F181" s="188" t="s">
        <v>247</v>
      </c>
      <c r="G181" s="189" t="s">
        <v>126</v>
      </c>
      <c r="H181" s="190">
        <v>63</v>
      </c>
      <c r="I181" s="191"/>
      <c r="J181" s="192">
        <f>ROUND(I181*H181,2)</f>
        <v>0</v>
      </c>
      <c r="K181" s="193"/>
      <c r="L181" s="38"/>
      <c r="M181" s="194" t="s">
        <v>1</v>
      </c>
      <c r="N181" s="195" t="s">
        <v>39</v>
      </c>
      <c r="O181" s="70"/>
      <c r="P181" s="196">
        <f>O181*H181</f>
        <v>0</v>
      </c>
      <c r="Q181" s="196">
        <v>0</v>
      </c>
      <c r="R181" s="196">
        <f>Q181*H181</f>
        <v>0</v>
      </c>
      <c r="S181" s="196">
        <v>0</v>
      </c>
      <c r="T181" s="197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98" t="s">
        <v>127</v>
      </c>
      <c r="AT181" s="198" t="s">
        <v>123</v>
      </c>
      <c r="AU181" s="198" t="s">
        <v>84</v>
      </c>
      <c r="AY181" s="16" t="s">
        <v>121</v>
      </c>
      <c r="BE181" s="199">
        <f>IF(N181="základní",J181,0)</f>
        <v>0</v>
      </c>
      <c r="BF181" s="199">
        <f>IF(N181="snížená",J181,0)</f>
        <v>0</v>
      </c>
      <c r="BG181" s="199">
        <f>IF(N181="zákl. přenesená",J181,0)</f>
        <v>0</v>
      </c>
      <c r="BH181" s="199">
        <f>IF(N181="sníž. přenesená",J181,0)</f>
        <v>0</v>
      </c>
      <c r="BI181" s="199">
        <f>IF(N181="nulová",J181,0)</f>
        <v>0</v>
      </c>
      <c r="BJ181" s="16" t="s">
        <v>82</v>
      </c>
      <c r="BK181" s="199">
        <f>ROUND(I181*H181,2)</f>
        <v>0</v>
      </c>
      <c r="BL181" s="16" t="s">
        <v>127</v>
      </c>
      <c r="BM181" s="198" t="s">
        <v>248</v>
      </c>
    </row>
    <row r="182" spans="1:65" s="13" customFormat="1" ht="11.25">
      <c r="B182" s="200"/>
      <c r="C182" s="201"/>
      <c r="D182" s="202" t="s">
        <v>129</v>
      </c>
      <c r="E182" s="203" t="s">
        <v>1</v>
      </c>
      <c r="F182" s="204" t="s">
        <v>249</v>
      </c>
      <c r="G182" s="201"/>
      <c r="H182" s="205">
        <v>63</v>
      </c>
      <c r="I182" s="206"/>
      <c r="J182" s="201"/>
      <c r="K182" s="201"/>
      <c r="L182" s="207"/>
      <c r="M182" s="208"/>
      <c r="N182" s="209"/>
      <c r="O182" s="209"/>
      <c r="P182" s="209"/>
      <c r="Q182" s="209"/>
      <c r="R182" s="209"/>
      <c r="S182" s="209"/>
      <c r="T182" s="210"/>
      <c r="AT182" s="211" t="s">
        <v>129</v>
      </c>
      <c r="AU182" s="211" t="s">
        <v>84</v>
      </c>
      <c r="AV182" s="13" t="s">
        <v>84</v>
      </c>
      <c r="AW182" s="13" t="s">
        <v>30</v>
      </c>
      <c r="AX182" s="13" t="s">
        <v>82</v>
      </c>
      <c r="AY182" s="211" t="s">
        <v>121</v>
      </c>
    </row>
    <row r="183" spans="1:65" s="2" customFormat="1" ht="21.75" customHeight="1">
      <c r="A183" s="33"/>
      <c r="B183" s="34"/>
      <c r="C183" s="186" t="s">
        <v>250</v>
      </c>
      <c r="D183" s="186" t="s">
        <v>123</v>
      </c>
      <c r="E183" s="187" t="s">
        <v>251</v>
      </c>
      <c r="F183" s="188" t="s">
        <v>252</v>
      </c>
      <c r="G183" s="189" t="s">
        <v>133</v>
      </c>
      <c r="H183" s="190">
        <v>40</v>
      </c>
      <c r="I183" s="191"/>
      <c r="J183" s="192">
        <f>ROUND(I183*H183,2)</f>
        <v>0</v>
      </c>
      <c r="K183" s="193"/>
      <c r="L183" s="38"/>
      <c r="M183" s="194" t="s">
        <v>1</v>
      </c>
      <c r="N183" s="195" t="s">
        <v>39</v>
      </c>
      <c r="O183" s="70"/>
      <c r="P183" s="196">
        <f>O183*H183</f>
        <v>0</v>
      </c>
      <c r="Q183" s="196">
        <v>0</v>
      </c>
      <c r="R183" s="196">
        <f>Q183*H183</f>
        <v>0</v>
      </c>
      <c r="S183" s="196">
        <v>0</v>
      </c>
      <c r="T183" s="197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98" t="s">
        <v>127</v>
      </c>
      <c r="AT183" s="198" t="s">
        <v>123</v>
      </c>
      <c r="AU183" s="198" t="s">
        <v>84</v>
      </c>
      <c r="AY183" s="16" t="s">
        <v>121</v>
      </c>
      <c r="BE183" s="199">
        <f>IF(N183="základní",J183,0)</f>
        <v>0</v>
      </c>
      <c r="BF183" s="199">
        <f>IF(N183="snížená",J183,0)</f>
        <v>0</v>
      </c>
      <c r="BG183" s="199">
        <f>IF(N183="zákl. přenesená",J183,0)</f>
        <v>0</v>
      </c>
      <c r="BH183" s="199">
        <f>IF(N183="sníž. přenesená",J183,0)</f>
        <v>0</v>
      </c>
      <c r="BI183" s="199">
        <f>IF(N183="nulová",J183,0)</f>
        <v>0</v>
      </c>
      <c r="BJ183" s="16" t="s">
        <v>82</v>
      </c>
      <c r="BK183" s="199">
        <f>ROUND(I183*H183,2)</f>
        <v>0</v>
      </c>
      <c r="BL183" s="16" t="s">
        <v>127</v>
      </c>
      <c r="BM183" s="198" t="s">
        <v>253</v>
      </c>
    </row>
    <row r="184" spans="1:65" s="2" customFormat="1" ht="19.5">
      <c r="A184" s="33"/>
      <c r="B184" s="34"/>
      <c r="C184" s="35"/>
      <c r="D184" s="202" t="s">
        <v>169</v>
      </c>
      <c r="E184" s="35"/>
      <c r="F184" s="212" t="s">
        <v>254</v>
      </c>
      <c r="G184" s="35"/>
      <c r="H184" s="35"/>
      <c r="I184" s="213"/>
      <c r="J184" s="35"/>
      <c r="K184" s="35"/>
      <c r="L184" s="38"/>
      <c r="M184" s="214"/>
      <c r="N184" s="215"/>
      <c r="O184" s="70"/>
      <c r="P184" s="70"/>
      <c r="Q184" s="70"/>
      <c r="R184" s="70"/>
      <c r="S184" s="70"/>
      <c r="T184" s="71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T184" s="16" t="s">
        <v>169</v>
      </c>
      <c r="AU184" s="16" t="s">
        <v>84</v>
      </c>
    </row>
    <row r="185" spans="1:65" s="2" customFormat="1" ht="16.5" customHeight="1">
      <c r="A185" s="33"/>
      <c r="B185" s="34"/>
      <c r="C185" s="186" t="s">
        <v>255</v>
      </c>
      <c r="D185" s="186" t="s">
        <v>123</v>
      </c>
      <c r="E185" s="187" t="s">
        <v>256</v>
      </c>
      <c r="F185" s="188" t="s">
        <v>257</v>
      </c>
      <c r="G185" s="189" t="s">
        <v>258</v>
      </c>
      <c r="H185" s="190">
        <v>19.5</v>
      </c>
      <c r="I185" s="191"/>
      <c r="J185" s="192">
        <f>ROUND(I185*H185,2)</f>
        <v>0</v>
      </c>
      <c r="K185" s="193"/>
      <c r="L185" s="38"/>
      <c r="M185" s="194" t="s">
        <v>1</v>
      </c>
      <c r="N185" s="195" t="s">
        <v>39</v>
      </c>
      <c r="O185" s="70"/>
      <c r="P185" s="196">
        <f>O185*H185</f>
        <v>0</v>
      </c>
      <c r="Q185" s="196">
        <v>0</v>
      </c>
      <c r="R185" s="196">
        <f>Q185*H185</f>
        <v>0</v>
      </c>
      <c r="S185" s="196">
        <v>0</v>
      </c>
      <c r="T185" s="197">
        <f>S185*H185</f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98" t="s">
        <v>127</v>
      </c>
      <c r="AT185" s="198" t="s">
        <v>123</v>
      </c>
      <c r="AU185" s="198" t="s">
        <v>84</v>
      </c>
      <c r="AY185" s="16" t="s">
        <v>121</v>
      </c>
      <c r="BE185" s="199">
        <f>IF(N185="základní",J185,0)</f>
        <v>0</v>
      </c>
      <c r="BF185" s="199">
        <f>IF(N185="snížená",J185,0)</f>
        <v>0</v>
      </c>
      <c r="BG185" s="199">
        <f>IF(N185="zákl. přenesená",J185,0)</f>
        <v>0</v>
      </c>
      <c r="BH185" s="199">
        <f>IF(N185="sníž. přenesená",J185,0)</f>
        <v>0</v>
      </c>
      <c r="BI185" s="199">
        <f>IF(N185="nulová",J185,0)</f>
        <v>0</v>
      </c>
      <c r="BJ185" s="16" t="s">
        <v>82</v>
      </c>
      <c r="BK185" s="199">
        <f>ROUND(I185*H185,2)</f>
        <v>0</v>
      </c>
      <c r="BL185" s="16" t="s">
        <v>127</v>
      </c>
      <c r="BM185" s="198" t="s">
        <v>259</v>
      </c>
    </row>
    <row r="186" spans="1:65" s="2" customFormat="1" ht="39">
      <c r="A186" s="33"/>
      <c r="B186" s="34"/>
      <c r="C186" s="35"/>
      <c r="D186" s="202" t="s">
        <v>169</v>
      </c>
      <c r="E186" s="35"/>
      <c r="F186" s="212" t="s">
        <v>260</v>
      </c>
      <c r="G186" s="35"/>
      <c r="H186" s="35"/>
      <c r="I186" s="213"/>
      <c r="J186" s="35"/>
      <c r="K186" s="35"/>
      <c r="L186" s="38"/>
      <c r="M186" s="214"/>
      <c r="N186" s="215"/>
      <c r="O186" s="70"/>
      <c r="P186" s="70"/>
      <c r="Q186" s="70"/>
      <c r="R186" s="70"/>
      <c r="S186" s="70"/>
      <c r="T186" s="71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T186" s="16" t="s">
        <v>169</v>
      </c>
      <c r="AU186" s="16" t="s">
        <v>84</v>
      </c>
    </row>
    <row r="187" spans="1:65" s="13" customFormat="1" ht="11.25">
      <c r="B187" s="200"/>
      <c r="C187" s="201"/>
      <c r="D187" s="202" t="s">
        <v>129</v>
      </c>
      <c r="E187" s="203" t="s">
        <v>1</v>
      </c>
      <c r="F187" s="204" t="s">
        <v>261</v>
      </c>
      <c r="G187" s="201"/>
      <c r="H187" s="205">
        <v>19.5</v>
      </c>
      <c r="I187" s="206"/>
      <c r="J187" s="201"/>
      <c r="K187" s="201"/>
      <c r="L187" s="207"/>
      <c r="M187" s="208"/>
      <c r="N187" s="209"/>
      <c r="O187" s="209"/>
      <c r="P187" s="209"/>
      <c r="Q187" s="209"/>
      <c r="R187" s="209"/>
      <c r="S187" s="209"/>
      <c r="T187" s="210"/>
      <c r="AT187" s="211" t="s">
        <v>129</v>
      </c>
      <c r="AU187" s="211" t="s">
        <v>84</v>
      </c>
      <c r="AV187" s="13" t="s">
        <v>84</v>
      </c>
      <c r="AW187" s="13" t="s">
        <v>30</v>
      </c>
      <c r="AX187" s="13" t="s">
        <v>82</v>
      </c>
      <c r="AY187" s="211" t="s">
        <v>121</v>
      </c>
    </row>
    <row r="188" spans="1:65" s="2" customFormat="1" ht="16.5" customHeight="1">
      <c r="A188" s="33"/>
      <c r="B188" s="34"/>
      <c r="C188" s="186" t="s">
        <v>262</v>
      </c>
      <c r="D188" s="186" t="s">
        <v>123</v>
      </c>
      <c r="E188" s="187" t="s">
        <v>263</v>
      </c>
      <c r="F188" s="188" t="s">
        <v>264</v>
      </c>
      <c r="G188" s="189" t="s">
        <v>258</v>
      </c>
      <c r="H188" s="190">
        <v>70</v>
      </c>
      <c r="I188" s="191"/>
      <c r="J188" s="192">
        <f>ROUND(I188*H188,2)</f>
        <v>0</v>
      </c>
      <c r="K188" s="193"/>
      <c r="L188" s="38"/>
      <c r="M188" s="194" t="s">
        <v>1</v>
      </c>
      <c r="N188" s="195" t="s">
        <v>39</v>
      </c>
      <c r="O188" s="70"/>
      <c r="P188" s="196">
        <f>O188*H188</f>
        <v>0</v>
      </c>
      <c r="Q188" s="196">
        <v>0</v>
      </c>
      <c r="R188" s="196">
        <f>Q188*H188</f>
        <v>0</v>
      </c>
      <c r="S188" s="196">
        <v>1.4999999999999999E-2</v>
      </c>
      <c r="T188" s="197">
        <f>S188*H188</f>
        <v>1.05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98" t="s">
        <v>127</v>
      </c>
      <c r="AT188" s="198" t="s">
        <v>123</v>
      </c>
      <c r="AU188" s="198" t="s">
        <v>84</v>
      </c>
      <c r="AY188" s="16" t="s">
        <v>121</v>
      </c>
      <c r="BE188" s="199">
        <f>IF(N188="základní",J188,0)</f>
        <v>0</v>
      </c>
      <c r="BF188" s="199">
        <f>IF(N188="snížená",J188,0)</f>
        <v>0</v>
      </c>
      <c r="BG188" s="199">
        <f>IF(N188="zákl. přenesená",J188,0)</f>
        <v>0</v>
      </c>
      <c r="BH188" s="199">
        <f>IF(N188="sníž. přenesená",J188,0)</f>
        <v>0</v>
      </c>
      <c r="BI188" s="199">
        <f>IF(N188="nulová",J188,0)</f>
        <v>0</v>
      </c>
      <c r="BJ188" s="16" t="s">
        <v>82</v>
      </c>
      <c r="BK188" s="199">
        <f>ROUND(I188*H188,2)</f>
        <v>0</v>
      </c>
      <c r="BL188" s="16" t="s">
        <v>127</v>
      </c>
      <c r="BM188" s="198" t="s">
        <v>265</v>
      </c>
    </row>
    <row r="189" spans="1:65" s="13" customFormat="1" ht="11.25">
      <c r="B189" s="200"/>
      <c r="C189" s="201"/>
      <c r="D189" s="202" t="s">
        <v>129</v>
      </c>
      <c r="E189" s="203" t="s">
        <v>1</v>
      </c>
      <c r="F189" s="204" t="s">
        <v>266</v>
      </c>
      <c r="G189" s="201"/>
      <c r="H189" s="205">
        <v>70</v>
      </c>
      <c r="I189" s="206"/>
      <c r="J189" s="201"/>
      <c r="K189" s="201"/>
      <c r="L189" s="207"/>
      <c r="M189" s="208"/>
      <c r="N189" s="209"/>
      <c r="O189" s="209"/>
      <c r="P189" s="209"/>
      <c r="Q189" s="209"/>
      <c r="R189" s="209"/>
      <c r="S189" s="209"/>
      <c r="T189" s="210"/>
      <c r="AT189" s="211" t="s">
        <v>129</v>
      </c>
      <c r="AU189" s="211" t="s">
        <v>84</v>
      </c>
      <c r="AV189" s="13" t="s">
        <v>84</v>
      </c>
      <c r="AW189" s="13" t="s">
        <v>30</v>
      </c>
      <c r="AX189" s="13" t="s">
        <v>82</v>
      </c>
      <c r="AY189" s="211" t="s">
        <v>121</v>
      </c>
    </row>
    <row r="190" spans="1:65" s="12" customFormat="1" ht="22.9" customHeight="1">
      <c r="B190" s="170"/>
      <c r="C190" s="171"/>
      <c r="D190" s="172" t="s">
        <v>73</v>
      </c>
      <c r="E190" s="184" t="s">
        <v>150</v>
      </c>
      <c r="F190" s="184" t="s">
        <v>267</v>
      </c>
      <c r="G190" s="171"/>
      <c r="H190" s="171"/>
      <c r="I190" s="174"/>
      <c r="J190" s="185">
        <f>BK190</f>
        <v>0</v>
      </c>
      <c r="K190" s="171"/>
      <c r="L190" s="176"/>
      <c r="M190" s="177"/>
      <c r="N190" s="178"/>
      <c r="O190" s="178"/>
      <c r="P190" s="179">
        <f>SUM(P191:P192)</f>
        <v>0</v>
      </c>
      <c r="Q190" s="178"/>
      <c r="R190" s="179">
        <f>SUM(R191:R192)</f>
        <v>0.88095999999999997</v>
      </c>
      <c r="S190" s="178"/>
      <c r="T190" s="180">
        <f>SUM(T191:T192)</f>
        <v>0.56000000000000005</v>
      </c>
      <c r="AR190" s="181" t="s">
        <v>82</v>
      </c>
      <c r="AT190" s="182" t="s">
        <v>73</v>
      </c>
      <c r="AU190" s="182" t="s">
        <v>82</v>
      </c>
      <c r="AY190" s="181" t="s">
        <v>121</v>
      </c>
      <c r="BK190" s="183">
        <f>SUM(BK191:BK192)</f>
        <v>0</v>
      </c>
    </row>
    <row r="191" spans="1:65" s="2" customFormat="1" ht="16.5" customHeight="1">
      <c r="A191" s="33"/>
      <c r="B191" s="34"/>
      <c r="C191" s="186" t="s">
        <v>268</v>
      </c>
      <c r="D191" s="186" t="s">
        <v>123</v>
      </c>
      <c r="E191" s="187" t="s">
        <v>269</v>
      </c>
      <c r="F191" s="188" t="s">
        <v>270</v>
      </c>
      <c r="G191" s="189" t="s">
        <v>126</v>
      </c>
      <c r="H191" s="190">
        <v>16</v>
      </c>
      <c r="I191" s="191"/>
      <c r="J191" s="192">
        <f>ROUND(I191*H191,2)</f>
        <v>0</v>
      </c>
      <c r="K191" s="193"/>
      <c r="L191" s="38"/>
      <c r="M191" s="194" t="s">
        <v>1</v>
      </c>
      <c r="N191" s="195" t="s">
        <v>39</v>
      </c>
      <c r="O191" s="70"/>
      <c r="P191" s="196">
        <f>O191*H191</f>
        <v>0</v>
      </c>
      <c r="Q191" s="196">
        <v>5.5059999999999998E-2</v>
      </c>
      <c r="R191" s="196">
        <f>Q191*H191</f>
        <v>0.88095999999999997</v>
      </c>
      <c r="S191" s="196">
        <v>3.5000000000000003E-2</v>
      </c>
      <c r="T191" s="197">
        <f>S191*H191</f>
        <v>0.56000000000000005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98" t="s">
        <v>127</v>
      </c>
      <c r="AT191" s="198" t="s">
        <v>123</v>
      </c>
      <c r="AU191" s="198" t="s">
        <v>84</v>
      </c>
      <c r="AY191" s="16" t="s">
        <v>121</v>
      </c>
      <c r="BE191" s="199">
        <f>IF(N191="základní",J191,0)</f>
        <v>0</v>
      </c>
      <c r="BF191" s="199">
        <f>IF(N191="snížená",J191,0)</f>
        <v>0</v>
      </c>
      <c r="BG191" s="199">
        <f>IF(N191="zákl. přenesená",J191,0)</f>
        <v>0</v>
      </c>
      <c r="BH191" s="199">
        <f>IF(N191="sníž. přenesená",J191,0)</f>
        <v>0</v>
      </c>
      <c r="BI191" s="199">
        <f>IF(N191="nulová",J191,0)</f>
        <v>0</v>
      </c>
      <c r="BJ191" s="16" t="s">
        <v>82</v>
      </c>
      <c r="BK191" s="199">
        <f>ROUND(I191*H191,2)</f>
        <v>0</v>
      </c>
      <c r="BL191" s="16" t="s">
        <v>127</v>
      </c>
      <c r="BM191" s="198" t="s">
        <v>271</v>
      </c>
    </row>
    <row r="192" spans="1:65" s="13" customFormat="1" ht="11.25">
      <c r="B192" s="200"/>
      <c r="C192" s="201"/>
      <c r="D192" s="202" t="s">
        <v>129</v>
      </c>
      <c r="E192" s="203" t="s">
        <v>1</v>
      </c>
      <c r="F192" s="204" t="s">
        <v>272</v>
      </c>
      <c r="G192" s="201"/>
      <c r="H192" s="205">
        <v>16</v>
      </c>
      <c r="I192" s="206"/>
      <c r="J192" s="201"/>
      <c r="K192" s="201"/>
      <c r="L192" s="207"/>
      <c r="M192" s="208"/>
      <c r="N192" s="209"/>
      <c r="O192" s="209"/>
      <c r="P192" s="209"/>
      <c r="Q192" s="209"/>
      <c r="R192" s="209"/>
      <c r="S192" s="209"/>
      <c r="T192" s="210"/>
      <c r="AT192" s="211" t="s">
        <v>129</v>
      </c>
      <c r="AU192" s="211" t="s">
        <v>84</v>
      </c>
      <c r="AV192" s="13" t="s">
        <v>84</v>
      </c>
      <c r="AW192" s="13" t="s">
        <v>30</v>
      </c>
      <c r="AX192" s="13" t="s">
        <v>82</v>
      </c>
      <c r="AY192" s="211" t="s">
        <v>121</v>
      </c>
    </row>
    <row r="193" spans="1:65" s="12" customFormat="1" ht="22.9" customHeight="1">
      <c r="B193" s="170"/>
      <c r="C193" s="171"/>
      <c r="D193" s="172" t="s">
        <v>73</v>
      </c>
      <c r="E193" s="184" t="s">
        <v>165</v>
      </c>
      <c r="F193" s="184" t="s">
        <v>273</v>
      </c>
      <c r="G193" s="171"/>
      <c r="H193" s="171"/>
      <c r="I193" s="174"/>
      <c r="J193" s="185">
        <f>BK193</f>
        <v>0</v>
      </c>
      <c r="K193" s="171"/>
      <c r="L193" s="176"/>
      <c r="M193" s="177"/>
      <c r="N193" s="178"/>
      <c r="O193" s="178"/>
      <c r="P193" s="179">
        <f>SUM(P194:P199)</f>
        <v>0</v>
      </c>
      <c r="Q193" s="178"/>
      <c r="R193" s="179">
        <f>SUM(R194:R199)</f>
        <v>0</v>
      </c>
      <c r="S193" s="178"/>
      <c r="T193" s="180">
        <f>SUM(T194:T199)</f>
        <v>170</v>
      </c>
      <c r="AR193" s="181" t="s">
        <v>82</v>
      </c>
      <c r="AT193" s="182" t="s">
        <v>73</v>
      </c>
      <c r="AU193" s="182" t="s">
        <v>82</v>
      </c>
      <c r="AY193" s="181" t="s">
        <v>121</v>
      </c>
      <c r="BK193" s="183">
        <f>SUM(BK194:BK199)</f>
        <v>0</v>
      </c>
    </row>
    <row r="194" spans="1:65" s="2" customFormat="1" ht="16.5" customHeight="1">
      <c r="A194" s="33"/>
      <c r="B194" s="34"/>
      <c r="C194" s="186" t="s">
        <v>274</v>
      </c>
      <c r="D194" s="186" t="s">
        <v>123</v>
      </c>
      <c r="E194" s="187" t="s">
        <v>275</v>
      </c>
      <c r="F194" s="188" t="s">
        <v>276</v>
      </c>
      <c r="G194" s="189" t="s">
        <v>126</v>
      </c>
      <c r="H194" s="190">
        <v>80</v>
      </c>
      <c r="I194" s="191"/>
      <c r="J194" s="192">
        <f>ROUND(I194*H194,2)</f>
        <v>0</v>
      </c>
      <c r="K194" s="193"/>
      <c r="L194" s="38"/>
      <c r="M194" s="194" t="s">
        <v>1</v>
      </c>
      <c r="N194" s="195" t="s">
        <v>39</v>
      </c>
      <c r="O194" s="70"/>
      <c r="P194" s="196">
        <f>O194*H194</f>
        <v>0</v>
      </c>
      <c r="Q194" s="196">
        <v>0</v>
      </c>
      <c r="R194" s="196">
        <f>Q194*H194</f>
        <v>0</v>
      </c>
      <c r="S194" s="196">
        <v>0</v>
      </c>
      <c r="T194" s="197">
        <f>S194*H194</f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98" t="s">
        <v>127</v>
      </c>
      <c r="AT194" s="198" t="s">
        <v>123</v>
      </c>
      <c r="AU194" s="198" t="s">
        <v>84</v>
      </c>
      <c r="AY194" s="16" t="s">
        <v>121</v>
      </c>
      <c r="BE194" s="199">
        <f>IF(N194="základní",J194,0)</f>
        <v>0</v>
      </c>
      <c r="BF194" s="199">
        <f>IF(N194="snížená",J194,0)</f>
        <v>0</v>
      </c>
      <c r="BG194" s="199">
        <f>IF(N194="zákl. přenesená",J194,0)</f>
        <v>0</v>
      </c>
      <c r="BH194" s="199">
        <f>IF(N194="sníž. přenesená",J194,0)</f>
        <v>0</v>
      </c>
      <c r="BI194" s="199">
        <f>IF(N194="nulová",J194,0)</f>
        <v>0</v>
      </c>
      <c r="BJ194" s="16" t="s">
        <v>82</v>
      </c>
      <c r="BK194" s="199">
        <f>ROUND(I194*H194,2)</f>
        <v>0</v>
      </c>
      <c r="BL194" s="16" t="s">
        <v>127</v>
      </c>
      <c r="BM194" s="198" t="s">
        <v>277</v>
      </c>
    </row>
    <row r="195" spans="1:65" s="13" customFormat="1" ht="11.25">
      <c r="B195" s="200"/>
      <c r="C195" s="201"/>
      <c r="D195" s="202" t="s">
        <v>129</v>
      </c>
      <c r="E195" s="203" t="s">
        <v>1</v>
      </c>
      <c r="F195" s="204" t="s">
        <v>278</v>
      </c>
      <c r="G195" s="201"/>
      <c r="H195" s="205">
        <v>80</v>
      </c>
      <c r="I195" s="206"/>
      <c r="J195" s="201"/>
      <c r="K195" s="201"/>
      <c r="L195" s="207"/>
      <c r="M195" s="208"/>
      <c r="N195" s="209"/>
      <c r="O195" s="209"/>
      <c r="P195" s="209"/>
      <c r="Q195" s="209"/>
      <c r="R195" s="209"/>
      <c r="S195" s="209"/>
      <c r="T195" s="210"/>
      <c r="AT195" s="211" t="s">
        <v>129</v>
      </c>
      <c r="AU195" s="211" t="s">
        <v>84</v>
      </c>
      <c r="AV195" s="13" t="s">
        <v>84</v>
      </c>
      <c r="AW195" s="13" t="s">
        <v>30</v>
      </c>
      <c r="AX195" s="13" t="s">
        <v>82</v>
      </c>
      <c r="AY195" s="211" t="s">
        <v>121</v>
      </c>
    </row>
    <row r="196" spans="1:65" s="2" customFormat="1" ht="16.5" customHeight="1">
      <c r="A196" s="33"/>
      <c r="B196" s="34"/>
      <c r="C196" s="186" t="s">
        <v>279</v>
      </c>
      <c r="D196" s="186" t="s">
        <v>123</v>
      </c>
      <c r="E196" s="187" t="s">
        <v>280</v>
      </c>
      <c r="F196" s="188" t="s">
        <v>281</v>
      </c>
      <c r="G196" s="189" t="s">
        <v>133</v>
      </c>
      <c r="H196" s="190">
        <v>68</v>
      </c>
      <c r="I196" s="191"/>
      <c r="J196" s="192">
        <f>ROUND(I196*H196,2)</f>
        <v>0</v>
      </c>
      <c r="K196" s="193"/>
      <c r="L196" s="38"/>
      <c r="M196" s="194" t="s">
        <v>1</v>
      </c>
      <c r="N196" s="195" t="s">
        <v>39</v>
      </c>
      <c r="O196" s="70"/>
      <c r="P196" s="196">
        <f>O196*H196</f>
        <v>0</v>
      </c>
      <c r="Q196" s="196">
        <v>0</v>
      </c>
      <c r="R196" s="196">
        <f>Q196*H196</f>
        <v>0</v>
      </c>
      <c r="S196" s="196">
        <v>2.5</v>
      </c>
      <c r="T196" s="197">
        <f>S196*H196</f>
        <v>170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98" t="s">
        <v>127</v>
      </c>
      <c r="AT196" s="198" t="s">
        <v>123</v>
      </c>
      <c r="AU196" s="198" t="s">
        <v>84</v>
      </c>
      <c r="AY196" s="16" t="s">
        <v>121</v>
      </c>
      <c r="BE196" s="199">
        <f>IF(N196="základní",J196,0)</f>
        <v>0</v>
      </c>
      <c r="BF196" s="199">
        <f>IF(N196="snížená",J196,0)</f>
        <v>0</v>
      </c>
      <c r="BG196" s="199">
        <f>IF(N196="zákl. přenesená",J196,0)</f>
        <v>0</v>
      </c>
      <c r="BH196" s="199">
        <f>IF(N196="sníž. přenesená",J196,0)</f>
        <v>0</v>
      </c>
      <c r="BI196" s="199">
        <f>IF(N196="nulová",J196,0)</f>
        <v>0</v>
      </c>
      <c r="BJ196" s="16" t="s">
        <v>82</v>
      </c>
      <c r="BK196" s="199">
        <f>ROUND(I196*H196,2)</f>
        <v>0</v>
      </c>
      <c r="BL196" s="16" t="s">
        <v>127</v>
      </c>
      <c r="BM196" s="198" t="s">
        <v>282</v>
      </c>
    </row>
    <row r="197" spans="1:65" s="13" customFormat="1" ht="11.25">
      <c r="B197" s="200"/>
      <c r="C197" s="201"/>
      <c r="D197" s="202" t="s">
        <v>129</v>
      </c>
      <c r="E197" s="203" t="s">
        <v>1</v>
      </c>
      <c r="F197" s="204" t="s">
        <v>283</v>
      </c>
      <c r="G197" s="201"/>
      <c r="H197" s="205">
        <v>68</v>
      </c>
      <c r="I197" s="206"/>
      <c r="J197" s="201"/>
      <c r="K197" s="201"/>
      <c r="L197" s="207"/>
      <c r="M197" s="208"/>
      <c r="N197" s="209"/>
      <c r="O197" s="209"/>
      <c r="P197" s="209"/>
      <c r="Q197" s="209"/>
      <c r="R197" s="209"/>
      <c r="S197" s="209"/>
      <c r="T197" s="210"/>
      <c r="AT197" s="211" t="s">
        <v>129</v>
      </c>
      <c r="AU197" s="211" t="s">
        <v>84</v>
      </c>
      <c r="AV197" s="13" t="s">
        <v>84</v>
      </c>
      <c r="AW197" s="13" t="s">
        <v>30</v>
      </c>
      <c r="AX197" s="13" t="s">
        <v>82</v>
      </c>
      <c r="AY197" s="211" t="s">
        <v>121</v>
      </c>
    </row>
    <row r="198" spans="1:65" s="2" customFormat="1" ht="16.5" customHeight="1">
      <c r="A198" s="33"/>
      <c r="B198" s="34"/>
      <c r="C198" s="186" t="s">
        <v>284</v>
      </c>
      <c r="D198" s="186" t="s">
        <v>123</v>
      </c>
      <c r="E198" s="187" t="s">
        <v>285</v>
      </c>
      <c r="F198" s="188" t="s">
        <v>286</v>
      </c>
      <c r="G198" s="189" t="s">
        <v>287</v>
      </c>
      <c r="H198" s="190">
        <v>3</v>
      </c>
      <c r="I198" s="191"/>
      <c r="J198" s="192">
        <f>ROUND(I198*H198,2)</f>
        <v>0</v>
      </c>
      <c r="K198" s="193"/>
      <c r="L198" s="38"/>
      <c r="M198" s="194" t="s">
        <v>1</v>
      </c>
      <c r="N198" s="195" t="s">
        <v>39</v>
      </c>
      <c r="O198" s="70"/>
      <c r="P198" s="196">
        <f>O198*H198</f>
        <v>0</v>
      </c>
      <c r="Q198" s="196">
        <v>0</v>
      </c>
      <c r="R198" s="196">
        <f>Q198*H198</f>
        <v>0</v>
      </c>
      <c r="S198" s="196">
        <v>0</v>
      </c>
      <c r="T198" s="197">
        <f>S198*H198</f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98" t="s">
        <v>127</v>
      </c>
      <c r="AT198" s="198" t="s">
        <v>123</v>
      </c>
      <c r="AU198" s="198" t="s">
        <v>84</v>
      </c>
      <c r="AY198" s="16" t="s">
        <v>121</v>
      </c>
      <c r="BE198" s="199">
        <f>IF(N198="základní",J198,0)</f>
        <v>0</v>
      </c>
      <c r="BF198" s="199">
        <f>IF(N198="snížená",J198,0)</f>
        <v>0</v>
      </c>
      <c r="BG198" s="199">
        <f>IF(N198="zákl. přenesená",J198,0)</f>
        <v>0</v>
      </c>
      <c r="BH198" s="199">
        <f>IF(N198="sníž. přenesená",J198,0)</f>
        <v>0</v>
      </c>
      <c r="BI198" s="199">
        <f>IF(N198="nulová",J198,0)</f>
        <v>0</v>
      </c>
      <c r="BJ198" s="16" t="s">
        <v>82</v>
      </c>
      <c r="BK198" s="199">
        <f>ROUND(I198*H198,2)</f>
        <v>0</v>
      </c>
      <c r="BL198" s="16" t="s">
        <v>127</v>
      </c>
      <c r="BM198" s="198" t="s">
        <v>288</v>
      </c>
    </row>
    <row r="199" spans="1:65" s="2" customFormat="1" ht="29.25">
      <c r="A199" s="33"/>
      <c r="B199" s="34"/>
      <c r="C199" s="35"/>
      <c r="D199" s="202" t="s">
        <v>169</v>
      </c>
      <c r="E199" s="35"/>
      <c r="F199" s="212" t="s">
        <v>289</v>
      </c>
      <c r="G199" s="35"/>
      <c r="H199" s="35"/>
      <c r="I199" s="213"/>
      <c r="J199" s="35"/>
      <c r="K199" s="35"/>
      <c r="L199" s="38"/>
      <c r="M199" s="214"/>
      <c r="N199" s="215"/>
      <c r="O199" s="70"/>
      <c r="P199" s="70"/>
      <c r="Q199" s="70"/>
      <c r="R199" s="70"/>
      <c r="S199" s="70"/>
      <c r="T199" s="71"/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T199" s="16" t="s">
        <v>169</v>
      </c>
      <c r="AU199" s="16" t="s">
        <v>84</v>
      </c>
    </row>
    <row r="200" spans="1:65" s="12" customFormat="1" ht="22.9" customHeight="1">
      <c r="B200" s="170"/>
      <c r="C200" s="171"/>
      <c r="D200" s="172" t="s">
        <v>73</v>
      </c>
      <c r="E200" s="184" t="s">
        <v>290</v>
      </c>
      <c r="F200" s="184" t="s">
        <v>291</v>
      </c>
      <c r="G200" s="171"/>
      <c r="H200" s="171"/>
      <c r="I200" s="174"/>
      <c r="J200" s="185">
        <f>BK200</f>
        <v>0</v>
      </c>
      <c r="K200" s="171"/>
      <c r="L200" s="176"/>
      <c r="M200" s="177"/>
      <c r="N200" s="178"/>
      <c r="O200" s="178"/>
      <c r="P200" s="179">
        <f>SUM(P201:P217)</f>
        <v>0</v>
      </c>
      <c r="Q200" s="178"/>
      <c r="R200" s="179">
        <f>SUM(R201:R217)</f>
        <v>0</v>
      </c>
      <c r="S200" s="178"/>
      <c r="T200" s="180">
        <f>SUM(T201:T217)</f>
        <v>0</v>
      </c>
      <c r="AR200" s="181" t="s">
        <v>82</v>
      </c>
      <c r="AT200" s="182" t="s">
        <v>73</v>
      </c>
      <c r="AU200" s="182" t="s">
        <v>82</v>
      </c>
      <c r="AY200" s="181" t="s">
        <v>121</v>
      </c>
      <c r="BK200" s="183">
        <f>SUM(BK201:BK217)</f>
        <v>0</v>
      </c>
    </row>
    <row r="201" spans="1:65" s="2" customFormat="1" ht="21.75" customHeight="1">
      <c r="A201" s="33"/>
      <c r="B201" s="34"/>
      <c r="C201" s="186" t="s">
        <v>292</v>
      </c>
      <c r="D201" s="186" t="s">
        <v>123</v>
      </c>
      <c r="E201" s="187" t="s">
        <v>293</v>
      </c>
      <c r="F201" s="188" t="s">
        <v>294</v>
      </c>
      <c r="G201" s="189" t="s">
        <v>193</v>
      </c>
      <c r="H201" s="190">
        <v>375.05</v>
      </c>
      <c r="I201" s="191"/>
      <c r="J201" s="192">
        <f>ROUND(I201*H201,2)</f>
        <v>0</v>
      </c>
      <c r="K201" s="193"/>
      <c r="L201" s="38"/>
      <c r="M201" s="194" t="s">
        <v>1</v>
      </c>
      <c r="N201" s="195" t="s">
        <v>39</v>
      </c>
      <c r="O201" s="70"/>
      <c r="P201" s="196">
        <f>O201*H201</f>
        <v>0</v>
      </c>
      <c r="Q201" s="196">
        <v>0</v>
      </c>
      <c r="R201" s="196">
        <f>Q201*H201</f>
        <v>0</v>
      </c>
      <c r="S201" s="196">
        <v>0</v>
      </c>
      <c r="T201" s="197">
        <f>S201*H201</f>
        <v>0</v>
      </c>
      <c r="U201" s="33"/>
      <c r="V201" s="33"/>
      <c r="W201" s="33"/>
      <c r="X201" s="33"/>
      <c r="Y201" s="33"/>
      <c r="Z201" s="33"/>
      <c r="AA201" s="33"/>
      <c r="AB201" s="33"/>
      <c r="AC201" s="33"/>
      <c r="AD201" s="33"/>
      <c r="AE201" s="33"/>
      <c r="AR201" s="198" t="s">
        <v>127</v>
      </c>
      <c r="AT201" s="198" t="s">
        <v>123</v>
      </c>
      <c r="AU201" s="198" t="s">
        <v>84</v>
      </c>
      <c r="AY201" s="16" t="s">
        <v>121</v>
      </c>
      <c r="BE201" s="199">
        <f>IF(N201="základní",J201,0)</f>
        <v>0</v>
      </c>
      <c r="BF201" s="199">
        <f>IF(N201="snížená",J201,0)</f>
        <v>0</v>
      </c>
      <c r="BG201" s="199">
        <f>IF(N201="zákl. přenesená",J201,0)</f>
        <v>0</v>
      </c>
      <c r="BH201" s="199">
        <f>IF(N201="sníž. přenesená",J201,0)</f>
        <v>0</v>
      </c>
      <c r="BI201" s="199">
        <f>IF(N201="nulová",J201,0)</f>
        <v>0</v>
      </c>
      <c r="BJ201" s="16" t="s">
        <v>82</v>
      </c>
      <c r="BK201" s="199">
        <f>ROUND(I201*H201,2)</f>
        <v>0</v>
      </c>
      <c r="BL201" s="16" t="s">
        <v>127</v>
      </c>
      <c r="BM201" s="198" t="s">
        <v>295</v>
      </c>
    </row>
    <row r="202" spans="1:65" s="13" customFormat="1" ht="11.25">
      <c r="B202" s="200"/>
      <c r="C202" s="201"/>
      <c r="D202" s="202" t="s">
        <v>129</v>
      </c>
      <c r="E202" s="203" t="s">
        <v>1</v>
      </c>
      <c r="F202" s="204" t="s">
        <v>296</v>
      </c>
      <c r="G202" s="201"/>
      <c r="H202" s="205">
        <v>201.4</v>
      </c>
      <c r="I202" s="206"/>
      <c r="J202" s="201"/>
      <c r="K202" s="201"/>
      <c r="L202" s="207"/>
      <c r="M202" s="208"/>
      <c r="N202" s="209"/>
      <c r="O202" s="209"/>
      <c r="P202" s="209"/>
      <c r="Q202" s="209"/>
      <c r="R202" s="209"/>
      <c r="S202" s="209"/>
      <c r="T202" s="210"/>
      <c r="AT202" s="211" t="s">
        <v>129</v>
      </c>
      <c r="AU202" s="211" t="s">
        <v>84</v>
      </c>
      <c r="AV202" s="13" t="s">
        <v>84</v>
      </c>
      <c r="AW202" s="13" t="s">
        <v>30</v>
      </c>
      <c r="AX202" s="13" t="s">
        <v>74</v>
      </c>
      <c r="AY202" s="211" t="s">
        <v>121</v>
      </c>
    </row>
    <row r="203" spans="1:65" s="13" customFormat="1" ht="11.25">
      <c r="B203" s="200"/>
      <c r="C203" s="201"/>
      <c r="D203" s="202" t="s">
        <v>129</v>
      </c>
      <c r="E203" s="203" t="s">
        <v>1</v>
      </c>
      <c r="F203" s="204" t="s">
        <v>297</v>
      </c>
      <c r="G203" s="201"/>
      <c r="H203" s="205">
        <v>1.05</v>
      </c>
      <c r="I203" s="206"/>
      <c r="J203" s="201"/>
      <c r="K203" s="201"/>
      <c r="L203" s="207"/>
      <c r="M203" s="208"/>
      <c r="N203" s="209"/>
      <c r="O203" s="209"/>
      <c r="P203" s="209"/>
      <c r="Q203" s="209"/>
      <c r="R203" s="209"/>
      <c r="S203" s="209"/>
      <c r="T203" s="210"/>
      <c r="AT203" s="211" t="s">
        <v>129</v>
      </c>
      <c r="AU203" s="211" t="s">
        <v>84</v>
      </c>
      <c r="AV203" s="13" t="s">
        <v>84</v>
      </c>
      <c r="AW203" s="13" t="s">
        <v>30</v>
      </c>
      <c r="AX203" s="13" t="s">
        <v>74</v>
      </c>
      <c r="AY203" s="211" t="s">
        <v>121</v>
      </c>
    </row>
    <row r="204" spans="1:65" s="13" customFormat="1" ht="11.25">
      <c r="B204" s="200"/>
      <c r="C204" s="201"/>
      <c r="D204" s="202" t="s">
        <v>129</v>
      </c>
      <c r="E204" s="203" t="s">
        <v>1</v>
      </c>
      <c r="F204" s="204" t="s">
        <v>298</v>
      </c>
      <c r="G204" s="201"/>
      <c r="H204" s="205">
        <v>170</v>
      </c>
      <c r="I204" s="206"/>
      <c r="J204" s="201"/>
      <c r="K204" s="201"/>
      <c r="L204" s="207"/>
      <c r="M204" s="208"/>
      <c r="N204" s="209"/>
      <c r="O204" s="209"/>
      <c r="P204" s="209"/>
      <c r="Q204" s="209"/>
      <c r="R204" s="209"/>
      <c r="S204" s="209"/>
      <c r="T204" s="210"/>
      <c r="AT204" s="211" t="s">
        <v>129</v>
      </c>
      <c r="AU204" s="211" t="s">
        <v>84</v>
      </c>
      <c r="AV204" s="13" t="s">
        <v>84</v>
      </c>
      <c r="AW204" s="13" t="s">
        <v>30</v>
      </c>
      <c r="AX204" s="13" t="s">
        <v>74</v>
      </c>
      <c r="AY204" s="211" t="s">
        <v>121</v>
      </c>
    </row>
    <row r="205" spans="1:65" s="13" customFormat="1" ht="11.25">
      <c r="B205" s="200"/>
      <c r="C205" s="201"/>
      <c r="D205" s="202" t="s">
        <v>129</v>
      </c>
      <c r="E205" s="203" t="s">
        <v>1</v>
      </c>
      <c r="F205" s="204" t="s">
        <v>299</v>
      </c>
      <c r="G205" s="201"/>
      <c r="H205" s="205">
        <v>2.04</v>
      </c>
      <c r="I205" s="206"/>
      <c r="J205" s="201"/>
      <c r="K205" s="201"/>
      <c r="L205" s="207"/>
      <c r="M205" s="208"/>
      <c r="N205" s="209"/>
      <c r="O205" s="209"/>
      <c r="P205" s="209"/>
      <c r="Q205" s="209"/>
      <c r="R205" s="209"/>
      <c r="S205" s="209"/>
      <c r="T205" s="210"/>
      <c r="AT205" s="211" t="s">
        <v>129</v>
      </c>
      <c r="AU205" s="211" t="s">
        <v>84</v>
      </c>
      <c r="AV205" s="13" t="s">
        <v>84</v>
      </c>
      <c r="AW205" s="13" t="s">
        <v>30</v>
      </c>
      <c r="AX205" s="13" t="s">
        <v>74</v>
      </c>
      <c r="AY205" s="211" t="s">
        <v>121</v>
      </c>
    </row>
    <row r="206" spans="1:65" s="13" customFormat="1" ht="11.25">
      <c r="B206" s="200"/>
      <c r="C206" s="201"/>
      <c r="D206" s="202" t="s">
        <v>129</v>
      </c>
      <c r="E206" s="203" t="s">
        <v>1</v>
      </c>
      <c r="F206" s="204" t="s">
        <v>300</v>
      </c>
      <c r="G206" s="201"/>
      <c r="H206" s="205">
        <v>0.56000000000000005</v>
      </c>
      <c r="I206" s="206"/>
      <c r="J206" s="201"/>
      <c r="K206" s="201"/>
      <c r="L206" s="207"/>
      <c r="M206" s="208"/>
      <c r="N206" s="209"/>
      <c r="O206" s="209"/>
      <c r="P206" s="209"/>
      <c r="Q206" s="209"/>
      <c r="R206" s="209"/>
      <c r="S206" s="209"/>
      <c r="T206" s="210"/>
      <c r="AT206" s="211" t="s">
        <v>129</v>
      </c>
      <c r="AU206" s="211" t="s">
        <v>84</v>
      </c>
      <c r="AV206" s="13" t="s">
        <v>84</v>
      </c>
      <c r="AW206" s="13" t="s">
        <v>30</v>
      </c>
      <c r="AX206" s="13" t="s">
        <v>74</v>
      </c>
      <c r="AY206" s="211" t="s">
        <v>121</v>
      </c>
    </row>
    <row r="207" spans="1:65" s="14" customFormat="1" ht="11.25">
      <c r="B207" s="216"/>
      <c r="C207" s="217"/>
      <c r="D207" s="202" t="s">
        <v>129</v>
      </c>
      <c r="E207" s="218" t="s">
        <v>1</v>
      </c>
      <c r="F207" s="219" t="s">
        <v>178</v>
      </c>
      <c r="G207" s="217"/>
      <c r="H207" s="220">
        <v>375.05</v>
      </c>
      <c r="I207" s="221"/>
      <c r="J207" s="217"/>
      <c r="K207" s="217"/>
      <c r="L207" s="222"/>
      <c r="M207" s="223"/>
      <c r="N207" s="224"/>
      <c r="O207" s="224"/>
      <c r="P207" s="224"/>
      <c r="Q207" s="224"/>
      <c r="R207" s="224"/>
      <c r="S207" s="224"/>
      <c r="T207" s="225"/>
      <c r="AT207" s="226" t="s">
        <v>129</v>
      </c>
      <c r="AU207" s="226" t="s">
        <v>84</v>
      </c>
      <c r="AV207" s="14" t="s">
        <v>127</v>
      </c>
      <c r="AW207" s="14" t="s">
        <v>30</v>
      </c>
      <c r="AX207" s="14" t="s">
        <v>82</v>
      </c>
      <c r="AY207" s="226" t="s">
        <v>121</v>
      </c>
    </row>
    <row r="208" spans="1:65" s="2" customFormat="1" ht="16.5" customHeight="1">
      <c r="A208" s="33"/>
      <c r="B208" s="34"/>
      <c r="C208" s="186" t="s">
        <v>301</v>
      </c>
      <c r="D208" s="186" t="s">
        <v>123</v>
      </c>
      <c r="E208" s="187" t="s">
        <v>302</v>
      </c>
      <c r="F208" s="188" t="s">
        <v>303</v>
      </c>
      <c r="G208" s="189" t="s">
        <v>193</v>
      </c>
      <c r="H208" s="190">
        <v>9001.2000000000007</v>
      </c>
      <c r="I208" s="191"/>
      <c r="J208" s="192">
        <f>ROUND(I208*H208,2)</f>
        <v>0</v>
      </c>
      <c r="K208" s="193"/>
      <c r="L208" s="38"/>
      <c r="M208" s="194" t="s">
        <v>1</v>
      </c>
      <c r="N208" s="195" t="s">
        <v>39</v>
      </c>
      <c r="O208" s="70"/>
      <c r="P208" s="196">
        <f>O208*H208</f>
        <v>0</v>
      </c>
      <c r="Q208" s="196">
        <v>0</v>
      </c>
      <c r="R208" s="196">
        <f>Q208*H208</f>
        <v>0</v>
      </c>
      <c r="S208" s="196">
        <v>0</v>
      </c>
      <c r="T208" s="197">
        <f>S208*H208</f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98" t="s">
        <v>127</v>
      </c>
      <c r="AT208" s="198" t="s">
        <v>123</v>
      </c>
      <c r="AU208" s="198" t="s">
        <v>84</v>
      </c>
      <c r="AY208" s="16" t="s">
        <v>121</v>
      </c>
      <c r="BE208" s="199">
        <f>IF(N208="základní",J208,0)</f>
        <v>0</v>
      </c>
      <c r="BF208" s="199">
        <f>IF(N208="snížená",J208,0)</f>
        <v>0</v>
      </c>
      <c r="BG208" s="199">
        <f>IF(N208="zákl. přenesená",J208,0)</f>
        <v>0</v>
      </c>
      <c r="BH208" s="199">
        <f>IF(N208="sníž. přenesená",J208,0)</f>
        <v>0</v>
      </c>
      <c r="BI208" s="199">
        <f>IF(N208="nulová",J208,0)</f>
        <v>0</v>
      </c>
      <c r="BJ208" s="16" t="s">
        <v>82</v>
      </c>
      <c r="BK208" s="199">
        <f>ROUND(I208*H208,2)</f>
        <v>0</v>
      </c>
      <c r="BL208" s="16" t="s">
        <v>127</v>
      </c>
      <c r="BM208" s="198" t="s">
        <v>304</v>
      </c>
    </row>
    <row r="209" spans="1:65" s="2" customFormat="1" ht="19.5">
      <c r="A209" s="33"/>
      <c r="B209" s="34"/>
      <c r="C209" s="35"/>
      <c r="D209" s="202" t="s">
        <v>169</v>
      </c>
      <c r="E209" s="35"/>
      <c r="F209" s="212" t="s">
        <v>305</v>
      </c>
      <c r="G209" s="35"/>
      <c r="H209" s="35"/>
      <c r="I209" s="213"/>
      <c r="J209" s="35"/>
      <c r="K209" s="35"/>
      <c r="L209" s="38"/>
      <c r="M209" s="214"/>
      <c r="N209" s="215"/>
      <c r="O209" s="70"/>
      <c r="P209" s="70"/>
      <c r="Q209" s="70"/>
      <c r="R209" s="70"/>
      <c r="S209" s="70"/>
      <c r="T209" s="71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T209" s="16" t="s">
        <v>169</v>
      </c>
      <c r="AU209" s="16" t="s">
        <v>84</v>
      </c>
    </row>
    <row r="210" spans="1:65" s="13" customFormat="1" ht="11.25">
      <c r="B210" s="200"/>
      <c r="C210" s="201"/>
      <c r="D210" s="202" t="s">
        <v>129</v>
      </c>
      <c r="E210" s="201"/>
      <c r="F210" s="204" t="s">
        <v>306</v>
      </c>
      <c r="G210" s="201"/>
      <c r="H210" s="205">
        <v>9001.2000000000007</v>
      </c>
      <c r="I210" s="206"/>
      <c r="J210" s="201"/>
      <c r="K210" s="201"/>
      <c r="L210" s="207"/>
      <c r="M210" s="208"/>
      <c r="N210" s="209"/>
      <c r="O210" s="209"/>
      <c r="P210" s="209"/>
      <c r="Q210" s="209"/>
      <c r="R210" s="209"/>
      <c r="S210" s="209"/>
      <c r="T210" s="210"/>
      <c r="AT210" s="211" t="s">
        <v>129</v>
      </c>
      <c r="AU210" s="211" t="s">
        <v>84</v>
      </c>
      <c r="AV210" s="13" t="s">
        <v>84</v>
      </c>
      <c r="AW210" s="13" t="s">
        <v>4</v>
      </c>
      <c r="AX210" s="13" t="s">
        <v>82</v>
      </c>
      <c r="AY210" s="211" t="s">
        <v>121</v>
      </c>
    </row>
    <row r="211" spans="1:65" s="2" customFormat="1" ht="21.75" customHeight="1">
      <c r="A211" s="33"/>
      <c r="B211" s="34"/>
      <c r="C211" s="186" t="s">
        <v>307</v>
      </c>
      <c r="D211" s="186" t="s">
        <v>123</v>
      </c>
      <c r="E211" s="187" t="s">
        <v>308</v>
      </c>
      <c r="F211" s="188" t="s">
        <v>309</v>
      </c>
      <c r="G211" s="189" t="s">
        <v>193</v>
      </c>
      <c r="H211" s="190">
        <v>1.05</v>
      </c>
      <c r="I211" s="191"/>
      <c r="J211" s="192">
        <f>ROUND(I211*H211,2)</f>
        <v>0</v>
      </c>
      <c r="K211" s="193"/>
      <c r="L211" s="38"/>
      <c r="M211" s="194" t="s">
        <v>1</v>
      </c>
      <c r="N211" s="195" t="s">
        <v>39</v>
      </c>
      <c r="O211" s="70"/>
      <c r="P211" s="196">
        <f>O211*H211</f>
        <v>0</v>
      </c>
      <c r="Q211" s="196">
        <v>0</v>
      </c>
      <c r="R211" s="196">
        <f>Q211*H211</f>
        <v>0</v>
      </c>
      <c r="S211" s="196">
        <v>0</v>
      </c>
      <c r="T211" s="197">
        <f>S211*H211</f>
        <v>0</v>
      </c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R211" s="198" t="s">
        <v>127</v>
      </c>
      <c r="AT211" s="198" t="s">
        <v>123</v>
      </c>
      <c r="AU211" s="198" t="s">
        <v>84</v>
      </c>
      <c r="AY211" s="16" t="s">
        <v>121</v>
      </c>
      <c r="BE211" s="199">
        <f>IF(N211="základní",J211,0)</f>
        <v>0</v>
      </c>
      <c r="BF211" s="199">
        <f>IF(N211="snížená",J211,0)</f>
        <v>0</v>
      </c>
      <c r="BG211" s="199">
        <f>IF(N211="zákl. přenesená",J211,0)</f>
        <v>0</v>
      </c>
      <c r="BH211" s="199">
        <f>IF(N211="sníž. přenesená",J211,0)</f>
        <v>0</v>
      </c>
      <c r="BI211" s="199">
        <f>IF(N211="nulová",J211,0)</f>
        <v>0</v>
      </c>
      <c r="BJ211" s="16" t="s">
        <v>82</v>
      </c>
      <c r="BK211" s="199">
        <f>ROUND(I211*H211,2)</f>
        <v>0</v>
      </c>
      <c r="BL211" s="16" t="s">
        <v>127</v>
      </c>
      <c r="BM211" s="198" t="s">
        <v>310</v>
      </c>
    </row>
    <row r="212" spans="1:65" s="13" customFormat="1" ht="11.25">
      <c r="B212" s="200"/>
      <c r="C212" s="201"/>
      <c r="D212" s="202" t="s">
        <v>129</v>
      </c>
      <c r="E212" s="203" t="s">
        <v>1</v>
      </c>
      <c r="F212" s="204" t="s">
        <v>297</v>
      </c>
      <c r="G212" s="201"/>
      <c r="H212" s="205">
        <v>1.05</v>
      </c>
      <c r="I212" s="206"/>
      <c r="J212" s="201"/>
      <c r="K212" s="201"/>
      <c r="L212" s="207"/>
      <c r="M212" s="208"/>
      <c r="N212" s="209"/>
      <c r="O212" s="209"/>
      <c r="P212" s="209"/>
      <c r="Q212" s="209"/>
      <c r="R212" s="209"/>
      <c r="S212" s="209"/>
      <c r="T212" s="210"/>
      <c r="AT212" s="211" t="s">
        <v>129</v>
      </c>
      <c r="AU212" s="211" t="s">
        <v>84</v>
      </c>
      <c r="AV212" s="13" t="s">
        <v>84</v>
      </c>
      <c r="AW212" s="13" t="s">
        <v>30</v>
      </c>
      <c r="AX212" s="13" t="s">
        <v>82</v>
      </c>
      <c r="AY212" s="211" t="s">
        <v>121</v>
      </c>
    </row>
    <row r="213" spans="1:65" s="2" customFormat="1" ht="24.2" customHeight="1">
      <c r="A213" s="33"/>
      <c r="B213" s="34"/>
      <c r="C213" s="186" t="s">
        <v>311</v>
      </c>
      <c r="D213" s="186" t="s">
        <v>123</v>
      </c>
      <c r="E213" s="187" t="s">
        <v>312</v>
      </c>
      <c r="F213" s="188" t="s">
        <v>313</v>
      </c>
      <c r="G213" s="189" t="s">
        <v>193</v>
      </c>
      <c r="H213" s="190">
        <v>371.96</v>
      </c>
      <c r="I213" s="191"/>
      <c r="J213" s="192">
        <f>ROUND(I213*H213,2)</f>
        <v>0</v>
      </c>
      <c r="K213" s="193"/>
      <c r="L213" s="38"/>
      <c r="M213" s="194" t="s">
        <v>1</v>
      </c>
      <c r="N213" s="195" t="s">
        <v>39</v>
      </c>
      <c r="O213" s="70"/>
      <c r="P213" s="196">
        <f>O213*H213</f>
        <v>0</v>
      </c>
      <c r="Q213" s="196">
        <v>0</v>
      </c>
      <c r="R213" s="196">
        <f>Q213*H213</f>
        <v>0</v>
      </c>
      <c r="S213" s="196">
        <v>0</v>
      </c>
      <c r="T213" s="197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98" t="s">
        <v>127</v>
      </c>
      <c r="AT213" s="198" t="s">
        <v>123</v>
      </c>
      <c r="AU213" s="198" t="s">
        <v>84</v>
      </c>
      <c r="AY213" s="16" t="s">
        <v>121</v>
      </c>
      <c r="BE213" s="199">
        <f>IF(N213="základní",J213,0)</f>
        <v>0</v>
      </c>
      <c r="BF213" s="199">
        <f>IF(N213="snížená",J213,0)</f>
        <v>0</v>
      </c>
      <c r="BG213" s="199">
        <f>IF(N213="zákl. přenesená",J213,0)</f>
        <v>0</v>
      </c>
      <c r="BH213" s="199">
        <f>IF(N213="sníž. přenesená",J213,0)</f>
        <v>0</v>
      </c>
      <c r="BI213" s="199">
        <f>IF(N213="nulová",J213,0)</f>
        <v>0</v>
      </c>
      <c r="BJ213" s="16" t="s">
        <v>82</v>
      </c>
      <c r="BK213" s="199">
        <f>ROUND(I213*H213,2)</f>
        <v>0</v>
      </c>
      <c r="BL213" s="16" t="s">
        <v>127</v>
      </c>
      <c r="BM213" s="198" t="s">
        <v>314</v>
      </c>
    </row>
    <row r="214" spans="1:65" s="13" customFormat="1" ht="11.25">
      <c r="B214" s="200"/>
      <c r="C214" s="201"/>
      <c r="D214" s="202" t="s">
        <v>129</v>
      </c>
      <c r="E214" s="203" t="s">
        <v>1</v>
      </c>
      <c r="F214" s="204" t="s">
        <v>296</v>
      </c>
      <c r="G214" s="201"/>
      <c r="H214" s="205">
        <v>201.4</v>
      </c>
      <c r="I214" s="206"/>
      <c r="J214" s="201"/>
      <c r="K214" s="201"/>
      <c r="L214" s="207"/>
      <c r="M214" s="208"/>
      <c r="N214" s="209"/>
      <c r="O214" s="209"/>
      <c r="P214" s="209"/>
      <c r="Q214" s="209"/>
      <c r="R214" s="209"/>
      <c r="S214" s="209"/>
      <c r="T214" s="210"/>
      <c r="AT214" s="211" t="s">
        <v>129</v>
      </c>
      <c r="AU214" s="211" t="s">
        <v>84</v>
      </c>
      <c r="AV214" s="13" t="s">
        <v>84</v>
      </c>
      <c r="AW214" s="13" t="s">
        <v>30</v>
      </c>
      <c r="AX214" s="13" t="s">
        <v>74</v>
      </c>
      <c r="AY214" s="211" t="s">
        <v>121</v>
      </c>
    </row>
    <row r="215" spans="1:65" s="13" customFormat="1" ht="11.25">
      <c r="B215" s="200"/>
      <c r="C215" s="201"/>
      <c r="D215" s="202" t="s">
        <v>129</v>
      </c>
      <c r="E215" s="203" t="s">
        <v>1</v>
      </c>
      <c r="F215" s="204" t="s">
        <v>298</v>
      </c>
      <c r="G215" s="201"/>
      <c r="H215" s="205">
        <v>170</v>
      </c>
      <c r="I215" s="206"/>
      <c r="J215" s="201"/>
      <c r="K215" s="201"/>
      <c r="L215" s="207"/>
      <c r="M215" s="208"/>
      <c r="N215" s="209"/>
      <c r="O215" s="209"/>
      <c r="P215" s="209"/>
      <c r="Q215" s="209"/>
      <c r="R215" s="209"/>
      <c r="S215" s="209"/>
      <c r="T215" s="210"/>
      <c r="AT215" s="211" t="s">
        <v>129</v>
      </c>
      <c r="AU215" s="211" t="s">
        <v>84</v>
      </c>
      <c r="AV215" s="13" t="s">
        <v>84</v>
      </c>
      <c r="AW215" s="13" t="s">
        <v>30</v>
      </c>
      <c r="AX215" s="13" t="s">
        <v>74</v>
      </c>
      <c r="AY215" s="211" t="s">
        <v>121</v>
      </c>
    </row>
    <row r="216" spans="1:65" s="13" customFormat="1" ht="11.25">
      <c r="B216" s="200"/>
      <c r="C216" s="201"/>
      <c r="D216" s="202" t="s">
        <v>129</v>
      </c>
      <c r="E216" s="203" t="s">
        <v>1</v>
      </c>
      <c r="F216" s="204" t="s">
        <v>300</v>
      </c>
      <c r="G216" s="201"/>
      <c r="H216" s="205">
        <v>0.56000000000000005</v>
      </c>
      <c r="I216" s="206"/>
      <c r="J216" s="201"/>
      <c r="K216" s="201"/>
      <c r="L216" s="207"/>
      <c r="M216" s="208"/>
      <c r="N216" s="209"/>
      <c r="O216" s="209"/>
      <c r="P216" s="209"/>
      <c r="Q216" s="209"/>
      <c r="R216" s="209"/>
      <c r="S216" s="209"/>
      <c r="T216" s="210"/>
      <c r="AT216" s="211" t="s">
        <v>129</v>
      </c>
      <c r="AU216" s="211" t="s">
        <v>84</v>
      </c>
      <c r="AV216" s="13" t="s">
        <v>84</v>
      </c>
      <c r="AW216" s="13" t="s">
        <v>30</v>
      </c>
      <c r="AX216" s="13" t="s">
        <v>74</v>
      </c>
      <c r="AY216" s="211" t="s">
        <v>121</v>
      </c>
    </row>
    <row r="217" spans="1:65" s="14" customFormat="1" ht="11.25">
      <c r="B217" s="216"/>
      <c r="C217" s="217"/>
      <c r="D217" s="202" t="s">
        <v>129</v>
      </c>
      <c r="E217" s="218" t="s">
        <v>1</v>
      </c>
      <c r="F217" s="219" t="s">
        <v>178</v>
      </c>
      <c r="G217" s="217"/>
      <c r="H217" s="220">
        <v>371.96</v>
      </c>
      <c r="I217" s="221"/>
      <c r="J217" s="217"/>
      <c r="K217" s="217"/>
      <c r="L217" s="222"/>
      <c r="M217" s="223"/>
      <c r="N217" s="224"/>
      <c r="O217" s="224"/>
      <c r="P217" s="224"/>
      <c r="Q217" s="224"/>
      <c r="R217" s="224"/>
      <c r="S217" s="224"/>
      <c r="T217" s="225"/>
      <c r="AT217" s="226" t="s">
        <v>129</v>
      </c>
      <c r="AU217" s="226" t="s">
        <v>84</v>
      </c>
      <c r="AV217" s="14" t="s">
        <v>127</v>
      </c>
      <c r="AW217" s="14" t="s">
        <v>30</v>
      </c>
      <c r="AX217" s="14" t="s">
        <v>82</v>
      </c>
      <c r="AY217" s="226" t="s">
        <v>121</v>
      </c>
    </row>
    <row r="218" spans="1:65" s="12" customFormat="1" ht="22.9" customHeight="1">
      <c r="B218" s="170"/>
      <c r="C218" s="171"/>
      <c r="D218" s="172" t="s">
        <v>73</v>
      </c>
      <c r="E218" s="184" t="s">
        <v>315</v>
      </c>
      <c r="F218" s="184" t="s">
        <v>316</v>
      </c>
      <c r="G218" s="171"/>
      <c r="H218" s="171"/>
      <c r="I218" s="174"/>
      <c r="J218" s="185">
        <f>BK218</f>
        <v>0</v>
      </c>
      <c r="K218" s="171"/>
      <c r="L218" s="176"/>
      <c r="M218" s="177"/>
      <c r="N218" s="178"/>
      <c r="O218" s="178"/>
      <c r="P218" s="179">
        <f>P219</f>
        <v>0</v>
      </c>
      <c r="Q218" s="178"/>
      <c r="R218" s="179">
        <f>R219</f>
        <v>0</v>
      </c>
      <c r="S218" s="178"/>
      <c r="T218" s="180">
        <f>T219</f>
        <v>0</v>
      </c>
      <c r="AR218" s="181" t="s">
        <v>82</v>
      </c>
      <c r="AT218" s="182" t="s">
        <v>73</v>
      </c>
      <c r="AU218" s="182" t="s">
        <v>82</v>
      </c>
      <c r="AY218" s="181" t="s">
        <v>121</v>
      </c>
      <c r="BK218" s="183">
        <f>BK219</f>
        <v>0</v>
      </c>
    </row>
    <row r="219" spans="1:65" s="2" customFormat="1" ht="16.5" customHeight="1">
      <c r="A219" s="33"/>
      <c r="B219" s="34"/>
      <c r="C219" s="186" t="s">
        <v>317</v>
      </c>
      <c r="D219" s="186" t="s">
        <v>123</v>
      </c>
      <c r="E219" s="187" t="s">
        <v>318</v>
      </c>
      <c r="F219" s="188" t="s">
        <v>319</v>
      </c>
      <c r="G219" s="189" t="s">
        <v>193</v>
      </c>
      <c r="H219" s="190">
        <v>10.667</v>
      </c>
      <c r="I219" s="191"/>
      <c r="J219" s="192">
        <f>ROUND(I219*H219,2)</f>
        <v>0</v>
      </c>
      <c r="K219" s="193"/>
      <c r="L219" s="38"/>
      <c r="M219" s="194" t="s">
        <v>1</v>
      </c>
      <c r="N219" s="195" t="s">
        <v>39</v>
      </c>
      <c r="O219" s="70"/>
      <c r="P219" s="196">
        <f>O219*H219</f>
        <v>0</v>
      </c>
      <c r="Q219" s="196">
        <v>0</v>
      </c>
      <c r="R219" s="196">
        <f>Q219*H219</f>
        <v>0</v>
      </c>
      <c r="S219" s="196">
        <v>0</v>
      </c>
      <c r="T219" s="197">
        <f>S219*H219</f>
        <v>0</v>
      </c>
      <c r="U219" s="33"/>
      <c r="V219" s="33"/>
      <c r="W219" s="33"/>
      <c r="X219" s="33"/>
      <c r="Y219" s="33"/>
      <c r="Z219" s="33"/>
      <c r="AA219" s="33"/>
      <c r="AB219" s="33"/>
      <c r="AC219" s="33"/>
      <c r="AD219" s="33"/>
      <c r="AE219" s="33"/>
      <c r="AR219" s="198" t="s">
        <v>127</v>
      </c>
      <c r="AT219" s="198" t="s">
        <v>123</v>
      </c>
      <c r="AU219" s="198" t="s">
        <v>84</v>
      </c>
      <c r="AY219" s="16" t="s">
        <v>121</v>
      </c>
      <c r="BE219" s="199">
        <f>IF(N219="základní",J219,0)</f>
        <v>0</v>
      </c>
      <c r="BF219" s="199">
        <f>IF(N219="snížená",J219,0)</f>
        <v>0</v>
      </c>
      <c r="BG219" s="199">
        <f>IF(N219="zákl. přenesená",J219,0)</f>
        <v>0</v>
      </c>
      <c r="BH219" s="199">
        <f>IF(N219="sníž. přenesená",J219,0)</f>
        <v>0</v>
      </c>
      <c r="BI219" s="199">
        <f>IF(N219="nulová",J219,0)</f>
        <v>0</v>
      </c>
      <c r="BJ219" s="16" t="s">
        <v>82</v>
      </c>
      <c r="BK219" s="199">
        <f>ROUND(I219*H219,2)</f>
        <v>0</v>
      </c>
      <c r="BL219" s="16" t="s">
        <v>127</v>
      </c>
      <c r="BM219" s="198" t="s">
        <v>320</v>
      </c>
    </row>
    <row r="220" spans="1:65" s="12" customFormat="1" ht="25.9" customHeight="1">
      <c r="B220" s="170"/>
      <c r="C220" s="171"/>
      <c r="D220" s="172" t="s">
        <v>73</v>
      </c>
      <c r="E220" s="173" t="s">
        <v>321</v>
      </c>
      <c r="F220" s="173" t="s">
        <v>322</v>
      </c>
      <c r="G220" s="171"/>
      <c r="H220" s="171"/>
      <c r="I220" s="174"/>
      <c r="J220" s="175">
        <f>BK220</f>
        <v>0</v>
      </c>
      <c r="K220" s="171"/>
      <c r="L220" s="176"/>
      <c r="M220" s="177"/>
      <c r="N220" s="178"/>
      <c r="O220" s="178"/>
      <c r="P220" s="179">
        <f>P221</f>
        <v>0</v>
      </c>
      <c r="Q220" s="178"/>
      <c r="R220" s="179">
        <f>R221</f>
        <v>0</v>
      </c>
      <c r="S220" s="178"/>
      <c r="T220" s="180">
        <f>T221</f>
        <v>0</v>
      </c>
      <c r="AR220" s="181" t="s">
        <v>145</v>
      </c>
      <c r="AT220" s="182" t="s">
        <v>73</v>
      </c>
      <c r="AU220" s="182" t="s">
        <v>74</v>
      </c>
      <c r="AY220" s="181" t="s">
        <v>121</v>
      </c>
      <c r="BK220" s="183">
        <f>BK221</f>
        <v>0</v>
      </c>
    </row>
    <row r="221" spans="1:65" s="12" customFormat="1" ht="22.9" customHeight="1">
      <c r="B221" s="170"/>
      <c r="C221" s="171"/>
      <c r="D221" s="172" t="s">
        <v>73</v>
      </c>
      <c r="E221" s="184" t="s">
        <v>323</v>
      </c>
      <c r="F221" s="184" t="s">
        <v>324</v>
      </c>
      <c r="G221" s="171"/>
      <c r="H221" s="171"/>
      <c r="I221" s="174"/>
      <c r="J221" s="185">
        <f>BK221</f>
        <v>0</v>
      </c>
      <c r="K221" s="171"/>
      <c r="L221" s="176"/>
      <c r="M221" s="177"/>
      <c r="N221" s="178"/>
      <c r="O221" s="178"/>
      <c r="P221" s="179">
        <f>SUM(P222:P245)</f>
        <v>0</v>
      </c>
      <c r="Q221" s="178"/>
      <c r="R221" s="179">
        <f>SUM(R222:R245)</f>
        <v>0</v>
      </c>
      <c r="S221" s="178"/>
      <c r="T221" s="180">
        <f>SUM(T222:T245)</f>
        <v>0</v>
      </c>
      <c r="AR221" s="181" t="s">
        <v>145</v>
      </c>
      <c r="AT221" s="182" t="s">
        <v>73</v>
      </c>
      <c r="AU221" s="182" t="s">
        <v>82</v>
      </c>
      <c r="AY221" s="181" t="s">
        <v>121</v>
      </c>
      <c r="BK221" s="183">
        <f>SUM(BK222:BK245)</f>
        <v>0</v>
      </c>
    </row>
    <row r="222" spans="1:65" s="2" customFormat="1" ht="16.5" customHeight="1">
      <c r="A222" s="33"/>
      <c r="B222" s="34"/>
      <c r="C222" s="186" t="s">
        <v>325</v>
      </c>
      <c r="D222" s="186" t="s">
        <v>123</v>
      </c>
      <c r="E222" s="187" t="s">
        <v>326</v>
      </c>
      <c r="F222" s="188" t="s">
        <v>327</v>
      </c>
      <c r="G222" s="189" t="s">
        <v>328</v>
      </c>
      <c r="H222" s="190">
        <v>1</v>
      </c>
      <c r="I222" s="191"/>
      <c r="J222" s="192">
        <f>ROUND(I222*H222,2)</f>
        <v>0</v>
      </c>
      <c r="K222" s="193"/>
      <c r="L222" s="38"/>
      <c r="M222" s="194" t="s">
        <v>1</v>
      </c>
      <c r="N222" s="195" t="s">
        <v>39</v>
      </c>
      <c r="O222" s="70"/>
      <c r="P222" s="196">
        <f>O222*H222</f>
        <v>0</v>
      </c>
      <c r="Q222" s="196">
        <v>0</v>
      </c>
      <c r="R222" s="196">
        <f>Q222*H222</f>
        <v>0</v>
      </c>
      <c r="S222" s="196">
        <v>0</v>
      </c>
      <c r="T222" s="197">
        <f>S222*H222</f>
        <v>0</v>
      </c>
      <c r="U222" s="33"/>
      <c r="V222" s="33"/>
      <c r="W222" s="33"/>
      <c r="X222" s="33"/>
      <c r="Y222" s="33"/>
      <c r="Z222" s="33"/>
      <c r="AA222" s="33"/>
      <c r="AB222" s="33"/>
      <c r="AC222" s="33"/>
      <c r="AD222" s="33"/>
      <c r="AE222" s="33"/>
      <c r="AR222" s="198" t="s">
        <v>329</v>
      </c>
      <c r="AT222" s="198" t="s">
        <v>123</v>
      </c>
      <c r="AU222" s="198" t="s">
        <v>84</v>
      </c>
      <c r="AY222" s="16" t="s">
        <v>121</v>
      </c>
      <c r="BE222" s="199">
        <f>IF(N222="základní",J222,0)</f>
        <v>0</v>
      </c>
      <c r="BF222" s="199">
        <f>IF(N222="snížená",J222,0)</f>
        <v>0</v>
      </c>
      <c r="BG222" s="199">
        <f>IF(N222="zákl. přenesená",J222,0)</f>
        <v>0</v>
      </c>
      <c r="BH222" s="199">
        <f>IF(N222="sníž. přenesená",J222,0)</f>
        <v>0</v>
      </c>
      <c r="BI222" s="199">
        <f>IF(N222="nulová",J222,0)</f>
        <v>0</v>
      </c>
      <c r="BJ222" s="16" t="s">
        <v>82</v>
      </c>
      <c r="BK222" s="199">
        <f>ROUND(I222*H222,2)</f>
        <v>0</v>
      </c>
      <c r="BL222" s="16" t="s">
        <v>329</v>
      </c>
      <c r="BM222" s="198" t="s">
        <v>330</v>
      </c>
    </row>
    <row r="223" spans="1:65" s="2" customFormat="1" ht="29.25">
      <c r="A223" s="33"/>
      <c r="B223" s="34"/>
      <c r="C223" s="35"/>
      <c r="D223" s="202" t="s">
        <v>169</v>
      </c>
      <c r="E223" s="35"/>
      <c r="F223" s="212" t="s">
        <v>331</v>
      </c>
      <c r="G223" s="35"/>
      <c r="H223" s="35"/>
      <c r="I223" s="213"/>
      <c r="J223" s="35"/>
      <c r="K223" s="35"/>
      <c r="L223" s="38"/>
      <c r="M223" s="214"/>
      <c r="N223" s="215"/>
      <c r="O223" s="70"/>
      <c r="P223" s="70"/>
      <c r="Q223" s="70"/>
      <c r="R223" s="70"/>
      <c r="S223" s="70"/>
      <c r="T223" s="71"/>
      <c r="U223" s="33"/>
      <c r="V223" s="33"/>
      <c r="W223" s="33"/>
      <c r="X223" s="33"/>
      <c r="Y223" s="33"/>
      <c r="Z223" s="33"/>
      <c r="AA223" s="33"/>
      <c r="AB223" s="33"/>
      <c r="AC223" s="33"/>
      <c r="AD223" s="33"/>
      <c r="AE223" s="33"/>
      <c r="AT223" s="16" t="s">
        <v>169</v>
      </c>
      <c r="AU223" s="16" t="s">
        <v>84</v>
      </c>
    </row>
    <row r="224" spans="1:65" s="2" customFormat="1" ht="16.5" customHeight="1">
      <c r="A224" s="33"/>
      <c r="B224" s="34"/>
      <c r="C224" s="186" t="s">
        <v>332</v>
      </c>
      <c r="D224" s="186" t="s">
        <v>123</v>
      </c>
      <c r="E224" s="187" t="s">
        <v>333</v>
      </c>
      <c r="F224" s="188" t="s">
        <v>334</v>
      </c>
      <c r="G224" s="189" t="s">
        <v>328</v>
      </c>
      <c r="H224" s="190">
        <v>1</v>
      </c>
      <c r="I224" s="191"/>
      <c r="J224" s="192">
        <f>ROUND(I224*H224,2)</f>
        <v>0</v>
      </c>
      <c r="K224" s="193"/>
      <c r="L224" s="38"/>
      <c r="M224" s="194" t="s">
        <v>1</v>
      </c>
      <c r="N224" s="195" t="s">
        <v>39</v>
      </c>
      <c r="O224" s="70"/>
      <c r="P224" s="196">
        <f>O224*H224</f>
        <v>0</v>
      </c>
      <c r="Q224" s="196">
        <v>0</v>
      </c>
      <c r="R224" s="196">
        <f>Q224*H224</f>
        <v>0</v>
      </c>
      <c r="S224" s="196">
        <v>0</v>
      </c>
      <c r="T224" s="197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98" t="s">
        <v>329</v>
      </c>
      <c r="AT224" s="198" t="s">
        <v>123</v>
      </c>
      <c r="AU224" s="198" t="s">
        <v>84</v>
      </c>
      <c r="AY224" s="16" t="s">
        <v>121</v>
      </c>
      <c r="BE224" s="199">
        <f>IF(N224="základní",J224,0)</f>
        <v>0</v>
      </c>
      <c r="BF224" s="199">
        <f>IF(N224="snížená",J224,0)</f>
        <v>0</v>
      </c>
      <c r="BG224" s="199">
        <f>IF(N224="zákl. přenesená",J224,0)</f>
        <v>0</v>
      </c>
      <c r="BH224" s="199">
        <f>IF(N224="sníž. přenesená",J224,0)</f>
        <v>0</v>
      </c>
      <c r="BI224" s="199">
        <f>IF(N224="nulová",J224,0)</f>
        <v>0</v>
      </c>
      <c r="BJ224" s="16" t="s">
        <v>82</v>
      </c>
      <c r="BK224" s="199">
        <f>ROUND(I224*H224,2)</f>
        <v>0</v>
      </c>
      <c r="BL224" s="16" t="s">
        <v>329</v>
      </c>
      <c r="BM224" s="198" t="s">
        <v>335</v>
      </c>
    </row>
    <row r="225" spans="1:65" s="2" customFormat="1" ht="16.5" customHeight="1">
      <c r="A225" s="33"/>
      <c r="B225" s="34"/>
      <c r="C225" s="186" t="s">
        <v>336</v>
      </c>
      <c r="D225" s="186" t="s">
        <v>123</v>
      </c>
      <c r="E225" s="187" t="s">
        <v>337</v>
      </c>
      <c r="F225" s="188" t="s">
        <v>338</v>
      </c>
      <c r="G225" s="189" t="s">
        <v>328</v>
      </c>
      <c r="H225" s="190">
        <v>1</v>
      </c>
      <c r="I225" s="191"/>
      <c r="J225" s="192">
        <f>ROUND(I225*H225,2)</f>
        <v>0</v>
      </c>
      <c r="K225" s="193"/>
      <c r="L225" s="38"/>
      <c r="M225" s="194" t="s">
        <v>1</v>
      </c>
      <c r="N225" s="195" t="s">
        <v>39</v>
      </c>
      <c r="O225" s="70"/>
      <c r="P225" s="196">
        <f>O225*H225</f>
        <v>0</v>
      </c>
      <c r="Q225" s="196">
        <v>0</v>
      </c>
      <c r="R225" s="196">
        <f>Q225*H225</f>
        <v>0</v>
      </c>
      <c r="S225" s="196">
        <v>0</v>
      </c>
      <c r="T225" s="197">
        <f>S225*H225</f>
        <v>0</v>
      </c>
      <c r="U225" s="33"/>
      <c r="V225" s="33"/>
      <c r="W225" s="33"/>
      <c r="X225" s="33"/>
      <c r="Y225" s="33"/>
      <c r="Z225" s="33"/>
      <c r="AA225" s="33"/>
      <c r="AB225" s="33"/>
      <c r="AC225" s="33"/>
      <c r="AD225" s="33"/>
      <c r="AE225" s="33"/>
      <c r="AR225" s="198" t="s">
        <v>329</v>
      </c>
      <c r="AT225" s="198" t="s">
        <v>123</v>
      </c>
      <c r="AU225" s="198" t="s">
        <v>84</v>
      </c>
      <c r="AY225" s="16" t="s">
        <v>121</v>
      </c>
      <c r="BE225" s="199">
        <f>IF(N225="základní",J225,0)</f>
        <v>0</v>
      </c>
      <c r="BF225" s="199">
        <f>IF(N225="snížená",J225,0)</f>
        <v>0</v>
      </c>
      <c r="BG225" s="199">
        <f>IF(N225="zákl. přenesená",J225,0)</f>
        <v>0</v>
      </c>
      <c r="BH225" s="199">
        <f>IF(N225="sníž. přenesená",J225,0)</f>
        <v>0</v>
      </c>
      <c r="BI225" s="199">
        <f>IF(N225="nulová",J225,0)</f>
        <v>0</v>
      </c>
      <c r="BJ225" s="16" t="s">
        <v>82</v>
      </c>
      <c r="BK225" s="199">
        <f>ROUND(I225*H225,2)</f>
        <v>0</v>
      </c>
      <c r="BL225" s="16" t="s">
        <v>329</v>
      </c>
      <c r="BM225" s="198" t="s">
        <v>339</v>
      </c>
    </row>
    <row r="226" spans="1:65" s="2" customFormat="1" ht="19.5">
      <c r="A226" s="33"/>
      <c r="B226" s="34"/>
      <c r="C226" s="35"/>
      <c r="D226" s="202" t="s">
        <v>169</v>
      </c>
      <c r="E226" s="35"/>
      <c r="F226" s="212" t="s">
        <v>340</v>
      </c>
      <c r="G226" s="35"/>
      <c r="H226" s="35"/>
      <c r="I226" s="213"/>
      <c r="J226" s="35"/>
      <c r="K226" s="35"/>
      <c r="L226" s="38"/>
      <c r="M226" s="214"/>
      <c r="N226" s="215"/>
      <c r="O226" s="70"/>
      <c r="P226" s="70"/>
      <c r="Q226" s="70"/>
      <c r="R226" s="70"/>
      <c r="S226" s="70"/>
      <c r="T226" s="71"/>
      <c r="U226" s="33"/>
      <c r="V226" s="33"/>
      <c r="W226" s="33"/>
      <c r="X226" s="33"/>
      <c r="Y226" s="33"/>
      <c r="Z226" s="33"/>
      <c r="AA226" s="33"/>
      <c r="AB226" s="33"/>
      <c r="AC226" s="33"/>
      <c r="AD226" s="33"/>
      <c r="AE226" s="33"/>
      <c r="AT226" s="16" t="s">
        <v>169</v>
      </c>
      <c r="AU226" s="16" t="s">
        <v>84</v>
      </c>
    </row>
    <row r="227" spans="1:65" s="2" customFormat="1" ht="16.5" customHeight="1">
      <c r="A227" s="33"/>
      <c r="B227" s="34"/>
      <c r="C227" s="186" t="s">
        <v>341</v>
      </c>
      <c r="D227" s="186" t="s">
        <v>123</v>
      </c>
      <c r="E227" s="187" t="s">
        <v>342</v>
      </c>
      <c r="F227" s="188" t="s">
        <v>343</v>
      </c>
      <c r="G227" s="189" t="s">
        <v>328</v>
      </c>
      <c r="H227" s="190">
        <v>1</v>
      </c>
      <c r="I227" s="191"/>
      <c r="J227" s="192">
        <f>ROUND(I227*H227,2)</f>
        <v>0</v>
      </c>
      <c r="K227" s="193"/>
      <c r="L227" s="38"/>
      <c r="M227" s="194" t="s">
        <v>1</v>
      </c>
      <c r="N227" s="195" t="s">
        <v>39</v>
      </c>
      <c r="O227" s="70"/>
      <c r="P227" s="196">
        <f>O227*H227</f>
        <v>0</v>
      </c>
      <c r="Q227" s="196">
        <v>0</v>
      </c>
      <c r="R227" s="196">
        <f>Q227*H227</f>
        <v>0</v>
      </c>
      <c r="S227" s="196">
        <v>0</v>
      </c>
      <c r="T227" s="197">
        <f>S227*H227</f>
        <v>0</v>
      </c>
      <c r="U227" s="33"/>
      <c r="V227" s="33"/>
      <c r="W227" s="33"/>
      <c r="X227" s="33"/>
      <c r="Y227" s="33"/>
      <c r="Z227" s="33"/>
      <c r="AA227" s="33"/>
      <c r="AB227" s="33"/>
      <c r="AC227" s="33"/>
      <c r="AD227" s="33"/>
      <c r="AE227" s="33"/>
      <c r="AR227" s="198" t="s">
        <v>127</v>
      </c>
      <c r="AT227" s="198" t="s">
        <v>123</v>
      </c>
      <c r="AU227" s="198" t="s">
        <v>84</v>
      </c>
      <c r="AY227" s="16" t="s">
        <v>121</v>
      </c>
      <c r="BE227" s="199">
        <f>IF(N227="základní",J227,0)</f>
        <v>0</v>
      </c>
      <c r="BF227" s="199">
        <f>IF(N227="snížená",J227,0)</f>
        <v>0</v>
      </c>
      <c r="BG227" s="199">
        <f>IF(N227="zákl. přenesená",J227,0)</f>
        <v>0</v>
      </c>
      <c r="BH227" s="199">
        <f>IF(N227="sníž. přenesená",J227,0)</f>
        <v>0</v>
      </c>
      <c r="BI227" s="199">
        <f>IF(N227="nulová",J227,0)</f>
        <v>0</v>
      </c>
      <c r="BJ227" s="16" t="s">
        <v>82</v>
      </c>
      <c r="BK227" s="199">
        <f>ROUND(I227*H227,2)</f>
        <v>0</v>
      </c>
      <c r="BL227" s="16" t="s">
        <v>127</v>
      </c>
      <c r="BM227" s="198" t="s">
        <v>344</v>
      </c>
    </row>
    <row r="228" spans="1:65" s="2" customFormat="1" ht="78">
      <c r="A228" s="33"/>
      <c r="B228" s="34"/>
      <c r="C228" s="35"/>
      <c r="D228" s="202" t="s">
        <v>169</v>
      </c>
      <c r="E228" s="35"/>
      <c r="F228" s="212" t="s">
        <v>345</v>
      </c>
      <c r="G228" s="35"/>
      <c r="H228" s="35"/>
      <c r="I228" s="213"/>
      <c r="J228" s="35"/>
      <c r="K228" s="35"/>
      <c r="L228" s="38"/>
      <c r="M228" s="214"/>
      <c r="N228" s="215"/>
      <c r="O228" s="70"/>
      <c r="P228" s="70"/>
      <c r="Q228" s="70"/>
      <c r="R228" s="70"/>
      <c r="S228" s="70"/>
      <c r="T228" s="71"/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T228" s="16" t="s">
        <v>169</v>
      </c>
      <c r="AU228" s="16" t="s">
        <v>84</v>
      </c>
    </row>
    <row r="229" spans="1:65" s="2" customFormat="1" ht="16.5" customHeight="1">
      <c r="A229" s="33"/>
      <c r="B229" s="34"/>
      <c r="C229" s="186" t="s">
        <v>346</v>
      </c>
      <c r="D229" s="186" t="s">
        <v>123</v>
      </c>
      <c r="E229" s="187" t="s">
        <v>347</v>
      </c>
      <c r="F229" s="188" t="s">
        <v>348</v>
      </c>
      <c r="G229" s="189" t="s">
        <v>287</v>
      </c>
      <c r="H229" s="190">
        <v>15</v>
      </c>
      <c r="I229" s="191"/>
      <c r="J229" s="192">
        <f>ROUND(I229*H229,2)</f>
        <v>0</v>
      </c>
      <c r="K229" s="193"/>
      <c r="L229" s="38"/>
      <c r="M229" s="194" t="s">
        <v>1</v>
      </c>
      <c r="N229" s="195" t="s">
        <v>39</v>
      </c>
      <c r="O229" s="70"/>
      <c r="P229" s="196">
        <f>O229*H229</f>
        <v>0</v>
      </c>
      <c r="Q229" s="196">
        <v>0</v>
      </c>
      <c r="R229" s="196">
        <f>Q229*H229</f>
        <v>0</v>
      </c>
      <c r="S229" s="196">
        <v>0</v>
      </c>
      <c r="T229" s="197">
        <f>S229*H229</f>
        <v>0</v>
      </c>
      <c r="U229" s="33"/>
      <c r="V229" s="33"/>
      <c r="W229" s="33"/>
      <c r="X229" s="33"/>
      <c r="Y229" s="33"/>
      <c r="Z229" s="33"/>
      <c r="AA229" s="33"/>
      <c r="AB229" s="33"/>
      <c r="AC229" s="33"/>
      <c r="AD229" s="33"/>
      <c r="AE229" s="33"/>
      <c r="AR229" s="198" t="s">
        <v>329</v>
      </c>
      <c r="AT229" s="198" t="s">
        <v>123</v>
      </c>
      <c r="AU229" s="198" t="s">
        <v>84</v>
      </c>
      <c r="AY229" s="16" t="s">
        <v>121</v>
      </c>
      <c r="BE229" s="199">
        <f>IF(N229="základní",J229,0)</f>
        <v>0</v>
      </c>
      <c r="BF229" s="199">
        <f>IF(N229="snížená",J229,0)</f>
        <v>0</v>
      </c>
      <c r="BG229" s="199">
        <f>IF(N229="zákl. přenesená",J229,0)</f>
        <v>0</v>
      </c>
      <c r="BH229" s="199">
        <f>IF(N229="sníž. přenesená",J229,0)</f>
        <v>0</v>
      </c>
      <c r="BI229" s="199">
        <f>IF(N229="nulová",J229,0)</f>
        <v>0</v>
      </c>
      <c r="BJ229" s="16" t="s">
        <v>82</v>
      </c>
      <c r="BK229" s="199">
        <f>ROUND(I229*H229,2)</f>
        <v>0</v>
      </c>
      <c r="BL229" s="16" t="s">
        <v>329</v>
      </c>
      <c r="BM229" s="198" t="s">
        <v>349</v>
      </c>
    </row>
    <row r="230" spans="1:65" s="2" customFormat="1" ht="19.5">
      <c r="A230" s="33"/>
      <c r="B230" s="34"/>
      <c r="C230" s="35"/>
      <c r="D230" s="202" t="s">
        <v>169</v>
      </c>
      <c r="E230" s="35"/>
      <c r="F230" s="212" t="s">
        <v>350</v>
      </c>
      <c r="G230" s="35"/>
      <c r="H230" s="35"/>
      <c r="I230" s="213"/>
      <c r="J230" s="35"/>
      <c r="K230" s="35"/>
      <c r="L230" s="38"/>
      <c r="M230" s="214"/>
      <c r="N230" s="215"/>
      <c r="O230" s="70"/>
      <c r="P230" s="70"/>
      <c r="Q230" s="70"/>
      <c r="R230" s="70"/>
      <c r="S230" s="70"/>
      <c r="T230" s="71"/>
      <c r="U230" s="33"/>
      <c r="V230" s="33"/>
      <c r="W230" s="33"/>
      <c r="X230" s="33"/>
      <c r="Y230" s="33"/>
      <c r="Z230" s="33"/>
      <c r="AA230" s="33"/>
      <c r="AB230" s="33"/>
      <c r="AC230" s="33"/>
      <c r="AD230" s="33"/>
      <c r="AE230" s="33"/>
      <c r="AT230" s="16" t="s">
        <v>169</v>
      </c>
      <c r="AU230" s="16" t="s">
        <v>84</v>
      </c>
    </row>
    <row r="231" spans="1:65" s="2" customFormat="1" ht="16.5" customHeight="1">
      <c r="A231" s="33"/>
      <c r="B231" s="34"/>
      <c r="C231" s="186" t="s">
        <v>351</v>
      </c>
      <c r="D231" s="186" t="s">
        <v>123</v>
      </c>
      <c r="E231" s="187" t="s">
        <v>352</v>
      </c>
      <c r="F231" s="188" t="s">
        <v>353</v>
      </c>
      <c r="G231" s="189" t="s">
        <v>328</v>
      </c>
      <c r="H231" s="190">
        <v>1</v>
      </c>
      <c r="I231" s="191"/>
      <c r="J231" s="192">
        <f>ROUND(I231*H231,2)</f>
        <v>0</v>
      </c>
      <c r="K231" s="193"/>
      <c r="L231" s="38"/>
      <c r="M231" s="194" t="s">
        <v>1</v>
      </c>
      <c r="N231" s="195" t="s">
        <v>39</v>
      </c>
      <c r="O231" s="70"/>
      <c r="P231" s="196">
        <f>O231*H231</f>
        <v>0</v>
      </c>
      <c r="Q231" s="196">
        <v>0</v>
      </c>
      <c r="R231" s="196">
        <f>Q231*H231</f>
        <v>0</v>
      </c>
      <c r="S231" s="196">
        <v>0</v>
      </c>
      <c r="T231" s="197">
        <f>S231*H231</f>
        <v>0</v>
      </c>
      <c r="U231" s="33"/>
      <c r="V231" s="33"/>
      <c r="W231" s="33"/>
      <c r="X231" s="33"/>
      <c r="Y231" s="33"/>
      <c r="Z231" s="33"/>
      <c r="AA231" s="33"/>
      <c r="AB231" s="33"/>
      <c r="AC231" s="33"/>
      <c r="AD231" s="33"/>
      <c r="AE231" s="33"/>
      <c r="AR231" s="198" t="s">
        <v>329</v>
      </c>
      <c r="AT231" s="198" t="s">
        <v>123</v>
      </c>
      <c r="AU231" s="198" t="s">
        <v>84</v>
      </c>
      <c r="AY231" s="16" t="s">
        <v>121</v>
      </c>
      <c r="BE231" s="199">
        <f>IF(N231="základní",J231,0)</f>
        <v>0</v>
      </c>
      <c r="BF231" s="199">
        <f>IF(N231="snížená",J231,0)</f>
        <v>0</v>
      </c>
      <c r="BG231" s="199">
        <f>IF(N231="zákl. přenesená",J231,0)</f>
        <v>0</v>
      </c>
      <c r="BH231" s="199">
        <f>IF(N231="sníž. přenesená",J231,0)</f>
        <v>0</v>
      </c>
      <c r="BI231" s="199">
        <f>IF(N231="nulová",J231,0)</f>
        <v>0</v>
      </c>
      <c r="BJ231" s="16" t="s">
        <v>82</v>
      </c>
      <c r="BK231" s="199">
        <f>ROUND(I231*H231,2)</f>
        <v>0</v>
      </c>
      <c r="BL231" s="16" t="s">
        <v>329</v>
      </c>
      <c r="BM231" s="198" t="s">
        <v>354</v>
      </c>
    </row>
    <row r="232" spans="1:65" s="2" customFormat="1" ht="29.25">
      <c r="A232" s="33"/>
      <c r="B232" s="34"/>
      <c r="C232" s="35"/>
      <c r="D232" s="202" t="s">
        <v>169</v>
      </c>
      <c r="E232" s="35"/>
      <c r="F232" s="212" t="s">
        <v>355</v>
      </c>
      <c r="G232" s="35"/>
      <c r="H232" s="35"/>
      <c r="I232" s="213"/>
      <c r="J232" s="35"/>
      <c r="K232" s="35"/>
      <c r="L232" s="38"/>
      <c r="M232" s="214"/>
      <c r="N232" s="215"/>
      <c r="O232" s="70"/>
      <c r="P232" s="70"/>
      <c r="Q232" s="70"/>
      <c r="R232" s="70"/>
      <c r="S232" s="70"/>
      <c r="T232" s="71"/>
      <c r="U232" s="33"/>
      <c r="V232" s="33"/>
      <c r="W232" s="33"/>
      <c r="X232" s="33"/>
      <c r="Y232" s="33"/>
      <c r="Z232" s="33"/>
      <c r="AA232" s="33"/>
      <c r="AB232" s="33"/>
      <c r="AC232" s="33"/>
      <c r="AD232" s="33"/>
      <c r="AE232" s="33"/>
      <c r="AT232" s="16" t="s">
        <v>169</v>
      </c>
      <c r="AU232" s="16" t="s">
        <v>84</v>
      </c>
    </row>
    <row r="233" spans="1:65" s="2" customFormat="1" ht="16.5" customHeight="1">
      <c r="A233" s="33"/>
      <c r="B233" s="34"/>
      <c r="C233" s="186" t="s">
        <v>356</v>
      </c>
      <c r="D233" s="186" t="s">
        <v>123</v>
      </c>
      <c r="E233" s="187" t="s">
        <v>357</v>
      </c>
      <c r="F233" s="188" t="s">
        <v>358</v>
      </c>
      <c r="G233" s="189" t="s">
        <v>328</v>
      </c>
      <c r="H233" s="190">
        <v>1</v>
      </c>
      <c r="I233" s="191"/>
      <c r="J233" s="192">
        <f>ROUND(I233*H233,2)</f>
        <v>0</v>
      </c>
      <c r="K233" s="193"/>
      <c r="L233" s="38"/>
      <c r="M233" s="194" t="s">
        <v>1</v>
      </c>
      <c r="N233" s="195" t="s">
        <v>39</v>
      </c>
      <c r="O233" s="70"/>
      <c r="P233" s="196">
        <f>O233*H233</f>
        <v>0</v>
      </c>
      <c r="Q233" s="196">
        <v>0</v>
      </c>
      <c r="R233" s="196">
        <f>Q233*H233</f>
        <v>0</v>
      </c>
      <c r="S233" s="196">
        <v>0</v>
      </c>
      <c r="T233" s="197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98" t="s">
        <v>329</v>
      </c>
      <c r="AT233" s="198" t="s">
        <v>123</v>
      </c>
      <c r="AU233" s="198" t="s">
        <v>84</v>
      </c>
      <c r="AY233" s="16" t="s">
        <v>121</v>
      </c>
      <c r="BE233" s="199">
        <f>IF(N233="základní",J233,0)</f>
        <v>0</v>
      </c>
      <c r="BF233" s="199">
        <f>IF(N233="snížená",J233,0)</f>
        <v>0</v>
      </c>
      <c r="BG233" s="199">
        <f>IF(N233="zákl. přenesená",J233,0)</f>
        <v>0</v>
      </c>
      <c r="BH233" s="199">
        <f>IF(N233="sníž. přenesená",J233,0)</f>
        <v>0</v>
      </c>
      <c r="BI233" s="199">
        <f>IF(N233="nulová",J233,0)</f>
        <v>0</v>
      </c>
      <c r="BJ233" s="16" t="s">
        <v>82</v>
      </c>
      <c r="BK233" s="199">
        <f>ROUND(I233*H233,2)</f>
        <v>0</v>
      </c>
      <c r="BL233" s="16" t="s">
        <v>329</v>
      </c>
      <c r="BM233" s="198" t="s">
        <v>359</v>
      </c>
    </row>
    <row r="234" spans="1:65" s="2" customFormat="1" ht="24.2" customHeight="1">
      <c r="A234" s="33"/>
      <c r="B234" s="34"/>
      <c r="C234" s="186" t="s">
        <v>360</v>
      </c>
      <c r="D234" s="186" t="s">
        <v>123</v>
      </c>
      <c r="E234" s="187" t="s">
        <v>361</v>
      </c>
      <c r="F234" s="188" t="s">
        <v>362</v>
      </c>
      <c r="G234" s="189" t="s">
        <v>328</v>
      </c>
      <c r="H234" s="190">
        <v>1</v>
      </c>
      <c r="I234" s="191"/>
      <c r="J234" s="192">
        <f>ROUND(I234*H234,2)</f>
        <v>0</v>
      </c>
      <c r="K234" s="193"/>
      <c r="L234" s="38"/>
      <c r="M234" s="194" t="s">
        <v>1</v>
      </c>
      <c r="N234" s="195" t="s">
        <v>39</v>
      </c>
      <c r="O234" s="70"/>
      <c r="P234" s="196">
        <f>O234*H234</f>
        <v>0</v>
      </c>
      <c r="Q234" s="196">
        <v>0</v>
      </c>
      <c r="R234" s="196">
        <f>Q234*H234</f>
        <v>0</v>
      </c>
      <c r="S234" s="196">
        <v>0</v>
      </c>
      <c r="T234" s="197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98" t="s">
        <v>329</v>
      </c>
      <c r="AT234" s="198" t="s">
        <v>123</v>
      </c>
      <c r="AU234" s="198" t="s">
        <v>84</v>
      </c>
      <c r="AY234" s="16" t="s">
        <v>121</v>
      </c>
      <c r="BE234" s="199">
        <f>IF(N234="základní",J234,0)</f>
        <v>0</v>
      </c>
      <c r="BF234" s="199">
        <f>IF(N234="snížená",J234,0)</f>
        <v>0</v>
      </c>
      <c r="BG234" s="199">
        <f>IF(N234="zákl. přenesená",J234,0)</f>
        <v>0</v>
      </c>
      <c r="BH234" s="199">
        <f>IF(N234="sníž. přenesená",J234,0)</f>
        <v>0</v>
      </c>
      <c r="BI234" s="199">
        <f>IF(N234="nulová",J234,0)</f>
        <v>0</v>
      </c>
      <c r="BJ234" s="16" t="s">
        <v>82</v>
      </c>
      <c r="BK234" s="199">
        <f>ROUND(I234*H234,2)</f>
        <v>0</v>
      </c>
      <c r="BL234" s="16" t="s">
        <v>329</v>
      </c>
      <c r="BM234" s="198" t="s">
        <v>363</v>
      </c>
    </row>
    <row r="235" spans="1:65" s="2" customFormat="1" ht="29.25">
      <c r="A235" s="33"/>
      <c r="B235" s="34"/>
      <c r="C235" s="35"/>
      <c r="D235" s="202" t="s">
        <v>169</v>
      </c>
      <c r="E235" s="35"/>
      <c r="F235" s="212" t="s">
        <v>364</v>
      </c>
      <c r="G235" s="35"/>
      <c r="H235" s="35"/>
      <c r="I235" s="213"/>
      <c r="J235" s="35"/>
      <c r="K235" s="35"/>
      <c r="L235" s="38"/>
      <c r="M235" s="214"/>
      <c r="N235" s="215"/>
      <c r="O235" s="70"/>
      <c r="P235" s="70"/>
      <c r="Q235" s="70"/>
      <c r="R235" s="70"/>
      <c r="S235" s="70"/>
      <c r="T235" s="71"/>
      <c r="U235" s="33"/>
      <c r="V235" s="33"/>
      <c r="W235" s="33"/>
      <c r="X235" s="33"/>
      <c r="Y235" s="33"/>
      <c r="Z235" s="33"/>
      <c r="AA235" s="33"/>
      <c r="AB235" s="33"/>
      <c r="AC235" s="33"/>
      <c r="AD235" s="33"/>
      <c r="AE235" s="33"/>
      <c r="AT235" s="16" t="s">
        <v>169</v>
      </c>
      <c r="AU235" s="16" t="s">
        <v>84</v>
      </c>
    </row>
    <row r="236" spans="1:65" s="2" customFormat="1" ht="16.5" customHeight="1">
      <c r="A236" s="33"/>
      <c r="B236" s="34"/>
      <c r="C236" s="186" t="s">
        <v>365</v>
      </c>
      <c r="D236" s="186" t="s">
        <v>123</v>
      </c>
      <c r="E236" s="187" t="s">
        <v>366</v>
      </c>
      <c r="F236" s="188" t="s">
        <v>367</v>
      </c>
      <c r="G236" s="189" t="s">
        <v>328</v>
      </c>
      <c r="H236" s="190">
        <v>1</v>
      </c>
      <c r="I236" s="191"/>
      <c r="J236" s="192">
        <f>ROUND(I236*H236,2)</f>
        <v>0</v>
      </c>
      <c r="K236" s="193"/>
      <c r="L236" s="38"/>
      <c r="M236" s="194" t="s">
        <v>1</v>
      </c>
      <c r="N236" s="195" t="s">
        <v>39</v>
      </c>
      <c r="O236" s="70"/>
      <c r="P236" s="196">
        <f>O236*H236</f>
        <v>0</v>
      </c>
      <c r="Q236" s="196">
        <v>0</v>
      </c>
      <c r="R236" s="196">
        <f>Q236*H236</f>
        <v>0</v>
      </c>
      <c r="S236" s="196">
        <v>0</v>
      </c>
      <c r="T236" s="197">
        <f>S236*H236</f>
        <v>0</v>
      </c>
      <c r="U236" s="33"/>
      <c r="V236" s="33"/>
      <c r="W236" s="33"/>
      <c r="X236" s="33"/>
      <c r="Y236" s="33"/>
      <c r="Z236" s="33"/>
      <c r="AA236" s="33"/>
      <c r="AB236" s="33"/>
      <c r="AC236" s="33"/>
      <c r="AD236" s="33"/>
      <c r="AE236" s="33"/>
      <c r="AR236" s="198" t="s">
        <v>329</v>
      </c>
      <c r="AT236" s="198" t="s">
        <v>123</v>
      </c>
      <c r="AU236" s="198" t="s">
        <v>84</v>
      </c>
      <c r="AY236" s="16" t="s">
        <v>121</v>
      </c>
      <c r="BE236" s="199">
        <f>IF(N236="základní",J236,0)</f>
        <v>0</v>
      </c>
      <c r="BF236" s="199">
        <f>IF(N236="snížená",J236,0)</f>
        <v>0</v>
      </c>
      <c r="BG236" s="199">
        <f>IF(N236="zákl. přenesená",J236,0)</f>
        <v>0</v>
      </c>
      <c r="BH236" s="199">
        <f>IF(N236="sníž. přenesená",J236,0)</f>
        <v>0</v>
      </c>
      <c r="BI236" s="199">
        <f>IF(N236="nulová",J236,0)</f>
        <v>0</v>
      </c>
      <c r="BJ236" s="16" t="s">
        <v>82</v>
      </c>
      <c r="BK236" s="199">
        <f>ROUND(I236*H236,2)</f>
        <v>0</v>
      </c>
      <c r="BL236" s="16" t="s">
        <v>329</v>
      </c>
      <c r="BM236" s="198" t="s">
        <v>368</v>
      </c>
    </row>
    <row r="237" spans="1:65" s="2" customFormat="1" ht="19.5">
      <c r="A237" s="33"/>
      <c r="B237" s="34"/>
      <c r="C237" s="35"/>
      <c r="D237" s="202" t="s">
        <v>169</v>
      </c>
      <c r="E237" s="35"/>
      <c r="F237" s="212" t="s">
        <v>369</v>
      </c>
      <c r="G237" s="35"/>
      <c r="H237" s="35"/>
      <c r="I237" s="213"/>
      <c r="J237" s="35"/>
      <c r="K237" s="35"/>
      <c r="L237" s="38"/>
      <c r="M237" s="214"/>
      <c r="N237" s="215"/>
      <c r="O237" s="70"/>
      <c r="P237" s="70"/>
      <c r="Q237" s="70"/>
      <c r="R237" s="70"/>
      <c r="S237" s="70"/>
      <c r="T237" s="71"/>
      <c r="U237" s="33"/>
      <c r="V237" s="33"/>
      <c r="W237" s="33"/>
      <c r="X237" s="33"/>
      <c r="Y237" s="33"/>
      <c r="Z237" s="33"/>
      <c r="AA237" s="33"/>
      <c r="AB237" s="33"/>
      <c r="AC237" s="33"/>
      <c r="AD237" s="33"/>
      <c r="AE237" s="33"/>
      <c r="AT237" s="16" t="s">
        <v>169</v>
      </c>
      <c r="AU237" s="16" t="s">
        <v>84</v>
      </c>
    </row>
    <row r="238" spans="1:65" s="2" customFormat="1" ht="16.5" customHeight="1">
      <c r="A238" s="33"/>
      <c r="B238" s="34"/>
      <c r="C238" s="186" t="s">
        <v>370</v>
      </c>
      <c r="D238" s="186" t="s">
        <v>123</v>
      </c>
      <c r="E238" s="187" t="s">
        <v>371</v>
      </c>
      <c r="F238" s="188" t="s">
        <v>372</v>
      </c>
      <c r="G238" s="189" t="s">
        <v>328</v>
      </c>
      <c r="H238" s="190">
        <v>1</v>
      </c>
      <c r="I238" s="191"/>
      <c r="J238" s="192">
        <f>ROUND(I238*H238,2)</f>
        <v>0</v>
      </c>
      <c r="K238" s="193"/>
      <c r="L238" s="38"/>
      <c r="M238" s="194" t="s">
        <v>1</v>
      </c>
      <c r="N238" s="195" t="s">
        <v>39</v>
      </c>
      <c r="O238" s="70"/>
      <c r="P238" s="196">
        <f>O238*H238</f>
        <v>0</v>
      </c>
      <c r="Q238" s="196">
        <v>0</v>
      </c>
      <c r="R238" s="196">
        <f>Q238*H238</f>
        <v>0</v>
      </c>
      <c r="S238" s="196">
        <v>0</v>
      </c>
      <c r="T238" s="197">
        <f>S238*H238</f>
        <v>0</v>
      </c>
      <c r="U238" s="33"/>
      <c r="V238" s="33"/>
      <c r="W238" s="33"/>
      <c r="X238" s="33"/>
      <c r="Y238" s="33"/>
      <c r="Z238" s="33"/>
      <c r="AA238" s="33"/>
      <c r="AB238" s="33"/>
      <c r="AC238" s="33"/>
      <c r="AD238" s="33"/>
      <c r="AE238" s="33"/>
      <c r="AR238" s="198" t="s">
        <v>329</v>
      </c>
      <c r="AT238" s="198" t="s">
        <v>123</v>
      </c>
      <c r="AU238" s="198" t="s">
        <v>84</v>
      </c>
      <c r="AY238" s="16" t="s">
        <v>121</v>
      </c>
      <c r="BE238" s="199">
        <f>IF(N238="základní",J238,0)</f>
        <v>0</v>
      </c>
      <c r="BF238" s="199">
        <f>IF(N238="snížená",J238,0)</f>
        <v>0</v>
      </c>
      <c r="BG238" s="199">
        <f>IF(N238="zákl. přenesená",J238,0)</f>
        <v>0</v>
      </c>
      <c r="BH238" s="199">
        <f>IF(N238="sníž. přenesená",J238,0)</f>
        <v>0</v>
      </c>
      <c r="BI238" s="199">
        <f>IF(N238="nulová",J238,0)</f>
        <v>0</v>
      </c>
      <c r="BJ238" s="16" t="s">
        <v>82</v>
      </c>
      <c r="BK238" s="199">
        <f>ROUND(I238*H238,2)</f>
        <v>0</v>
      </c>
      <c r="BL238" s="16" t="s">
        <v>329</v>
      </c>
      <c r="BM238" s="198" t="s">
        <v>373</v>
      </c>
    </row>
    <row r="239" spans="1:65" s="2" customFormat="1" ht="19.5">
      <c r="A239" s="33"/>
      <c r="B239" s="34"/>
      <c r="C239" s="35"/>
      <c r="D239" s="202" t="s">
        <v>169</v>
      </c>
      <c r="E239" s="35"/>
      <c r="F239" s="212" t="s">
        <v>374</v>
      </c>
      <c r="G239" s="35"/>
      <c r="H239" s="35"/>
      <c r="I239" s="213"/>
      <c r="J239" s="35"/>
      <c r="K239" s="35"/>
      <c r="L239" s="38"/>
      <c r="M239" s="214"/>
      <c r="N239" s="215"/>
      <c r="O239" s="70"/>
      <c r="P239" s="70"/>
      <c r="Q239" s="70"/>
      <c r="R239" s="70"/>
      <c r="S239" s="70"/>
      <c r="T239" s="71"/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T239" s="16" t="s">
        <v>169</v>
      </c>
      <c r="AU239" s="16" t="s">
        <v>84</v>
      </c>
    </row>
    <row r="240" spans="1:65" s="2" customFormat="1" ht="24.2" customHeight="1">
      <c r="A240" s="33"/>
      <c r="B240" s="34"/>
      <c r="C240" s="186" t="s">
        <v>375</v>
      </c>
      <c r="D240" s="186" t="s">
        <v>123</v>
      </c>
      <c r="E240" s="187" t="s">
        <v>376</v>
      </c>
      <c r="F240" s="188" t="s">
        <v>377</v>
      </c>
      <c r="G240" s="189" t="s">
        <v>328</v>
      </c>
      <c r="H240" s="190">
        <v>1</v>
      </c>
      <c r="I240" s="191"/>
      <c r="J240" s="192">
        <f>ROUND(I240*H240,2)</f>
        <v>0</v>
      </c>
      <c r="K240" s="193"/>
      <c r="L240" s="38"/>
      <c r="M240" s="194" t="s">
        <v>1</v>
      </c>
      <c r="N240" s="195" t="s">
        <v>39</v>
      </c>
      <c r="O240" s="70"/>
      <c r="P240" s="196">
        <f>O240*H240</f>
        <v>0</v>
      </c>
      <c r="Q240" s="196">
        <v>0</v>
      </c>
      <c r="R240" s="196">
        <f>Q240*H240</f>
        <v>0</v>
      </c>
      <c r="S240" s="196">
        <v>0</v>
      </c>
      <c r="T240" s="197">
        <f>S240*H240</f>
        <v>0</v>
      </c>
      <c r="U240" s="33"/>
      <c r="V240" s="33"/>
      <c r="W240" s="33"/>
      <c r="X240" s="33"/>
      <c r="Y240" s="33"/>
      <c r="Z240" s="33"/>
      <c r="AA240" s="33"/>
      <c r="AB240" s="33"/>
      <c r="AC240" s="33"/>
      <c r="AD240" s="33"/>
      <c r="AE240" s="33"/>
      <c r="AR240" s="198" t="s">
        <v>329</v>
      </c>
      <c r="AT240" s="198" t="s">
        <v>123</v>
      </c>
      <c r="AU240" s="198" t="s">
        <v>84</v>
      </c>
      <c r="AY240" s="16" t="s">
        <v>121</v>
      </c>
      <c r="BE240" s="199">
        <f>IF(N240="základní",J240,0)</f>
        <v>0</v>
      </c>
      <c r="BF240" s="199">
        <f>IF(N240="snížená",J240,0)</f>
        <v>0</v>
      </c>
      <c r="BG240" s="199">
        <f>IF(N240="zákl. přenesená",J240,0)</f>
        <v>0</v>
      </c>
      <c r="BH240" s="199">
        <f>IF(N240="sníž. přenesená",J240,0)</f>
        <v>0</v>
      </c>
      <c r="BI240" s="199">
        <f>IF(N240="nulová",J240,0)</f>
        <v>0</v>
      </c>
      <c r="BJ240" s="16" t="s">
        <v>82</v>
      </c>
      <c r="BK240" s="199">
        <f>ROUND(I240*H240,2)</f>
        <v>0</v>
      </c>
      <c r="BL240" s="16" t="s">
        <v>329</v>
      </c>
      <c r="BM240" s="198" t="s">
        <v>378</v>
      </c>
    </row>
    <row r="241" spans="1:65" s="2" customFormat="1" ht="39">
      <c r="A241" s="33"/>
      <c r="B241" s="34"/>
      <c r="C241" s="35"/>
      <c r="D241" s="202" t="s">
        <v>169</v>
      </c>
      <c r="E241" s="35"/>
      <c r="F241" s="212" t="s">
        <v>379</v>
      </c>
      <c r="G241" s="35"/>
      <c r="H241" s="35"/>
      <c r="I241" s="213"/>
      <c r="J241" s="35"/>
      <c r="K241" s="35"/>
      <c r="L241" s="38"/>
      <c r="M241" s="214"/>
      <c r="N241" s="215"/>
      <c r="O241" s="70"/>
      <c r="P241" s="70"/>
      <c r="Q241" s="70"/>
      <c r="R241" s="70"/>
      <c r="S241" s="70"/>
      <c r="T241" s="71"/>
      <c r="U241" s="33"/>
      <c r="V241" s="33"/>
      <c r="W241" s="33"/>
      <c r="X241" s="33"/>
      <c r="Y241" s="33"/>
      <c r="Z241" s="33"/>
      <c r="AA241" s="33"/>
      <c r="AB241" s="33"/>
      <c r="AC241" s="33"/>
      <c r="AD241" s="33"/>
      <c r="AE241" s="33"/>
      <c r="AT241" s="16" t="s">
        <v>169</v>
      </c>
      <c r="AU241" s="16" t="s">
        <v>84</v>
      </c>
    </row>
    <row r="242" spans="1:65" s="2" customFormat="1" ht="16.5" customHeight="1">
      <c r="A242" s="33"/>
      <c r="B242" s="34"/>
      <c r="C242" s="186" t="s">
        <v>380</v>
      </c>
      <c r="D242" s="186" t="s">
        <v>123</v>
      </c>
      <c r="E242" s="187" t="s">
        <v>381</v>
      </c>
      <c r="F242" s="188" t="s">
        <v>382</v>
      </c>
      <c r="G242" s="189" t="s">
        <v>328</v>
      </c>
      <c r="H242" s="190">
        <v>1</v>
      </c>
      <c r="I242" s="191"/>
      <c r="J242" s="192">
        <f>ROUND(I242*H242,2)</f>
        <v>0</v>
      </c>
      <c r="K242" s="193"/>
      <c r="L242" s="38"/>
      <c r="M242" s="194" t="s">
        <v>1</v>
      </c>
      <c r="N242" s="195" t="s">
        <v>39</v>
      </c>
      <c r="O242" s="70"/>
      <c r="P242" s="196">
        <f>O242*H242</f>
        <v>0</v>
      </c>
      <c r="Q242" s="196">
        <v>0</v>
      </c>
      <c r="R242" s="196">
        <f>Q242*H242</f>
        <v>0</v>
      </c>
      <c r="S242" s="196">
        <v>0</v>
      </c>
      <c r="T242" s="197">
        <f>S242*H242</f>
        <v>0</v>
      </c>
      <c r="U242" s="33"/>
      <c r="V242" s="33"/>
      <c r="W242" s="33"/>
      <c r="X242" s="33"/>
      <c r="Y242" s="33"/>
      <c r="Z242" s="33"/>
      <c r="AA242" s="33"/>
      <c r="AB242" s="33"/>
      <c r="AC242" s="33"/>
      <c r="AD242" s="33"/>
      <c r="AE242" s="33"/>
      <c r="AR242" s="198" t="s">
        <v>329</v>
      </c>
      <c r="AT242" s="198" t="s">
        <v>123</v>
      </c>
      <c r="AU242" s="198" t="s">
        <v>84</v>
      </c>
      <c r="AY242" s="16" t="s">
        <v>121</v>
      </c>
      <c r="BE242" s="199">
        <f>IF(N242="základní",J242,0)</f>
        <v>0</v>
      </c>
      <c r="BF242" s="199">
        <f>IF(N242="snížená",J242,0)</f>
        <v>0</v>
      </c>
      <c r="BG242" s="199">
        <f>IF(N242="zákl. přenesená",J242,0)</f>
        <v>0</v>
      </c>
      <c r="BH242" s="199">
        <f>IF(N242="sníž. přenesená",J242,0)</f>
        <v>0</v>
      </c>
      <c r="BI242" s="199">
        <f>IF(N242="nulová",J242,0)</f>
        <v>0</v>
      </c>
      <c r="BJ242" s="16" t="s">
        <v>82</v>
      </c>
      <c r="BK242" s="199">
        <f>ROUND(I242*H242,2)</f>
        <v>0</v>
      </c>
      <c r="BL242" s="16" t="s">
        <v>329</v>
      </c>
      <c r="BM242" s="198" t="s">
        <v>383</v>
      </c>
    </row>
    <row r="243" spans="1:65" s="2" customFormat="1" ht="19.5">
      <c r="A243" s="33"/>
      <c r="B243" s="34"/>
      <c r="C243" s="35"/>
      <c r="D243" s="202" t="s">
        <v>169</v>
      </c>
      <c r="E243" s="35"/>
      <c r="F243" s="212" t="s">
        <v>384</v>
      </c>
      <c r="G243" s="35"/>
      <c r="H243" s="35"/>
      <c r="I243" s="213"/>
      <c r="J243" s="35"/>
      <c r="K243" s="35"/>
      <c r="L243" s="38"/>
      <c r="M243" s="214"/>
      <c r="N243" s="215"/>
      <c r="O243" s="70"/>
      <c r="P243" s="70"/>
      <c r="Q243" s="70"/>
      <c r="R243" s="70"/>
      <c r="S243" s="70"/>
      <c r="T243" s="71"/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T243" s="16" t="s">
        <v>169</v>
      </c>
      <c r="AU243" s="16" t="s">
        <v>84</v>
      </c>
    </row>
    <row r="244" spans="1:65" s="2" customFormat="1" ht="16.5" customHeight="1">
      <c r="A244" s="33"/>
      <c r="B244" s="34"/>
      <c r="C244" s="186" t="s">
        <v>385</v>
      </c>
      <c r="D244" s="186" t="s">
        <v>123</v>
      </c>
      <c r="E244" s="187" t="s">
        <v>386</v>
      </c>
      <c r="F244" s="188" t="s">
        <v>387</v>
      </c>
      <c r="G244" s="189" t="s">
        <v>328</v>
      </c>
      <c r="H244" s="190">
        <v>1</v>
      </c>
      <c r="I244" s="191"/>
      <c r="J244" s="192">
        <f>ROUND(I244*H244,2)</f>
        <v>0</v>
      </c>
      <c r="K244" s="193"/>
      <c r="L244" s="38"/>
      <c r="M244" s="194" t="s">
        <v>1</v>
      </c>
      <c r="N244" s="195" t="s">
        <v>39</v>
      </c>
      <c r="O244" s="70"/>
      <c r="P244" s="196">
        <f>O244*H244</f>
        <v>0</v>
      </c>
      <c r="Q244" s="196">
        <v>0</v>
      </c>
      <c r="R244" s="196">
        <f>Q244*H244</f>
        <v>0</v>
      </c>
      <c r="S244" s="196">
        <v>0</v>
      </c>
      <c r="T244" s="197">
        <f>S244*H244</f>
        <v>0</v>
      </c>
      <c r="U244" s="33"/>
      <c r="V244" s="33"/>
      <c r="W244" s="33"/>
      <c r="X244" s="33"/>
      <c r="Y244" s="33"/>
      <c r="Z244" s="33"/>
      <c r="AA244" s="33"/>
      <c r="AB244" s="33"/>
      <c r="AC244" s="33"/>
      <c r="AD244" s="33"/>
      <c r="AE244" s="33"/>
      <c r="AR244" s="198" t="s">
        <v>329</v>
      </c>
      <c r="AT244" s="198" t="s">
        <v>123</v>
      </c>
      <c r="AU244" s="198" t="s">
        <v>84</v>
      </c>
      <c r="AY244" s="16" t="s">
        <v>121</v>
      </c>
      <c r="BE244" s="199">
        <f>IF(N244="základní",J244,0)</f>
        <v>0</v>
      </c>
      <c r="BF244" s="199">
        <f>IF(N244="snížená",J244,0)</f>
        <v>0</v>
      </c>
      <c r="BG244" s="199">
        <f>IF(N244="zákl. přenesená",J244,0)</f>
        <v>0</v>
      </c>
      <c r="BH244" s="199">
        <f>IF(N244="sníž. přenesená",J244,0)</f>
        <v>0</v>
      </c>
      <c r="BI244" s="199">
        <f>IF(N244="nulová",J244,0)</f>
        <v>0</v>
      </c>
      <c r="BJ244" s="16" t="s">
        <v>82</v>
      </c>
      <c r="BK244" s="199">
        <f>ROUND(I244*H244,2)</f>
        <v>0</v>
      </c>
      <c r="BL244" s="16" t="s">
        <v>329</v>
      </c>
      <c r="BM244" s="198" t="s">
        <v>388</v>
      </c>
    </row>
    <row r="245" spans="1:65" s="2" customFormat="1" ht="29.25">
      <c r="A245" s="33"/>
      <c r="B245" s="34"/>
      <c r="C245" s="35"/>
      <c r="D245" s="202" t="s">
        <v>169</v>
      </c>
      <c r="E245" s="35"/>
      <c r="F245" s="212" t="s">
        <v>389</v>
      </c>
      <c r="G245" s="35"/>
      <c r="H245" s="35"/>
      <c r="I245" s="213"/>
      <c r="J245" s="35"/>
      <c r="K245" s="35"/>
      <c r="L245" s="38"/>
      <c r="M245" s="238"/>
      <c r="N245" s="239"/>
      <c r="O245" s="240"/>
      <c r="P245" s="240"/>
      <c r="Q245" s="240"/>
      <c r="R245" s="240"/>
      <c r="S245" s="240"/>
      <c r="T245" s="241"/>
      <c r="U245" s="33"/>
      <c r="V245" s="33"/>
      <c r="W245" s="33"/>
      <c r="X245" s="33"/>
      <c r="Y245" s="33"/>
      <c r="Z245" s="33"/>
      <c r="AA245" s="33"/>
      <c r="AB245" s="33"/>
      <c r="AC245" s="33"/>
      <c r="AD245" s="33"/>
      <c r="AE245" s="33"/>
      <c r="AT245" s="16" t="s">
        <v>169</v>
      </c>
      <c r="AU245" s="16" t="s">
        <v>84</v>
      </c>
    </row>
    <row r="246" spans="1:65" s="2" customFormat="1" ht="6.95" customHeight="1">
      <c r="A246" s="33"/>
      <c r="B246" s="53"/>
      <c r="C246" s="54"/>
      <c r="D246" s="54"/>
      <c r="E246" s="54"/>
      <c r="F246" s="54"/>
      <c r="G246" s="54"/>
      <c r="H246" s="54"/>
      <c r="I246" s="54"/>
      <c r="J246" s="54"/>
      <c r="K246" s="54"/>
      <c r="L246" s="38"/>
      <c r="M246" s="33"/>
      <c r="O246" s="33"/>
      <c r="P246" s="33"/>
      <c r="Q246" s="33"/>
      <c r="R246" s="33"/>
      <c r="S246" s="33"/>
      <c r="T246" s="33"/>
      <c r="U246" s="33"/>
      <c r="V246" s="33"/>
      <c r="W246" s="33"/>
      <c r="X246" s="33"/>
      <c r="Y246" s="33"/>
      <c r="Z246" s="33"/>
      <c r="AA246" s="33"/>
      <c r="AB246" s="33"/>
      <c r="AC246" s="33"/>
      <c r="AD246" s="33"/>
      <c r="AE246" s="33"/>
    </row>
  </sheetData>
  <sheetProtection algorithmName="SHA-512" hashValue="Kfpt58DGyvThTf2N7WwWc4PhdPuaBeGa2en7x92w+A/Vfny2j8IbD5uUJKhDODfLkdYqxI18vDiCnieKlRR/tg==" saltValue="z4Ptbz8PUgcPjkjHDp5I8o/TS0DUDcXS8FySQ4NS2L36vdLG/1nDFgs29MImFBUTtnvhQZn4GUDfZJfUzHJOeQ==" spinCount="100000" sheet="1" objects="1" scenarios="1" formatColumns="0" formatRows="0" autoFilter="0"/>
  <autoFilter ref="C125:K245"/>
  <mergeCells count="9">
    <mergeCell ref="E87:H87"/>
    <mergeCell ref="E116:H116"/>
    <mergeCell ref="E118:H118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74"/>
  <sheetViews>
    <sheetView showGridLines="0" topLeftCell="A147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  <c r="AT2" s="16" t="s">
        <v>87</v>
      </c>
    </row>
    <row r="3" spans="1:46" s="1" customFormat="1" ht="6.95" hidden="1" customHeight="1">
      <c r="B3" s="107"/>
      <c r="C3" s="108"/>
      <c r="D3" s="108"/>
      <c r="E3" s="108"/>
      <c r="F3" s="108"/>
      <c r="G3" s="108"/>
      <c r="H3" s="108"/>
      <c r="I3" s="108"/>
      <c r="J3" s="108"/>
      <c r="K3" s="108"/>
      <c r="L3" s="19"/>
      <c r="AT3" s="16" t="s">
        <v>84</v>
      </c>
    </row>
    <row r="4" spans="1:46" s="1" customFormat="1" ht="24.95" hidden="1" customHeight="1">
      <c r="B4" s="19"/>
      <c r="D4" s="109" t="s">
        <v>88</v>
      </c>
      <c r="L4" s="19"/>
      <c r="M4" s="110" t="s">
        <v>10</v>
      </c>
      <c r="AT4" s="16" t="s">
        <v>4</v>
      </c>
    </row>
    <row r="5" spans="1:46" s="1" customFormat="1" ht="6.95" hidden="1" customHeight="1">
      <c r="B5" s="19"/>
      <c r="L5" s="19"/>
    </row>
    <row r="6" spans="1:46" s="1" customFormat="1" ht="12" hidden="1" customHeight="1">
      <c r="B6" s="19"/>
      <c r="D6" s="111" t="s">
        <v>16</v>
      </c>
      <c r="L6" s="19"/>
    </row>
    <row r="7" spans="1:46" s="1" customFormat="1" ht="16.5" hidden="1" customHeight="1">
      <c r="B7" s="19"/>
      <c r="E7" s="283" t="str">
        <f>'Rekapitulace stavby'!K6</f>
        <v>Revitalizace Ondřejnice, km 0,000 - 2,500, stavba 4694_aktualizace 3/2025</v>
      </c>
      <c r="F7" s="284"/>
      <c r="G7" s="284"/>
      <c r="H7" s="284"/>
      <c r="L7" s="19"/>
    </row>
    <row r="8" spans="1:46" s="2" customFormat="1" ht="12" hidden="1" customHeight="1">
      <c r="A8" s="33"/>
      <c r="B8" s="38"/>
      <c r="C8" s="33"/>
      <c r="D8" s="111" t="s">
        <v>89</v>
      </c>
      <c r="E8" s="33"/>
      <c r="F8" s="33"/>
      <c r="G8" s="33"/>
      <c r="H8" s="33"/>
      <c r="I8" s="33"/>
      <c r="J8" s="33"/>
      <c r="K8" s="33"/>
      <c r="L8" s="50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hidden="1" customHeight="1">
      <c r="A9" s="33"/>
      <c r="B9" s="38"/>
      <c r="C9" s="33"/>
      <c r="D9" s="33"/>
      <c r="E9" s="285" t="s">
        <v>390</v>
      </c>
      <c r="F9" s="286"/>
      <c r="G9" s="286"/>
      <c r="H9" s="286"/>
      <c r="I9" s="33"/>
      <c r="J9" s="33"/>
      <c r="K9" s="33"/>
      <c r="L9" s="50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ht="11.25" hidden="1">
      <c r="A10" s="33"/>
      <c r="B10" s="38"/>
      <c r="C10" s="33"/>
      <c r="D10" s="33"/>
      <c r="E10" s="33"/>
      <c r="F10" s="33"/>
      <c r="G10" s="33"/>
      <c r="H10" s="33"/>
      <c r="I10" s="33"/>
      <c r="J10" s="33"/>
      <c r="K10" s="33"/>
      <c r="L10" s="50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hidden="1" customHeight="1">
      <c r="A11" s="33"/>
      <c r="B11" s="38"/>
      <c r="C11" s="33"/>
      <c r="D11" s="111" t="s">
        <v>18</v>
      </c>
      <c r="E11" s="33"/>
      <c r="F11" s="112" t="s">
        <v>1</v>
      </c>
      <c r="G11" s="33"/>
      <c r="H11" s="33"/>
      <c r="I11" s="111" t="s">
        <v>19</v>
      </c>
      <c r="J11" s="112" t="s">
        <v>1</v>
      </c>
      <c r="K11" s="33"/>
      <c r="L11" s="50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hidden="1" customHeight="1">
      <c r="A12" s="33"/>
      <c r="B12" s="38"/>
      <c r="C12" s="33"/>
      <c r="D12" s="111" t="s">
        <v>20</v>
      </c>
      <c r="E12" s="33"/>
      <c r="F12" s="112" t="s">
        <v>21</v>
      </c>
      <c r="G12" s="33"/>
      <c r="H12" s="33"/>
      <c r="I12" s="111" t="s">
        <v>22</v>
      </c>
      <c r="J12" s="113" t="str">
        <f>'Rekapitulace stavby'!AN8</f>
        <v>Vyplň údaj</v>
      </c>
      <c r="K12" s="33"/>
      <c r="L12" s="50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hidden="1" customHeight="1">
      <c r="A13" s="33"/>
      <c r="B13" s="38"/>
      <c r="C13" s="33"/>
      <c r="D13" s="33"/>
      <c r="E13" s="33"/>
      <c r="F13" s="33"/>
      <c r="G13" s="33"/>
      <c r="H13" s="33"/>
      <c r="I13" s="33"/>
      <c r="J13" s="33"/>
      <c r="K13" s="33"/>
      <c r="L13" s="50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hidden="1" customHeight="1">
      <c r="A14" s="33"/>
      <c r="B14" s="38"/>
      <c r="C14" s="33"/>
      <c r="D14" s="111" t="s">
        <v>23</v>
      </c>
      <c r="E14" s="33"/>
      <c r="F14" s="33"/>
      <c r="G14" s="33"/>
      <c r="H14" s="33"/>
      <c r="I14" s="111" t="s">
        <v>24</v>
      </c>
      <c r="J14" s="112" t="str">
        <f>IF('Rekapitulace stavby'!AN10="","",'Rekapitulace stavby'!AN10)</f>
        <v/>
      </c>
      <c r="K14" s="33"/>
      <c r="L14" s="50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hidden="1" customHeight="1">
      <c r="A15" s="33"/>
      <c r="B15" s="38"/>
      <c r="C15" s="33"/>
      <c r="D15" s="33"/>
      <c r="E15" s="112" t="str">
        <f>IF('Rekapitulace stavby'!E11="","",'Rekapitulace stavby'!E11)</f>
        <v xml:space="preserve"> </v>
      </c>
      <c r="F15" s="33"/>
      <c r="G15" s="33"/>
      <c r="H15" s="33"/>
      <c r="I15" s="111" t="s">
        <v>25</v>
      </c>
      <c r="J15" s="112" t="str">
        <f>IF('Rekapitulace stavby'!AN11="","",'Rekapitulace stavby'!AN11)</f>
        <v/>
      </c>
      <c r="K15" s="33"/>
      <c r="L15" s="50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hidden="1" customHeight="1">
      <c r="A16" s="33"/>
      <c r="B16" s="38"/>
      <c r="C16" s="33"/>
      <c r="D16" s="33"/>
      <c r="E16" s="33"/>
      <c r="F16" s="33"/>
      <c r="G16" s="33"/>
      <c r="H16" s="33"/>
      <c r="I16" s="33"/>
      <c r="J16" s="33"/>
      <c r="K16" s="33"/>
      <c r="L16" s="50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hidden="1" customHeight="1">
      <c r="A17" s="33"/>
      <c r="B17" s="38"/>
      <c r="C17" s="33"/>
      <c r="D17" s="111" t="s">
        <v>26</v>
      </c>
      <c r="E17" s="33"/>
      <c r="F17" s="33"/>
      <c r="G17" s="33"/>
      <c r="H17" s="33"/>
      <c r="I17" s="111" t="s">
        <v>24</v>
      </c>
      <c r="J17" s="29" t="str">
        <f>'Rekapitulace stavby'!AN13</f>
        <v>Vyplň údaj</v>
      </c>
      <c r="K17" s="33"/>
      <c r="L17" s="50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hidden="1" customHeight="1">
      <c r="A18" s="33"/>
      <c r="B18" s="38"/>
      <c r="C18" s="33"/>
      <c r="D18" s="33"/>
      <c r="E18" s="287" t="str">
        <f>'Rekapitulace stavby'!E14</f>
        <v>Vyplň údaj</v>
      </c>
      <c r="F18" s="288"/>
      <c r="G18" s="288"/>
      <c r="H18" s="288"/>
      <c r="I18" s="111" t="s">
        <v>25</v>
      </c>
      <c r="J18" s="29" t="str">
        <f>'Rekapitulace stavby'!AN14</f>
        <v>Vyplň údaj</v>
      </c>
      <c r="K18" s="33"/>
      <c r="L18" s="50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hidden="1" customHeight="1">
      <c r="A19" s="33"/>
      <c r="B19" s="38"/>
      <c r="C19" s="33"/>
      <c r="D19" s="33"/>
      <c r="E19" s="33"/>
      <c r="F19" s="33"/>
      <c r="G19" s="33"/>
      <c r="H19" s="33"/>
      <c r="I19" s="33"/>
      <c r="J19" s="33"/>
      <c r="K19" s="33"/>
      <c r="L19" s="50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hidden="1" customHeight="1">
      <c r="A20" s="33"/>
      <c r="B20" s="38"/>
      <c r="C20" s="33"/>
      <c r="D20" s="111" t="s">
        <v>28</v>
      </c>
      <c r="E20" s="33"/>
      <c r="F20" s="33"/>
      <c r="G20" s="33"/>
      <c r="H20" s="33"/>
      <c r="I20" s="111" t="s">
        <v>24</v>
      </c>
      <c r="J20" s="112" t="s">
        <v>1</v>
      </c>
      <c r="K20" s="33"/>
      <c r="L20" s="50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hidden="1" customHeight="1">
      <c r="A21" s="33"/>
      <c r="B21" s="38"/>
      <c r="C21" s="33"/>
      <c r="D21" s="33"/>
      <c r="E21" s="112" t="s">
        <v>29</v>
      </c>
      <c r="F21" s="33"/>
      <c r="G21" s="33"/>
      <c r="H21" s="33"/>
      <c r="I21" s="111" t="s">
        <v>25</v>
      </c>
      <c r="J21" s="112" t="s">
        <v>1</v>
      </c>
      <c r="K21" s="33"/>
      <c r="L21" s="50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hidden="1" customHeight="1">
      <c r="A22" s="33"/>
      <c r="B22" s="38"/>
      <c r="C22" s="33"/>
      <c r="D22" s="33"/>
      <c r="E22" s="33"/>
      <c r="F22" s="33"/>
      <c r="G22" s="33"/>
      <c r="H22" s="33"/>
      <c r="I22" s="33"/>
      <c r="J22" s="33"/>
      <c r="K22" s="33"/>
      <c r="L22" s="50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hidden="1" customHeight="1">
      <c r="A23" s="33"/>
      <c r="B23" s="38"/>
      <c r="C23" s="33"/>
      <c r="D23" s="111" t="s">
        <v>31</v>
      </c>
      <c r="E23" s="33"/>
      <c r="F23" s="33"/>
      <c r="G23" s="33"/>
      <c r="H23" s="33"/>
      <c r="I23" s="111" t="s">
        <v>24</v>
      </c>
      <c r="J23" s="112" t="s">
        <v>1</v>
      </c>
      <c r="K23" s="33"/>
      <c r="L23" s="50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hidden="1" customHeight="1">
      <c r="A24" s="33"/>
      <c r="B24" s="38"/>
      <c r="C24" s="33"/>
      <c r="D24" s="33"/>
      <c r="E24" s="112" t="s">
        <v>32</v>
      </c>
      <c r="F24" s="33"/>
      <c r="G24" s="33"/>
      <c r="H24" s="33"/>
      <c r="I24" s="111" t="s">
        <v>25</v>
      </c>
      <c r="J24" s="112" t="s">
        <v>1</v>
      </c>
      <c r="K24" s="33"/>
      <c r="L24" s="50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hidden="1" customHeight="1">
      <c r="A25" s="33"/>
      <c r="B25" s="38"/>
      <c r="C25" s="33"/>
      <c r="D25" s="33"/>
      <c r="E25" s="33"/>
      <c r="F25" s="33"/>
      <c r="G25" s="33"/>
      <c r="H25" s="33"/>
      <c r="I25" s="33"/>
      <c r="J25" s="33"/>
      <c r="K25" s="33"/>
      <c r="L25" s="50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hidden="1" customHeight="1">
      <c r="A26" s="33"/>
      <c r="B26" s="38"/>
      <c r="C26" s="33"/>
      <c r="D26" s="111" t="s">
        <v>33</v>
      </c>
      <c r="E26" s="33"/>
      <c r="F26" s="33"/>
      <c r="G26" s="33"/>
      <c r="H26" s="33"/>
      <c r="I26" s="33"/>
      <c r="J26" s="33"/>
      <c r="K26" s="33"/>
      <c r="L26" s="50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hidden="1" customHeight="1">
      <c r="A27" s="114"/>
      <c r="B27" s="115"/>
      <c r="C27" s="114"/>
      <c r="D27" s="114"/>
      <c r="E27" s="289" t="s">
        <v>1</v>
      </c>
      <c r="F27" s="289"/>
      <c r="G27" s="289"/>
      <c r="H27" s="289"/>
      <c r="I27" s="114"/>
      <c r="J27" s="114"/>
      <c r="K27" s="114"/>
      <c r="L27" s="116"/>
      <c r="S27" s="114"/>
      <c r="T27" s="114"/>
      <c r="U27" s="114"/>
      <c r="V27" s="114"/>
      <c r="W27" s="114"/>
      <c r="X27" s="114"/>
      <c r="Y27" s="114"/>
      <c r="Z27" s="114"/>
      <c r="AA27" s="114"/>
      <c r="AB27" s="114"/>
      <c r="AC27" s="114"/>
      <c r="AD27" s="114"/>
      <c r="AE27" s="114"/>
    </row>
    <row r="28" spans="1:31" s="2" customFormat="1" ht="6.95" hidden="1" customHeight="1">
      <c r="A28" s="33"/>
      <c r="B28" s="38"/>
      <c r="C28" s="33"/>
      <c r="D28" s="33"/>
      <c r="E28" s="33"/>
      <c r="F28" s="33"/>
      <c r="G28" s="33"/>
      <c r="H28" s="33"/>
      <c r="I28" s="33"/>
      <c r="J28" s="33"/>
      <c r="K28" s="33"/>
      <c r="L28" s="50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hidden="1" customHeight="1">
      <c r="A29" s="33"/>
      <c r="B29" s="38"/>
      <c r="C29" s="33"/>
      <c r="D29" s="117"/>
      <c r="E29" s="117"/>
      <c r="F29" s="117"/>
      <c r="G29" s="117"/>
      <c r="H29" s="117"/>
      <c r="I29" s="117"/>
      <c r="J29" s="117"/>
      <c r="K29" s="117"/>
      <c r="L29" s="50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hidden="1" customHeight="1">
      <c r="A30" s="33"/>
      <c r="B30" s="38"/>
      <c r="C30" s="33"/>
      <c r="D30" s="118" t="s">
        <v>34</v>
      </c>
      <c r="E30" s="33"/>
      <c r="F30" s="33"/>
      <c r="G30" s="33"/>
      <c r="H30" s="33"/>
      <c r="I30" s="33"/>
      <c r="J30" s="119">
        <f>ROUND(J119, 2)</f>
        <v>0</v>
      </c>
      <c r="K30" s="33"/>
      <c r="L30" s="50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hidden="1" customHeight="1">
      <c r="A31" s="33"/>
      <c r="B31" s="38"/>
      <c r="C31" s="33"/>
      <c r="D31" s="117"/>
      <c r="E31" s="117"/>
      <c r="F31" s="117"/>
      <c r="G31" s="117"/>
      <c r="H31" s="117"/>
      <c r="I31" s="117"/>
      <c r="J31" s="117"/>
      <c r="K31" s="117"/>
      <c r="L31" s="50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hidden="1" customHeight="1">
      <c r="A32" s="33"/>
      <c r="B32" s="38"/>
      <c r="C32" s="33"/>
      <c r="D32" s="33"/>
      <c r="E32" s="33"/>
      <c r="F32" s="120" t="s">
        <v>36</v>
      </c>
      <c r="G32" s="33"/>
      <c r="H32" s="33"/>
      <c r="I32" s="120" t="s">
        <v>35</v>
      </c>
      <c r="J32" s="120" t="s">
        <v>37</v>
      </c>
      <c r="K32" s="33"/>
      <c r="L32" s="50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hidden="1" customHeight="1">
      <c r="A33" s="33"/>
      <c r="B33" s="38"/>
      <c r="C33" s="33"/>
      <c r="D33" s="121" t="s">
        <v>38</v>
      </c>
      <c r="E33" s="111" t="s">
        <v>39</v>
      </c>
      <c r="F33" s="122">
        <f>ROUND((SUM(BE119:BE173)),  2)</f>
        <v>0</v>
      </c>
      <c r="G33" s="33"/>
      <c r="H33" s="33"/>
      <c r="I33" s="123">
        <v>0.21</v>
      </c>
      <c r="J33" s="122">
        <f>ROUND(((SUM(BE119:BE173))*I33),  2)</f>
        <v>0</v>
      </c>
      <c r="K33" s="33"/>
      <c r="L33" s="50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hidden="1" customHeight="1">
      <c r="A34" s="33"/>
      <c r="B34" s="38"/>
      <c r="C34" s="33"/>
      <c r="D34" s="33"/>
      <c r="E34" s="111" t="s">
        <v>40</v>
      </c>
      <c r="F34" s="122">
        <f>ROUND((SUM(BF119:BF173)),  2)</f>
        <v>0</v>
      </c>
      <c r="G34" s="33"/>
      <c r="H34" s="33"/>
      <c r="I34" s="123">
        <v>0.12</v>
      </c>
      <c r="J34" s="122">
        <f>ROUND(((SUM(BF119:BF173))*I34),  2)</f>
        <v>0</v>
      </c>
      <c r="K34" s="33"/>
      <c r="L34" s="50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>
      <c r="A35" s="33"/>
      <c r="B35" s="38"/>
      <c r="C35" s="33"/>
      <c r="D35" s="33"/>
      <c r="E35" s="111" t="s">
        <v>41</v>
      </c>
      <c r="F35" s="122">
        <f>ROUND((SUM(BG119:BG173)),  2)</f>
        <v>0</v>
      </c>
      <c r="G35" s="33"/>
      <c r="H35" s="33"/>
      <c r="I35" s="123">
        <v>0.21</v>
      </c>
      <c r="J35" s="122">
        <f>0</f>
        <v>0</v>
      </c>
      <c r="K35" s="33"/>
      <c r="L35" s="50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>
      <c r="A36" s="33"/>
      <c r="B36" s="38"/>
      <c r="C36" s="33"/>
      <c r="D36" s="33"/>
      <c r="E36" s="111" t="s">
        <v>42</v>
      </c>
      <c r="F36" s="122">
        <f>ROUND((SUM(BH119:BH173)),  2)</f>
        <v>0</v>
      </c>
      <c r="G36" s="33"/>
      <c r="H36" s="33"/>
      <c r="I36" s="123">
        <v>0.12</v>
      </c>
      <c r="J36" s="122">
        <f>0</f>
        <v>0</v>
      </c>
      <c r="K36" s="33"/>
      <c r="L36" s="50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>
      <c r="A37" s="33"/>
      <c r="B37" s="38"/>
      <c r="C37" s="33"/>
      <c r="D37" s="33"/>
      <c r="E37" s="111" t="s">
        <v>43</v>
      </c>
      <c r="F37" s="122">
        <f>ROUND((SUM(BI119:BI173)),  2)</f>
        <v>0</v>
      </c>
      <c r="G37" s="33"/>
      <c r="H37" s="33"/>
      <c r="I37" s="123">
        <v>0</v>
      </c>
      <c r="J37" s="122">
        <f>0</f>
        <v>0</v>
      </c>
      <c r="K37" s="33"/>
      <c r="L37" s="50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hidden="1" customHeight="1">
      <c r="A38" s="33"/>
      <c r="B38" s="38"/>
      <c r="C38" s="33"/>
      <c r="D38" s="33"/>
      <c r="E38" s="33"/>
      <c r="F38" s="33"/>
      <c r="G38" s="33"/>
      <c r="H38" s="33"/>
      <c r="I38" s="33"/>
      <c r="J38" s="33"/>
      <c r="K38" s="33"/>
      <c r="L38" s="50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hidden="1" customHeight="1">
      <c r="A39" s="33"/>
      <c r="B39" s="38"/>
      <c r="C39" s="124"/>
      <c r="D39" s="125" t="s">
        <v>44</v>
      </c>
      <c r="E39" s="126"/>
      <c r="F39" s="126"/>
      <c r="G39" s="127" t="s">
        <v>45</v>
      </c>
      <c r="H39" s="128" t="s">
        <v>46</v>
      </c>
      <c r="I39" s="126"/>
      <c r="J39" s="129">
        <f>SUM(J30:J37)</f>
        <v>0</v>
      </c>
      <c r="K39" s="130"/>
      <c r="L39" s="50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hidden="1" customHeight="1">
      <c r="A40" s="33"/>
      <c r="B40" s="38"/>
      <c r="C40" s="33"/>
      <c r="D40" s="33"/>
      <c r="E40" s="33"/>
      <c r="F40" s="33"/>
      <c r="G40" s="33"/>
      <c r="H40" s="33"/>
      <c r="I40" s="33"/>
      <c r="J40" s="33"/>
      <c r="K40" s="33"/>
      <c r="L40" s="50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hidden="1" customHeight="1">
      <c r="B41" s="19"/>
      <c r="L41" s="19"/>
    </row>
    <row r="42" spans="1:31" s="1" customFormat="1" ht="14.45" hidden="1" customHeight="1">
      <c r="B42" s="19"/>
      <c r="L42" s="19"/>
    </row>
    <row r="43" spans="1:31" s="1" customFormat="1" ht="14.45" hidden="1" customHeight="1">
      <c r="B43" s="19"/>
      <c r="L43" s="19"/>
    </row>
    <row r="44" spans="1:31" s="1" customFormat="1" ht="14.45" hidden="1" customHeight="1">
      <c r="B44" s="19"/>
      <c r="L44" s="19"/>
    </row>
    <row r="45" spans="1:31" s="1" customFormat="1" ht="14.45" hidden="1" customHeight="1">
      <c r="B45" s="19"/>
      <c r="L45" s="19"/>
    </row>
    <row r="46" spans="1:31" s="1" customFormat="1" ht="14.45" hidden="1" customHeight="1">
      <c r="B46" s="19"/>
      <c r="L46" s="19"/>
    </row>
    <row r="47" spans="1:31" s="1" customFormat="1" ht="14.45" hidden="1" customHeight="1">
      <c r="B47" s="19"/>
      <c r="L47" s="19"/>
    </row>
    <row r="48" spans="1:31" s="1" customFormat="1" ht="14.45" hidden="1" customHeight="1">
      <c r="B48" s="19"/>
      <c r="L48" s="19"/>
    </row>
    <row r="49" spans="1:31" s="1" customFormat="1" ht="14.45" hidden="1" customHeight="1">
      <c r="B49" s="19"/>
      <c r="L49" s="19"/>
    </row>
    <row r="50" spans="1:31" s="2" customFormat="1" ht="14.45" hidden="1" customHeight="1">
      <c r="B50" s="50"/>
      <c r="D50" s="131" t="s">
        <v>47</v>
      </c>
      <c r="E50" s="132"/>
      <c r="F50" s="132"/>
      <c r="G50" s="131" t="s">
        <v>48</v>
      </c>
      <c r="H50" s="132"/>
      <c r="I50" s="132"/>
      <c r="J50" s="132"/>
      <c r="K50" s="132"/>
      <c r="L50" s="50"/>
    </row>
    <row r="51" spans="1:31" ht="11.25" hidden="1">
      <c r="B51" s="19"/>
      <c r="L51" s="19"/>
    </row>
    <row r="52" spans="1:31" ht="11.25" hidden="1">
      <c r="B52" s="19"/>
      <c r="L52" s="19"/>
    </row>
    <row r="53" spans="1:31" ht="11.25" hidden="1">
      <c r="B53" s="19"/>
      <c r="L53" s="19"/>
    </row>
    <row r="54" spans="1:31" ht="11.25" hidden="1">
      <c r="B54" s="19"/>
      <c r="L54" s="19"/>
    </row>
    <row r="55" spans="1:31" ht="11.25" hidden="1">
      <c r="B55" s="19"/>
      <c r="L55" s="19"/>
    </row>
    <row r="56" spans="1:31" ht="11.25" hidden="1">
      <c r="B56" s="19"/>
      <c r="L56" s="19"/>
    </row>
    <row r="57" spans="1:31" ht="11.25" hidden="1">
      <c r="B57" s="19"/>
      <c r="L57" s="19"/>
    </row>
    <row r="58" spans="1:31" ht="11.25" hidden="1">
      <c r="B58" s="19"/>
      <c r="L58" s="19"/>
    </row>
    <row r="59" spans="1:31" ht="11.25" hidden="1">
      <c r="B59" s="19"/>
      <c r="L59" s="19"/>
    </row>
    <row r="60" spans="1:31" ht="11.25" hidden="1">
      <c r="B60" s="19"/>
      <c r="L60" s="19"/>
    </row>
    <row r="61" spans="1:31" s="2" customFormat="1" ht="12.75" hidden="1">
      <c r="A61" s="33"/>
      <c r="B61" s="38"/>
      <c r="C61" s="33"/>
      <c r="D61" s="133" t="s">
        <v>49</v>
      </c>
      <c r="E61" s="134"/>
      <c r="F61" s="135" t="s">
        <v>50</v>
      </c>
      <c r="G61" s="133" t="s">
        <v>49</v>
      </c>
      <c r="H61" s="134"/>
      <c r="I61" s="134"/>
      <c r="J61" s="136" t="s">
        <v>50</v>
      </c>
      <c r="K61" s="134"/>
      <c r="L61" s="50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ht="11.25" hidden="1">
      <c r="B62" s="19"/>
      <c r="L62" s="19"/>
    </row>
    <row r="63" spans="1:31" ht="11.25" hidden="1">
      <c r="B63" s="19"/>
      <c r="L63" s="19"/>
    </row>
    <row r="64" spans="1:31" ht="11.25" hidden="1">
      <c r="B64" s="19"/>
      <c r="L64" s="19"/>
    </row>
    <row r="65" spans="1:31" s="2" customFormat="1" ht="12.75" hidden="1">
      <c r="A65" s="33"/>
      <c r="B65" s="38"/>
      <c r="C65" s="33"/>
      <c r="D65" s="131" t="s">
        <v>51</v>
      </c>
      <c r="E65" s="137"/>
      <c r="F65" s="137"/>
      <c r="G65" s="131" t="s">
        <v>52</v>
      </c>
      <c r="H65" s="137"/>
      <c r="I65" s="137"/>
      <c r="J65" s="137"/>
      <c r="K65" s="137"/>
      <c r="L65" s="50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ht="11.25" hidden="1">
      <c r="B66" s="19"/>
      <c r="L66" s="19"/>
    </row>
    <row r="67" spans="1:31" ht="11.25" hidden="1">
      <c r="B67" s="19"/>
      <c r="L67" s="19"/>
    </row>
    <row r="68" spans="1:31" ht="11.25" hidden="1">
      <c r="B68" s="19"/>
      <c r="L68" s="19"/>
    </row>
    <row r="69" spans="1:31" ht="11.25" hidden="1">
      <c r="B69" s="19"/>
      <c r="L69" s="19"/>
    </row>
    <row r="70" spans="1:31" ht="11.25" hidden="1">
      <c r="B70" s="19"/>
      <c r="L70" s="19"/>
    </row>
    <row r="71" spans="1:31" ht="11.25" hidden="1">
      <c r="B71" s="19"/>
      <c r="L71" s="19"/>
    </row>
    <row r="72" spans="1:31" ht="11.25" hidden="1">
      <c r="B72" s="19"/>
      <c r="L72" s="19"/>
    </row>
    <row r="73" spans="1:31" ht="11.25" hidden="1">
      <c r="B73" s="19"/>
      <c r="L73" s="19"/>
    </row>
    <row r="74" spans="1:31" ht="11.25" hidden="1">
      <c r="B74" s="19"/>
      <c r="L74" s="19"/>
    </row>
    <row r="75" spans="1:31" ht="11.25" hidden="1">
      <c r="B75" s="19"/>
      <c r="L75" s="19"/>
    </row>
    <row r="76" spans="1:31" s="2" customFormat="1" ht="12.75" hidden="1">
      <c r="A76" s="33"/>
      <c r="B76" s="38"/>
      <c r="C76" s="33"/>
      <c r="D76" s="133" t="s">
        <v>49</v>
      </c>
      <c r="E76" s="134"/>
      <c r="F76" s="135" t="s">
        <v>50</v>
      </c>
      <c r="G76" s="133" t="s">
        <v>49</v>
      </c>
      <c r="H76" s="134"/>
      <c r="I76" s="134"/>
      <c r="J76" s="136" t="s">
        <v>50</v>
      </c>
      <c r="K76" s="134"/>
      <c r="L76" s="50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hidden="1" customHeight="1">
      <c r="A77" s="3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50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78" spans="1:31" ht="11.25" hidden="1"/>
    <row r="79" spans="1:31" ht="11.25" hidden="1"/>
    <row r="80" spans="1:31" ht="11.25" hidden="1"/>
    <row r="81" spans="1:47" s="2" customFormat="1" ht="6.95" hidden="1" customHeight="1">
      <c r="A81" s="33"/>
      <c r="B81" s="140"/>
      <c r="C81" s="141"/>
      <c r="D81" s="141"/>
      <c r="E81" s="141"/>
      <c r="F81" s="141"/>
      <c r="G81" s="141"/>
      <c r="H81" s="141"/>
      <c r="I81" s="141"/>
      <c r="J81" s="141"/>
      <c r="K81" s="141"/>
      <c r="L81" s="50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hidden="1" customHeight="1">
      <c r="A82" s="33"/>
      <c r="B82" s="34"/>
      <c r="C82" s="22" t="s">
        <v>91</v>
      </c>
      <c r="D82" s="35"/>
      <c r="E82" s="35"/>
      <c r="F82" s="35"/>
      <c r="G82" s="35"/>
      <c r="H82" s="35"/>
      <c r="I82" s="35"/>
      <c r="J82" s="35"/>
      <c r="K82" s="35"/>
      <c r="L82" s="50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hidden="1" customHeight="1">
      <c r="A83" s="33"/>
      <c r="B83" s="34"/>
      <c r="C83" s="35"/>
      <c r="D83" s="35"/>
      <c r="E83" s="35"/>
      <c r="F83" s="35"/>
      <c r="G83" s="35"/>
      <c r="H83" s="35"/>
      <c r="I83" s="35"/>
      <c r="J83" s="35"/>
      <c r="K83" s="35"/>
      <c r="L83" s="50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hidden="1" customHeight="1">
      <c r="A84" s="33"/>
      <c r="B84" s="34"/>
      <c r="C84" s="28" t="s">
        <v>16</v>
      </c>
      <c r="D84" s="35"/>
      <c r="E84" s="35"/>
      <c r="F84" s="35"/>
      <c r="G84" s="35"/>
      <c r="H84" s="35"/>
      <c r="I84" s="35"/>
      <c r="J84" s="35"/>
      <c r="K84" s="35"/>
      <c r="L84" s="50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hidden="1" customHeight="1">
      <c r="A85" s="33"/>
      <c r="B85" s="34"/>
      <c r="C85" s="35"/>
      <c r="D85" s="35"/>
      <c r="E85" s="290" t="str">
        <f>E7</f>
        <v>Revitalizace Ondřejnice, km 0,000 - 2,500, stavba 4694_aktualizace 3/2025</v>
      </c>
      <c r="F85" s="291"/>
      <c r="G85" s="291"/>
      <c r="H85" s="291"/>
      <c r="I85" s="35"/>
      <c r="J85" s="35"/>
      <c r="K85" s="35"/>
      <c r="L85" s="50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hidden="1" customHeight="1">
      <c r="A86" s="33"/>
      <c r="B86" s="34"/>
      <c r="C86" s="28" t="s">
        <v>89</v>
      </c>
      <c r="D86" s="35"/>
      <c r="E86" s="35"/>
      <c r="F86" s="35"/>
      <c r="G86" s="35"/>
      <c r="H86" s="35"/>
      <c r="I86" s="35"/>
      <c r="J86" s="35"/>
      <c r="K86" s="35"/>
      <c r="L86" s="50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hidden="1" customHeight="1">
      <c r="A87" s="33"/>
      <c r="B87" s="34"/>
      <c r="C87" s="35"/>
      <c r="D87" s="35"/>
      <c r="E87" s="261" t="str">
        <f>E9</f>
        <v>02 - Kácení dřevin a náhradní výsadba</v>
      </c>
      <c r="F87" s="292"/>
      <c r="G87" s="292"/>
      <c r="H87" s="292"/>
      <c r="I87" s="35"/>
      <c r="J87" s="35"/>
      <c r="K87" s="35"/>
      <c r="L87" s="50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hidden="1" customHeight="1">
      <c r="A88" s="33"/>
      <c r="B88" s="34"/>
      <c r="C88" s="35"/>
      <c r="D88" s="35"/>
      <c r="E88" s="35"/>
      <c r="F88" s="35"/>
      <c r="G88" s="35"/>
      <c r="H88" s="35"/>
      <c r="I88" s="35"/>
      <c r="J88" s="35"/>
      <c r="K88" s="35"/>
      <c r="L88" s="50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hidden="1" customHeight="1">
      <c r="A89" s="33"/>
      <c r="B89" s="34"/>
      <c r="C89" s="28" t="s">
        <v>20</v>
      </c>
      <c r="D89" s="35"/>
      <c r="E89" s="35"/>
      <c r="F89" s="26" t="str">
        <f>F12</f>
        <v xml:space="preserve"> </v>
      </c>
      <c r="G89" s="35"/>
      <c r="H89" s="35"/>
      <c r="I89" s="28" t="s">
        <v>22</v>
      </c>
      <c r="J89" s="65" t="str">
        <f>IF(J12="","",J12)</f>
        <v>Vyplň údaj</v>
      </c>
      <c r="K89" s="35"/>
      <c r="L89" s="50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hidden="1" customHeight="1">
      <c r="A90" s="33"/>
      <c r="B90" s="34"/>
      <c r="C90" s="35"/>
      <c r="D90" s="35"/>
      <c r="E90" s="35"/>
      <c r="F90" s="35"/>
      <c r="G90" s="35"/>
      <c r="H90" s="35"/>
      <c r="I90" s="35"/>
      <c r="J90" s="35"/>
      <c r="K90" s="35"/>
      <c r="L90" s="50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hidden="1" customHeight="1">
      <c r="A91" s="33"/>
      <c r="B91" s="34"/>
      <c r="C91" s="28" t="s">
        <v>23</v>
      </c>
      <c r="D91" s="35"/>
      <c r="E91" s="35"/>
      <c r="F91" s="26" t="str">
        <f>E15</f>
        <v xml:space="preserve"> </v>
      </c>
      <c r="G91" s="35"/>
      <c r="H91" s="35"/>
      <c r="I91" s="28" t="s">
        <v>28</v>
      </c>
      <c r="J91" s="31" t="str">
        <f>E21</f>
        <v>HydroIdea s.r.o.</v>
      </c>
      <c r="K91" s="35"/>
      <c r="L91" s="50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hidden="1" customHeight="1">
      <c r="A92" s="33"/>
      <c r="B92" s="34"/>
      <c r="C92" s="28" t="s">
        <v>26</v>
      </c>
      <c r="D92" s="35"/>
      <c r="E92" s="35"/>
      <c r="F92" s="26" t="str">
        <f>IF(E18="","",E18)</f>
        <v>Vyplň údaj</v>
      </c>
      <c r="G92" s="35"/>
      <c r="H92" s="35"/>
      <c r="I92" s="28" t="s">
        <v>31</v>
      </c>
      <c r="J92" s="31" t="str">
        <f>E24</f>
        <v>Ing. Jerzy Nowak</v>
      </c>
      <c r="K92" s="35"/>
      <c r="L92" s="50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hidden="1" customHeight="1">
      <c r="A93" s="33"/>
      <c r="B93" s="34"/>
      <c r="C93" s="35"/>
      <c r="D93" s="35"/>
      <c r="E93" s="35"/>
      <c r="F93" s="35"/>
      <c r="G93" s="35"/>
      <c r="H93" s="35"/>
      <c r="I93" s="35"/>
      <c r="J93" s="35"/>
      <c r="K93" s="35"/>
      <c r="L93" s="50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hidden="1" customHeight="1">
      <c r="A94" s="33"/>
      <c r="B94" s="34"/>
      <c r="C94" s="142" t="s">
        <v>92</v>
      </c>
      <c r="D94" s="143"/>
      <c r="E94" s="143"/>
      <c r="F94" s="143"/>
      <c r="G94" s="143"/>
      <c r="H94" s="143"/>
      <c r="I94" s="143"/>
      <c r="J94" s="144" t="s">
        <v>93</v>
      </c>
      <c r="K94" s="143"/>
      <c r="L94" s="50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hidden="1" customHeight="1">
      <c r="A95" s="33"/>
      <c r="B95" s="34"/>
      <c r="C95" s="35"/>
      <c r="D95" s="35"/>
      <c r="E95" s="35"/>
      <c r="F95" s="35"/>
      <c r="G95" s="35"/>
      <c r="H95" s="35"/>
      <c r="I95" s="35"/>
      <c r="J95" s="35"/>
      <c r="K95" s="35"/>
      <c r="L95" s="50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hidden="1" customHeight="1">
      <c r="A96" s="33"/>
      <c r="B96" s="34"/>
      <c r="C96" s="145" t="s">
        <v>94</v>
      </c>
      <c r="D96" s="35"/>
      <c r="E96" s="35"/>
      <c r="F96" s="35"/>
      <c r="G96" s="35"/>
      <c r="H96" s="35"/>
      <c r="I96" s="35"/>
      <c r="J96" s="83">
        <f>J119</f>
        <v>0</v>
      </c>
      <c r="K96" s="35"/>
      <c r="L96" s="50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6" t="s">
        <v>95</v>
      </c>
    </row>
    <row r="97" spans="1:31" s="9" customFormat="1" ht="24.95" hidden="1" customHeight="1">
      <c r="B97" s="146"/>
      <c r="C97" s="147"/>
      <c r="D97" s="148" t="s">
        <v>96</v>
      </c>
      <c r="E97" s="149"/>
      <c r="F97" s="149"/>
      <c r="G97" s="149"/>
      <c r="H97" s="149"/>
      <c r="I97" s="149"/>
      <c r="J97" s="150">
        <f>J120</f>
        <v>0</v>
      </c>
      <c r="K97" s="147"/>
      <c r="L97" s="151"/>
    </row>
    <row r="98" spans="1:31" s="10" customFormat="1" ht="19.899999999999999" hidden="1" customHeight="1">
      <c r="B98" s="152"/>
      <c r="C98" s="153"/>
      <c r="D98" s="154" t="s">
        <v>97</v>
      </c>
      <c r="E98" s="155"/>
      <c r="F98" s="155"/>
      <c r="G98" s="155"/>
      <c r="H98" s="155"/>
      <c r="I98" s="155"/>
      <c r="J98" s="156">
        <f>J121</f>
        <v>0</v>
      </c>
      <c r="K98" s="153"/>
      <c r="L98" s="157"/>
    </row>
    <row r="99" spans="1:31" s="10" customFormat="1" ht="19.899999999999999" hidden="1" customHeight="1">
      <c r="B99" s="152"/>
      <c r="C99" s="153"/>
      <c r="D99" s="154" t="s">
        <v>101</v>
      </c>
      <c r="E99" s="155"/>
      <c r="F99" s="155"/>
      <c r="G99" s="155"/>
      <c r="H99" s="155"/>
      <c r="I99" s="155"/>
      <c r="J99" s="156">
        <f>J171</f>
        <v>0</v>
      </c>
      <c r="K99" s="153"/>
      <c r="L99" s="157"/>
    </row>
    <row r="100" spans="1:31" s="2" customFormat="1" ht="21.75" hidden="1" customHeight="1">
      <c r="A100" s="33"/>
      <c r="B100" s="34"/>
      <c r="C100" s="35"/>
      <c r="D100" s="35"/>
      <c r="E100" s="35"/>
      <c r="F100" s="35"/>
      <c r="G100" s="35"/>
      <c r="H100" s="35"/>
      <c r="I100" s="35"/>
      <c r="J100" s="35"/>
      <c r="K100" s="35"/>
      <c r="L100" s="50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</row>
    <row r="101" spans="1:31" s="2" customFormat="1" ht="6.95" hidden="1" customHeight="1">
      <c r="A101" s="33"/>
      <c r="B101" s="53"/>
      <c r="C101" s="54"/>
      <c r="D101" s="54"/>
      <c r="E101" s="54"/>
      <c r="F101" s="54"/>
      <c r="G101" s="54"/>
      <c r="H101" s="54"/>
      <c r="I101" s="54"/>
      <c r="J101" s="54"/>
      <c r="K101" s="54"/>
      <c r="L101" s="50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ht="11.25" hidden="1"/>
    <row r="103" spans="1:31" ht="11.25" hidden="1"/>
    <row r="104" spans="1:31" ht="11.25" hidden="1"/>
    <row r="105" spans="1:31" s="2" customFormat="1" ht="6.95" customHeight="1">
      <c r="A105" s="33"/>
      <c r="B105" s="55"/>
      <c r="C105" s="56"/>
      <c r="D105" s="56"/>
      <c r="E105" s="56"/>
      <c r="F105" s="56"/>
      <c r="G105" s="56"/>
      <c r="H105" s="56"/>
      <c r="I105" s="56"/>
      <c r="J105" s="56"/>
      <c r="K105" s="56"/>
      <c r="L105" s="50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24.95" customHeight="1">
      <c r="A106" s="33"/>
      <c r="B106" s="34"/>
      <c r="C106" s="22" t="s">
        <v>106</v>
      </c>
      <c r="D106" s="35"/>
      <c r="E106" s="35"/>
      <c r="F106" s="35"/>
      <c r="G106" s="35"/>
      <c r="H106" s="35"/>
      <c r="I106" s="35"/>
      <c r="J106" s="35"/>
      <c r="K106" s="35"/>
      <c r="L106" s="50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>
      <c r="A107" s="33"/>
      <c r="B107" s="34"/>
      <c r="C107" s="35"/>
      <c r="D107" s="35"/>
      <c r="E107" s="35"/>
      <c r="F107" s="35"/>
      <c r="G107" s="35"/>
      <c r="H107" s="35"/>
      <c r="I107" s="35"/>
      <c r="J107" s="35"/>
      <c r="K107" s="35"/>
      <c r="L107" s="50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12" customHeight="1">
      <c r="A108" s="33"/>
      <c r="B108" s="34"/>
      <c r="C108" s="28" t="s">
        <v>16</v>
      </c>
      <c r="D108" s="35"/>
      <c r="E108" s="35"/>
      <c r="F108" s="35"/>
      <c r="G108" s="35"/>
      <c r="H108" s="35"/>
      <c r="I108" s="35"/>
      <c r="J108" s="35"/>
      <c r="K108" s="35"/>
      <c r="L108" s="50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6.5" customHeight="1">
      <c r="A109" s="33"/>
      <c r="B109" s="34"/>
      <c r="C109" s="35"/>
      <c r="D109" s="35"/>
      <c r="E109" s="290" t="str">
        <f>E7</f>
        <v>Revitalizace Ondřejnice, km 0,000 - 2,500, stavba 4694_aktualizace 3/2025</v>
      </c>
      <c r="F109" s="291"/>
      <c r="G109" s="291"/>
      <c r="H109" s="291"/>
      <c r="I109" s="35"/>
      <c r="J109" s="35"/>
      <c r="K109" s="35"/>
      <c r="L109" s="50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2" customHeight="1">
      <c r="A110" s="33"/>
      <c r="B110" s="34"/>
      <c r="C110" s="28" t="s">
        <v>89</v>
      </c>
      <c r="D110" s="35"/>
      <c r="E110" s="35"/>
      <c r="F110" s="35"/>
      <c r="G110" s="35"/>
      <c r="H110" s="35"/>
      <c r="I110" s="35"/>
      <c r="J110" s="35"/>
      <c r="K110" s="35"/>
      <c r="L110" s="50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6.5" customHeight="1">
      <c r="A111" s="33"/>
      <c r="B111" s="34"/>
      <c r="C111" s="35"/>
      <c r="D111" s="35"/>
      <c r="E111" s="261" t="str">
        <f>E9</f>
        <v>02 - Kácení dřevin a náhradní výsadba</v>
      </c>
      <c r="F111" s="292"/>
      <c r="G111" s="292"/>
      <c r="H111" s="292"/>
      <c r="I111" s="35"/>
      <c r="J111" s="35"/>
      <c r="K111" s="35"/>
      <c r="L111" s="50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>
      <c r="A112" s="33"/>
      <c r="B112" s="34"/>
      <c r="C112" s="35"/>
      <c r="D112" s="35"/>
      <c r="E112" s="35"/>
      <c r="F112" s="35"/>
      <c r="G112" s="35"/>
      <c r="H112" s="35"/>
      <c r="I112" s="35"/>
      <c r="J112" s="35"/>
      <c r="K112" s="35"/>
      <c r="L112" s="50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>
      <c r="A113" s="33"/>
      <c r="B113" s="34"/>
      <c r="C113" s="28" t="s">
        <v>20</v>
      </c>
      <c r="D113" s="35"/>
      <c r="E113" s="35"/>
      <c r="F113" s="26" t="str">
        <f>F12</f>
        <v xml:space="preserve"> </v>
      </c>
      <c r="G113" s="35"/>
      <c r="H113" s="35"/>
      <c r="I113" s="28" t="s">
        <v>22</v>
      </c>
      <c r="J113" s="65" t="str">
        <f>IF(J12="","",J12)</f>
        <v>Vyplň údaj</v>
      </c>
      <c r="K113" s="35"/>
      <c r="L113" s="50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6.95" customHeight="1">
      <c r="A114" s="33"/>
      <c r="B114" s="34"/>
      <c r="C114" s="35"/>
      <c r="D114" s="35"/>
      <c r="E114" s="35"/>
      <c r="F114" s="35"/>
      <c r="G114" s="35"/>
      <c r="H114" s="35"/>
      <c r="I114" s="35"/>
      <c r="J114" s="35"/>
      <c r="K114" s="35"/>
      <c r="L114" s="50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5.2" customHeight="1">
      <c r="A115" s="33"/>
      <c r="B115" s="34"/>
      <c r="C115" s="28" t="s">
        <v>23</v>
      </c>
      <c r="D115" s="35"/>
      <c r="E115" s="35"/>
      <c r="F115" s="26" t="str">
        <f>E15</f>
        <v xml:space="preserve"> </v>
      </c>
      <c r="G115" s="35"/>
      <c r="H115" s="35"/>
      <c r="I115" s="28" t="s">
        <v>28</v>
      </c>
      <c r="J115" s="31" t="str">
        <f>E21</f>
        <v>HydroIdea s.r.o.</v>
      </c>
      <c r="K115" s="35"/>
      <c r="L115" s="50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>
      <c r="A116" s="33"/>
      <c r="B116" s="34"/>
      <c r="C116" s="28" t="s">
        <v>26</v>
      </c>
      <c r="D116" s="35"/>
      <c r="E116" s="35"/>
      <c r="F116" s="26" t="str">
        <f>IF(E18="","",E18)</f>
        <v>Vyplň údaj</v>
      </c>
      <c r="G116" s="35"/>
      <c r="H116" s="35"/>
      <c r="I116" s="28" t="s">
        <v>31</v>
      </c>
      <c r="J116" s="31" t="str">
        <f>E24</f>
        <v>Ing. Jerzy Nowak</v>
      </c>
      <c r="K116" s="35"/>
      <c r="L116" s="50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0.35" customHeight="1">
      <c r="A117" s="33"/>
      <c r="B117" s="34"/>
      <c r="C117" s="35"/>
      <c r="D117" s="35"/>
      <c r="E117" s="35"/>
      <c r="F117" s="35"/>
      <c r="G117" s="35"/>
      <c r="H117" s="35"/>
      <c r="I117" s="35"/>
      <c r="J117" s="35"/>
      <c r="K117" s="35"/>
      <c r="L117" s="50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11" customFormat="1" ht="29.25" customHeight="1">
      <c r="A118" s="158"/>
      <c r="B118" s="159"/>
      <c r="C118" s="160" t="s">
        <v>107</v>
      </c>
      <c r="D118" s="161" t="s">
        <v>59</v>
      </c>
      <c r="E118" s="161" t="s">
        <v>55</v>
      </c>
      <c r="F118" s="161" t="s">
        <v>56</v>
      </c>
      <c r="G118" s="161" t="s">
        <v>108</v>
      </c>
      <c r="H118" s="161" t="s">
        <v>109</v>
      </c>
      <c r="I118" s="161" t="s">
        <v>110</v>
      </c>
      <c r="J118" s="162" t="s">
        <v>93</v>
      </c>
      <c r="K118" s="163" t="s">
        <v>111</v>
      </c>
      <c r="L118" s="164"/>
      <c r="M118" s="74" t="s">
        <v>1</v>
      </c>
      <c r="N118" s="75" t="s">
        <v>38</v>
      </c>
      <c r="O118" s="75" t="s">
        <v>112</v>
      </c>
      <c r="P118" s="75" t="s">
        <v>113</v>
      </c>
      <c r="Q118" s="75" t="s">
        <v>114</v>
      </c>
      <c r="R118" s="75" t="s">
        <v>115</v>
      </c>
      <c r="S118" s="75" t="s">
        <v>116</v>
      </c>
      <c r="T118" s="76" t="s">
        <v>117</v>
      </c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</row>
    <row r="119" spans="1:65" s="2" customFormat="1" ht="22.9" customHeight="1">
      <c r="A119" s="33"/>
      <c r="B119" s="34"/>
      <c r="C119" s="81" t="s">
        <v>118</v>
      </c>
      <c r="D119" s="35"/>
      <c r="E119" s="35"/>
      <c r="F119" s="35"/>
      <c r="G119" s="35"/>
      <c r="H119" s="35"/>
      <c r="I119" s="35"/>
      <c r="J119" s="165">
        <f>BK119</f>
        <v>0</v>
      </c>
      <c r="K119" s="35"/>
      <c r="L119" s="38"/>
      <c r="M119" s="77"/>
      <c r="N119" s="166"/>
      <c r="O119" s="78"/>
      <c r="P119" s="167">
        <f>P120</f>
        <v>0</v>
      </c>
      <c r="Q119" s="78"/>
      <c r="R119" s="167">
        <f>R120</f>
        <v>0.86283999999999994</v>
      </c>
      <c r="S119" s="78"/>
      <c r="T119" s="168">
        <f>T120</f>
        <v>0</v>
      </c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T119" s="16" t="s">
        <v>73</v>
      </c>
      <c r="AU119" s="16" t="s">
        <v>95</v>
      </c>
      <c r="BK119" s="169">
        <f>BK120</f>
        <v>0</v>
      </c>
    </row>
    <row r="120" spans="1:65" s="12" customFormat="1" ht="25.9" customHeight="1">
      <c r="B120" s="170"/>
      <c r="C120" s="171"/>
      <c r="D120" s="172" t="s">
        <v>73</v>
      </c>
      <c r="E120" s="173" t="s">
        <v>119</v>
      </c>
      <c r="F120" s="173" t="s">
        <v>120</v>
      </c>
      <c r="G120" s="171"/>
      <c r="H120" s="171"/>
      <c r="I120" s="174"/>
      <c r="J120" s="175">
        <f>BK120</f>
        <v>0</v>
      </c>
      <c r="K120" s="171"/>
      <c r="L120" s="176"/>
      <c r="M120" s="177"/>
      <c r="N120" s="178"/>
      <c r="O120" s="178"/>
      <c r="P120" s="179">
        <f>P121+P171</f>
        <v>0</v>
      </c>
      <c r="Q120" s="178"/>
      <c r="R120" s="179">
        <f>R121+R171</f>
        <v>0.86283999999999994</v>
      </c>
      <c r="S120" s="178"/>
      <c r="T120" s="180">
        <f>T121+T171</f>
        <v>0</v>
      </c>
      <c r="AR120" s="181" t="s">
        <v>82</v>
      </c>
      <c r="AT120" s="182" t="s">
        <v>73</v>
      </c>
      <c r="AU120" s="182" t="s">
        <v>74</v>
      </c>
      <c r="AY120" s="181" t="s">
        <v>121</v>
      </c>
      <c r="BK120" s="183">
        <f>BK121+BK171</f>
        <v>0</v>
      </c>
    </row>
    <row r="121" spans="1:65" s="12" customFormat="1" ht="22.9" customHeight="1">
      <c r="B121" s="170"/>
      <c r="C121" s="171"/>
      <c r="D121" s="172" t="s">
        <v>73</v>
      </c>
      <c r="E121" s="184" t="s">
        <v>82</v>
      </c>
      <c r="F121" s="184" t="s">
        <v>122</v>
      </c>
      <c r="G121" s="171"/>
      <c r="H121" s="171"/>
      <c r="I121" s="174"/>
      <c r="J121" s="185">
        <f>BK121</f>
        <v>0</v>
      </c>
      <c r="K121" s="171"/>
      <c r="L121" s="176"/>
      <c r="M121" s="177"/>
      <c r="N121" s="178"/>
      <c r="O121" s="178"/>
      <c r="P121" s="179">
        <f>SUM(P122:P170)</f>
        <v>0</v>
      </c>
      <c r="Q121" s="178"/>
      <c r="R121" s="179">
        <f>SUM(R122:R170)</f>
        <v>0.86283999999999994</v>
      </c>
      <c r="S121" s="178"/>
      <c r="T121" s="180">
        <f>SUM(T122:T170)</f>
        <v>0</v>
      </c>
      <c r="AR121" s="181" t="s">
        <v>82</v>
      </c>
      <c r="AT121" s="182" t="s">
        <v>73</v>
      </c>
      <c r="AU121" s="182" t="s">
        <v>82</v>
      </c>
      <c r="AY121" s="181" t="s">
        <v>121</v>
      </c>
      <c r="BK121" s="183">
        <f>SUM(BK122:BK170)</f>
        <v>0</v>
      </c>
    </row>
    <row r="122" spans="1:65" s="2" customFormat="1" ht="24.2" customHeight="1">
      <c r="A122" s="33"/>
      <c r="B122" s="34"/>
      <c r="C122" s="186" t="s">
        <v>82</v>
      </c>
      <c r="D122" s="186" t="s">
        <v>123</v>
      </c>
      <c r="E122" s="187" t="s">
        <v>391</v>
      </c>
      <c r="F122" s="188" t="s">
        <v>392</v>
      </c>
      <c r="G122" s="189" t="s">
        <v>126</v>
      </c>
      <c r="H122" s="190">
        <v>1244</v>
      </c>
      <c r="I122" s="191"/>
      <c r="J122" s="192">
        <f>ROUND(I122*H122,2)</f>
        <v>0</v>
      </c>
      <c r="K122" s="193"/>
      <c r="L122" s="38"/>
      <c r="M122" s="194" t="s">
        <v>1</v>
      </c>
      <c r="N122" s="195" t="s">
        <v>39</v>
      </c>
      <c r="O122" s="70"/>
      <c r="P122" s="196">
        <f>O122*H122</f>
        <v>0</v>
      </c>
      <c r="Q122" s="196">
        <v>0</v>
      </c>
      <c r="R122" s="196">
        <f>Q122*H122</f>
        <v>0</v>
      </c>
      <c r="S122" s="196">
        <v>0</v>
      </c>
      <c r="T122" s="197">
        <f>S122*H122</f>
        <v>0</v>
      </c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R122" s="198" t="s">
        <v>127</v>
      </c>
      <c r="AT122" s="198" t="s">
        <v>123</v>
      </c>
      <c r="AU122" s="198" t="s">
        <v>84</v>
      </c>
      <c r="AY122" s="16" t="s">
        <v>121</v>
      </c>
      <c r="BE122" s="199">
        <f>IF(N122="základní",J122,0)</f>
        <v>0</v>
      </c>
      <c r="BF122" s="199">
        <f>IF(N122="snížená",J122,0)</f>
        <v>0</v>
      </c>
      <c r="BG122" s="199">
        <f>IF(N122="zákl. přenesená",J122,0)</f>
        <v>0</v>
      </c>
      <c r="BH122" s="199">
        <f>IF(N122="sníž. přenesená",J122,0)</f>
        <v>0</v>
      </c>
      <c r="BI122" s="199">
        <f>IF(N122="nulová",J122,0)</f>
        <v>0</v>
      </c>
      <c r="BJ122" s="16" t="s">
        <v>82</v>
      </c>
      <c r="BK122" s="199">
        <f>ROUND(I122*H122,2)</f>
        <v>0</v>
      </c>
      <c r="BL122" s="16" t="s">
        <v>127</v>
      </c>
      <c r="BM122" s="198" t="s">
        <v>393</v>
      </c>
    </row>
    <row r="123" spans="1:65" s="13" customFormat="1" ht="11.25">
      <c r="B123" s="200"/>
      <c r="C123" s="201"/>
      <c r="D123" s="202" t="s">
        <v>129</v>
      </c>
      <c r="E123" s="203" t="s">
        <v>1</v>
      </c>
      <c r="F123" s="204" t="s">
        <v>394</v>
      </c>
      <c r="G123" s="201"/>
      <c r="H123" s="205">
        <v>1244</v>
      </c>
      <c r="I123" s="206"/>
      <c r="J123" s="201"/>
      <c r="K123" s="201"/>
      <c r="L123" s="207"/>
      <c r="M123" s="208"/>
      <c r="N123" s="209"/>
      <c r="O123" s="209"/>
      <c r="P123" s="209"/>
      <c r="Q123" s="209"/>
      <c r="R123" s="209"/>
      <c r="S123" s="209"/>
      <c r="T123" s="210"/>
      <c r="AT123" s="211" t="s">
        <v>129</v>
      </c>
      <c r="AU123" s="211" t="s">
        <v>84</v>
      </c>
      <c r="AV123" s="13" t="s">
        <v>84</v>
      </c>
      <c r="AW123" s="13" t="s">
        <v>30</v>
      </c>
      <c r="AX123" s="13" t="s">
        <v>82</v>
      </c>
      <c r="AY123" s="211" t="s">
        <v>121</v>
      </c>
    </row>
    <row r="124" spans="1:65" s="2" customFormat="1" ht="16.5" customHeight="1">
      <c r="A124" s="33"/>
      <c r="B124" s="34"/>
      <c r="C124" s="186" t="s">
        <v>84</v>
      </c>
      <c r="D124" s="186" t="s">
        <v>123</v>
      </c>
      <c r="E124" s="187" t="s">
        <v>395</v>
      </c>
      <c r="F124" s="188" t="s">
        <v>396</v>
      </c>
      <c r="G124" s="189" t="s">
        <v>162</v>
      </c>
      <c r="H124" s="190">
        <v>85</v>
      </c>
      <c r="I124" s="191"/>
      <c r="J124" s="192">
        <f>ROUND(I124*H124,2)</f>
        <v>0</v>
      </c>
      <c r="K124" s="193"/>
      <c r="L124" s="38"/>
      <c r="M124" s="194" t="s">
        <v>1</v>
      </c>
      <c r="N124" s="195" t="s">
        <v>39</v>
      </c>
      <c r="O124" s="70"/>
      <c r="P124" s="196">
        <f>O124*H124</f>
        <v>0</v>
      </c>
      <c r="Q124" s="196">
        <v>0</v>
      </c>
      <c r="R124" s="196">
        <f>Q124*H124</f>
        <v>0</v>
      </c>
      <c r="S124" s="196">
        <v>0</v>
      </c>
      <c r="T124" s="197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98" t="s">
        <v>127</v>
      </c>
      <c r="AT124" s="198" t="s">
        <v>123</v>
      </c>
      <c r="AU124" s="198" t="s">
        <v>84</v>
      </c>
      <c r="AY124" s="16" t="s">
        <v>121</v>
      </c>
      <c r="BE124" s="199">
        <f>IF(N124="základní",J124,0)</f>
        <v>0</v>
      </c>
      <c r="BF124" s="199">
        <f>IF(N124="snížená",J124,0)</f>
        <v>0</v>
      </c>
      <c r="BG124" s="199">
        <f>IF(N124="zákl. přenesená",J124,0)</f>
        <v>0</v>
      </c>
      <c r="BH124" s="199">
        <f>IF(N124="sníž. přenesená",J124,0)</f>
        <v>0</v>
      </c>
      <c r="BI124" s="199">
        <f>IF(N124="nulová",J124,0)</f>
        <v>0</v>
      </c>
      <c r="BJ124" s="16" t="s">
        <v>82</v>
      </c>
      <c r="BK124" s="199">
        <f>ROUND(I124*H124,2)</f>
        <v>0</v>
      </c>
      <c r="BL124" s="16" t="s">
        <v>127</v>
      </c>
      <c r="BM124" s="198" t="s">
        <v>397</v>
      </c>
    </row>
    <row r="125" spans="1:65" s="13" customFormat="1" ht="11.25">
      <c r="B125" s="200"/>
      <c r="C125" s="201"/>
      <c r="D125" s="202" t="s">
        <v>129</v>
      </c>
      <c r="E125" s="203" t="s">
        <v>1</v>
      </c>
      <c r="F125" s="204" t="s">
        <v>398</v>
      </c>
      <c r="G125" s="201"/>
      <c r="H125" s="205">
        <v>68</v>
      </c>
      <c r="I125" s="206"/>
      <c r="J125" s="201"/>
      <c r="K125" s="201"/>
      <c r="L125" s="207"/>
      <c r="M125" s="208"/>
      <c r="N125" s="209"/>
      <c r="O125" s="209"/>
      <c r="P125" s="209"/>
      <c r="Q125" s="209"/>
      <c r="R125" s="209"/>
      <c r="S125" s="209"/>
      <c r="T125" s="210"/>
      <c r="AT125" s="211" t="s">
        <v>129</v>
      </c>
      <c r="AU125" s="211" t="s">
        <v>84</v>
      </c>
      <c r="AV125" s="13" t="s">
        <v>84</v>
      </c>
      <c r="AW125" s="13" t="s">
        <v>30</v>
      </c>
      <c r="AX125" s="13" t="s">
        <v>74</v>
      </c>
      <c r="AY125" s="211" t="s">
        <v>121</v>
      </c>
    </row>
    <row r="126" spans="1:65" s="13" customFormat="1" ht="11.25">
      <c r="B126" s="200"/>
      <c r="C126" s="201"/>
      <c r="D126" s="202" t="s">
        <v>129</v>
      </c>
      <c r="E126" s="203" t="s">
        <v>1</v>
      </c>
      <c r="F126" s="204" t="s">
        <v>399</v>
      </c>
      <c r="G126" s="201"/>
      <c r="H126" s="205">
        <v>17</v>
      </c>
      <c r="I126" s="206"/>
      <c r="J126" s="201"/>
      <c r="K126" s="201"/>
      <c r="L126" s="207"/>
      <c r="M126" s="208"/>
      <c r="N126" s="209"/>
      <c r="O126" s="209"/>
      <c r="P126" s="209"/>
      <c r="Q126" s="209"/>
      <c r="R126" s="209"/>
      <c r="S126" s="209"/>
      <c r="T126" s="210"/>
      <c r="AT126" s="211" t="s">
        <v>129</v>
      </c>
      <c r="AU126" s="211" t="s">
        <v>84</v>
      </c>
      <c r="AV126" s="13" t="s">
        <v>84</v>
      </c>
      <c r="AW126" s="13" t="s">
        <v>30</v>
      </c>
      <c r="AX126" s="13" t="s">
        <v>74</v>
      </c>
      <c r="AY126" s="211" t="s">
        <v>121</v>
      </c>
    </row>
    <row r="127" spans="1:65" s="14" customFormat="1" ht="11.25">
      <c r="B127" s="216"/>
      <c r="C127" s="217"/>
      <c r="D127" s="202" t="s">
        <v>129</v>
      </c>
      <c r="E127" s="218" t="s">
        <v>1</v>
      </c>
      <c r="F127" s="219" t="s">
        <v>178</v>
      </c>
      <c r="G127" s="217"/>
      <c r="H127" s="220">
        <v>85</v>
      </c>
      <c r="I127" s="221"/>
      <c r="J127" s="217"/>
      <c r="K127" s="217"/>
      <c r="L127" s="222"/>
      <c r="M127" s="223"/>
      <c r="N127" s="224"/>
      <c r="O127" s="224"/>
      <c r="P127" s="224"/>
      <c r="Q127" s="224"/>
      <c r="R127" s="224"/>
      <c r="S127" s="224"/>
      <c r="T127" s="225"/>
      <c r="AT127" s="226" t="s">
        <v>129</v>
      </c>
      <c r="AU127" s="226" t="s">
        <v>84</v>
      </c>
      <c r="AV127" s="14" t="s">
        <v>127</v>
      </c>
      <c r="AW127" s="14" t="s">
        <v>30</v>
      </c>
      <c r="AX127" s="14" t="s">
        <v>82</v>
      </c>
      <c r="AY127" s="226" t="s">
        <v>121</v>
      </c>
    </row>
    <row r="128" spans="1:65" s="2" customFormat="1" ht="16.5" customHeight="1">
      <c r="A128" s="33"/>
      <c r="B128" s="34"/>
      <c r="C128" s="186" t="s">
        <v>136</v>
      </c>
      <c r="D128" s="186" t="s">
        <v>123</v>
      </c>
      <c r="E128" s="187" t="s">
        <v>400</v>
      </c>
      <c r="F128" s="188" t="s">
        <v>401</v>
      </c>
      <c r="G128" s="189" t="s">
        <v>162</v>
      </c>
      <c r="H128" s="190">
        <v>6</v>
      </c>
      <c r="I128" s="191"/>
      <c r="J128" s="192">
        <f>ROUND(I128*H128,2)</f>
        <v>0</v>
      </c>
      <c r="K128" s="193"/>
      <c r="L128" s="38"/>
      <c r="M128" s="194" t="s">
        <v>1</v>
      </c>
      <c r="N128" s="195" t="s">
        <v>39</v>
      </c>
      <c r="O128" s="70"/>
      <c r="P128" s="196">
        <f>O128*H128</f>
        <v>0</v>
      </c>
      <c r="Q128" s="196">
        <v>0</v>
      </c>
      <c r="R128" s="196">
        <f>Q128*H128</f>
        <v>0</v>
      </c>
      <c r="S128" s="196">
        <v>0</v>
      </c>
      <c r="T128" s="197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98" t="s">
        <v>127</v>
      </c>
      <c r="AT128" s="198" t="s">
        <v>123</v>
      </c>
      <c r="AU128" s="198" t="s">
        <v>84</v>
      </c>
      <c r="AY128" s="16" t="s">
        <v>121</v>
      </c>
      <c r="BE128" s="199">
        <f>IF(N128="základní",J128,0)</f>
        <v>0</v>
      </c>
      <c r="BF128" s="199">
        <f>IF(N128="snížená",J128,0)</f>
        <v>0</v>
      </c>
      <c r="BG128" s="199">
        <f>IF(N128="zákl. přenesená",J128,0)</f>
        <v>0</v>
      </c>
      <c r="BH128" s="199">
        <f>IF(N128="sníž. přenesená",J128,0)</f>
        <v>0</v>
      </c>
      <c r="BI128" s="199">
        <f>IF(N128="nulová",J128,0)</f>
        <v>0</v>
      </c>
      <c r="BJ128" s="16" t="s">
        <v>82</v>
      </c>
      <c r="BK128" s="199">
        <f>ROUND(I128*H128,2)</f>
        <v>0</v>
      </c>
      <c r="BL128" s="16" t="s">
        <v>127</v>
      </c>
      <c r="BM128" s="198" t="s">
        <v>402</v>
      </c>
    </row>
    <row r="129" spans="1:65" s="13" customFormat="1" ht="11.25">
      <c r="B129" s="200"/>
      <c r="C129" s="201"/>
      <c r="D129" s="202" t="s">
        <v>129</v>
      </c>
      <c r="E129" s="203" t="s">
        <v>1</v>
      </c>
      <c r="F129" s="204" t="s">
        <v>403</v>
      </c>
      <c r="G129" s="201"/>
      <c r="H129" s="205">
        <v>6</v>
      </c>
      <c r="I129" s="206"/>
      <c r="J129" s="201"/>
      <c r="K129" s="201"/>
      <c r="L129" s="207"/>
      <c r="M129" s="208"/>
      <c r="N129" s="209"/>
      <c r="O129" s="209"/>
      <c r="P129" s="209"/>
      <c r="Q129" s="209"/>
      <c r="R129" s="209"/>
      <c r="S129" s="209"/>
      <c r="T129" s="210"/>
      <c r="AT129" s="211" t="s">
        <v>129</v>
      </c>
      <c r="AU129" s="211" t="s">
        <v>84</v>
      </c>
      <c r="AV129" s="13" t="s">
        <v>84</v>
      </c>
      <c r="AW129" s="13" t="s">
        <v>30</v>
      </c>
      <c r="AX129" s="13" t="s">
        <v>82</v>
      </c>
      <c r="AY129" s="211" t="s">
        <v>121</v>
      </c>
    </row>
    <row r="130" spans="1:65" s="2" customFormat="1" ht="16.5" customHeight="1">
      <c r="A130" s="33"/>
      <c r="B130" s="34"/>
      <c r="C130" s="186" t="s">
        <v>127</v>
      </c>
      <c r="D130" s="186" t="s">
        <v>123</v>
      </c>
      <c r="E130" s="187" t="s">
        <v>404</v>
      </c>
      <c r="F130" s="188" t="s">
        <v>405</v>
      </c>
      <c r="G130" s="189" t="s">
        <v>162</v>
      </c>
      <c r="H130" s="190">
        <v>85</v>
      </c>
      <c r="I130" s="191"/>
      <c r="J130" s="192">
        <f>ROUND(I130*H130,2)</f>
        <v>0</v>
      </c>
      <c r="K130" s="193"/>
      <c r="L130" s="38"/>
      <c r="M130" s="194" t="s">
        <v>1</v>
      </c>
      <c r="N130" s="195" t="s">
        <v>39</v>
      </c>
      <c r="O130" s="70"/>
      <c r="P130" s="196">
        <f>O130*H130</f>
        <v>0</v>
      </c>
      <c r="Q130" s="196">
        <v>0</v>
      </c>
      <c r="R130" s="196">
        <f>Q130*H130</f>
        <v>0</v>
      </c>
      <c r="S130" s="196">
        <v>0</v>
      </c>
      <c r="T130" s="197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98" t="s">
        <v>127</v>
      </c>
      <c r="AT130" s="198" t="s">
        <v>123</v>
      </c>
      <c r="AU130" s="198" t="s">
        <v>84</v>
      </c>
      <c r="AY130" s="16" t="s">
        <v>121</v>
      </c>
      <c r="BE130" s="199">
        <f>IF(N130="základní",J130,0)</f>
        <v>0</v>
      </c>
      <c r="BF130" s="199">
        <f>IF(N130="snížená",J130,0)</f>
        <v>0</v>
      </c>
      <c r="BG130" s="199">
        <f>IF(N130="zákl. přenesená",J130,0)</f>
        <v>0</v>
      </c>
      <c r="BH130" s="199">
        <f>IF(N130="sníž. přenesená",J130,0)</f>
        <v>0</v>
      </c>
      <c r="BI130" s="199">
        <f>IF(N130="nulová",J130,0)</f>
        <v>0</v>
      </c>
      <c r="BJ130" s="16" t="s">
        <v>82</v>
      </c>
      <c r="BK130" s="199">
        <f>ROUND(I130*H130,2)</f>
        <v>0</v>
      </c>
      <c r="BL130" s="16" t="s">
        <v>127</v>
      </c>
      <c r="BM130" s="198" t="s">
        <v>406</v>
      </c>
    </row>
    <row r="131" spans="1:65" s="2" customFormat="1" ht="21.75" customHeight="1">
      <c r="A131" s="33"/>
      <c r="B131" s="34"/>
      <c r="C131" s="186" t="s">
        <v>145</v>
      </c>
      <c r="D131" s="186" t="s">
        <v>123</v>
      </c>
      <c r="E131" s="187" t="s">
        <v>407</v>
      </c>
      <c r="F131" s="188" t="s">
        <v>408</v>
      </c>
      <c r="G131" s="189" t="s">
        <v>162</v>
      </c>
      <c r="H131" s="190">
        <v>6</v>
      </c>
      <c r="I131" s="191"/>
      <c r="J131" s="192">
        <f>ROUND(I131*H131,2)</f>
        <v>0</v>
      </c>
      <c r="K131" s="193"/>
      <c r="L131" s="38"/>
      <c r="M131" s="194" t="s">
        <v>1</v>
      </c>
      <c r="N131" s="195" t="s">
        <v>39</v>
      </c>
      <c r="O131" s="70"/>
      <c r="P131" s="196">
        <f>O131*H131</f>
        <v>0</v>
      </c>
      <c r="Q131" s="196">
        <v>0</v>
      </c>
      <c r="R131" s="196">
        <f>Q131*H131</f>
        <v>0</v>
      </c>
      <c r="S131" s="196">
        <v>0</v>
      </c>
      <c r="T131" s="197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98" t="s">
        <v>127</v>
      </c>
      <c r="AT131" s="198" t="s">
        <v>123</v>
      </c>
      <c r="AU131" s="198" t="s">
        <v>84</v>
      </c>
      <c r="AY131" s="16" t="s">
        <v>121</v>
      </c>
      <c r="BE131" s="199">
        <f>IF(N131="základní",J131,0)</f>
        <v>0</v>
      </c>
      <c r="BF131" s="199">
        <f>IF(N131="snížená",J131,0)</f>
        <v>0</v>
      </c>
      <c r="BG131" s="199">
        <f>IF(N131="zákl. přenesená",J131,0)</f>
        <v>0</v>
      </c>
      <c r="BH131" s="199">
        <f>IF(N131="sníž. přenesená",J131,0)</f>
        <v>0</v>
      </c>
      <c r="BI131" s="199">
        <f>IF(N131="nulová",J131,0)</f>
        <v>0</v>
      </c>
      <c r="BJ131" s="16" t="s">
        <v>82</v>
      </c>
      <c r="BK131" s="199">
        <f>ROUND(I131*H131,2)</f>
        <v>0</v>
      </c>
      <c r="BL131" s="16" t="s">
        <v>127</v>
      </c>
      <c r="BM131" s="198" t="s">
        <v>409</v>
      </c>
    </row>
    <row r="132" spans="1:65" s="2" customFormat="1" ht="16.5" customHeight="1">
      <c r="A132" s="33"/>
      <c r="B132" s="34"/>
      <c r="C132" s="186" t="s">
        <v>150</v>
      </c>
      <c r="D132" s="186" t="s">
        <v>123</v>
      </c>
      <c r="E132" s="187" t="s">
        <v>410</v>
      </c>
      <c r="F132" s="188" t="s">
        <v>411</v>
      </c>
      <c r="G132" s="189" t="s">
        <v>126</v>
      </c>
      <c r="H132" s="190">
        <v>1244</v>
      </c>
      <c r="I132" s="191"/>
      <c r="J132" s="192">
        <f>ROUND(I132*H132,2)</f>
        <v>0</v>
      </c>
      <c r="K132" s="193"/>
      <c r="L132" s="38"/>
      <c r="M132" s="194" t="s">
        <v>1</v>
      </c>
      <c r="N132" s="195" t="s">
        <v>39</v>
      </c>
      <c r="O132" s="70"/>
      <c r="P132" s="196">
        <f>O132*H132</f>
        <v>0</v>
      </c>
      <c r="Q132" s="196">
        <v>0</v>
      </c>
      <c r="R132" s="196">
        <f>Q132*H132</f>
        <v>0</v>
      </c>
      <c r="S132" s="196">
        <v>0</v>
      </c>
      <c r="T132" s="197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98" t="s">
        <v>127</v>
      </c>
      <c r="AT132" s="198" t="s">
        <v>123</v>
      </c>
      <c r="AU132" s="198" t="s">
        <v>84</v>
      </c>
      <c r="AY132" s="16" t="s">
        <v>121</v>
      </c>
      <c r="BE132" s="199">
        <f>IF(N132="základní",J132,0)</f>
        <v>0</v>
      </c>
      <c r="BF132" s="199">
        <f>IF(N132="snížená",J132,0)</f>
        <v>0</v>
      </c>
      <c r="BG132" s="199">
        <f>IF(N132="zákl. přenesená",J132,0)</f>
        <v>0</v>
      </c>
      <c r="BH132" s="199">
        <f>IF(N132="sníž. přenesená",J132,0)</f>
        <v>0</v>
      </c>
      <c r="BI132" s="199">
        <f>IF(N132="nulová",J132,0)</f>
        <v>0</v>
      </c>
      <c r="BJ132" s="16" t="s">
        <v>82</v>
      </c>
      <c r="BK132" s="199">
        <f>ROUND(I132*H132,2)</f>
        <v>0</v>
      </c>
      <c r="BL132" s="16" t="s">
        <v>127</v>
      </c>
      <c r="BM132" s="198" t="s">
        <v>412</v>
      </c>
    </row>
    <row r="133" spans="1:65" s="2" customFormat="1" ht="16.5" customHeight="1">
      <c r="A133" s="33"/>
      <c r="B133" s="34"/>
      <c r="C133" s="186" t="s">
        <v>155</v>
      </c>
      <c r="D133" s="186" t="s">
        <v>123</v>
      </c>
      <c r="E133" s="187" t="s">
        <v>413</v>
      </c>
      <c r="F133" s="188" t="s">
        <v>414</v>
      </c>
      <c r="G133" s="189" t="s">
        <v>162</v>
      </c>
      <c r="H133" s="190">
        <v>3</v>
      </c>
      <c r="I133" s="191"/>
      <c r="J133" s="192">
        <f>ROUND(I133*H133,2)</f>
        <v>0</v>
      </c>
      <c r="K133" s="193"/>
      <c r="L133" s="38"/>
      <c r="M133" s="194" t="s">
        <v>1</v>
      </c>
      <c r="N133" s="195" t="s">
        <v>39</v>
      </c>
      <c r="O133" s="70"/>
      <c r="P133" s="196">
        <f>O133*H133</f>
        <v>0</v>
      </c>
      <c r="Q133" s="196">
        <v>0</v>
      </c>
      <c r="R133" s="196">
        <f>Q133*H133</f>
        <v>0</v>
      </c>
      <c r="S133" s="196">
        <v>0</v>
      </c>
      <c r="T133" s="197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98" t="s">
        <v>127</v>
      </c>
      <c r="AT133" s="198" t="s">
        <v>123</v>
      </c>
      <c r="AU133" s="198" t="s">
        <v>84</v>
      </c>
      <c r="AY133" s="16" t="s">
        <v>121</v>
      </c>
      <c r="BE133" s="199">
        <f>IF(N133="základní",J133,0)</f>
        <v>0</v>
      </c>
      <c r="BF133" s="199">
        <f>IF(N133="snížená",J133,0)</f>
        <v>0</v>
      </c>
      <c r="BG133" s="199">
        <f>IF(N133="zákl. přenesená",J133,0)</f>
        <v>0</v>
      </c>
      <c r="BH133" s="199">
        <f>IF(N133="sníž. přenesená",J133,0)</f>
        <v>0</v>
      </c>
      <c r="BI133" s="199">
        <f>IF(N133="nulová",J133,0)</f>
        <v>0</v>
      </c>
      <c r="BJ133" s="16" t="s">
        <v>82</v>
      </c>
      <c r="BK133" s="199">
        <f>ROUND(I133*H133,2)</f>
        <v>0</v>
      </c>
      <c r="BL133" s="16" t="s">
        <v>127</v>
      </c>
      <c r="BM133" s="198" t="s">
        <v>415</v>
      </c>
    </row>
    <row r="134" spans="1:65" s="13" customFormat="1" ht="11.25">
      <c r="B134" s="200"/>
      <c r="C134" s="201"/>
      <c r="D134" s="202" t="s">
        <v>129</v>
      </c>
      <c r="E134" s="203" t="s">
        <v>1</v>
      </c>
      <c r="F134" s="204" t="s">
        <v>416</v>
      </c>
      <c r="G134" s="201"/>
      <c r="H134" s="205">
        <v>3</v>
      </c>
      <c r="I134" s="206"/>
      <c r="J134" s="201"/>
      <c r="K134" s="201"/>
      <c r="L134" s="207"/>
      <c r="M134" s="208"/>
      <c r="N134" s="209"/>
      <c r="O134" s="209"/>
      <c r="P134" s="209"/>
      <c r="Q134" s="209"/>
      <c r="R134" s="209"/>
      <c r="S134" s="209"/>
      <c r="T134" s="210"/>
      <c r="AT134" s="211" t="s">
        <v>129</v>
      </c>
      <c r="AU134" s="211" t="s">
        <v>84</v>
      </c>
      <c r="AV134" s="13" t="s">
        <v>84</v>
      </c>
      <c r="AW134" s="13" t="s">
        <v>30</v>
      </c>
      <c r="AX134" s="13" t="s">
        <v>82</v>
      </c>
      <c r="AY134" s="211" t="s">
        <v>121</v>
      </c>
    </row>
    <row r="135" spans="1:65" s="2" customFormat="1" ht="16.5" customHeight="1">
      <c r="A135" s="33"/>
      <c r="B135" s="34"/>
      <c r="C135" s="186" t="s">
        <v>159</v>
      </c>
      <c r="D135" s="186" t="s">
        <v>123</v>
      </c>
      <c r="E135" s="187" t="s">
        <v>417</v>
      </c>
      <c r="F135" s="188" t="s">
        <v>418</v>
      </c>
      <c r="G135" s="189" t="s">
        <v>162</v>
      </c>
      <c r="H135" s="190">
        <v>1</v>
      </c>
      <c r="I135" s="191"/>
      <c r="J135" s="192">
        <f>ROUND(I135*H135,2)</f>
        <v>0</v>
      </c>
      <c r="K135" s="193"/>
      <c r="L135" s="38"/>
      <c r="M135" s="194" t="s">
        <v>1</v>
      </c>
      <c r="N135" s="195" t="s">
        <v>39</v>
      </c>
      <c r="O135" s="70"/>
      <c r="P135" s="196">
        <f>O135*H135</f>
        <v>0</v>
      </c>
      <c r="Q135" s="196">
        <v>0</v>
      </c>
      <c r="R135" s="196">
        <f>Q135*H135</f>
        <v>0</v>
      </c>
      <c r="S135" s="196">
        <v>0</v>
      </c>
      <c r="T135" s="197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98" t="s">
        <v>127</v>
      </c>
      <c r="AT135" s="198" t="s">
        <v>123</v>
      </c>
      <c r="AU135" s="198" t="s">
        <v>84</v>
      </c>
      <c r="AY135" s="16" t="s">
        <v>121</v>
      </c>
      <c r="BE135" s="199">
        <f>IF(N135="základní",J135,0)</f>
        <v>0</v>
      </c>
      <c r="BF135" s="199">
        <f>IF(N135="snížená",J135,0)</f>
        <v>0</v>
      </c>
      <c r="BG135" s="199">
        <f>IF(N135="zákl. přenesená",J135,0)</f>
        <v>0</v>
      </c>
      <c r="BH135" s="199">
        <f>IF(N135="sníž. přenesená",J135,0)</f>
        <v>0</v>
      </c>
      <c r="BI135" s="199">
        <f>IF(N135="nulová",J135,0)</f>
        <v>0</v>
      </c>
      <c r="BJ135" s="16" t="s">
        <v>82</v>
      </c>
      <c r="BK135" s="199">
        <f>ROUND(I135*H135,2)</f>
        <v>0</v>
      </c>
      <c r="BL135" s="16" t="s">
        <v>127</v>
      </c>
      <c r="BM135" s="198" t="s">
        <v>419</v>
      </c>
    </row>
    <row r="136" spans="1:65" s="13" customFormat="1" ht="11.25">
      <c r="B136" s="200"/>
      <c r="C136" s="201"/>
      <c r="D136" s="202" t="s">
        <v>129</v>
      </c>
      <c r="E136" s="203" t="s">
        <v>1</v>
      </c>
      <c r="F136" s="204" t="s">
        <v>420</v>
      </c>
      <c r="G136" s="201"/>
      <c r="H136" s="205">
        <v>1</v>
      </c>
      <c r="I136" s="206"/>
      <c r="J136" s="201"/>
      <c r="K136" s="201"/>
      <c r="L136" s="207"/>
      <c r="M136" s="208"/>
      <c r="N136" s="209"/>
      <c r="O136" s="209"/>
      <c r="P136" s="209"/>
      <c r="Q136" s="209"/>
      <c r="R136" s="209"/>
      <c r="S136" s="209"/>
      <c r="T136" s="210"/>
      <c r="AT136" s="211" t="s">
        <v>129</v>
      </c>
      <c r="AU136" s="211" t="s">
        <v>84</v>
      </c>
      <c r="AV136" s="13" t="s">
        <v>84</v>
      </c>
      <c r="AW136" s="13" t="s">
        <v>30</v>
      </c>
      <c r="AX136" s="13" t="s">
        <v>82</v>
      </c>
      <c r="AY136" s="211" t="s">
        <v>121</v>
      </c>
    </row>
    <row r="137" spans="1:65" s="2" customFormat="1" ht="16.5" customHeight="1">
      <c r="A137" s="33"/>
      <c r="B137" s="34"/>
      <c r="C137" s="186" t="s">
        <v>165</v>
      </c>
      <c r="D137" s="186" t="s">
        <v>123</v>
      </c>
      <c r="E137" s="187" t="s">
        <v>421</v>
      </c>
      <c r="F137" s="188" t="s">
        <v>422</v>
      </c>
      <c r="G137" s="189" t="s">
        <v>328</v>
      </c>
      <c r="H137" s="190">
        <v>1</v>
      </c>
      <c r="I137" s="191"/>
      <c r="J137" s="192">
        <f>ROUND(I137*H137,2)</f>
        <v>0</v>
      </c>
      <c r="K137" s="193"/>
      <c r="L137" s="38"/>
      <c r="M137" s="194" t="s">
        <v>1</v>
      </c>
      <c r="N137" s="195" t="s">
        <v>39</v>
      </c>
      <c r="O137" s="70"/>
      <c r="P137" s="196">
        <f>O137*H137</f>
        <v>0</v>
      </c>
      <c r="Q137" s="196">
        <v>0</v>
      </c>
      <c r="R137" s="196">
        <f>Q137*H137</f>
        <v>0</v>
      </c>
      <c r="S137" s="196">
        <v>0</v>
      </c>
      <c r="T137" s="197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98" t="s">
        <v>127</v>
      </c>
      <c r="AT137" s="198" t="s">
        <v>123</v>
      </c>
      <c r="AU137" s="198" t="s">
        <v>84</v>
      </c>
      <c r="AY137" s="16" t="s">
        <v>121</v>
      </c>
      <c r="BE137" s="199">
        <f>IF(N137="základní",J137,0)</f>
        <v>0</v>
      </c>
      <c r="BF137" s="199">
        <f>IF(N137="snížená",J137,0)</f>
        <v>0</v>
      </c>
      <c r="BG137" s="199">
        <f>IF(N137="zákl. přenesená",J137,0)</f>
        <v>0</v>
      </c>
      <c r="BH137" s="199">
        <f>IF(N137="sníž. přenesená",J137,0)</f>
        <v>0</v>
      </c>
      <c r="BI137" s="199">
        <f>IF(N137="nulová",J137,0)</f>
        <v>0</v>
      </c>
      <c r="BJ137" s="16" t="s">
        <v>82</v>
      </c>
      <c r="BK137" s="199">
        <f>ROUND(I137*H137,2)</f>
        <v>0</v>
      </c>
      <c r="BL137" s="16" t="s">
        <v>127</v>
      </c>
      <c r="BM137" s="198" t="s">
        <v>423</v>
      </c>
    </row>
    <row r="138" spans="1:65" s="2" customFormat="1" ht="39">
      <c r="A138" s="33"/>
      <c r="B138" s="34"/>
      <c r="C138" s="35"/>
      <c r="D138" s="202" t="s">
        <v>169</v>
      </c>
      <c r="E138" s="35"/>
      <c r="F138" s="212" t="s">
        <v>424</v>
      </c>
      <c r="G138" s="35"/>
      <c r="H138" s="35"/>
      <c r="I138" s="213"/>
      <c r="J138" s="35"/>
      <c r="K138" s="35"/>
      <c r="L138" s="38"/>
      <c r="M138" s="214"/>
      <c r="N138" s="215"/>
      <c r="O138" s="70"/>
      <c r="P138" s="70"/>
      <c r="Q138" s="70"/>
      <c r="R138" s="70"/>
      <c r="S138" s="70"/>
      <c r="T138" s="71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T138" s="16" t="s">
        <v>169</v>
      </c>
      <c r="AU138" s="16" t="s">
        <v>84</v>
      </c>
    </row>
    <row r="139" spans="1:65" s="2" customFormat="1" ht="16.5" customHeight="1">
      <c r="A139" s="33"/>
      <c r="B139" s="34"/>
      <c r="C139" s="186" t="s">
        <v>171</v>
      </c>
      <c r="D139" s="186" t="s">
        <v>123</v>
      </c>
      <c r="E139" s="187" t="s">
        <v>425</v>
      </c>
      <c r="F139" s="188" t="s">
        <v>426</v>
      </c>
      <c r="G139" s="189" t="s">
        <v>328</v>
      </c>
      <c r="H139" s="190">
        <v>1</v>
      </c>
      <c r="I139" s="191"/>
      <c r="J139" s="192">
        <f>ROUND(I139*H139,2)</f>
        <v>0</v>
      </c>
      <c r="K139" s="193"/>
      <c r="L139" s="38"/>
      <c r="M139" s="194" t="s">
        <v>1</v>
      </c>
      <c r="N139" s="195" t="s">
        <v>39</v>
      </c>
      <c r="O139" s="70"/>
      <c r="P139" s="196">
        <f>O139*H139</f>
        <v>0</v>
      </c>
      <c r="Q139" s="196">
        <v>0</v>
      </c>
      <c r="R139" s="196">
        <f>Q139*H139</f>
        <v>0</v>
      </c>
      <c r="S139" s="196">
        <v>0</v>
      </c>
      <c r="T139" s="197">
        <f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98" t="s">
        <v>127</v>
      </c>
      <c r="AT139" s="198" t="s">
        <v>123</v>
      </c>
      <c r="AU139" s="198" t="s">
        <v>84</v>
      </c>
      <c r="AY139" s="16" t="s">
        <v>121</v>
      </c>
      <c r="BE139" s="199">
        <f>IF(N139="základní",J139,0)</f>
        <v>0</v>
      </c>
      <c r="BF139" s="199">
        <f>IF(N139="snížená",J139,0)</f>
        <v>0</v>
      </c>
      <c r="BG139" s="199">
        <f>IF(N139="zákl. přenesená",J139,0)</f>
        <v>0</v>
      </c>
      <c r="BH139" s="199">
        <f>IF(N139="sníž. přenesená",J139,0)</f>
        <v>0</v>
      </c>
      <c r="BI139" s="199">
        <f>IF(N139="nulová",J139,0)</f>
        <v>0</v>
      </c>
      <c r="BJ139" s="16" t="s">
        <v>82</v>
      </c>
      <c r="BK139" s="199">
        <f>ROUND(I139*H139,2)</f>
        <v>0</v>
      </c>
      <c r="BL139" s="16" t="s">
        <v>127</v>
      </c>
      <c r="BM139" s="198" t="s">
        <v>427</v>
      </c>
    </row>
    <row r="140" spans="1:65" s="2" customFormat="1" ht="48.75">
      <c r="A140" s="33"/>
      <c r="B140" s="34"/>
      <c r="C140" s="35"/>
      <c r="D140" s="202" t="s">
        <v>169</v>
      </c>
      <c r="E140" s="35"/>
      <c r="F140" s="212" t="s">
        <v>428</v>
      </c>
      <c r="G140" s="35"/>
      <c r="H140" s="35"/>
      <c r="I140" s="213"/>
      <c r="J140" s="35"/>
      <c r="K140" s="35"/>
      <c r="L140" s="38"/>
      <c r="M140" s="214"/>
      <c r="N140" s="215"/>
      <c r="O140" s="70"/>
      <c r="P140" s="70"/>
      <c r="Q140" s="70"/>
      <c r="R140" s="70"/>
      <c r="S140" s="70"/>
      <c r="T140" s="71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T140" s="16" t="s">
        <v>169</v>
      </c>
      <c r="AU140" s="16" t="s">
        <v>84</v>
      </c>
    </row>
    <row r="141" spans="1:65" s="2" customFormat="1" ht="24.2" customHeight="1">
      <c r="A141" s="33"/>
      <c r="B141" s="34"/>
      <c r="C141" s="186" t="s">
        <v>179</v>
      </c>
      <c r="D141" s="186" t="s">
        <v>123</v>
      </c>
      <c r="E141" s="187" t="s">
        <v>429</v>
      </c>
      <c r="F141" s="188" t="s">
        <v>430</v>
      </c>
      <c r="G141" s="189" t="s">
        <v>162</v>
      </c>
      <c r="H141" s="190">
        <v>14</v>
      </c>
      <c r="I141" s="191"/>
      <c r="J141" s="192">
        <f>ROUND(I141*H141,2)</f>
        <v>0</v>
      </c>
      <c r="K141" s="193"/>
      <c r="L141" s="38"/>
      <c r="M141" s="194" t="s">
        <v>1</v>
      </c>
      <c r="N141" s="195" t="s">
        <v>39</v>
      </c>
      <c r="O141" s="70"/>
      <c r="P141" s="196">
        <f>O141*H141</f>
        <v>0</v>
      </c>
      <c r="Q141" s="196">
        <v>0</v>
      </c>
      <c r="R141" s="196">
        <f>Q141*H141</f>
        <v>0</v>
      </c>
      <c r="S141" s="196">
        <v>0</v>
      </c>
      <c r="T141" s="197">
        <f>S141*H141</f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98" t="s">
        <v>127</v>
      </c>
      <c r="AT141" s="198" t="s">
        <v>123</v>
      </c>
      <c r="AU141" s="198" t="s">
        <v>84</v>
      </c>
      <c r="AY141" s="16" t="s">
        <v>121</v>
      </c>
      <c r="BE141" s="199">
        <f>IF(N141="základní",J141,0)</f>
        <v>0</v>
      </c>
      <c r="BF141" s="199">
        <f>IF(N141="snížená",J141,0)</f>
        <v>0</v>
      </c>
      <c r="BG141" s="199">
        <f>IF(N141="zákl. přenesená",J141,0)</f>
        <v>0</v>
      </c>
      <c r="BH141" s="199">
        <f>IF(N141="sníž. přenesená",J141,0)</f>
        <v>0</v>
      </c>
      <c r="BI141" s="199">
        <f>IF(N141="nulová",J141,0)</f>
        <v>0</v>
      </c>
      <c r="BJ141" s="16" t="s">
        <v>82</v>
      </c>
      <c r="BK141" s="199">
        <f>ROUND(I141*H141,2)</f>
        <v>0</v>
      </c>
      <c r="BL141" s="16" t="s">
        <v>127</v>
      </c>
      <c r="BM141" s="198" t="s">
        <v>431</v>
      </c>
    </row>
    <row r="142" spans="1:65" s="2" customFormat="1" ht="21.75" customHeight="1">
      <c r="A142" s="33"/>
      <c r="B142" s="34"/>
      <c r="C142" s="186" t="s">
        <v>8</v>
      </c>
      <c r="D142" s="186" t="s">
        <v>123</v>
      </c>
      <c r="E142" s="187" t="s">
        <v>432</v>
      </c>
      <c r="F142" s="188" t="s">
        <v>433</v>
      </c>
      <c r="G142" s="189" t="s">
        <v>162</v>
      </c>
      <c r="H142" s="190">
        <v>8</v>
      </c>
      <c r="I142" s="191"/>
      <c r="J142" s="192">
        <f>ROUND(I142*H142,2)</f>
        <v>0</v>
      </c>
      <c r="K142" s="193"/>
      <c r="L142" s="38"/>
      <c r="M142" s="194" t="s">
        <v>1</v>
      </c>
      <c r="N142" s="195" t="s">
        <v>39</v>
      </c>
      <c r="O142" s="70"/>
      <c r="P142" s="196">
        <f>O142*H142</f>
        <v>0</v>
      </c>
      <c r="Q142" s="196">
        <v>0</v>
      </c>
      <c r="R142" s="196">
        <f>Q142*H142</f>
        <v>0</v>
      </c>
      <c r="S142" s="196">
        <v>0</v>
      </c>
      <c r="T142" s="197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98" t="s">
        <v>127</v>
      </c>
      <c r="AT142" s="198" t="s">
        <v>123</v>
      </c>
      <c r="AU142" s="198" t="s">
        <v>84</v>
      </c>
      <c r="AY142" s="16" t="s">
        <v>121</v>
      </c>
      <c r="BE142" s="199">
        <f>IF(N142="základní",J142,0)</f>
        <v>0</v>
      </c>
      <c r="BF142" s="199">
        <f>IF(N142="snížená",J142,0)</f>
        <v>0</v>
      </c>
      <c r="BG142" s="199">
        <f>IF(N142="zákl. přenesená",J142,0)</f>
        <v>0</v>
      </c>
      <c r="BH142" s="199">
        <f>IF(N142="sníž. přenesená",J142,0)</f>
        <v>0</v>
      </c>
      <c r="BI142" s="199">
        <f>IF(N142="nulová",J142,0)</f>
        <v>0</v>
      </c>
      <c r="BJ142" s="16" t="s">
        <v>82</v>
      </c>
      <c r="BK142" s="199">
        <f>ROUND(I142*H142,2)</f>
        <v>0</v>
      </c>
      <c r="BL142" s="16" t="s">
        <v>127</v>
      </c>
      <c r="BM142" s="198" t="s">
        <v>434</v>
      </c>
    </row>
    <row r="143" spans="1:65" s="2" customFormat="1" ht="16.5" customHeight="1">
      <c r="A143" s="33"/>
      <c r="B143" s="34"/>
      <c r="C143" s="227" t="s">
        <v>190</v>
      </c>
      <c r="D143" s="227" t="s">
        <v>212</v>
      </c>
      <c r="E143" s="228" t="s">
        <v>435</v>
      </c>
      <c r="F143" s="229" t="s">
        <v>436</v>
      </c>
      <c r="G143" s="230" t="s">
        <v>133</v>
      </c>
      <c r="H143" s="231">
        <v>1.573</v>
      </c>
      <c r="I143" s="232"/>
      <c r="J143" s="233">
        <f>ROUND(I143*H143,2)</f>
        <v>0</v>
      </c>
      <c r="K143" s="234"/>
      <c r="L143" s="235"/>
      <c r="M143" s="236" t="s">
        <v>1</v>
      </c>
      <c r="N143" s="237" t="s">
        <v>39</v>
      </c>
      <c r="O143" s="70"/>
      <c r="P143" s="196">
        <f>O143*H143</f>
        <v>0</v>
      </c>
      <c r="Q143" s="196">
        <v>0.22</v>
      </c>
      <c r="R143" s="196">
        <f>Q143*H143</f>
        <v>0.34605999999999998</v>
      </c>
      <c r="S143" s="196">
        <v>0</v>
      </c>
      <c r="T143" s="197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98" t="s">
        <v>159</v>
      </c>
      <c r="AT143" s="198" t="s">
        <v>212</v>
      </c>
      <c r="AU143" s="198" t="s">
        <v>84</v>
      </c>
      <c r="AY143" s="16" t="s">
        <v>121</v>
      </c>
      <c r="BE143" s="199">
        <f>IF(N143="základní",J143,0)</f>
        <v>0</v>
      </c>
      <c r="BF143" s="199">
        <f>IF(N143="snížená",J143,0)</f>
        <v>0</v>
      </c>
      <c r="BG143" s="199">
        <f>IF(N143="zákl. přenesená",J143,0)</f>
        <v>0</v>
      </c>
      <c r="BH143" s="199">
        <f>IF(N143="sníž. přenesená",J143,0)</f>
        <v>0</v>
      </c>
      <c r="BI143" s="199">
        <f>IF(N143="nulová",J143,0)</f>
        <v>0</v>
      </c>
      <c r="BJ143" s="16" t="s">
        <v>82</v>
      </c>
      <c r="BK143" s="199">
        <f>ROUND(I143*H143,2)</f>
        <v>0</v>
      </c>
      <c r="BL143" s="16" t="s">
        <v>127</v>
      </c>
      <c r="BM143" s="198" t="s">
        <v>437</v>
      </c>
    </row>
    <row r="144" spans="1:65" s="13" customFormat="1" ht="11.25">
      <c r="B144" s="200"/>
      <c r="C144" s="201"/>
      <c r="D144" s="202" t="s">
        <v>129</v>
      </c>
      <c r="E144" s="203" t="s">
        <v>1</v>
      </c>
      <c r="F144" s="204" t="s">
        <v>438</v>
      </c>
      <c r="G144" s="201"/>
      <c r="H144" s="205">
        <v>7</v>
      </c>
      <c r="I144" s="206"/>
      <c r="J144" s="201"/>
      <c r="K144" s="201"/>
      <c r="L144" s="207"/>
      <c r="M144" s="208"/>
      <c r="N144" s="209"/>
      <c r="O144" s="209"/>
      <c r="P144" s="209"/>
      <c r="Q144" s="209"/>
      <c r="R144" s="209"/>
      <c r="S144" s="209"/>
      <c r="T144" s="210"/>
      <c r="AT144" s="211" t="s">
        <v>129</v>
      </c>
      <c r="AU144" s="211" t="s">
        <v>84</v>
      </c>
      <c r="AV144" s="13" t="s">
        <v>84</v>
      </c>
      <c r="AW144" s="13" t="s">
        <v>30</v>
      </c>
      <c r="AX144" s="13" t="s">
        <v>74</v>
      </c>
      <c r="AY144" s="211" t="s">
        <v>121</v>
      </c>
    </row>
    <row r="145" spans="1:65" s="13" customFormat="1" ht="11.25">
      <c r="B145" s="200"/>
      <c r="C145" s="201"/>
      <c r="D145" s="202" t="s">
        <v>129</v>
      </c>
      <c r="E145" s="203" t="s">
        <v>1</v>
      </c>
      <c r="F145" s="204" t="s">
        <v>439</v>
      </c>
      <c r="G145" s="201"/>
      <c r="H145" s="205">
        <v>0.86399999999999999</v>
      </c>
      <c r="I145" s="206"/>
      <c r="J145" s="201"/>
      <c r="K145" s="201"/>
      <c r="L145" s="207"/>
      <c r="M145" s="208"/>
      <c r="N145" s="209"/>
      <c r="O145" s="209"/>
      <c r="P145" s="209"/>
      <c r="Q145" s="209"/>
      <c r="R145" s="209"/>
      <c r="S145" s="209"/>
      <c r="T145" s="210"/>
      <c r="AT145" s="211" t="s">
        <v>129</v>
      </c>
      <c r="AU145" s="211" t="s">
        <v>84</v>
      </c>
      <c r="AV145" s="13" t="s">
        <v>84</v>
      </c>
      <c r="AW145" s="13" t="s">
        <v>30</v>
      </c>
      <c r="AX145" s="13" t="s">
        <v>74</v>
      </c>
      <c r="AY145" s="211" t="s">
        <v>121</v>
      </c>
    </row>
    <row r="146" spans="1:65" s="14" customFormat="1" ht="11.25">
      <c r="B146" s="216"/>
      <c r="C146" s="217"/>
      <c r="D146" s="202" t="s">
        <v>129</v>
      </c>
      <c r="E146" s="218" t="s">
        <v>1</v>
      </c>
      <c r="F146" s="219" t="s">
        <v>178</v>
      </c>
      <c r="G146" s="217"/>
      <c r="H146" s="220">
        <v>7.8639999999999999</v>
      </c>
      <c r="I146" s="221"/>
      <c r="J146" s="217"/>
      <c r="K146" s="217"/>
      <c r="L146" s="222"/>
      <c r="M146" s="223"/>
      <c r="N146" s="224"/>
      <c r="O146" s="224"/>
      <c r="P146" s="224"/>
      <c r="Q146" s="224"/>
      <c r="R146" s="224"/>
      <c r="S146" s="224"/>
      <c r="T146" s="225"/>
      <c r="AT146" s="226" t="s">
        <v>129</v>
      </c>
      <c r="AU146" s="226" t="s">
        <v>84</v>
      </c>
      <c r="AV146" s="14" t="s">
        <v>127</v>
      </c>
      <c r="AW146" s="14" t="s">
        <v>30</v>
      </c>
      <c r="AX146" s="14" t="s">
        <v>82</v>
      </c>
      <c r="AY146" s="226" t="s">
        <v>121</v>
      </c>
    </row>
    <row r="147" spans="1:65" s="13" customFormat="1" ht="11.25">
      <c r="B147" s="200"/>
      <c r="C147" s="201"/>
      <c r="D147" s="202" t="s">
        <v>129</v>
      </c>
      <c r="E147" s="201"/>
      <c r="F147" s="204" t="s">
        <v>440</v>
      </c>
      <c r="G147" s="201"/>
      <c r="H147" s="205">
        <v>1.573</v>
      </c>
      <c r="I147" s="206"/>
      <c r="J147" s="201"/>
      <c r="K147" s="201"/>
      <c r="L147" s="207"/>
      <c r="M147" s="208"/>
      <c r="N147" s="209"/>
      <c r="O147" s="209"/>
      <c r="P147" s="209"/>
      <c r="Q147" s="209"/>
      <c r="R147" s="209"/>
      <c r="S147" s="209"/>
      <c r="T147" s="210"/>
      <c r="AT147" s="211" t="s">
        <v>129</v>
      </c>
      <c r="AU147" s="211" t="s">
        <v>84</v>
      </c>
      <c r="AV147" s="13" t="s">
        <v>84</v>
      </c>
      <c r="AW147" s="13" t="s">
        <v>4</v>
      </c>
      <c r="AX147" s="13" t="s">
        <v>82</v>
      </c>
      <c r="AY147" s="211" t="s">
        <v>121</v>
      </c>
    </row>
    <row r="148" spans="1:65" s="2" customFormat="1" ht="16.5" customHeight="1">
      <c r="A148" s="33"/>
      <c r="B148" s="34"/>
      <c r="C148" s="186" t="s">
        <v>197</v>
      </c>
      <c r="D148" s="186" t="s">
        <v>123</v>
      </c>
      <c r="E148" s="187" t="s">
        <v>441</v>
      </c>
      <c r="F148" s="188" t="s">
        <v>442</v>
      </c>
      <c r="G148" s="189" t="s">
        <v>162</v>
      </c>
      <c r="H148" s="190">
        <v>14</v>
      </c>
      <c r="I148" s="191"/>
      <c r="J148" s="192">
        <f>ROUND(I148*H148,2)</f>
        <v>0</v>
      </c>
      <c r="K148" s="193"/>
      <c r="L148" s="38"/>
      <c r="M148" s="194" t="s">
        <v>1</v>
      </c>
      <c r="N148" s="195" t="s">
        <v>39</v>
      </c>
      <c r="O148" s="70"/>
      <c r="P148" s="196">
        <f>O148*H148</f>
        <v>0</v>
      </c>
      <c r="Q148" s="196">
        <v>0</v>
      </c>
      <c r="R148" s="196">
        <f>Q148*H148</f>
        <v>0</v>
      </c>
      <c r="S148" s="196">
        <v>0</v>
      </c>
      <c r="T148" s="197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98" t="s">
        <v>127</v>
      </c>
      <c r="AT148" s="198" t="s">
        <v>123</v>
      </c>
      <c r="AU148" s="198" t="s">
        <v>84</v>
      </c>
      <c r="AY148" s="16" t="s">
        <v>121</v>
      </c>
      <c r="BE148" s="199">
        <f>IF(N148="základní",J148,0)</f>
        <v>0</v>
      </c>
      <c r="BF148" s="199">
        <f>IF(N148="snížená",J148,0)</f>
        <v>0</v>
      </c>
      <c r="BG148" s="199">
        <f>IF(N148="zákl. přenesená",J148,0)</f>
        <v>0</v>
      </c>
      <c r="BH148" s="199">
        <f>IF(N148="sníž. přenesená",J148,0)</f>
        <v>0</v>
      </c>
      <c r="BI148" s="199">
        <f>IF(N148="nulová",J148,0)</f>
        <v>0</v>
      </c>
      <c r="BJ148" s="16" t="s">
        <v>82</v>
      </c>
      <c r="BK148" s="199">
        <f>ROUND(I148*H148,2)</f>
        <v>0</v>
      </c>
      <c r="BL148" s="16" t="s">
        <v>127</v>
      </c>
      <c r="BM148" s="198" t="s">
        <v>443</v>
      </c>
    </row>
    <row r="149" spans="1:65" s="2" customFormat="1" ht="19.5">
      <c r="A149" s="33"/>
      <c r="B149" s="34"/>
      <c r="C149" s="35"/>
      <c r="D149" s="202" t="s">
        <v>169</v>
      </c>
      <c r="E149" s="35"/>
      <c r="F149" s="212" t="s">
        <v>444</v>
      </c>
      <c r="G149" s="35"/>
      <c r="H149" s="35"/>
      <c r="I149" s="213"/>
      <c r="J149" s="35"/>
      <c r="K149" s="35"/>
      <c r="L149" s="38"/>
      <c r="M149" s="214"/>
      <c r="N149" s="215"/>
      <c r="O149" s="70"/>
      <c r="P149" s="70"/>
      <c r="Q149" s="70"/>
      <c r="R149" s="70"/>
      <c r="S149" s="70"/>
      <c r="T149" s="71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T149" s="16" t="s">
        <v>169</v>
      </c>
      <c r="AU149" s="16" t="s">
        <v>84</v>
      </c>
    </row>
    <row r="150" spans="1:65" s="2" customFormat="1" ht="16.5" customHeight="1">
      <c r="A150" s="33"/>
      <c r="B150" s="34"/>
      <c r="C150" s="227" t="s">
        <v>202</v>
      </c>
      <c r="D150" s="227" t="s">
        <v>212</v>
      </c>
      <c r="E150" s="228" t="s">
        <v>445</v>
      </c>
      <c r="F150" s="229" t="s">
        <v>446</v>
      </c>
      <c r="G150" s="230" t="s">
        <v>162</v>
      </c>
      <c r="H150" s="231">
        <v>14</v>
      </c>
      <c r="I150" s="232"/>
      <c r="J150" s="233">
        <f>ROUND(I150*H150,2)</f>
        <v>0</v>
      </c>
      <c r="K150" s="234"/>
      <c r="L150" s="235"/>
      <c r="M150" s="236" t="s">
        <v>1</v>
      </c>
      <c r="N150" s="237" t="s">
        <v>39</v>
      </c>
      <c r="O150" s="70"/>
      <c r="P150" s="196">
        <f>O150*H150</f>
        <v>0</v>
      </c>
      <c r="Q150" s="196">
        <v>2.7E-2</v>
      </c>
      <c r="R150" s="196">
        <f>Q150*H150</f>
        <v>0.378</v>
      </c>
      <c r="S150" s="196">
        <v>0</v>
      </c>
      <c r="T150" s="197">
        <f>S150*H150</f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98" t="s">
        <v>159</v>
      </c>
      <c r="AT150" s="198" t="s">
        <v>212</v>
      </c>
      <c r="AU150" s="198" t="s">
        <v>84</v>
      </c>
      <c r="AY150" s="16" t="s">
        <v>121</v>
      </c>
      <c r="BE150" s="199">
        <f>IF(N150="základní",J150,0)</f>
        <v>0</v>
      </c>
      <c r="BF150" s="199">
        <f>IF(N150="snížená",J150,0)</f>
        <v>0</v>
      </c>
      <c r="BG150" s="199">
        <f>IF(N150="zákl. přenesená",J150,0)</f>
        <v>0</v>
      </c>
      <c r="BH150" s="199">
        <f>IF(N150="sníž. přenesená",J150,0)</f>
        <v>0</v>
      </c>
      <c r="BI150" s="199">
        <f>IF(N150="nulová",J150,0)</f>
        <v>0</v>
      </c>
      <c r="BJ150" s="16" t="s">
        <v>82</v>
      </c>
      <c r="BK150" s="199">
        <f>ROUND(I150*H150,2)</f>
        <v>0</v>
      </c>
      <c r="BL150" s="16" t="s">
        <v>127</v>
      </c>
      <c r="BM150" s="198" t="s">
        <v>447</v>
      </c>
    </row>
    <row r="151" spans="1:65" s="13" customFormat="1" ht="11.25">
      <c r="B151" s="200"/>
      <c r="C151" s="201"/>
      <c r="D151" s="202" t="s">
        <v>129</v>
      </c>
      <c r="E151" s="203" t="s">
        <v>1</v>
      </c>
      <c r="F151" s="204" t="s">
        <v>448</v>
      </c>
      <c r="G151" s="201"/>
      <c r="H151" s="205">
        <v>1</v>
      </c>
      <c r="I151" s="206"/>
      <c r="J151" s="201"/>
      <c r="K151" s="201"/>
      <c r="L151" s="207"/>
      <c r="M151" s="208"/>
      <c r="N151" s="209"/>
      <c r="O151" s="209"/>
      <c r="P151" s="209"/>
      <c r="Q151" s="209"/>
      <c r="R151" s="209"/>
      <c r="S151" s="209"/>
      <c r="T151" s="210"/>
      <c r="AT151" s="211" t="s">
        <v>129</v>
      </c>
      <c r="AU151" s="211" t="s">
        <v>84</v>
      </c>
      <c r="AV151" s="13" t="s">
        <v>84</v>
      </c>
      <c r="AW151" s="13" t="s">
        <v>30</v>
      </c>
      <c r="AX151" s="13" t="s">
        <v>74</v>
      </c>
      <c r="AY151" s="211" t="s">
        <v>121</v>
      </c>
    </row>
    <row r="152" spans="1:65" s="13" customFormat="1" ht="11.25">
      <c r="B152" s="200"/>
      <c r="C152" s="201"/>
      <c r="D152" s="202" t="s">
        <v>129</v>
      </c>
      <c r="E152" s="203" t="s">
        <v>1</v>
      </c>
      <c r="F152" s="204" t="s">
        <v>449</v>
      </c>
      <c r="G152" s="201"/>
      <c r="H152" s="205">
        <v>3</v>
      </c>
      <c r="I152" s="206"/>
      <c r="J152" s="201"/>
      <c r="K152" s="201"/>
      <c r="L152" s="207"/>
      <c r="M152" s="208"/>
      <c r="N152" s="209"/>
      <c r="O152" s="209"/>
      <c r="P152" s="209"/>
      <c r="Q152" s="209"/>
      <c r="R152" s="209"/>
      <c r="S152" s="209"/>
      <c r="T152" s="210"/>
      <c r="AT152" s="211" t="s">
        <v>129</v>
      </c>
      <c r="AU152" s="211" t="s">
        <v>84</v>
      </c>
      <c r="AV152" s="13" t="s">
        <v>84</v>
      </c>
      <c r="AW152" s="13" t="s">
        <v>30</v>
      </c>
      <c r="AX152" s="13" t="s">
        <v>74</v>
      </c>
      <c r="AY152" s="211" t="s">
        <v>121</v>
      </c>
    </row>
    <row r="153" spans="1:65" s="13" customFormat="1" ht="11.25">
      <c r="B153" s="200"/>
      <c r="C153" s="201"/>
      <c r="D153" s="202" t="s">
        <v>129</v>
      </c>
      <c r="E153" s="203" t="s">
        <v>1</v>
      </c>
      <c r="F153" s="204" t="s">
        <v>450</v>
      </c>
      <c r="G153" s="201"/>
      <c r="H153" s="205">
        <v>4</v>
      </c>
      <c r="I153" s="206"/>
      <c r="J153" s="201"/>
      <c r="K153" s="201"/>
      <c r="L153" s="207"/>
      <c r="M153" s="208"/>
      <c r="N153" s="209"/>
      <c r="O153" s="209"/>
      <c r="P153" s="209"/>
      <c r="Q153" s="209"/>
      <c r="R153" s="209"/>
      <c r="S153" s="209"/>
      <c r="T153" s="210"/>
      <c r="AT153" s="211" t="s">
        <v>129</v>
      </c>
      <c r="AU153" s="211" t="s">
        <v>84</v>
      </c>
      <c r="AV153" s="13" t="s">
        <v>84</v>
      </c>
      <c r="AW153" s="13" t="s">
        <v>30</v>
      </c>
      <c r="AX153" s="13" t="s">
        <v>74</v>
      </c>
      <c r="AY153" s="211" t="s">
        <v>121</v>
      </c>
    </row>
    <row r="154" spans="1:65" s="13" customFormat="1" ht="11.25">
      <c r="B154" s="200"/>
      <c r="C154" s="201"/>
      <c r="D154" s="202" t="s">
        <v>129</v>
      </c>
      <c r="E154" s="203" t="s">
        <v>1</v>
      </c>
      <c r="F154" s="204" t="s">
        <v>451</v>
      </c>
      <c r="G154" s="201"/>
      <c r="H154" s="205">
        <v>3</v>
      </c>
      <c r="I154" s="206"/>
      <c r="J154" s="201"/>
      <c r="K154" s="201"/>
      <c r="L154" s="207"/>
      <c r="M154" s="208"/>
      <c r="N154" s="209"/>
      <c r="O154" s="209"/>
      <c r="P154" s="209"/>
      <c r="Q154" s="209"/>
      <c r="R154" s="209"/>
      <c r="S154" s="209"/>
      <c r="T154" s="210"/>
      <c r="AT154" s="211" t="s">
        <v>129</v>
      </c>
      <c r="AU154" s="211" t="s">
        <v>84</v>
      </c>
      <c r="AV154" s="13" t="s">
        <v>84</v>
      </c>
      <c r="AW154" s="13" t="s">
        <v>30</v>
      </c>
      <c r="AX154" s="13" t="s">
        <v>74</v>
      </c>
      <c r="AY154" s="211" t="s">
        <v>121</v>
      </c>
    </row>
    <row r="155" spans="1:65" s="13" customFormat="1" ht="11.25">
      <c r="B155" s="200"/>
      <c r="C155" s="201"/>
      <c r="D155" s="202" t="s">
        <v>129</v>
      </c>
      <c r="E155" s="203" t="s">
        <v>1</v>
      </c>
      <c r="F155" s="204" t="s">
        <v>452</v>
      </c>
      <c r="G155" s="201"/>
      <c r="H155" s="205">
        <v>2</v>
      </c>
      <c r="I155" s="206"/>
      <c r="J155" s="201"/>
      <c r="K155" s="201"/>
      <c r="L155" s="207"/>
      <c r="M155" s="208"/>
      <c r="N155" s="209"/>
      <c r="O155" s="209"/>
      <c r="P155" s="209"/>
      <c r="Q155" s="209"/>
      <c r="R155" s="209"/>
      <c r="S155" s="209"/>
      <c r="T155" s="210"/>
      <c r="AT155" s="211" t="s">
        <v>129</v>
      </c>
      <c r="AU155" s="211" t="s">
        <v>84</v>
      </c>
      <c r="AV155" s="13" t="s">
        <v>84</v>
      </c>
      <c r="AW155" s="13" t="s">
        <v>30</v>
      </c>
      <c r="AX155" s="13" t="s">
        <v>74</v>
      </c>
      <c r="AY155" s="211" t="s">
        <v>121</v>
      </c>
    </row>
    <row r="156" spans="1:65" s="13" customFormat="1" ht="11.25">
      <c r="B156" s="200"/>
      <c r="C156" s="201"/>
      <c r="D156" s="202" t="s">
        <v>129</v>
      </c>
      <c r="E156" s="203" t="s">
        <v>1</v>
      </c>
      <c r="F156" s="204" t="s">
        <v>453</v>
      </c>
      <c r="G156" s="201"/>
      <c r="H156" s="205">
        <v>1</v>
      </c>
      <c r="I156" s="206"/>
      <c r="J156" s="201"/>
      <c r="K156" s="201"/>
      <c r="L156" s="207"/>
      <c r="M156" s="208"/>
      <c r="N156" s="209"/>
      <c r="O156" s="209"/>
      <c r="P156" s="209"/>
      <c r="Q156" s="209"/>
      <c r="R156" s="209"/>
      <c r="S156" s="209"/>
      <c r="T156" s="210"/>
      <c r="AT156" s="211" t="s">
        <v>129</v>
      </c>
      <c r="AU156" s="211" t="s">
        <v>84</v>
      </c>
      <c r="AV156" s="13" t="s">
        <v>84</v>
      </c>
      <c r="AW156" s="13" t="s">
        <v>30</v>
      </c>
      <c r="AX156" s="13" t="s">
        <v>74</v>
      </c>
      <c r="AY156" s="211" t="s">
        <v>121</v>
      </c>
    </row>
    <row r="157" spans="1:65" s="14" customFormat="1" ht="11.25">
      <c r="B157" s="216"/>
      <c r="C157" s="217"/>
      <c r="D157" s="202" t="s">
        <v>129</v>
      </c>
      <c r="E157" s="218" t="s">
        <v>1</v>
      </c>
      <c r="F157" s="219" t="s">
        <v>178</v>
      </c>
      <c r="G157" s="217"/>
      <c r="H157" s="220">
        <v>14</v>
      </c>
      <c r="I157" s="221"/>
      <c r="J157" s="217"/>
      <c r="K157" s="217"/>
      <c r="L157" s="222"/>
      <c r="M157" s="223"/>
      <c r="N157" s="224"/>
      <c r="O157" s="224"/>
      <c r="P157" s="224"/>
      <c r="Q157" s="224"/>
      <c r="R157" s="224"/>
      <c r="S157" s="224"/>
      <c r="T157" s="225"/>
      <c r="AT157" s="226" t="s">
        <v>129</v>
      </c>
      <c r="AU157" s="226" t="s">
        <v>84</v>
      </c>
      <c r="AV157" s="14" t="s">
        <v>127</v>
      </c>
      <c r="AW157" s="14" t="s">
        <v>30</v>
      </c>
      <c r="AX157" s="14" t="s">
        <v>82</v>
      </c>
      <c r="AY157" s="226" t="s">
        <v>121</v>
      </c>
    </row>
    <row r="158" spans="1:65" s="2" customFormat="1" ht="16.5" customHeight="1">
      <c r="A158" s="33"/>
      <c r="B158" s="34"/>
      <c r="C158" s="186" t="s">
        <v>207</v>
      </c>
      <c r="D158" s="186" t="s">
        <v>123</v>
      </c>
      <c r="E158" s="187" t="s">
        <v>454</v>
      </c>
      <c r="F158" s="188" t="s">
        <v>455</v>
      </c>
      <c r="G158" s="189" t="s">
        <v>162</v>
      </c>
      <c r="H158" s="190">
        <v>11.2</v>
      </c>
      <c r="I158" s="191"/>
      <c r="J158" s="192">
        <f>ROUND(I158*H158,2)</f>
        <v>0</v>
      </c>
      <c r="K158" s="193"/>
      <c r="L158" s="38"/>
      <c r="M158" s="194" t="s">
        <v>1</v>
      </c>
      <c r="N158" s="195" t="s">
        <v>39</v>
      </c>
      <c r="O158" s="70"/>
      <c r="P158" s="196">
        <f>O158*H158</f>
        <v>0</v>
      </c>
      <c r="Q158" s="196">
        <v>0</v>
      </c>
      <c r="R158" s="196">
        <f>Q158*H158</f>
        <v>0</v>
      </c>
      <c r="S158" s="196">
        <v>0</v>
      </c>
      <c r="T158" s="197">
        <f>S158*H158</f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98" t="s">
        <v>127</v>
      </c>
      <c r="AT158" s="198" t="s">
        <v>123</v>
      </c>
      <c r="AU158" s="198" t="s">
        <v>84</v>
      </c>
      <c r="AY158" s="16" t="s">
        <v>121</v>
      </c>
      <c r="BE158" s="199">
        <f>IF(N158="základní",J158,0)</f>
        <v>0</v>
      </c>
      <c r="BF158" s="199">
        <f>IF(N158="snížená",J158,0)</f>
        <v>0</v>
      </c>
      <c r="BG158" s="199">
        <f>IF(N158="zákl. přenesená",J158,0)</f>
        <v>0</v>
      </c>
      <c r="BH158" s="199">
        <f>IF(N158="sníž. přenesená",J158,0)</f>
        <v>0</v>
      </c>
      <c r="BI158" s="199">
        <f>IF(N158="nulová",J158,0)</f>
        <v>0</v>
      </c>
      <c r="BJ158" s="16" t="s">
        <v>82</v>
      </c>
      <c r="BK158" s="199">
        <f>ROUND(I158*H158,2)</f>
        <v>0</v>
      </c>
      <c r="BL158" s="16" t="s">
        <v>127</v>
      </c>
      <c r="BM158" s="198" t="s">
        <v>456</v>
      </c>
    </row>
    <row r="159" spans="1:65" s="2" customFormat="1" ht="19.5">
      <c r="A159" s="33"/>
      <c r="B159" s="34"/>
      <c r="C159" s="35"/>
      <c r="D159" s="202" t="s">
        <v>169</v>
      </c>
      <c r="E159" s="35"/>
      <c r="F159" s="212" t="s">
        <v>444</v>
      </c>
      <c r="G159" s="35"/>
      <c r="H159" s="35"/>
      <c r="I159" s="213"/>
      <c r="J159" s="35"/>
      <c r="K159" s="35"/>
      <c r="L159" s="38"/>
      <c r="M159" s="214"/>
      <c r="N159" s="215"/>
      <c r="O159" s="70"/>
      <c r="P159" s="70"/>
      <c r="Q159" s="70"/>
      <c r="R159" s="70"/>
      <c r="S159" s="70"/>
      <c r="T159" s="71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T159" s="16" t="s">
        <v>169</v>
      </c>
      <c r="AU159" s="16" t="s">
        <v>84</v>
      </c>
    </row>
    <row r="160" spans="1:65" s="2" customFormat="1" ht="16.5" customHeight="1">
      <c r="A160" s="33"/>
      <c r="B160" s="34"/>
      <c r="C160" s="227" t="s">
        <v>211</v>
      </c>
      <c r="D160" s="227" t="s">
        <v>212</v>
      </c>
      <c r="E160" s="228" t="s">
        <v>457</v>
      </c>
      <c r="F160" s="229" t="s">
        <v>458</v>
      </c>
      <c r="G160" s="230" t="s">
        <v>162</v>
      </c>
      <c r="H160" s="231">
        <v>8</v>
      </c>
      <c r="I160" s="232"/>
      <c r="J160" s="233">
        <f>ROUND(I160*H160,2)</f>
        <v>0</v>
      </c>
      <c r="K160" s="234"/>
      <c r="L160" s="235"/>
      <c r="M160" s="236" t="s">
        <v>1</v>
      </c>
      <c r="N160" s="237" t="s">
        <v>39</v>
      </c>
      <c r="O160" s="70"/>
      <c r="P160" s="196">
        <f>O160*H160</f>
        <v>0</v>
      </c>
      <c r="Q160" s="196">
        <v>8.9999999999999993E-3</v>
      </c>
      <c r="R160" s="196">
        <f>Q160*H160</f>
        <v>7.1999999999999995E-2</v>
      </c>
      <c r="S160" s="196">
        <v>0</v>
      </c>
      <c r="T160" s="197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98" t="s">
        <v>159</v>
      </c>
      <c r="AT160" s="198" t="s">
        <v>212</v>
      </c>
      <c r="AU160" s="198" t="s">
        <v>84</v>
      </c>
      <c r="AY160" s="16" t="s">
        <v>121</v>
      </c>
      <c r="BE160" s="199">
        <f>IF(N160="základní",J160,0)</f>
        <v>0</v>
      </c>
      <c r="BF160" s="199">
        <f>IF(N160="snížená",J160,0)</f>
        <v>0</v>
      </c>
      <c r="BG160" s="199">
        <f>IF(N160="zákl. přenesená",J160,0)</f>
        <v>0</v>
      </c>
      <c r="BH160" s="199">
        <f>IF(N160="sníž. přenesená",J160,0)</f>
        <v>0</v>
      </c>
      <c r="BI160" s="199">
        <f>IF(N160="nulová",J160,0)</f>
        <v>0</v>
      </c>
      <c r="BJ160" s="16" t="s">
        <v>82</v>
      </c>
      <c r="BK160" s="199">
        <f>ROUND(I160*H160,2)</f>
        <v>0</v>
      </c>
      <c r="BL160" s="16" t="s">
        <v>127</v>
      </c>
      <c r="BM160" s="198" t="s">
        <v>459</v>
      </c>
    </row>
    <row r="161" spans="1:65" s="13" customFormat="1" ht="11.25">
      <c r="B161" s="200"/>
      <c r="C161" s="201"/>
      <c r="D161" s="202" t="s">
        <v>129</v>
      </c>
      <c r="E161" s="203" t="s">
        <v>1</v>
      </c>
      <c r="F161" s="204" t="s">
        <v>460</v>
      </c>
      <c r="G161" s="201"/>
      <c r="H161" s="205">
        <v>3</v>
      </c>
      <c r="I161" s="206"/>
      <c r="J161" s="201"/>
      <c r="K161" s="201"/>
      <c r="L161" s="207"/>
      <c r="M161" s="208"/>
      <c r="N161" s="209"/>
      <c r="O161" s="209"/>
      <c r="P161" s="209"/>
      <c r="Q161" s="209"/>
      <c r="R161" s="209"/>
      <c r="S161" s="209"/>
      <c r="T161" s="210"/>
      <c r="AT161" s="211" t="s">
        <v>129</v>
      </c>
      <c r="AU161" s="211" t="s">
        <v>84</v>
      </c>
      <c r="AV161" s="13" t="s">
        <v>84</v>
      </c>
      <c r="AW161" s="13" t="s">
        <v>30</v>
      </c>
      <c r="AX161" s="13" t="s">
        <v>74</v>
      </c>
      <c r="AY161" s="211" t="s">
        <v>121</v>
      </c>
    </row>
    <row r="162" spans="1:65" s="13" customFormat="1" ht="11.25">
      <c r="B162" s="200"/>
      <c r="C162" s="201"/>
      <c r="D162" s="202" t="s">
        <v>129</v>
      </c>
      <c r="E162" s="203" t="s">
        <v>1</v>
      </c>
      <c r="F162" s="204" t="s">
        <v>461</v>
      </c>
      <c r="G162" s="201"/>
      <c r="H162" s="205">
        <v>1</v>
      </c>
      <c r="I162" s="206"/>
      <c r="J162" s="201"/>
      <c r="K162" s="201"/>
      <c r="L162" s="207"/>
      <c r="M162" s="208"/>
      <c r="N162" s="209"/>
      <c r="O162" s="209"/>
      <c r="P162" s="209"/>
      <c r="Q162" s="209"/>
      <c r="R162" s="209"/>
      <c r="S162" s="209"/>
      <c r="T162" s="210"/>
      <c r="AT162" s="211" t="s">
        <v>129</v>
      </c>
      <c r="AU162" s="211" t="s">
        <v>84</v>
      </c>
      <c r="AV162" s="13" t="s">
        <v>84</v>
      </c>
      <c r="AW162" s="13" t="s">
        <v>30</v>
      </c>
      <c r="AX162" s="13" t="s">
        <v>74</v>
      </c>
      <c r="AY162" s="211" t="s">
        <v>121</v>
      </c>
    </row>
    <row r="163" spans="1:65" s="13" customFormat="1" ht="11.25">
      <c r="B163" s="200"/>
      <c r="C163" s="201"/>
      <c r="D163" s="202" t="s">
        <v>129</v>
      </c>
      <c r="E163" s="203" t="s">
        <v>1</v>
      </c>
      <c r="F163" s="204" t="s">
        <v>462</v>
      </c>
      <c r="G163" s="201"/>
      <c r="H163" s="205">
        <v>2</v>
      </c>
      <c r="I163" s="206"/>
      <c r="J163" s="201"/>
      <c r="K163" s="201"/>
      <c r="L163" s="207"/>
      <c r="M163" s="208"/>
      <c r="N163" s="209"/>
      <c r="O163" s="209"/>
      <c r="P163" s="209"/>
      <c r="Q163" s="209"/>
      <c r="R163" s="209"/>
      <c r="S163" s="209"/>
      <c r="T163" s="210"/>
      <c r="AT163" s="211" t="s">
        <v>129</v>
      </c>
      <c r="AU163" s="211" t="s">
        <v>84</v>
      </c>
      <c r="AV163" s="13" t="s">
        <v>84</v>
      </c>
      <c r="AW163" s="13" t="s">
        <v>30</v>
      </c>
      <c r="AX163" s="13" t="s">
        <v>74</v>
      </c>
      <c r="AY163" s="211" t="s">
        <v>121</v>
      </c>
    </row>
    <row r="164" spans="1:65" s="13" customFormat="1" ht="11.25">
      <c r="B164" s="200"/>
      <c r="C164" s="201"/>
      <c r="D164" s="202" t="s">
        <v>129</v>
      </c>
      <c r="E164" s="203" t="s">
        <v>1</v>
      </c>
      <c r="F164" s="204" t="s">
        <v>463</v>
      </c>
      <c r="G164" s="201"/>
      <c r="H164" s="205">
        <v>1</v>
      </c>
      <c r="I164" s="206"/>
      <c r="J164" s="201"/>
      <c r="K164" s="201"/>
      <c r="L164" s="207"/>
      <c r="M164" s="208"/>
      <c r="N164" s="209"/>
      <c r="O164" s="209"/>
      <c r="P164" s="209"/>
      <c r="Q164" s="209"/>
      <c r="R164" s="209"/>
      <c r="S164" s="209"/>
      <c r="T164" s="210"/>
      <c r="AT164" s="211" t="s">
        <v>129</v>
      </c>
      <c r="AU164" s="211" t="s">
        <v>84</v>
      </c>
      <c r="AV164" s="13" t="s">
        <v>84</v>
      </c>
      <c r="AW164" s="13" t="s">
        <v>30</v>
      </c>
      <c r="AX164" s="13" t="s">
        <v>74</v>
      </c>
      <c r="AY164" s="211" t="s">
        <v>121</v>
      </c>
    </row>
    <row r="165" spans="1:65" s="13" customFormat="1" ht="11.25">
      <c r="B165" s="200"/>
      <c r="C165" s="201"/>
      <c r="D165" s="202" t="s">
        <v>129</v>
      </c>
      <c r="E165" s="203" t="s">
        <v>1</v>
      </c>
      <c r="F165" s="204" t="s">
        <v>464</v>
      </c>
      <c r="G165" s="201"/>
      <c r="H165" s="205">
        <v>1</v>
      </c>
      <c r="I165" s="206"/>
      <c r="J165" s="201"/>
      <c r="K165" s="201"/>
      <c r="L165" s="207"/>
      <c r="M165" s="208"/>
      <c r="N165" s="209"/>
      <c r="O165" s="209"/>
      <c r="P165" s="209"/>
      <c r="Q165" s="209"/>
      <c r="R165" s="209"/>
      <c r="S165" s="209"/>
      <c r="T165" s="210"/>
      <c r="AT165" s="211" t="s">
        <v>129</v>
      </c>
      <c r="AU165" s="211" t="s">
        <v>84</v>
      </c>
      <c r="AV165" s="13" t="s">
        <v>84</v>
      </c>
      <c r="AW165" s="13" t="s">
        <v>30</v>
      </c>
      <c r="AX165" s="13" t="s">
        <v>74</v>
      </c>
      <c r="AY165" s="211" t="s">
        <v>121</v>
      </c>
    </row>
    <row r="166" spans="1:65" s="14" customFormat="1" ht="11.25">
      <c r="B166" s="216"/>
      <c r="C166" s="217"/>
      <c r="D166" s="202" t="s">
        <v>129</v>
      </c>
      <c r="E166" s="218" t="s">
        <v>1</v>
      </c>
      <c r="F166" s="219" t="s">
        <v>178</v>
      </c>
      <c r="G166" s="217"/>
      <c r="H166" s="220">
        <v>8</v>
      </c>
      <c r="I166" s="221"/>
      <c r="J166" s="217"/>
      <c r="K166" s="217"/>
      <c r="L166" s="222"/>
      <c r="M166" s="223"/>
      <c r="N166" s="224"/>
      <c r="O166" s="224"/>
      <c r="P166" s="224"/>
      <c r="Q166" s="224"/>
      <c r="R166" s="224"/>
      <c r="S166" s="224"/>
      <c r="T166" s="225"/>
      <c r="AT166" s="226" t="s">
        <v>129</v>
      </c>
      <c r="AU166" s="226" t="s">
        <v>84</v>
      </c>
      <c r="AV166" s="14" t="s">
        <v>127</v>
      </c>
      <c r="AW166" s="14" t="s">
        <v>30</v>
      </c>
      <c r="AX166" s="14" t="s">
        <v>82</v>
      </c>
      <c r="AY166" s="226" t="s">
        <v>121</v>
      </c>
    </row>
    <row r="167" spans="1:65" s="2" customFormat="1" ht="21.75" customHeight="1">
      <c r="A167" s="33"/>
      <c r="B167" s="34"/>
      <c r="C167" s="186" t="s">
        <v>220</v>
      </c>
      <c r="D167" s="186" t="s">
        <v>123</v>
      </c>
      <c r="E167" s="187" t="s">
        <v>465</v>
      </c>
      <c r="F167" s="188" t="s">
        <v>466</v>
      </c>
      <c r="G167" s="189" t="s">
        <v>162</v>
      </c>
      <c r="H167" s="190">
        <v>14</v>
      </c>
      <c r="I167" s="191"/>
      <c r="J167" s="192">
        <f>ROUND(I167*H167,2)</f>
        <v>0</v>
      </c>
      <c r="K167" s="193"/>
      <c r="L167" s="38"/>
      <c r="M167" s="194" t="s">
        <v>1</v>
      </c>
      <c r="N167" s="195" t="s">
        <v>39</v>
      </c>
      <c r="O167" s="70"/>
      <c r="P167" s="196">
        <f>O167*H167</f>
        <v>0</v>
      </c>
      <c r="Q167" s="196">
        <v>5.0000000000000002E-5</v>
      </c>
      <c r="R167" s="196">
        <f>Q167*H167</f>
        <v>6.9999999999999999E-4</v>
      </c>
      <c r="S167" s="196">
        <v>0</v>
      </c>
      <c r="T167" s="197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98" t="s">
        <v>127</v>
      </c>
      <c r="AT167" s="198" t="s">
        <v>123</v>
      </c>
      <c r="AU167" s="198" t="s">
        <v>84</v>
      </c>
      <c r="AY167" s="16" t="s">
        <v>121</v>
      </c>
      <c r="BE167" s="199">
        <f>IF(N167="základní",J167,0)</f>
        <v>0</v>
      </c>
      <c r="BF167" s="199">
        <f>IF(N167="snížená",J167,0)</f>
        <v>0</v>
      </c>
      <c r="BG167" s="199">
        <f>IF(N167="zákl. přenesená",J167,0)</f>
        <v>0</v>
      </c>
      <c r="BH167" s="199">
        <f>IF(N167="sníž. přenesená",J167,0)</f>
        <v>0</v>
      </c>
      <c r="BI167" s="199">
        <f>IF(N167="nulová",J167,0)</f>
        <v>0</v>
      </c>
      <c r="BJ167" s="16" t="s">
        <v>82</v>
      </c>
      <c r="BK167" s="199">
        <f>ROUND(I167*H167,2)</f>
        <v>0</v>
      </c>
      <c r="BL167" s="16" t="s">
        <v>127</v>
      </c>
      <c r="BM167" s="198" t="s">
        <v>467</v>
      </c>
    </row>
    <row r="168" spans="1:65" s="2" customFormat="1" ht="16.5" customHeight="1">
      <c r="A168" s="33"/>
      <c r="B168" s="34"/>
      <c r="C168" s="227" t="s">
        <v>225</v>
      </c>
      <c r="D168" s="227" t="s">
        <v>212</v>
      </c>
      <c r="E168" s="228" t="s">
        <v>468</v>
      </c>
      <c r="F168" s="229" t="s">
        <v>469</v>
      </c>
      <c r="G168" s="230" t="s">
        <v>162</v>
      </c>
      <c r="H168" s="231">
        <v>14</v>
      </c>
      <c r="I168" s="232"/>
      <c r="J168" s="233">
        <f>ROUND(I168*H168,2)</f>
        <v>0</v>
      </c>
      <c r="K168" s="234"/>
      <c r="L168" s="235"/>
      <c r="M168" s="236" t="s">
        <v>1</v>
      </c>
      <c r="N168" s="237" t="s">
        <v>39</v>
      </c>
      <c r="O168" s="70"/>
      <c r="P168" s="196">
        <f>O168*H168</f>
        <v>0</v>
      </c>
      <c r="Q168" s="196">
        <v>4.7200000000000002E-3</v>
      </c>
      <c r="R168" s="196">
        <f>Q168*H168</f>
        <v>6.608E-2</v>
      </c>
      <c r="S168" s="196">
        <v>0</v>
      </c>
      <c r="T168" s="197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98" t="s">
        <v>159</v>
      </c>
      <c r="AT168" s="198" t="s">
        <v>212</v>
      </c>
      <c r="AU168" s="198" t="s">
        <v>84</v>
      </c>
      <c r="AY168" s="16" t="s">
        <v>121</v>
      </c>
      <c r="BE168" s="199">
        <f>IF(N168="základní",J168,0)</f>
        <v>0</v>
      </c>
      <c r="BF168" s="199">
        <f>IF(N168="snížená",J168,0)</f>
        <v>0</v>
      </c>
      <c r="BG168" s="199">
        <f>IF(N168="zákl. přenesená",J168,0)</f>
        <v>0</v>
      </c>
      <c r="BH168" s="199">
        <f>IF(N168="sníž. přenesená",J168,0)</f>
        <v>0</v>
      </c>
      <c r="BI168" s="199">
        <f>IF(N168="nulová",J168,0)</f>
        <v>0</v>
      </c>
      <c r="BJ168" s="16" t="s">
        <v>82</v>
      </c>
      <c r="BK168" s="199">
        <f>ROUND(I168*H168,2)</f>
        <v>0</v>
      </c>
      <c r="BL168" s="16" t="s">
        <v>127</v>
      </c>
      <c r="BM168" s="198" t="s">
        <v>470</v>
      </c>
    </row>
    <row r="169" spans="1:65" s="2" customFormat="1" ht="16.5" customHeight="1">
      <c r="A169" s="33"/>
      <c r="B169" s="34"/>
      <c r="C169" s="186" t="s">
        <v>231</v>
      </c>
      <c r="D169" s="186" t="s">
        <v>123</v>
      </c>
      <c r="E169" s="187" t="s">
        <v>471</v>
      </c>
      <c r="F169" s="188" t="s">
        <v>472</v>
      </c>
      <c r="G169" s="189" t="s">
        <v>162</v>
      </c>
      <c r="H169" s="190">
        <v>14</v>
      </c>
      <c r="I169" s="191"/>
      <c r="J169" s="192">
        <f>ROUND(I169*H169,2)</f>
        <v>0</v>
      </c>
      <c r="K169" s="193"/>
      <c r="L169" s="38"/>
      <c r="M169" s="194" t="s">
        <v>1</v>
      </c>
      <c r="N169" s="195" t="s">
        <v>39</v>
      </c>
      <c r="O169" s="70"/>
      <c r="P169" s="196">
        <f>O169*H169</f>
        <v>0</v>
      </c>
      <c r="Q169" s="196">
        <v>0</v>
      </c>
      <c r="R169" s="196">
        <f>Q169*H169</f>
        <v>0</v>
      </c>
      <c r="S169" s="196">
        <v>0</v>
      </c>
      <c r="T169" s="197">
        <f>S169*H169</f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98" t="s">
        <v>127</v>
      </c>
      <c r="AT169" s="198" t="s">
        <v>123</v>
      </c>
      <c r="AU169" s="198" t="s">
        <v>84</v>
      </c>
      <c r="AY169" s="16" t="s">
        <v>121</v>
      </c>
      <c r="BE169" s="199">
        <f>IF(N169="základní",J169,0)</f>
        <v>0</v>
      </c>
      <c r="BF169" s="199">
        <f>IF(N169="snížená",J169,0)</f>
        <v>0</v>
      </c>
      <c r="BG169" s="199">
        <f>IF(N169="zákl. přenesená",J169,0)</f>
        <v>0</v>
      </c>
      <c r="BH169" s="199">
        <f>IF(N169="sníž. přenesená",J169,0)</f>
        <v>0</v>
      </c>
      <c r="BI169" s="199">
        <f>IF(N169="nulová",J169,0)</f>
        <v>0</v>
      </c>
      <c r="BJ169" s="16" t="s">
        <v>82</v>
      </c>
      <c r="BK169" s="199">
        <f>ROUND(I169*H169,2)</f>
        <v>0</v>
      </c>
      <c r="BL169" s="16" t="s">
        <v>127</v>
      </c>
      <c r="BM169" s="198" t="s">
        <v>473</v>
      </c>
    </row>
    <row r="170" spans="1:65" s="2" customFormat="1" ht="19.5">
      <c r="A170" s="33"/>
      <c r="B170" s="34"/>
      <c r="C170" s="35"/>
      <c r="D170" s="202" t="s">
        <v>169</v>
      </c>
      <c r="E170" s="35"/>
      <c r="F170" s="212" t="s">
        <v>474</v>
      </c>
      <c r="G170" s="35"/>
      <c r="H170" s="35"/>
      <c r="I170" s="213"/>
      <c r="J170" s="35"/>
      <c r="K170" s="35"/>
      <c r="L170" s="38"/>
      <c r="M170" s="214"/>
      <c r="N170" s="215"/>
      <c r="O170" s="70"/>
      <c r="P170" s="70"/>
      <c r="Q170" s="70"/>
      <c r="R170" s="70"/>
      <c r="S170" s="70"/>
      <c r="T170" s="71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T170" s="16" t="s">
        <v>169</v>
      </c>
      <c r="AU170" s="16" t="s">
        <v>84</v>
      </c>
    </row>
    <row r="171" spans="1:65" s="12" customFormat="1" ht="22.9" customHeight="1">
      <c r="B171" s="170"/>
      <c r="C171" s="171"/>
      <c r="D171" s="172" t="s">
        <v>73</v>
      </c>
      <c r="E171" s="184" t="s">
        <v>165</v>
      </c>
      <c r="F171" s="184" t="s">
        <v>273</v>
      </c>
      <c r="G171" s="171"/>
      <c r="H171" s="171"/>
      <c r="I171" s="174"/>
      <c r="J171" s="185">
        <f>BK171</f>
        <v>0</v>
      </c>
      <c r="K171" s="171"/>
      <c r="L171" s="176"/>
      <c r="M171" s="177"/>
      <c r="N171" s="178"/>
      <c r="O171" s="178"/>
      <c r="P171" s="179">
        <f>SUM(P172:P173)</f>
        <v>0</v>
      </c>
      <c r="Q171" s="178"/>
      <c r="R171" s="179">
        <f>SUM(R172:R173)</f>
        <v>0</v>
      </c>
      <c r="S171" s="178"/>
      <c r="T171" s="180">
        <f>SUM(T172:T173)</f>
        <v>0</v>
      </c>
      <c r="AR171" s="181" t="s">
        <v>82</v>
      </c>
      <c r="AT171" s="182" t="s">
        <v>73</v>
      </c>
      <c r="AU171" s="182" t="s">
        <v>82</v>
      </c>
      <c r="AY171" s="181" t="s">
        <v>121</v>
      </c>
      <c r="BK171" s="183">
        <f>SUM(BK172:BK173)</f>
        <v>0</v>
      </c>
    </row>
    <row r="172" spans="1:65" s="2" customFormat="1" ht="16.5" customHeight="1">
      <c r="A172" s="33"/>
      <c r="B172" s="34"/>
      <c r="C172" s="186" t="s">
        <v>7</v>
      </c>
      <c r="D172" s="186" t="s">
        <v>123</v>
      </c>
      <c r="E172" s="187" t="s">
        <v>475</v>
      </c>
      <c r="F172" s="188" t="s">
        <v>476</v>
      </c>
      <c r="G172" s="189" t="s">
        <v>162</v>
      </c>
      <c r="H172" s="190">
        <v>6</v>
      </c>
      <c r="I172" s="191"/>
      <c r="J172" s="192">
        <f>ROUND(I172*H172,2)</f>
        <v>0</v>
      </c>
      <c r="K172" s="193"/>
      <c r="L172" s="38"/>
      <c r="M172" s="194" t="s">
        <v>1</v>
      </c>
      <c r="N172" s="195" t="s">
        <v>39</v>
      </c>
      <c r="O172" s="70"/>
      <c r="P172" s="196">
        <f>O172*H172</f>
        <v>0</v>
      </c>
      <c r="Q172" s="196">
        <v>0</v>
      </c>
      <c r="R172" s="196">
        <f>Q172*H172</f>
        <v>0</v>
      </c>
      <c r="S172" s="196">
        <v>0</v>
      </c>
      <c r="T172" s="197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98" t="s">
        <v>127</v>
      </c>
      <c r="AT172" s="198" t="s">
        <v>123</v>
      </c>
      <c r="AU172" s="198" t="s">
        <v>84</v>
      </c>
      <c r="AY172" s="16" t="s">
        <v>121</v>
      </c>
      <c r="BE172" s="199">
        <f>IF(N172="základní",J172,0)</f>
        <v>0</v>
      </c>
      <c r="BF172" s="199">
        <f>IF(N172="snížená",J172,0)</f>
        <v>0</v>
      </c>
      <c r="BG172" s="199">
        <f>IF(N172="zákl. přenesená",J172,0)</f>
        <v>0</v>
      </c>
      <c r="BH172" s="199">
        <f>IF(N172="sníž. přenesená",J172,0)</f>
        <v>0</v>
      </c>
      <c r="BI172" s="199">
        <f>IF(N172="nulová",J172,0)</f>
        <v>0</v>
      </c>
      <c r="BJ172" s="16" t="s">
        <v>82</v>
      </c>
      <c r="BK172" s="199">
        <f>ROUND(I172*H172,2)</f>
        <v>0</v>
      </c>
      <c r="BL172" s="16" t="s">
        <v>127</v>
      </c>
      <c r="BM172" s="198" t="s">
        <v>477</v>
      </c>
    </row>
    <row r="173" spans="1:65" s="2" customFormat="1" ht="19.5">
      <c r="A173" s="33"/>
      <c r="B173" s="34"/>
      <c r="C173" s="35"/>
      <c r="D173" s="202" t="s">
        <v>169</v>
      </c>
      <c r="E173" s="35"/>
      <c r="F173" s="212" t="s">
        <v>478</v>
      </c>
      <c r="G173" s="35"/>
      <c r="H173" s="35"/>
      <c r="I173" s="213"/>
      <c r="J173" s="35"/>
      <c r="K173" s="35"/>
      <c r="L173" s="38"/>
      <c r="M173" s="238"/>
      <c r="N173" s="239"/>
      <c r="O173" s="240"/>
      <c r="P173" s="240"/>
      <c r="Q173" s="240"/>
      <c r="R173" s="240"/>
      <c r="S173" s="240"/>
      <c r="T173" s="241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T173" s="16" t="s">
        <v>169</v>
      </c>
      <c r="AU173" s="16" t="s">
        <v>84</v>
      </c>
    </row>
    <row r="174" spans="1:65" s="2" customFormat="1" ht="6.95" customHeight="1">
      <c r="A174" s="33"/>
      <c r="B174" s="53"/>
      <c r="C174" s="54"/>
      <c r="D174" s="54"/>
      <c r="E174" s="54"/>
      <c r="F174" s="54"/>
      <c r="G174" s="54"/>
      <c r="H174" s="54"/>
      <c r="I174" s="54"/>
      <c r="J174" s="54"/>
      <c r="K174" s="54"/>
      <c r="L174" s="38"/>
      <c r="M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</row>
  </sheetData>
  <sheetProtection algorithmName="SHA-512" hashValue="GaNu4dcSyVGMCWmODRaFiz8Xc8sT8skCtYYtRk7KNjVUJ9i1iXcNXEEnOps93A10xJ/EB1rCzJT3/Z2Rau7GSA==" saltValue="IZ/Hgu5nQiwcpP9GglaBzJcLEENsoNvWlqubFg8NYDqk2h/Co2wRI/yaWkpMjWc/IRFlPckzm+ZlPoiNMMnNqQ==" spinCount="100000" sheet="1" objects="1" scenarios="1" formatColumns="0" formatRows="0" autoFilter="0"/>
  <autoFilter ref="C118:K173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6</vt:i4>
      </vt:variant>
    </vt:vector>
  </HeadingPairs>
  <TitlesOfParts>
    <vt:vector size="9" baseType="lpstr">
      <vt:lpstr>Rekapitulace stavby</vt:lpstr>
      <vt:lpstr>01 - Stavební náklady</vt:lpstr>
      <vt:lpstr>02 - Kácení dřevin a náhr...</vt:lpstr>
      <vt:lpstr>'01 - Stavební náklady'!Názvy_tisku</vt:lpstr>
      <vt:lpstr>'02 - Kácení dřevin a náhr...'!Názvy_tisku</vt:lpstr>
      <vt:lpstr>'Rekapitulace stavby'!Názvy_tisku</vt:lpstr>
      <vt:lpstr>'01 - Stavební náklady'!Oblast_tisku</vt:lpstr>
      <vt:lpstr>'02 - Kácení dřevin a náhr...'!Oblast_tisku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Jerzy</dc:creator>
  <cp:lastModifiedBy>Burkovicova</cp:lastModifiedBy>
  <dcterms:created xsi:type="dcterms:W3CDTF">2025-04-15T17:13:24Z</dcterms:created>
  <dcterms:modified xsi:type="dcterms:W3CDTF">2025-10-17T08:25:58Z</dcterms:modified>
</cp:coreProperties>
</file>