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Dlouhá strouha, Kvas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Dlouhá strouha, Kvas...'!$C$126:$K$293</definedName>
    <definedName name="_xlnm.Print_Area" localSheetId="1">'01 - Dlouhá strouha, Kvas...'!$C$4:$J$76,'01 - Dlouhá strouha, Kvas...'!$C$82:$J$110,'01 - Dlouhá strouha, Kvas...'!$C$116:$K$293</definedName>
    <definedName name="_xlnm.Print_Titles" localSheetId="1">'01 - Dlouhá strouha, Kvas...'!$126:$126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91"/>
  <c r="BH291"/>
  <c r="BG291"/>
  <c r="BF291"/>
  <c r="T291"/>
  <c r="T290"/>
  <c r="R291"/>
  <c r="R290"/>
  <c r="P291"/>
  <c r="P290"/>
  <c r="BI287"/>
  <c r="BH287"/>
  <c r="BG287"/>
  <c r="BF287"/>
  <c r="T287"/>
  <c r="T286"/>
  <c r="R287"/>
  <c r="R286"/>
  <c r="P287"/>
  <c r="P286"/>
  <c r="BI283"/>
  <c r="BH283"/>
  <c r="BG283"/>
  <c r="BF283"/>
  <c r="T283"/>
  <c r="R283"/>
  <c r="P283"/>
  <c r="BI280"/>
  <c r="BH280"/>
  <c r="BG280"/>
  <c r="BF280"/>
  <c r="T280"/>
  <c r="R280"/>
  <c r="P280"/>
  <c r="BI276"/>
  <c r="BH276"/>
  <c r="BG276"/>
  <c r="BF276"/>
  <c r="T276"/>
  <c r="T275"/>
  <c r="R276"/>
  <c r="R275"/>
  <c r="P276"/>
  <c r="P275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3"/>
  <c r="BH253"/>
  <c r="BG253"/>
  <c r="BF253"/>
  <c r="T253"/>
  <c r="T252"/>
  <c r="R253"/>
  <c r="R252"/>
  <c r="P253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4"/>
  <c r="BH224"/>
  <c r="BG224"/>
  <c r="BF224"/>
  <c r="T224"/>
  <c r="R224"/>
  <c r="P224"/>
  <c r="BI220"/>
  <c r="BH220"/>
  <c r="BG220"/>
  <c r="BF220"/>
  <c r="T220"/>
  <c r="R220"/>
  <c r="P220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J124"/>
  <c r="F123"/>
  <c r="F121"/>
  <c r="E119"/>
  <c r="J90"/>
  <c r="F89"/>
  <c r="F87"/>
  <c r="E85"/>
  <c r="J19"/>
  <c r="E19"/>
  <c r="J123"/>
  <c r="J18"/>
  <c r="J16"/>
  <c r="E16"/>
  <c r="F90"/>
  <c r="J15"/>
  <c r="J10"/>
  <c r="J121"/>
  <c i="1" r="L90"/>
  <c r="AM90"/>
  <c r="AM89"/>
  <c r="L89"/>
  <c r="AM87"/>
  <c r="L87"/>
  <c r="L85"/>
  <c r="L84"/>
  <c i="2" r="BK250"/>
  <c r="J253"/>
  <c r="BK248"/>
  <c r="BK141"/>
  <c r="J270"/>
  <c r="BK150"/>
  <c r="J134"/>
  <c r="J250"/>
  <c r="J144"/>
  <c r="J194"/>
  <c r="J161"/>
  <c r="BK130"/>
  <c r="BK244"/>
  <c r="J197"/>
  <c r="J241"/>
  <c r="J229"/>
  <c r="J291"/>
  <c r="J276"/>
  <c r="J211"/>
  <c r="J224"/>
  <c r="BK257"/>
  <c r="BK216"/>
  <c r="J272"/>
  <c r="J287"/>
  <c i="1" r="AS94"/>
  <c i="2" r="J168"/>
  <c r="J141"/>
  <c r="BK147"/>
  <c r="BK208"/>
  <c r="BK287"/>
  <c r="BK197"/>
  <c r="BK213"/>
  <c r="J261"/>
  <c r="J208"/>
  <c r="BK161"/>
  <c r="BK201"/>
  <c r="BK203"/>
  <c r="J199"/>
  <c r="BK291"/>
  <c r="J157"/>
  <c r="J237"/>
  <c r="BK270"/>
  <c r="J266"/>
  <c r="BK134"/>
  <c r="BK229"/>
  <c r="BK280"/>
  <c r="J147"/>
  <c r="J257"/>
  <c r="BK268"/>
  <c r="BK157"/>
  <c r="BK233"/>
  <c r="BK186"/>
  <c r="BK272"/>
  <c r="J244"/>
  <c r="J182"/>
  <c r="J190"/>
  <c r="J184"/>
  <c r="J283"/>
  <c r="BK199"/>
  <c r="BK144"/>
  <c r="BK180"/>
  <c r="J172"/>
  <c r="J138"/>
  <c r="BK164"/>
  <c r="BK220"/>
  <c r="J216"/>
  <c r="J268"/>
  <c r="BK283"/>
  <c r="BK241"/>
  <c r="BK253"/>
  <c r="J201"/>
  <c r="BK194"/>
  <c r="BK224"/>
  <c r="BK153"/>
  <c r="BK261"/>
  <c r="BK176"/>
  <c r="BK168"/>
  <c r="J186"/>
  <c r="BK182"/>
  <c r="J180"/>
  <c r="BK237"/>
  <c r="J153"/>
  <c r="BK205"/>
  <c r="J203"/>
  <c r="J280"/>
  <c r="J213"/>
  <c r="J205"/>
  <c r="BK184"/>
  <c r="J130"/>
  <c r="J233"/>
  <c r="J248"/>
  <c r="J220"/>
  <c r="BK138"/>
  <c r="BK190"/>
  <c r="BK266"/>
  <c r="BK276"/>
  <c r="J164"/>
  <c r="BK172"/>
  <c r="J150"/>
  <c r="J176"/>
  <c r="BK211"/>
  <c l="1" r="T193"/>
  <c r="P129"/>
  <c r="T215"/>
  <c r="P215"/>
  <c r="R228"/>
  <c r="BK193"/>
  <c r="J193"/>
  <c r="J97"/>
  <c r="P240"/>
  <c r="BK256"/>
  <c r="BK255"/>
  <c r="J255"/>
  <c r="J102"/>
  <c r="T129"/>
  <c r="T128"/>
  <c r="P228"/>
  <c r="T256"/>
  <c r="T255"/>
  <c r="R215"/>
  <c r="T228"/>
  <c r="R265"/>
  <c r="R193"/>
  <c r="T240"/>
  <c r="R256"/>
  <c r="R255"/>
  <c r="T265"/>
  <c r="BK279"/>
  <c r="J279"/>
  <c r="J107"/>
  <c r="P193"/>
  <c r="R240"/>
  <c r="P256"/>
  <c r="P255"/>
  <c r="R279"/>
  <c r="BK129"/>
  <c r="J129"/>
  <c r="J96"/>
  <c r="BK215"/>
  <c r="J215"/>
  <c r="J98"/>
  <c r="BK240"/>
  <c r="J240"/>
  <c r="J100"/>
  <c r="P265"/>
  <c r="R129"/>
  <c r="R128"/>
  <c r="BK228"/>
  <c r="J228"/>
  <c r="J99"/>
  <c r="BK265"/>
  <c r="J265"/>
  <c r="J105"/>
  <c r="P279"/>
  <c r="T279"/>
  <c r="BK286"/>
  <c r="J286"/>
  <c r="J108"/>
  <c r="BK275"/>
  <c r="J275"/>
  <c r="J106"/>
  <c r="BK252"/>
  <c r="J252"/>
  <c r="J101"/>
  <c r="BK290"/>
  <c r="J290"/>
  <c r="J109"/>
  <c r="F124"/>
  <c r="BE184"/>
  <c r="BE190"/>
  <c r="BE172"/>
  <c r="BE201"/>
  <c r="BE130"/>
  <c r="BE205"/>
  <c r="BE211"/>
  <c r="BE291"/>
  <c r="BE153"/>
  <c r="BE241"/>
  <c r="BE194"/>
  <c r="BE208"/>
  <c r="BE150"/>
  <c r="BE203"/>
  <c r="J87"/>
  <c r="BE134"/>
  <c r="BE157"/>
  <c r="BE176"/>
  <c r="BE237"/>
  <c r="J89"/>
  <c r="BE141"/>
  <c r="BE186"/>
  <c r="BE199"/>
  <c r="BE144"/>
  <c r="BE161"/>
  <c r="BE213"/>
  <c r="BE220"/>
  <c r="BE182"/>
  <c r="BE229"/>
  <c r="BE248"/>
  <c r="BE253"/>
  <c r="BE147"/>
  <c r="BE168"/>
  <c r="BE216"/>
  <c r="BE138"/>
  <c r="BE224"/>
  <c r="BE257"/>
  <c r="BE266"/>
  <c r="BE268"/>
  <c r="BE280"/>
  <c r="BE287"/>
  <c r="BE180"/>
  <c r="BE261"/>
  <c r="BE283"/>
  <c r="BE164"/>
  <c r="BE197"/>
  <c r="BE233"/>
  <c r="BE244"/>
  <c r="BE250"/>
  <c r="BE270"/>
  <c r="BE272"/>
  <c r="BE276"/>
  <c r="J32"/>
  <c i="1" r="AW95"/>
  <c i="2" r="F33"/>
  <c i="1" r="BB95"/>
  <c r="BB94"/>
  <c r="AX94"/>
  <c i="2" r="F34"/>
  <c i="1" r="BC95"/>
  <c r="BC94"/>
  <c r="AY94"/>
  <c i="2" r="F35"/>
  <c i="1" r="BD95"/>
  <c r="BD94"/>
  <c r="W33"/>
  <c i="2" r="F32"/>
  <c i="1" r="BA95"/>
  <c r="BA94"/>
  <c r="W30"/>
  <c i="2" l="1" r="R264"/>
  <c r="R127"/>
  <c r="T264"/>
  <c r="P264"/>
  <c r="T127"/>
  <c r="P128"/>
  <c r="P127"/>
  <c i="1" r="AU95"/>
  <c i="2" r="BK128"/>
  <c r="J256"/>
  <c r="J103"/>
  <c r="BK264"/>
  <c r="J264"/>
  <c r="J104"/>
  <c i="1" r="AU94"/>
  <c r="W32"/>
  <c r="AW94"/>
  <c r="AK30"/>
  <c i="2" r="J31"/>
  <c i="1" r="AV95"/>
  <c r="AT95"/>
  <c r="W31"/>
  <c i="2" r="F31"/>
  <c i="1" r="AZ95"/>
  <c r="AZ94"/>
  <c r="W29"/>
  <c i="2" l="1" r="BK127"/>
  <c r="J127"/>
  <c r="J94"/>
  <c r="J128"/>
  <c r="J95"/>
  <c i="1" r="AV94"/>
  <c r="AK29"/>
  <c i="2" l="1" r="J28"/>
  <c i="1" r="AG95"/>
  <c r="AG94"/>
  <c r="AK26"/>
  <c r="AK35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<sst xmlns="http://schemas.openxmlformats.org/spreadsheetml/2006/main">
  <si>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</si>
  <si>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</si>
  <si>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</si>
  <si>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</si>
  <si>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</si>
  <si>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{cea999b3-29c3-4622-9382-6c952dc65f5b}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</si>
  <si>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</si>
  <si>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</si>
  <si>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</si>
  <si>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</si>
  <si>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</si>
  <si>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</si>
  <si>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</si>
  <si>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</si>
  <si>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</si>
  <si>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</si>
  <si>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</si>
  <si>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Dlouhá strouha, Kvasiny, zřízení LB hrázky v ř. km 4,230 - 4,370</t>
  </si>
  <si>
    <t>KSO:</t>
  </si>
  <si>
    <t>CC-CZ:</t>
  </si>
  <si>
    <t>Místo:</t>
  </si>
  <si>
    <t xml:space="preserve"> </t>
  </si>
  <si>
    <t>Datum:</t>
  </si>
  <si>
    <t>17. 1. 2025</t>
  </si>
  <si>
    <t>Zadavatel:</t>
  </si>
  <si>
    <t>IČ:</t>
  </si>
  <si>
    <t>70890005</t>
  </si>
  <si>
    <t>Povodí Labe, státní podnik</t>
  </si>
  <si>
    <t>DIČ:</t>
  </si>
  <si>
    <t>Uchazeč:</t>
  </si>
  <si>
    <t>Vyplň údaj</t>
  </si>
  <si>
    <t>Projektant:</t>
  </si>
  <si>
    <t>True</t>
  </si>
  <si>
    <t>Zpracovatel:</t>
  </si>
  <si>
    <t>Komplex CR,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</si>
  <si>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</si>
  <si>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</si>
  <si>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</si>
  <si>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</si>
  <si>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</si>
  <si>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</si>
  <si>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</si>
  <si>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</si>
  <si>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</si>
  <si>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</si>
  <si>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</si>
  <si>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</si>
  <si>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</si>
  <si>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</si>
  <si>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</si>
  <si>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</si>
  <si>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</si>
  <si>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</si>
  <si>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</si>
  <si>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</si>
  <si>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</si>
  <si>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</si>
  <si>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</si>
  <si>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</si>
  <si>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</si>
  <si>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</si>
  <si>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</si>
  <si>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</si>
  <si>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</si>
  <si>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</si>
  <si>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</si>
  <si>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</si>
  <si>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</si>
  <si>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</si>
  <si>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</si>
  <si>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</si>
  <si>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</si>
  <si>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</si>
  <si>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</si>
  <si>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</si>
  <si>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</si>
  <si>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</si>
  <si>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</si>
  <si>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</si>
  <si>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</si>
  <si>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</si>
  <si>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</si>
  <si>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</si>
  <si>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</si>
  <si>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</si>
  <si>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</si>
  <si>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</si>
  <si>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</si>
  <si>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</si>
  <si>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</si>
  <si>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</si>
  <si>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</si>
  <si>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</si>
  <si>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</si>
  <si>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</si>
  <si>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</si>
  <si>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</si>
  <si>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</si>
  <si>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</si>
  <si>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</si>
  <si>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</si>
  <si>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</si>
  <si>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</si>
  <si>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</si>
  <si>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</si>
  <si>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</si>
  <si>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</si>
  <si>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</si>
  <si>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</si>
  <si>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</si>
  <si>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</si>
  <si>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</si>
  <si>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</si>
  <si>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</si>
  <si>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</si>
  <si>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</si>
  <si>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</si>
  <si>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</si>
  <si>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</si>
  <si>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</si>
  <si>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</si>
  <si>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</si>
  <si>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</si>
  <si>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111103223-R</t>
  </si>
  <si>
    <t>Kosení ve vegetačním období vodního rostlinstva na břehu hustého</t>
  </si>
  <si>
    <t>ha</t>
  </si>
  <si>
    <t>4</t>
  </si>
  <si>
    <t>-733076185</t>
  </si>
  <si>
    <t>PP</t>
  </si>
  <si>
    <t>Kosení travin a vodních rostlin ve vegetačním období vodního rostlinstva na břehu hustého</t>
  </si>
  <si>
    <t>P</t>
  </si>
  <si>
    <t xml:space="preserve">Poznámka k položce:_x000d_
včetně odvozu a likvidace v souladu s platnou legislativou, 148 m2._x000d_
</t>
  </si>
  <si>
    <t>VV</t>
  </si>
  <si>
    <t>148/10000</t>
  </si>
  <si>
    <t>3</t>
  </si>
  <si>
    <t>111251101-R</t>
  </si>
  <si>
    <t>Odstranění křovin a stromů průměru kmene do 100 mm i s kořeny sklonu terénu do 1:5 z celkové plochy do 100 m2 strojně</t>
  </si>
  <si>
    <t>m2</t>
  </si>
  <si>
    <t>-1421580578</t>
  </si>
  <si>
    <t>Odstranění křovin a stromů s odstraněním kořenů strojně průměru kmene do 100 mm v rovině nebo ve svahu sklonu terénu do 1:5, při celkové ploše do 100 m2</t>
  </si>
  <si>
    <t xml:space="preserve">Poznámka k položce:_x000d_
včetně odvozu a likvidace v souladu s platnou legislativou, 120 m2._x000d_
</t>
  </si>
  <si>
    <t>120</t>
  </si>
  <si>
    <t>112251102</t>
  </si>
  <si>
    <t>Odstranění pařezů průměru přes 300 do 500 mm</t>
  </si>
  <si>
    <t>kus</t>
  </si>
  <si>
    <t>CS ÚRS 2025 02</t>
  </si>
  <si>
    <t>1574133921</t>
  </si>
  <si>
    <t>Odstranění pařezů strojně s jejich vykopáním nebo vytrháním průměru přes 300 do 500 mm</t>
  </si>
  <si>
    <t>5</t>
  </si>
  <si>
    <t>112251103</t>
  </si>
  <si>
    <t>Odstranění pařezů průměru přes 500 do 700 mm</t>
  </si>
  <si>
    <t>1035252504</t>
  </si>
  <si>
    <t>Odstranění pařezů strojně s jejich vykopáním nebo vytrháním průměru přes 500 do 700 mm</t>
  </si>
  <si>
    <t>9</t>
  </si>
  <si>
    <t>6</t>
  </si>
  <si>
    <t>115001104-R</t>
  </si>
  <si>
    <t>Převedení vody potrubím DN přes 250 do 300</t>
  </si>
  <si>
    <t>m</t>
  </si>
  <si>
    <t>390022872</t>
  </si>
  <si>
    <t>Převedení vody potrubím průměru DN přes 250 do 300</t>
  </si>
  <si>
    <t>Poznámka k položce:_x000d_
Pracovní úseky v délce maximálně 50,00 m s následným přeložením na další úsek._x000d_
Dodávka a montáž potrubí (PVC, PE DN 300), předpoklad ztratné 10%._x000d_
uložení na podkladních pražcích, včetně stabilizace v profilu koryta stavebním řezivem a zřízení zemní hrázky na vtoku a na výtoku.</t>
  </si>
  <si>
    <t>7</t>
  </si>
  <si>
    <t>115101202</t>
  </si>
  <si>
    <t>Čerpání vody na dopravní výšku do 10 m průměrný přítok přes 500 do 1 000 l/min</t>
  </si>
  <si>
    <t>hod</t>
  </si>
  <si>
    <t>-9229575</t>
  </si>
  <si>
    <t>Čerpání vody na dopravní výšku do 10 m s uvažovaným průměrným přítokem přes 500 do 1 000 l/min</t>
  </si>
  <si>
    <t>Poznámka k položce:_x000d_
čerpání průsakových vod ze stavební jámy - výstavba opevnění. Předpoklad: 6 týdnů, tj. 30 pracovních dnů*2 hodiny</t>
  </si>
  <si>
    <t>8</t>
  </si>
  <si>
    <t>115101302</t>
  </si>
  <si>
    <t>Pohotovost čerpací soupravy pro dopravní výšku do 10 m přítok přes 500 do 1 000 l/min</t>
  </si>
  <si>
    <t>den</t>
  </si>
  <si>
    <t>537848309</t>
  </si>
  <si>
    <t>Pohotovost záložní čerpací soupravy pro dopravní výšku do 10 m s uvažovaným průměrným přítokem přes 500 do 1 000 l/min</t>
  </si>
  <si>
    <t>Poznámka k položce:_x000d_
Předpoklad: 6 týdnů, tj. 30 pracovních dnů</t>
  </si>
  <si>
    <t>122211101</t>
  </si>
  <si>
    <t>Odkopávky a prokopávky v hornině třídy těžitelnosti I, skupiny 3 ručně</t>
  </si>
  <si>
    <t>m3</t>
  </si>
  <si>
    <t>-1046884981</t>
  </si>
  <si>
    <t>Odkopávky a prokopávky ručně zapažené i nezapažené v hornině třídy těžitelnosti I skupiny 3</t>
  </si>
  <si>
    <t>Poznámka k položce:_x000d_
v ochranných pásmech inž. sítí, dl. 10,00m f 1,4m2</t>
  </si>
  <si>
    <t>10,00*1,4</t>
  </si>
  <si>
    <t>10</t>
  </si>
  <si>
    <t>122251104</t>
  </si>
  <si>
    <t>Odkopávky a prokopávky nezapažené v hornině třídy těžitelnosti I skupiny 3 objem do 500 m3 strojně</t>
  </si>
  <si>
    <t>2029487456</t>
  </si>
  <si>
    <t>Odkopávky a prokopávky nezapažené strojně v hornině třídy těžitelnosti I skupiny 3 přes 100 do 500 m3</t>
  </si>
  <si>
    <t>Poznámka k položce:_x000d_
výkop pro opevnění levého břehu - viz výkaz výměr (- ruční čištění)</t>
  </si>
  <si>
    <t>186,82-14</t>
  </si>
  <si>
    <t>52</t>
  </si>
  <si>
    <t>171151101</t>
  </si>
  <si>
    <t>Hutnění boků násypů pro jakýkoliv sklon a míru zhutnění svahu</t>
  </si>
  <si>
    <t>567770688</t>
  </si>
  <si>
    <t>Hutnění boků násypů z hornin soudržných a sypkých pro jakýkoliv sklon, délku a míru zhutnění svahu</t>
  </si>
  <si>
    <t>Poznámka k položce:_x000d_
požadované hutnění min 95% PS.</t>
  </si>
  <si>
    <t>13</t>
  </si>
  <si>
    <t>181151331</t>
  </si>
  <si>
    <t>Plošná úprava terénu přes 500 m2 zemina skupiny 1 až 4 nerovnosti přes 150 do 200 mm v rovinně a svahu do 1:5</t>
  </si>
  <si>
    <t>1011442204</t>
  </si>
  <si>
    <t>Plošná úprava terénu v zemině skupiny 1 až 4 s urovnáním povrchu bez doplnění ornice souvislé plochy přes 500 m2 při nerovnostech terénu přes 150 do 200 mm v rovině nebo na svahu do 1:5</t>
  </si>
  <si>
    <t>Poznámka k položce:_x000d_
úprava manipulační plochy zařízení staveniště a manipulačního pruhu podél hráze, dl. 140m š. 3,00m.</t>
  </si>
  <si>
    <t>140,00*3,00</t>
  </si>
  <si>
    <t>14</t>
  </si>
  <si>
    <t>181351103</t>
  </si>
  <si>
    <t>Rozprostření ornice tl vrstvy do 200 mm pl přes 100 do 500 m2 v rovině nebo ve svahu do 1:5 strojně</t>
  </si>
  <si>
    <t>775725215</t>
  </si>
  <si>
    <t>Rozprostření a urovnání ornice v rovině nebo ve svahu sklonu do 1:5 strojně při souvislé ploše přes 100 do 500 m2, tl. vrstvy do 200 mm</t>
  </si>
  <si>
    <t>Poznámka k položce:_x000d_
zeminy schopné zúrodnění na koruně hrázky, dl. 125,00m, š. 1,15m, tl. 0,15m</t>
  </si>
  <si>
    <t>125,00*1,15</t>
  </si>
  <si>
    <t>15</t>
  </si>
  <si>
    <t>182112121</t>
  </si>
  <si>
    <t>Svahování v zářezech v hornině třídy těžitelnosti I skupiny 3 ručně</t>
  </si>
  <si>
    <t>52211516</t>
  </si>
  <si>
    <t>Svahování trvalých svahů do projektovaných profilů ručně s potřebným přemístěním výkopku při svahování v zářezech v hornině třídy těžitelnosti I skupiny 3</t>
  </si>
  <si>
    <t>Poznámka k položce:_x000d_
svahování pod těsnění opevnění, ruční dočištění, dl. 125,0m, š. 1,50m</t>
  </si>
  <si>
    <t>125,00*1,5</t>
  </si>
  <si>
    <t>16</t>
  </si>
  <si>
    <t>182251101</t>
  </si>
  <si>
    <t>Svahování násypů strojně</t>
  </si>
  <si>
    <t>991032246</t>
  </si>
  <si>
    <t>Svahování trvalých svahů do projektovaných profilů strojně s potřebným přemístěním výkopku při svahování násypů v jakékoliv hornině</t>
  </si>
  <si>
    <t>Poznámka k položce:_x000d_
svahování pod těsnění opevnění, dl. 125,0m, š. 1,50m</t>
  </si>
  <si>
    <t>17</t>
  </si>
  <si>
    <t>184818231</t>
  </si>
  <si>
    <t>Ochrana kmene průměru do 300 mm bedněním výšky do 2 m</t>
  </si>
  <si>
    <t>-582562049</t>
  </si>
  <si>
    <t>Ochrana kmene bedněním před poškozením stavebním provozem zřízení včetně odstranění výšky bednění do 2 m průměru kmene do 300 mm</t>
  </si>
  <si>
    <t>18</t>
  </si>
  <si>
    <t>184818232</t>
  </si>
  <si>
    <t>Ochrana kmene průměru přes 300 do 500 mm bedněním výšky do 2 m</t>
  </si>
  <si>
    <t>961122394</t>
  </si>
  <si>
    <t>Ochrana kmene bedněním před poškozením stavebním provozem zřízení včetně odstranění výšky bednění do 2 m průměru kmene přes 300 do 500 mm</t>
  </si>
  <si>
    <t>19</t>
  </si>
  <si>
    <t>184818233</t>
  </si>
  <si>
    <t>Ochrana kmene průměru přes 500 do 700 mm bedněním výšky do 2 m</t>
  </si>
  <si>
    <t>-1762589474</t>
  </si>
  <si>
    <t>Ochrana kmene bedněním před poškozením stavebním provozem zřízení včetně odstranění výšky bednění do 2 m průměru kmene přes 500 do 700 mm</t>
  </si>
  <si>
    <t>50</t>
  </si>
  <si>
    <t>R- výkopek</t>
  </si>
  <si>
    <t>Likvidace výkopku v souladu s platnou legislativou</t>
  </si>
  <si>
    <t>-697993205</t>
  </si>
  <si>
    <t>Poznámka k položce:_x000d_
Předpoklad uložení na skládce odpadů - vzdálenost 10 km, nakládání z mezideponie pro odvoz, odvoz na skládku, vč. uložení a poplatku za skládku. Objem výkopku - zemina vhodná k zúrodnění na terénní úpravy</t>
  </si>
  <si>
    <t>186,82-(125,00*1,15*0,15)</t>
  </si>
  <si>
    <t>51</t>
  </si>
  <si>
    <t>R - pařezy</t>
  </si>
  <si>
    <t>Likvidace pařezů a následná úprava jam</t>
  </si>
  <si>
    <t>kpl</t>
  </si>
  <si>
    <t>633383063</t>
  </si>
  <si>
    <t>Likvidace pařezů a následná úprava jámy</t>
  </si>
  <si>
    <t>Poznámka k položce:_x000d_
položka obsahuje naložení pařezů, odvoz, uložení na skládku (popř. kompostárnu) a poplatek za uložení._x000d_
dále je v položce obsažen dovoz materiálu k následnému zásypu, urovnání jámy a náklady na materiál.</t>
  </si>
  <si>
    <t>Svislé a kompletní konstrukce</t>
  </si>
  <si>
    <t>20</t>
  </si>
  <si>
    <t>338171123</t>
  </si>
  <si>
    <t>Osazování sloupků a vzpěr plotových ocelových v přes 2 do 2,6 m se zabetonováním</t>
  </si>
  <si>
    <t>1158431676</t>
  </si>
  <si>
    <t>Montáž sloupků a vzpěr plotových ocelových trubkových nebo profilovaných výšky přes 2 do 2,6 m se zabetonováním do 0,08 m3 do připravených jamek</t>
  </si>
  <si>
    <t>42</t>
  </si>
  <si>
    <t>M</t>
  </si>
  <si>
    <t>55342263</t>
  </si>
  <si>
    <t>sloupek plotový koncový Pz a komaxitový 2500/48x1,5mm</t>
  </si>
  <si>
    <t>-611377554</t>
  </si>
  <si>
    <t>22</t>
  </si>
  <si>
    <t>55342255</t>
  </si>
  <si>
    <t>sloupek plotový průběžný Pz a komaxitový 2500/38x1,5mm</t>
  </si>
  <si>
    <t>1895734083</t>
  </si>
  <si>
    <t>23</t>
  </si>
  <si>
    <t>55342276</t>
  </si>
  <si>
    <t>vzpěra plotová Pz 2500/38x1,5mm</t>
  </si>
  <si>
    <t>-810408771</t>
  </si>
  <si>
    <t>24</t>
  </si>
  <si>
    <t>348401130</t>
  </si>
  <si>
    <t>Montáž oplocení ze strojového pletiva s napínacími dráty v přes 1,6 do 2,0 m</t>
  </si>
  <si>
    <t>474880092</t>
  </si>
  <si>
    <t>Montáž oplocení z pletiva strojového s napínacími dráty přes 1,6 do 2,0 m</t>
  </si>
  <si>
    <t>25</t>
  </si>
  <si>
    <t>31327514</t>
  </si>
  <si>
    <t>pletivo drátěné plastifikované se čtvercovými oky 55/2,5mm v 1800mm</t>
  </si>
  <si>
    <t>-1645592208</t>
  </si>
  <si>
    <t>119,047619047619*1,05 'Přepočtené koeficientem množství</t>
  </si>
  <si>
    <t>26</t>
  </si>
  <si>
    <t>15619100</t>
  </si>
  <si>
    <t>drát kruhový poplastovaný napínací 2,5/3,5mm</t>
  </si>
  <si>
    <t>-207173739</t>
  </si>
  <si>
    <t>247,619047619048*1,05 'Přepočtené koeficientem množství</t>
  </si>
  <si>
    <t>27</t>
  </si>
  <si>
    <t>15619200</t>
  </si>
  <si>
    <t>drát poplastovaný kruhový vázací 1,1/1,5mm</t>
  </si>
  <si>
    <t>-335887274</t>
  </si>
  <si>
    <t>28</t>
  </si>
  <si>
    <t>15619210</t>
  </si>
  <si>
    <t>krytka plastová D 38/48mm</t>
  </si>
  <si>
    <t>-751913350</t>
  </si>
  <si>
    <t>Vodorovné konstrukce</t>
  </si>
  <si>
    <t>29</t>
  </si>
  <si>
    <t>457531111-R</t>
  </si>
  <si>
    <t>Ochranná filtrační vrstva z jílopísčité zeminy - zřízení</t>
  </si>
  <si>
    <t>-1149423328</t>
  </si>
  <si>
    <t>Filtrační vrstvy jakékoliv tloušťky a sklonu z hrubého drceného kameniva bez zhutnění, frakce od 4-8 do 22-32 mm</t>
  </si>
  <si>
    <t>Poznámka k položce:_x000d_
dl. 125,00m, f 0,55 m2</t>
  </si>
  <si>
    <t>125,00*0,55</t>
  </si>
  <si>
    <t>30</t>
  </si>
  <si>
    <t>10364100</t>
  </si>
  <si>
    <t>zemina pro terénní úpravy - tříděná</t>
  </si>
  <si>
    <t>t</t>
  </si>
  <si>
    <t>-522482045</t>
  </si>
  <si>
    <t>Poznámka k položce:_x000d_
koeficient množství 1,80t/m3</t>
  </si>
  <si>
    <t>1,80*125,00*0,55</t>
  </si>
  <si>
    <t>31</t>
  </si>
  <si>
    <t>465511327</t>
  </si>
  <si>
    <t>Dlažba z lomového kamene na sucho s vyklínováním a vyplněním spár tl 300 mm</t>
  </si>
  <si>
    <t>-996868461</t>
  </si>
  <si>
    <t>Dlažba z lomového kamene lomařsky upraveného na sucho s vyklínováním kamenem, s vyplněním spár těženým kamenivem, drnem nebo ornicí s osetím, tl. kamene 300 mm</t>
  </si>
  <si>
    <t>Poznámka k položce:_x000d_
dl. 125,00m, š. 1,20m</t>
  </si>
  <si>
    <t>125,00*1,20</t>
  </si>
  <si>
    <t>Ostatní konstrukce a práce, bourání</t>
  </si>
  <si>
    <t>32</t>
  </si>
  <si>
    <t>966052121</t>
  </si>
  <si>
    <t>Bourání sloupků a vzpěr ŽB plotových s betonovou patkou</t>
  </si>
  <si>
    <t>594409730</t>
  </si>
  <si>
    <t>Bourání plotových sloupků a vzpěr železobetonových výšky do 2,5 m s betonovou patkou</t>
  </si>
  <si>
    <t>Poznámka k položce:_x000d_
bourání stávajícího plotu délky 125,0m, 1 sloupek po 3 metrech</t>
  </si>
  <si>
    <t>33</t>
  </si>
  <si>
    <t>966065111</t>
  </si>
  <si>
    <t>Bourání dřevěných konstrukcí pro LTM včetně výplně strojně</t>
  </si>
  <si>
    <t>-1141973333</t>
  </si>
  <si>
    <t>Bourání konstrukcí LTM ve vodních tocích s přemístěním suti na hromady na vzdálenost do 20 m nebo s naložením na dopravní prostředek strojně dřevěných včetně výplně</t>
  </si>
  <si>
    <t>Poznámka k položce:_x000d_
odstranění stávajícího opevnění, dl. 20,00m, f 0,50 m2</t>
  </si>
  <si>
    <t>20,00*0,5</t>
  </si>
  <si>
    <t>34</t>
  </si>
  <si>
    <t>966071822</t>
  </si>
  <si>
    <t>Rozebrání oplocení z drátěného pletiva se čtvercovými oky v přes 1,6 do 2,0 m</t>
  </si>
  <si>
    <t>-182767536</t>
  </si>
  <si>
    <t>Rozebrání oplocení z pletiva drátěného se čtvercovými oky, výšky přes 1,6 do 2,0 m</t>
  </si>
  <si>
    <t>Poznámka k položce:_x000d_
bourání stávajícího plotu, délka plotu 125,0m</t>
  </si>
  <si>
    <t>997</t>
  </si>
  <si>
    <t>Doprava suti a vybouraných hmot</t>
  </si>
  <si>
    <t>35</t>
  </si>
  <si>
    <t>997013501</t>
  </si>
  <si>
    <t>Odvoz suti a vybouraných hmot na skládku nebo meziskládku do 1 km se složením</t>
  </si>
  <si>
    <t>1788357601</t>
  </si>
  <si>
    <t>Odvoz suti a vybouraných hmot na skládku nebo meziskládku se složením, na vzdálenost do 1 km</t>
  </si>
  <si>
    <t>Poznámka k položce:_x000d_
Odvoz veškeré vzniklé suti a odpadu (mimo výkopku).</t>
  </si>
  <si>
    <t>36</t>
  </si>
  <si>
    <t>997013509</t>
  </si>
  <si>
    <t>Příplatek k odvozu suti a vybouraných hmot na skládku ZKD 1 km přes 1 km</t>
  </si>
  <si>
    <t>-1342966020</t>
  </si>
  <si>
    <t>Odvoz suti a vybouraných hmot na skládku nebo meziskládku se složením, na vzdálenost Příplatek k ceně za každý další započatý 1 km přes 1 km</t>
  </si>
  <si>
    <t>Poznámka k položce:_x000d_
odvoz na skládku, předpoklad vzdálenosti 10 km</t>
  </si>
  <si>
    <t>9*12,866</t>
  </si>
  <si>
    <t>53</t>
  </si>
  <si>
    <t>997013631</t>
  </si>
  <si>
    <t>Poplatek za uložení na skládce (skládkovné) stavebního odpadu směsného kód odpadu 17 09 04</t>
  </si>
  <si>
    <t>-540606483</t>
  </si>
  <si>
    <t>Poplatek za uložení stavebního odpadu na skládce (skládkovné) směsného stavebního a demoličního zatříděného do Katalogu odpadů pod kódem 17 09 04</t>
  </si>
  <si>
    <t>37</t>
  </si>
  <si>
    <t>997013811</t>
  </si>
  <si>
    <t>Poplatek za uložení na skládce (skládkovné) stavebního odpadu dřevěného kód odpadu 17 02 01</t>
  </si>
  <si>
    <t>1006136281</t>
  </si>
  <si>
    <t>Poplatek za uložení stavebního odpadu na skládce (skládkovné) dřevěného zatříděného do Katalogu odpadů pod kódem 17 02 01</t>
  </si>
  <si>
    <t>998</t>
  </si>
  <si>
    <t>Přesun hmot</t>
  </si>
  <si>
    <t>38</t>
  </si>
  <si>
    <t>998332011</t>
  </si>
  <si>
    <t>Přesun hmot pro úpravy vodních toků a kanály</t>
  </si>
  <si>
    <t>-1844288038</t>
  </si>
  <si>
    <t>Přesun hmot pro úpravy vodních toků a kanály, hráze rybníků apod. dopravní vzdálenost do 500 m</t>
  </si>
  <si>
    <t>PSV</t>
  </si>
  <si>
    <t>Práce a dodávky PSV</t>
  </si>
  <si>
    <t>711</t>
  </si>
  <si>
    <t>Izolace proti vodě, vlhkosti a plynům</t>
  </si>
  <si>
    <t>39</t>
  </si>
  <si>
    <t>711151102</t>
  </si>
  <si>
    <t>Provedení izolace proti zemní vlhkosti svislé hydroizolační rohoží bentonitovou</t>
  </si>
  <si>
    <t>-473157546</t>
  </si>
  <si>
    <t>Provedení izolace proti zemní vlhkosti bentonitovou rohoží na ploše svislé S</t>
  </si>
  <si>
    <t>Poznámka k položce:_x000d_
montáž systémového řešení, včetně kotvení a přesahem rohoží.</t>
  </si>
  <si>
    <t>153</t>
  </si>
  <si>
    <t>40</t>
  </si>
  <si>
    <t>56284517</t>
  </si>
  <si>
    <t>rohož bentonitová 5,0 kg/m2</t>
  </si>
  <si>
    <t>1573047013</t>
  </si>
  <si>
    <t>186,813*1,221 'Přepočtené koeficientem množství</t>
  </si>
  <si>
    <t>VRN</t>
  </si>
  <si>
    <t>Vedlejší rozpočtové náklady</t>
  </si>
  <si>
    <t>VRN1</t>
  </si>
  <si>
    <t>Průzkumné, zeměměřičské a projektové práce</t>
  </si>
  <si>
    <t>41</t>
  </si>
  <si>
    <t>012203000</t>
  </si>
  <si>
    <t>Zeměměřičské práce před výstavbou</t>
  </si>
  <si>
    <t>1024</t>
  </si>
  <si>
    <t>1139703243</t>
  </si>
  <si>
    <t>012414000</t>
  </si>
  <si>
    <t>Geometrický plán</t>
  </si>
  <si>
    <t>…</t>
  </si>
  <si>
    <t>-412840959</t>
  </si>
  <si>
    <t>43</t>
  </si>
  <si>
    <t>012444000</t>
  </si>
  <si>
    <t>Geodetické měření skutečného provedení stavby</t>
  </si>
  <si>
    <t>1678651629</t>
  </si>
  <si>
    <t>44</t>
  </si>
  <si>
    <t>013254000</t>
  </si>
  <si>
    <t>Dokumentace skutečného provedení stavby</t>
  </si>
  <si>
    <t>-739763030</t>
  </si>
  <si>
    <t>Poznámka k položce:_x000d_
3x v tištěné podobě, 1x na digitálním nosiči._x000d_
+ průběžná fotodokumentace stavby</t>
  </si>
  <si>
    <t>VRN2</t>
  </si>
  <si>
    <t>Příprava staveniště</t>
  </si>
  <si>
    <t>45</t>
  </si>
  <si>
    <t>021203000</t>
  </si>
  <si>
    <t>Stěhování přírodních hodnot</t>
  </si>
  <si>
    <t>-13205820</t>
  </si>
  <si>
    <t>Poznámka k položce:_x000d_
slovení a transfer vodních živočichů (rybí obsádky)</t>
  </si>
  <si>
    <t>VRN3</t>
  </si>
  <si>
    <t>Zařízení staveniště</t>
  </si>
  <si>
    <t>46</t>
  </si>
  <si>
    <t>030001000</t>
  </si>
  <si>
    <t>-1893884280</t>
  </si>
  <si>
    <t>Poznámka k položce:_x000d_
zařízení staveniště dle potřeb dodavatele stavby včetně oplocení stavebního dvoru.</t>
  </si>
  <si>
    <t>47</t>
  </si>
  <si>
    <t>034503000</t>
  </si>
  <si>
    <t>Informační tabule na staveništi</t>
  </si>
  <si>
    <t>1999586402</t>
  </si>
  <si>
    <t>Poznámka k položce:_x000d_
informační a bezpečnostní tabule</t>
  </si>
  <si>
    <t>VRN4</t>
  </si>
  <si>
    <t>Inženýrská činnost</t>
  </si>
  <si>
    <t>48</t>
  </si>
  <si>
    <t>041903000</t>
  </si>
  <si>
    <t>Dozor jiné osoby</t>
  </si>
  <si>
    <t>-687455795</t>
  </si>
  <si>
    <t>Poznámka k položce:_x000d_
biologický dozor stavby, vč. závěrečné zprávy.</t>
  </si>
  <si>
    <t>VRN7</t>
  </si>
  <si>
    <t>Provozní vlivy</t>
  </si>
  <si>
    <t>49</t>
  </si>
  <si>
    <t>075103000</t>
  </si>
  <si>
    <t>Ochranná pásma elektrického vedení</t>
  </si>
  <si>
    <t>1940802172</t>
  </si>
  <si>
    <t>Poznámka k položce:_x000d_
práce v ochranném pásmu nadzemního vedení ČEZ Distribuce, a.s. signalizace polohy vytýčení a stabilizace podzemního vedení technické infrastruktury.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</si>
</sst>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173990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173990</xdr:colOff>
      <xdr:row>115</xdr:row>
      <xdr:rowOff>0</xdr:rowOff>
    </xdr:from>
    <xdr:to>
      <xdr:col>9</xdr:col>
      <xdr:colOff>1216660</xdr:colOff>
      <xdr:row>119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28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28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28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32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33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28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32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40</v>
      </c>
      <c r="E29" s="45"/>
      <c r="F29" s="30" t="s">
        <v>41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42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43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44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45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49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50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51</v>
      </c>
      <c r="AI60" s="40"/>
      <c r="AJ60" s="40"/>
      <c r="AK60" s="40"/>
      <c r="AL60" s="40"/>
      <c r="AM60" s="62" t="s">
        <v>52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53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54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51</v>
      </c>
      <c r="AI75" s="40"/>
      <c r="AJ75" s="40"/>
      <c r="AK75" s="40"/>
      <c r="AL75" s="40"/>
      <c r="AM75" s="62" t="s">
        <v>52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01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Dlouhá strouha, Kvasiny, zřízení LB hrázky v ř. km 4,230 - 4,370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 xml:space="preserve">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17. 1. 2025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>Povodí Labe, státní podnik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31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56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29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33</v>
      </c>
      <c r="AJ90" s="38"/>
      <c r="AK90" s="38"/>
      <c r="AL90" s="38"/>
      <c r="AM90" s="78" t="str">
        <f>IF(E20="","",E20)</f>
        <v>Komplex CR, s.r.o.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57</v>
      </c>
      <c r="D92" s="92"/>
      <c r="E92" s="92"/>
      <c r="F92" s="92"/>
      <c r="G92" s="92"/>
      <c r="H92" s="93"/>
      <c r="I92" s="94" t="s">
        <v>58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59</v>
      </c>
      <c r="AH92" s="92"/>
      <c r="AI92" s="92"/>
      <c r="AJ92" s="92"/>
      <c r="AK92" s="92"/>
      <c r="AL92" s="92"/>
      <c r="AM92" s="92"/>
      <c r="AN92" s="94" t="s">
        <v>60</v>
      </c>
      <c r="AO92" s="92"/>
      <c r="AP92" s="96"/>
      <c r="AQ92" s="97" t="s">
        <v>61</v>
      </c>
      <c r="AR92" s="42"/>
      <c r="AS92" s="98" t="s">
        <v>62</v>
      </c>
      <c r="AT92" s="99" t="s">
        <v>63</v>
      </c>
      <c r="AU92" s="99" t="s">
        <v>64</v>
      </c>
      <c r="AV92" s="99" t="s">
        <v>65</v>
      </c>
      <c r="AW92" s="99" t="s">
        <v>66</v>
      </c>
      <c r="AX92" s="99" t="s">
        <v>67</v>
      </c>
      <c r="AY92" s="99" t="s">
        <v>68</v>
      </c>
      <c r="AZ92" s="99" t="s">
        <v>69</v>
      </c>
      <c r="BA92" s="99" t="s">
        <v>70</v>
      </c>
      <c r="BB92" s="99" t="s">
        <v>71</v>
      </c>
      <c r="BC92" s="99" t="s">
        <v>72</v>
      </c>
      <c r="BD92" s="100" t="s">
        <v>73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74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ROUND(AG95,2)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ROUND(AS95,2)</f>
        <v>0</v>
      </c>
      <c r="AT94" s="112">
        <f>ROUND(SUM(AV94:AW94),2)</f>
        <v>0</v>
      </c>
      <c r="AU94" s="113">
        <f>ROUND(AU95,5)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ROUND(AZ95,2)</f>
        <v>0</v>
      </c>
      <c r="BA94" s="112">
        <f>ROUND(BA95,2)</f>
        <v>0</v>
      </c>
      <c r="BB94" s="112">
        <f>ROUND(BB95,2)</f>
        <v>0</v>
      </c>
      <c r="BC94" s="112">
        <f>ROUND(BC95,2)</f>
        <v>0</v>
      </c>
      <c r="BD94" s="114">
        <f>ROUND(BD95,2)</f>
        <v>0</v>
      </c>
      <c r="BE94" s="6"/>
      <c r="BS94" s="115" t="s">
        <v>75</v>
      </c>
      <c r="BT94" s="115" t="s">
        <v>76</v>
      </c>
      <c r="BV94" s="115" t="s">
        <v>77</v>
      </c>
      <c r="BW94" s="115" t="s">
        <v>5</v>
      </c>
      <c r="BX94" s="115" t="s">
        <v>78</v>
      </c>
      <c r="CL94" s="115" t="s">
        <v>1</v>
      </c>
    </row>
    <row r="95" s="7" customFormat="1" ht="24.75" customHeight="1">
      <c r="A95" s="116" t="s">
        <v>79</v>
      </c>
      <c r="B95" s="117"/>
      <c r="C95" s="118"/>
      <c r="D95" s="119" t="s">
        <v>14</v>
      </c>
      <c r="E95" s="119"/>
      <c r="F95" s="119"/>
      <c r="G95" s="119"/>
      <c r="H95" s="119"/>
      <c r="I95" s="120"/>
      <c r="J95" s="119" t="s">
        <v>17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Dlouhá strouha, Kvas...'!J28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80</v>
      </c>
      <c r="AR95" s="123"/>
      <c r="AS95" s="124">
        <v>0</v>
      </c>
      <c r="AT95" s="125">
        <f>ROUND(SUM(AV95:AW95),2)</f>
        <v>0</v>
      </c>
      <c r="AU95" s="126">
        <f>'01 - Dlouhá strouha, Kvas...'!P127</f>
        <v>0</v>
      </c>
      <c r="AV95" s="125">
        <f>'01 - Dlouhá strouha, Kvas...'!J31</f>
        <v>0</v>
      </c>
      <c r="AW95" s="125">
        <f>'01 - Dlouhá strouha, Kvas...'!J32</f>
        <v>0</v>
      </c>
      <c r="AX95" s="125">
        <f>'01 - Dlouhá strouha, Kvas...'!J33</f>
        <v>0</v>
      </c>
      <c r="AY95" s="125">
        <f>'01 - Dlouhá strouha, Kvas...'!J34</f>
        <v>0</v>
      </c>
      <c r="AZ95" s="125">
        <f>'01 - Dlouhá strouha, Kvas...'!F31</f>
        <v>0</v>
      </c>
      <c r="BA95" s="125">
        <f>'01 - Dlouhá strouha, Kvas...'!F32</f>
        <v>0</v>
      </c>
      <c r="BB95" s="125">
        <f>'01 - Dlouhá strouha, Kvas...'!F33</f>
        <v>0</v>
      </c>
      <c r="BC95" s="125">
        <f>'01 - Dlouhá strouha, Kvas...'!F34</f>
        <v>0</v>
      </c>
      <c r="BD95" s="127">
        <f>'01 - Dlouhá strouha, Kvas...'!F35</f>
        <v>0</v>
      </c>
      <c r="BE95" s="7"/>
      <c r="BT95" s="128" t="s">
        <v>81</v>
      </c>
      <c r="BU95" s="128" t="s">
        <v>82</v>
      </c>
      <c r="BV95" s="128" t="s">
        <v>77</v>
      </c>
      <c r="BW95" s="128" t="s">
        <v>5</v>
      </c>
      <c r="BX95" s="128" t="s">
        <v>78</v>
      </c>
      <c r="CL95" s="128" t="s">
        <v>1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64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FvxAkf0QBAOdwKVWrqBlGjQnVD80e9HgsykNqpuzI0TpeAcEh4MIlJ3XyIcOQBeNfYk9omoG21DfM+NloqbFMQ==" hashValue="uXQfZVzXhu11Qoyya58bS7ONyLL6ttPTWBMz6uhw4JFkcWgIH0JKVZD/nepSUbW68USrSbB4fZNxNi+gugd08w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Dlouhá strouha, Kva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8"/>
      <c r="AT3" s="15" t="s">
        <v>83</v>
      </c>
    </row>
    <row r="4" s="1" customFormat="1" ht="24.96" customHeight="1">
      <c r="B4" s="18"/>
      <c r="D4" s="131" t="s">
        <v>84</v>
      </c>
      <c r="L4" s="18"/>
      <c r="M4" s="132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33" t="s">
        <v>16</v>
      </c>
      <c r="E6" s="36"/>
      <c r="F6" s="36"/>
      <c r="G6" s="36"/>
      <c r="H6" s="36"/>
      <c r="I6" s="36"/>
      <c r="J6" s="36"/>
      <c r="K6" s="36"/>
      <c r="L6" s="61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30" customHeight="1">
      <c r="A7" s="36"/>
      <c r="B7" s="42"/>
      <c r="C7" s="36"/>
      <c r="D7" s="36"/>
      <c r="E7" s="134" t="s">
        <v>17</v>
      </c>
      <c r="F7" s="36"/>
      <c r="G7" s="36"/>
      <c r="H7" s="36"/>
      <c r="I7" s="36"/>
      <c r="J7" s="36"/>
      <c r="K7" s="36"/>
      <c r="L7" s="61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33" t="s">
        <v>18</v>
      </c>
      <c r="E9" s="36"/>
      <c r="F9" s="135" t="s">
        <v>1</v>
      </c>
      <c r="G9" s="36"/>
      <c r="H9" s="36"/>
      <c r="I9" s="133" t="s">
        <v>19</v>
      </c>
      <c r="J9" s="135" t="s">
        <v>1</v>
      </c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33" t="s">
        <v>20</v>
      </c>
      <c r="E10" s="36"/>
      <c r="F10" s="135" t="s">
        <v>21</v>
      </c>
      <c r="G10" s="36"/>
      <c r="H10" s="36"/>
      <c r="I10" s="133" t="s">
        <v>22</v>
      </c>
      <c r="J10" s="136" t="str">
        <f>'Rekapitulace stavby'!AN8</f>
        <v>17. 1. 2025</v>
      </c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3" t="s">
        <v>24</v>
      </c>
      <c r="E12" s="36"/>
      <c r="F12" s="36"/>
      <c r="G12" s="36"/>
      <c r="H12" s="36"/>
      <c r="I12" s="133" t="s">
        <v>25</v>
      </c>
      <c r="J12" s="135" t="s">
        <v>26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35" t="s">
        <v>27</v>
      </c>
      <c r="F13" s="36"/>
      <c r="G13" s="36"/>
      <c r="H13" s="36"/>
      <c r="I13" s="133" t="s">
        <v>28</v>
      </c>
      <c r="J13" s="135" t="s">
        <v>1</v>
      </c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33" t="s">
        <v>29</v>
      </c>
      <c r="E15" s="36"/>
      <c r="F15" s="36"/>
      <c r="G15" s="36"/>
      <c r="H15" s="36"/>
      <c r="I15" s="133" t="s">
        <v>25</v>
      </c>
      <c r="J15" s="31" t="str">
        <f>'Rekapitulace stavby'!AN13</f>
        <v>Vyplň údaj</v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35"/>
      <c r="G16" s="135"/>
      <c r="H16" s="135"/>
      <c r="I16" s="133" t="s">
        <v>28</v>
      </c>
      <c r="J16" s="31" t="str">
        <f>'Rekapitulace stavby'!AN14</f>
        <v>Vyplň údaj</v>
      </c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33" t="s">
        <v>31</v>
      </c>
      <c r="E18" s="36"/>
      <c r="F18" s="36"/>
      <c r="G18" s="36"/>
      <c r="H18" s="36"/>
      <c r="I18" s="133" t="s">
        <v>25</v>
      </c>
      <c r="J18" s="135" t="str">
        <f>IF('Rekapitulace stavby'!AN16="","",'Rekapitulace stavby'!AN16)</f>
        <v/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35" t="str">
        <f>IF('Rekapitulace stavby'!E17="","",'Rekapitulace stavby'!E17)</f>
        <v xml:space="preserve"> </v>
      </c>
      <c r="F19" s="36"/>
      <c r="G19" s="36"/>
      <c r="H19" s="36"/>
      <c r="I19" s="133" t="s">
        <v>28</v>
      </c>
      <c r="J19" s="135" t="str">
        <f>IF('Rekapitulace stavby'!AN17="","",'Rekapitulace stavby'!AN17)</f>
        <v/>
      </c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33" t="s">
        <v>33</v>
      </c>
      <c r="E21" s="36"/>
      <c r="F21" s="36"/>
      <c r="G21" s="36"/>
      <c r="H21" s="36"/>
      <c r="I21" s="133" t="s">
        <v>25</v>
      </c>
      <c r="J21" s="135" t="s">
        <v>1</v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35" t="s">
        <v>34</v>
      </c>
      <c r="F22" s="36"/>
      <c r="G22" s="36"/>
      <c r="H22" s="36"/>
      <c r="I22" s="133" t="s">
        <v>28</v>
      </c>
      <c r="J22" s="135" t="s">
        <v>1</v>
      </c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33" t="s">
        <v>35</v>
      </c>
      <c r="E24" s="36"/>
      <c r="F24" s="36"/>
      <c r="G24" s="36"/>
      <c r="H24" s="36"/>
      <c r="I24" s="36"/>
      <c r="J24" s="36"/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16.5" customHeight="1">
      <c r="A25" s="137"/>
      <c r="B25" s="138"/>
      <c r="C25" s="137"/>
      <c r="D25" s="137"/>
      <c r="E25" s="139" t="s">
        <v>1</v>
      </c>
      <c r="F25" s="139"/>
      <c r="G25" s="139"/>
      <c r="H25" s="139"/>
      <c r="I25" s="137"/>
      <c r="J25" s="137"/>
      <c r="K25" s="137"/>
      <c r="L25" s="140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41"/>
      <c r="E27" s="141"/>
      <c r="F27" s="141"/>
      <c r="G27" s="141"/>
      <c r="H27" s="141"/>
      <c r="I27" s="141"/>
      <c r="J27" s="141"/>
      <c r="K27" s="141"/>
      <c r="L27" s="61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42" t="s">
        <v>36</v>
      </c>
      <c r="E28" s="36"/>
      <c r="F28" s="36"/>
      <c r="G28" s="36"/>
      <c r="H28" s="36"/>
      <c r="I28" s="36"/>
      <c r="J28" s="143">
        <f>ROUND(J127, 2)</f>
        <v>0</v>
      </c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44" t="s">
        <v>38</v>
      </c>
      <c r="G30" s="36"/>
      <c r="H30" s="36"/>
      <c r="I30" s="144" t="s">
        <v>37</v>
      </c>
      <c r="J30" s="144" t="s">
        <v>39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45" t="s">
        <v>40</v>
      </c>
      <c r="E31" s="133" t="s">
        <v>41</v>
      </c>
      <c r="F31" s="146">
        <f>ROUND((SUM(BE127:BE293)),  2)</f>
        <v>0</v>
      </c>
      <c r="G31" s="36"/>
      <c r="H31" s="36"/>
      <c r="I31" s="147">
        <v>0.20999999999999999</v>
      </c>
      <c r="J31" s="146">
        <f>ROUND(((SUM(BE127:BE293))*I31),  2)</f>
        <v>0</v>
      </c>
      <c r="K31" s="36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33" t="s">
        <v>42</v>
      </c>
      <c r="F32" s="146">
        <f>ROUND((SUM(BF127:BF293)),  2)</f>
        <v>0</v>
      </c>
      <c r="G32" s="36"/>
      <c r="H32" s="36"/>
      <c r="I32" s="147">
        <v>0.12</v>
      </c>
      <c r="J32" s="146">
        <f>ROUND(((SUM(BF127:BF293))*I32),  2)</f>
        <v>0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33" t="s">
        <v>43</v>
      </c>
      <c r="F33" s="146">
        <f>ROUND((SUM(BG127:BG293)),  2)</f>
        <v>0</v>
      </c>
      <c r="G33" s="36"/>
      <c r="H33" s="36"/>
      <c r="I33" s="147">
        <v>0.20999999999999999</v>
      </c>
      <c r="J33" s="146">
        <f>0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33" t="s">
        <v>44</v>
      </c>
      <c r="F34" s="146">
        <f>ROUND((SUM(BH127:BH293)),  2)</f>
        <v>0</v>
      </c>
      <c r="G34" s="36"/>
      <c r="H34" s="36"/>
      <c r="I34" s="147">
        <v>0.12</v>
      </c>
      <c r="J34" s="146">
        <f>0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3" t="s">
        <v>45</v>
      </c>
      <c r="F35" s="146">
        <f>ROUND((SUM(BI127:BI293)),  2)</f>
        <v>0</v>
      </c>
      <c r="G35" s="36"/>
      <c r="H35" s="36"/>
      <c r="I35" s="147">
        <v>0</v>
      </c>
      <c r="J35" s="146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8"/>
      <c r="D37" s="149" t="s">
        <v>46</v>
      </c>
      <c r="E37" s="150"/>
      <c r="F37" s="150"/>
      <c r="G37" s="151" t="s">
        <v>47</v>
      </c>
      <c r="H37" s="152" t="s">
        <v>48</v>
      </c>
      <c r="I37" s="150"/>
      <c r="J37" s="153">
        <f>SUM(J28:J35)</f>
        <v>0</v>
      </c>
      <c r="K37" s="154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55" t="s">
        <v>49</v>
      </c>
      <c r="E50" s="156"/>
      <c r="F50" s="156"/>
      <c r="G50" s="155" t="s">
        <v>50</v>
      </c>
      <c r="H50" s="156"/>
      <c r="I50" s="156"/>
      <c r="J50" s="156"/>
      <c r="K50" s="156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57" t="s">
        <v>51</v>
      </c>
      <c r="E61" s="158"/>
      <c r="F61" s="159" t="s">
        <v>52</v>
      </c>
      <c r="G61" s="157" t="s">
        <v>51</v>
      </c>
      <c r="H61" s="158"/>
      <c r="I61" s="158"/>
      <c r="J61" s="160" t="s">
        <v>52</v>
      </c>
      <c r="K61" s="158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55" t="s">
        <v>53</v>
      </c>
      <c r="E65" s="161"/>
      <c r="F65" s="161"/>
      <c r="G65" s="155" t="s">
        <v>54</v>
      </c>
      <c r="H65" s="161"/>
      <c r="I65" s="161"/>
      <c r="J65" s="161"/>
      <c r="K65" s="161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57" t="s">
        <v>51</v>
      </c>
      <c r="E76" s="158"/>
      <c r="F76" s="159" t="s">
        <v>52</v>
      </c>
      <c r="G76" s="157" t="s">
        <v>51</v>
      </c>
      <c r="H76" s="158"/>
      <c r="I76" s="158"/>
      <c r="J76" s="160" t="s">
        <v>52</v>
      </c>
      <c r="K76" s="158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2"/>
      <c r="C77" s="163"/>
      <c r="D77" s="163"/>
      <c r="E77" s="163"/>
      <c r="F77" s="163"/>
      <c r="G77" s="163"/>
      <c r="H77" s="163"/>
      <c r="I77" s="163"/>
      <c r="J77" s="163"/>
      <c r="K77" s="163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64"/>
      <c r="C81" s="165"/>
      <c r="D81" s="165"/>
      <c r="E81" s="165"/>
      <c r="F81" s="165"/>
      <c r="G81" s="165"/>
      <c r="H81" s="165"/>
      <c r="I81" s="165"/>
      <c r="J81" s="165"/>
      <c r="K81" s="165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85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30" customHeight="1">
      <c r="A85" s="36"/>
      <c r="B85" s="37"/>
      <c r="C85" s="38"/>
      <c r="D85" s="38"/>
      <c r="E85" s="74" t="str">
        <f>E7</f>
        <v>Dlouhá strouha, Kvasiny, zřízení LB hrázky v ř. km 4,230 - 4,370</v>
      </c>
      <c r="F85" s="38"/>
      <c r="G85" s="38"/>
      <c r="H85" s="38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2" customHeight="1">
      <c r="A87" s="36"/>
      <c r="B87" s="37"/>
      <c r="C87" s="30" t="s">
        <v>20</v>
      </c>
      <c r="D87" s="38"/>
      <c r="E87" s="38"/>
      <c r="F87" s="25" t="str">
        <f>F10</f>
        <v xml:space="preserve"> </v>
      </c>
      <c r="G87" s="38"/>
      <c r="H87" s="38"/>
      <c r="I87" s="30" t="s">
        <v>22</v>
      </c>
      <c r="J87" s="77" t="str">
        <f>IF(J10="","",J10)</f>
        <v>17. 1. 2025</v>
      </c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5.15" customHeight="1">
      <c r="A89" s="36"/>
      <c r="B89" s="37"/>
      <c r="C89" s="30" t="s">
        <v>24</v>
      </c>
      <c r="D89" s="38"/>
      <c r="E89" s="38"/>
      <c r="F89" s="25" t="str">
        <f>E13</f>
        <v>Povodí Labe, státní podnik</v>
      </c>
      <c r="G89" s="38"/>
      <c r="H89" s="38"/>
      <c r="I89" s="30" t="s">
        <v>31</v>
      </c>
      <c r="J89" s="34" t="str">
        <f>E19</f>
        <v xml:space="preserve"> 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15.15" customHeight="1">
      <c r="A90" s="36"/>
      <c r="B90" s="37"/>
      <c r="C90" s="30" t="s">
        <v>29</v>
      </c>
      <c r="D90" s="38"/>
      <c r="E90" s="38"/>
      <c r="F90" s="25" t="str">
        <f>IF(E16="","",E16)</f>
        <v>Vyplň údaj</v>
      </c>
      <c r="G90" s="38"/>
      <c r="H90" s="38"/>
      <c r="I90" s="30" t="s">
        <v>33</v>
      </c>
      <c r="J90" s="34" t="str">
        <f>E22</f>
        <v>Komplex CR, s.r.o.</v>
      </c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0.32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29.28" customHeight="1">
      <c r="A92" s="36"/>
      <c r="B92" s="37"/>
      <c r="C92" s="166" t="s">
        <v>86</v>
      </c>
      <c r="D92" s="167"/>
      <c r="E92" s="167"/>
      <c r="F92" s="167"/>
      <c r="G92" s="167"/>
      <c r="H92" s="167"/>
      <c r="I92" s="167"/>
      <c r="J92" s="168" t="s">
        <v>87</v>
      </c>
      <c r="K92" s="167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2.8" customHeight="1">
      <c r="A94" s="36"/>
      <c r="B94" s="37"/>
      <c r="C94" s="169" t="s">
        <v>88</v>
      </c>
      <c r="D94" s="38"/>
      <c r="E94" s="38"/>
      <c r="F94" s="38"/>
      <c r="G94" s="38"/>
      <c r="H94" s="38"/>
      <c r="I94" s="38"/>
      <c r="J94" s="108">
        <f>J127</f>
        <v>0</v>
      </c>
      <c r="K94" s="38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U94" s="15" t="s">
        <v>89</v>
      </c>
    </row>
    <row r="95" s="9" customFormat="1" ht="24.96" customHeight="1">
      <c r="A95" s="9"/>
      <c r="B95" s="170"/>
      <c r="C95" s="171"/>
      <c r="D95" s="172" t="s">
        <v>90</v>
      </c>
      <c r="E95" s="173"/>
      <c r="F95" s="173"/>
      <c r="G95" s="173"/>
      <c r="H95" s="173"/>
      <c r="I95" s="173"/>
      <c r="J95" s="174">
        <f>J128</f>
        <v>0</v>
      </c>
      <c r="K95" s="171"/>
      <c r="L95" s="17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6"/>
      <c r="C96" s="177"/>
      <c r="D96" s="178" t="s">
        <v>91</v>
      </c>
      <c r="E96" s="179"/>
      <c r="F96" s="179"/>
      <c r="G96" s="179"/>
      <c r="H96" s="179"/>
      <c r="I96" s="179"/>
      <c r="J96" s="180">
        <f>J129</f>
        <v>0</v>
      </c>
      <c r="K96" s="177"/>
      <c r="L96" s="18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6"/>
      <c r="C97" s="177"/>
      <c r="D97" s="178" t="s">
        <v>92</v>
      </c>
      <c r="E97" s="179"/>
      <c r="F97" s="179"/>
      <c r="G97" s="179"/>
      <c r="H97" s="179"/>
      <c r="I97" s="179"/>
      <c r="J97" s="180">
        <f>J193</f>
        <v>0</v>
      </c>
      <c r="K97" s="177"/>
      <c r="L97" s="18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6"/>
      <c r="C98" s="177"/>
      <c r="D98" s="178" t="s">
        <v>93</v>
      </c>
      <c r="E98" s="179"/>
      <c r="F98" s="179"/>
      <c r="G98" s="179"/>
      <c r="H98" s="179"/>
      <c r="I98" s="179"/>
      <c r="J98" s="180">
        <f>J215</f>
        <v>0</v>
      </c>
      <c r="K98" s="177"/>
      <c r="L98" s="18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6"/>
      <c r="C99" s="177"/>
      <c r="D99" s="178" t="s">
        <v>94</v>
      </c>
      <c r="E99" s="179"/>
      <c r="F99" s="179"/>
      <c r="G99" s="179"/>
      <c r="H99" s="179"/>
      <c r="I99" s="179"/>
      <c r="J99" s="180">
        <f>J228</f>
        <v>0</v>
      </c>
      <c r="K99" s="177"/>
      <c r="L99" s="18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6"/>
      <c r="C100" s="177"/>
      <c r="D100" s="178" t="s">
        <v>95</v>
      </c>
      <c r="E100" s="179"/>
      <c r="F100" s="179"/>
      <c r="G100" s="179"/>
      <c r="H100" s="179"/>
      <c r="I100" s="179"/>
      <c r="J100" s="180">
        <f>J240</f>
        <v>0</v>
      </c>
      <c r="K100" s="177"/>
      <c r="L100" s="18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6"/>
      <c r="C101" s="177"/>
      <c r="D101" s="178" t="s">
        <v>96</v>
      </c>
      <c r="E101" s="179"/>
      <c r="F101" s="179"/>
      <c r="G101" s="179"/>
      <c r="H101" s="179"/>
      <c r="I101" s="179"/>
      <c r="J101" s="180">
        <f>J252</f>
        <v>0</v>
      </c>
      <c r="K101" s="177"/>
      <c r="L101" s="18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0"/>
      <c r="C102" s="171"/>
      <c r="D102" s="172" t="s">
        <v>97</v>
      </c>
      <c r="E102" s="173"/>
      <c r="F102" s="173"/>
      <c r="G102" s="173"/>
      <c r="H102" s="173"/>
      <c r="I102" s="173"/>
      <c r="J102" s="174">
        <f>J255</f>
        <v>0</v>
      </c>
      <c r="K102" s="171"/>
      <c r="L102" s="17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76"/>
      <c r="C103" s="177"/>
      <c r="D103" s="178" t="s">
        <v>98</v>
      </c>
      <c r="E103" s="179"/>
      <c r="F103" s="179"/>
      <c r="G103" s="179"/>
      <c r="H103" s="179"/>
      <c r="I103" s="179"/>
      <c r="J103" s="180">
        <f>J256</f>
        <v>0</v>
      </c>
      <c r="K103" s="177"/>
      <c r="L103" s="18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0"/>
      <c r="C104" s="171"/>
      <c r="D104" s="172" t="s">
        <v>99</v>
      </c>
      <c r="E104" s="173"/>
      <c r="F104" s="173"/>
      <c r="G104" s="173"/>
      <c r="H104" s="173"/>
      <c r="I104" s="173"/>
      <c r="J104" s="174">
        <f>J264</f>
        <v>0</v>
      </c>
      <c r="K104" s="171"/>
      <c r="L104" s="17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6"/>
      <c r="C105" s="177"/>
      <c r="D105" s="178" t="s">
        <v>100</v>
      </c>
      <c r="E105" s="179"/>
      <c r="F105" s="179"/>
      <c r="G105" s="179"/>
      <c r="H105" s="179"/>
      <c r="I105" s="179"/>
      <c r="J105" s="180">
        <f>J265</f>
        <v>0</v>
      </c>
      <c r="K105" s="177"/>
      <c r="L105" s="18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6"/>
      <c r="C106" s="177"/>
      <c r="D106" s="178" t="s">
        <v>101</v>
      </c>
      <c r="E106" s="179"/>
      <c r="F106" s="179"/>
      <c r="G106" s="179"/>
      <c r="H106" s="179"/>
      <c r="I106" s="179"/>
      <c r="J106" s="180">
        <f>J275</f>
        <v>0</v>
      </c>
      <c r="K106" s="177"/>
      <c r="L106" s="18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6"/>
      <c r="C107" s="177"/>
      <c r="D107" s="178" t="s">
        <v>102</v>
      </c>
      <c r="E107" s="179"/>
      <c r="F107" s="179"/>
      <c r="G107" s="179"/>
      <c r="H107" s="179"/>
      <c r="I107" s="179"/>
      <c r="J107" s="180">
        <f>J279</f>
        <v>0</v>
      </c>
      <c r="K107" s="177"/>
      <c r="L107" s="18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6"/>
      <c r="C108" s="177"/>
      <c r="D108" s="178" t="s">
        <v>103</v>
      </c>
      <c r="E108" s="179"/>
      <c r="F108" s="179"/>
      <c r="G108" s="179"/>
      <c r="H108" s="179"/>
      <c r="I108" s="179"/>
      <c r="J108" s="180">
        <f>J286</f>
        <v>0</v>
      </c>
      <c r="K108" s="177"/>
      <c r="L108" s="18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6"/>
      <c r="C109" s="177"/>
      <c r="D109" s="178" t="s">
        <v>104</v>
      </c>
      <c r="E109" s="179"/>
      <c r="F109" s="179"/>
      <c r="G109" s="179"/>
      <c r="H109" s="179"/>
      <c r="I109" s="179"/>
      <c r="J109" s="180">
        <f>J290</f>
        <v>0</v>
      </c>
      <c r="K109" s="177"/>
      <c r="L109" s="18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6"/>
      <c r="B110" s="37"/>
      <c r="C110" s="38"/>
      <c r="D110" s="38"/>
      <c r="E110" s="38"/>
      <c r="F110" s="38"/>
      <c r="G110" s="38"/>
      <c r="H110" s="38"/>
      <c r="I110" s="38"/>
      <c r="J110" s="38"/>
      <c r="K110" s="38"/>
      <c r="L110" s="61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5" s="2" customFormat="1" ht="6.96" customHeight="1">
      <c r="A115" s="36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1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4.96" customHeight="1">
      <c r="A116" s="36"/>
      <c r="B116" s="37"/>
      <c r="C116" s="21" t="s">
        <v>105</v>
      </c>
      <c r="D116" s="38"/>
      <c r="E116" s="38"/>
      <c r="F116" s="38"/>
      <c r="G116" s="38"/>
      <c r="H116" s="38"/>
      <c r="I116" s="38"/>
      <c r="J116" s="38"/>
      <c r="K116" s="38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30" t="s">
        <v>16</v>
      </c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30" customHeight="1">
      <c r="A119" s="36"/>
      <c r="B119" s="37"/>
      <c r="C119" s="38"/>
      <c r="D119" s="38"/>
      <c r="E119" s="74" t="str">
        <f>E7</f>
        <v>Dlouhá strouha, Kvasiny, zřízení LB hrázky v ř. km 4,230 - 4,370</v>
      </c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6.96" customHeight="1">
      <c r="A120" s="36"/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20</v>
      </c>
      <c r="D121" s="38"/>
      <c r="E121" s="38"/>
      <c r="F121" s="25" t="str">
        <f>F10</f>
        <v xml:space="preserve"> </v>
      </c>
      <c r="G121" s="38"/>
      <c r="H121" s="38"/>
      <c r="I121" s="30" t="s">
        <v>22</v>
      </c>
      <c r="J121" s="77" t="str">
        <f>IF(J10="","",J10)</f>
        <v>17. 1. 2025</v>
      </c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5.15" customHeight="1">
      <c r="A123" s="36"/>
      <c r="B123" s="37"/>
      <c r="C123" s="30" t="s">
        <v>24</v>
      </c>
      <c r="D123" s="38"/>
      <c r="E123" s="38"/>
      <c r="F123" s="25" t="str">
        <f>E13</f>
        <v>Povodí Labe, státní podnik</v>
      </c>
      <c r="G123" s="38"/>
      <c r="H123" s="38"/>
      <c r="I123" s="30" t="s">
        <v>31</v>
      </c>
      <c r="J123" s="34" t="str">
        <f>E19</f>
        <v xml:space="preserve"> </v>
      </c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5.15" customHeight="1">
      <c r="A124" s="36"/>
      <c r="B124" s="37"/>
      <c r="C124" s="30" t="s">
        <v>29</v>
      </c>
      <c r="D124" s="38"/>
      <c r="E124" s="38"/>
      <c r="F124" s="25" t="str">
        <f>IF(E16="","",E16)</f>
        <v>Vyplň údaj</v>
      </c>
      <c r="G124" s="38"/>
      <c r="H124" s="38"/>
      <c r="I124" s="30" t="s">
        <v>33</v>
      </c>
      <c r="J124" s="34" t="str">
        <f>E22</f>
        <v>Komplex CR, s.r.o.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0.32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11" customFormat="1" ht="29.28" customHeight="1">
      <c r="A126" s="182"/>
      <c r="B126" s="183"/>
      <c r="C126" s="184" t="s">
        <v>106</v>
      </c>
      <c r="D126" s="185" t="s">
        <v>61</v>
      </c>
      <c r="E126" s="185" t="s">
        <v>57</v>
      </c>
      <c r="F126" s="185" t="s">
        <v>58</v>
      </c>
      <c r="G126" s="185" t="s">
        <v>107</v>
      </c>
      <c r="H126" s="185" t="s">
        <v>108</v>
      </c>
      <c r="I126" s="185" t="s">
        <v>109</v>
      </c>
      <c r="J126" s="185" t="s">
        <v>87</v>
      </c>
      <c r="K126" s="186" t="s">
        <v>110</v>
      </c>
      <c r="L126" s="187"/>
      <c r="M126" s="98" t="s">
        <v>1</v>
      </c>
      <c r="N126" s="99" t="s">
        <v>40</v>
      </c>
      <c r="O126" s="99" t="s">
        <v>111</v>
      </c>
      <c r="P126" s="99" t="s">
        <v>112</v>
      </c>
      <c r="Q126" s="99" t="s">
        <v>113</v>
      </c>
      <c r="R126" s="99" t="s">
        <v>114</v>
      </c>
      <c r="S126" s="99" t="s">
        <v>115</v>
      </c>
      <c r="T126" s="100" t="s">
        <v>116</v>
      </c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</row>
    <row r="127" s="2" customFormat="1" ht="22.8" customHeight="1">
      <c r="A127" s="36"/>
      <c r="B127" s="37"/>
      <c r="C127" s="105" t="s">
        <v>117</v>
      </c>
      <c r="D127" s="38"/>
      <c r="E127" s="38"/>
      <c r="F127" s="38"/>
      <c r="G127" s="38"/>
      <c r="H127" s="38"/>
      <c r="I127" s="38"/>
      <c r="J127" s="188">
        <f>BK127</f>
        <v>0</v>
      </c>
      <c r="K127" s="38"/>
      <c r="L127" s="42"/>
      <c r="M127" s="101"/>
      <c r="N127" s="189"/>
      <c r="O127" s="102"/>
      <c r="P127" s="190">
        <f>P128+P255+P264</f>
        <v>0</v>
      </c>
      <c r="Q127" s="102"/>
      <c r="R127" s="190">
        <f>R128+R255+R264</f>
        <v>353.83881500000007</v>
      </c>
      <c r="S127" s="102"/>
      <c r="T127" s="191">
        <f>T128+T255+T264</f>
        <v>12.866000000000001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75</v>
      </c>
      <c r="AU127" s="15" t="s">
        <v>89</v>
      </c>
      <c r="BK127" s="192">
        <f>BK128+BK255+BK264</f>
        <v>0</v>
      </c>
    </row>
    <row r="128" s="12" customFormat="1" ht="25.92" customHeight="1">
      <c r="A128" s="12"/>
      <c r="B128" s="193"/>
      <c r="C128" s="194"/>
      <c r="D128" s="195" t="s">
        <v>75</v>
      </c>
      <c r="E128" s="196" t="s">
        <v>118</v>
      </c>
      <c r="F128" s="196" t="s">
        <v>119</v>
      </c>
      <c r="G128" s="194"/>
      <c r="H128" s="194"/>
      <c r="I128" s="197"/>
      <c r="J128" s="198">
        <f>BK128</f>
        <v>0</v>
      </c>
      <c r="K128" s="194"/>
      <c r="L128" s="199"/>
      <c r="M128" s="200"/>
      <c r="N128" s="201"/>
      <c r="O128" s="201"/>
      <c r="P128" s="202">
        <f>P129+P193+P215+P228+P240+P252</f>
        <v>0</v>
      </c>
      <c r="Q128" s="201"/>
      <c r="R128" s="202">
        <f>R129+R193+R215+R228+R240+R252</f>
        <v>352.67537000000004</v>
      </c>
      <c r="S128" s="201"/>
      <c r="T128" s="203">
        <f>T129+T193+T215+T228+T240+T252</f>
        <v>12.866000000000001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4" t="s">
        <v>81</v>
      </c>
      <c r="AT128" s="205" t="s">
        <v>75</v>
      </c>
      <c r="AU128" s="205" t="s">
        <v>76</v>
      </c>
      <c r="AY128" s="204" t="s">
        <v>120</v>
      </c>
      <c r="BK128" s="206">
        <f>BK129+BK193+BK215+BK228+BK240+BK252</f>
        <v>0</v>
      </c>
    </row>
    <row r="129" s="12" customFormat="1" ht="22.8" customHeight="1">
      <c r="A129" s="12"/>
      <c r="B129" s="193"/>
      <c r="C129" s="194"/>
      <c r="D129" s="195" t="s">
        <v>75</v>
      </c>
      <c r="E129" s="207" t="s">
        <v>81</v>
      </c>
      <c r="F129" s="207" t="s">
        <v>121</v>
      </c>
      <c r="G129" s="194"/>
      <c r="H129" s="194"/>
      <c r="I129" s="197"/>
      <c r="J129" s="208">
        <f>BK129</f>
        <v>0</v>
      </c>
      <c r="K129" s="194"/>
      <c r="L129" s="199"/>
      <c r="M129" s="200"/>
      <c r="N129" s="201"/>
      <c r="O129" s="201"/>
      <c r="P129" s="202">
        <f>SUM(P130:P192)</f>
        <v>0</v>
      </c>
      <c r="Q129" s="201"/>
      <c r="R129" s="202">
        <f>SUM(R130:R192)</f>
        <v>1.08663</v>
      </c>
      <c r="S129" s="201"/>
      <c r="T129" s="203">
        <f>SUM(T130:T192)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4" t="s">
        <v>81</v>
      </c>
      <c r="AT129" s="205" t="s">
        <v>75</v>
      </c>
      <c r="AU129" s="205" t="s">
        <v>81</v>
      </c>
      <c r="AY129" s="204" t="s">
        <v>120</v>
      </c>
      <c r="BK129" s="206">
        <f>SUM(BK130:BK192)</f>
        <v>0</v>
      </c>
    </row>
    <row r="130" s="2" customFormat="1" ht="24.15" customHeight="1">
      <c r="A130" s="36"/>
      <c r="B130" s="37"/>
      <c r="C130" s="209" t="s">
        <v>81</v>
      </c>
      <c r="D130" s="209" t="s">
        <v>122</v>
      </c>
      <c r="E130" s="210" t="s">
        <v>123</v>
      </c>
      <c r="F130" s="211" t="s">
        <v>124</v>
      </c>
      <c r="G130" s="212" t="s">
        <v>125</v>
      </c>
      <c r="H130" s="213">
        <v>0.014999999999999999</v>
      </c>
      <c r="I130" s="214"/>
      <c r="J130" s="215">
        <f>ROUND(I130*H130,2)</f>
        <v>0</v>
      </c>
      <c r="K130" s="211" t="s">
        <v>1</v>
      </c>
      <c r="L130" s="42"/>
      <c r="M130" s="216" t="s">
        <v>1</v>
      </c>
      <c r="N130" s="217" t="s">
        <v>41</v>
      </c>
      <c r="O130" s="89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220" t="s">
        <v>126</v>
      </c>
      <c r="AT130" s="220" t="s">
        <v>122</v>
      </c>
      <c r="AU130" s="220" t="s">
        <v>83</v>
      </c>
      <c r="AY130" s="15" t="s">
        <v>120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5" t="s">
        <v>81</v>
      </c>
      <c r="BK130" s="221">
        <f>ROUND(I130*H130,2)</f>
        <v>0</v>
      </c>
      <c r="BL130" s="15" t="s">
        <v>126</v>
      </c>
      <c r="BM130" s="220" t="s">
        <v>127</v>
      </c>
    </row>
    <row r="131" s="2" customFormat="1">
      <c r="A131" s="36"/>
      <c r="B131" s="37"/>
      <c r="C131" s="38"/>
      <c r="D131" s="222" t="s">
        <v>128</v>
      </c>
      <c r="E131" s="38"/>
      <c r="F131" s="223" t="s">
        <v>129</v>
      </c>
      <c r="G131" s="38"/>
      <c r="H131" s="38"/>
      <c r="I131" s="224"/>
      <c r="J131" s="38"/>
      <c r="K131" s="38"/>
      <c r="L131" s="42"/>
      <c r="M131" s="225"/>
      <c r="N131" s="226"/>
      <c r="O131" s="89"/>
      <c r="P131" s="89"/>
      <c r="Q131" s="89"/>
      <c r="R131" s="89"/>
      <c r="S131" s="89"/>
      <c r="T131" s="90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128</v>
      </c>
      <c r="AU131" s="15" t="s">
        <v>83</v>
      </c>
    </row>
    <row r="132" s="2" customFormat="1">
      <c r="A132" s="36"/>
      <c r="B132" s="37"/>
      <c r="C132" s="38"/>
      <c r="D132" s="222" t="s">
        <v>130</v>
      </c>
      <c r="E132" s="38"/>
      <c r="F132" s="227" t="s">
        <v>131</v>
      </c>
      <c r="G132" s="38"/>
      <c r="H132" s="38"/>
      <c r="I132" s="224"/>
      <c r="J132" s="38"/>
      <c r="K132" s="38"/>
      <c r="L132" s="42"/>
      <c r="M132" s="225"/>
      <c r="N132" s="226"/>
      <c r="O132" s="89"/>
      <c r="P132" s="89"/>
      <c r="Q132" s="89"/>
      <c r="R132" s="89"/>
      <c r="S132" s="89"/>
      <c r="T132" s="90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5" t="s">
        <v>130</v>
      </c>
      <c r="AU132" s="15" t="s">
        <v>83</v>
      </c>
    </row>
    <row r="133" s="13" customFormat="1">
      <c r="A133" s="13"/>
      <c r="B133" s="228"/>
      <c r="C133" s="229"/>
      <c r="D133" s="222" t="s">
        <v>132</v>
      </c>
      <c r="E133" s="230" t="s">
        <v>1</v>
      </c>
      <c r="F133" s="231" t="s">
        <v>133</v>
      </c>
      <c r="G133" s="229"/>
      <c r="H133" s="232">
        <v>0.014999999999999999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132</v>
      </c>
      <c r="AU133" s="238" t="s">
        <v>83</v>
      </c>
      <c r="AV133" s="13" t="s">
        <v>83</v>
      </c>
      <c r="AW133" s="13" t="s">
        <v>32</v>
      </c>
      <c r="AX133" s="13" t="s">
        <v>81</v>
      </c>
      <c r="AY133" s="238" t="s">
        <v>120</v>
      </c>
    </row>
    <row r="134" s="2" customFormat="1" ht="37.8" customHeight="1">
      <c r="A134" s="36"/>
      <c r="B134" s="37"/>
      <c r="C134" s="209" t="s">
        <v>134</v>
      </c>
      <c r="D134" s="209" t="s">
        <v>122</v>
      </c>
      <c r="E134" s="210" t="s">
        <v>135</v>
      </c>
      <c r="F134" s="211" t="s">
        <v>136</v>
      </c>
      <c r="G134" s="212" t="s">
        <v>137</v>
      </c>
      <c r="H134" s="213">
        <v>120</v>
      </c>
      <c r="I134" s="214"/>
      <c r="J134" s="215">
        <f>ROUND(I134*H134,2)</f>
        <v>0</v>
      </c>
      <c r="K134" s="211" t="s">
        <v>1</v>
      </c>
      <c r="L134" s="42"/>
      <c r="M134" s="216" t="s">
        <v>1</v>
      </c>
      <c r="N134" s="217" t="s">
        <v>41</v>
      </c>
      <c r="O134" s="89"/>
      <c r="P134" s="218">
        <f>O134*H134</f>
        <v>0</v>
      </c>
      <c r="Q134" s="218">
        <v>0</v>
      </c>
      <c r="R134" s="218">
        <f>Q134*H134</f>
        <v>0</v>
      </c>
      <c r="S134" s="218">
        <v>0</v>
      </c>
      <c r="T134" s="219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20" t="s">
        <v>126</v>
      </c>
      <c r="AT134" s="220" t="s">
        <v>122</v>
      </c>
      <c r="AU134" s="220" t="s">
        <v>83</v>
      </c>
      <c r="AY134" s="15" t="s">
        <v>120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5" t="s">
        <v>81</v>
      </c>
      <c r="BK134" s="221">
        <f>ROUND(I134*H134,2)</f>
        <v>0</v>
      </c>
      <c r="BL134" s="15" t="s">
        <v>126</v>
      </c>
      <c r="BM134" s="220" t="s">
        <v>138</v>
      </c>
    </row>
    <row r="135" s="2" customFormat="1">
      <c r="A135" s="36"/>
      <c r="B135" s="37"/>
      <c r="C135" s="38"/>
      <c r="D135" s="222" t="s">
        <v>128</v>
      </c>
      <c r="E135" s="38"/>
      <c r="F135" s="223" t="s">
        <v>139</v>
      </c>
      <c r="G135" s="38"/>
      <c r="H135" s="38"/>
      <c r="I135" s="224"/>
      <c r="J135" s="38"/>
      <c r="K135" s="38"/>
      <c r="L135" s="42"/>
      <c r="M135" s="225"/>
      <c r="N135" s="226"/>
      <c r="O135" s="89"/>
      <c r="P135" s="89"/>
      <c r="Q135" s="89"/>
      <c r="R135" s="89"/>
      <c r="S135" s="89"/>
      <c r="T135" s="90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128</v>
      </c>
      <c r="AU135" s="15" t="s">
        <v>83</v>
      </c>
    </row>
    <row r="136" s="2" customFormat="1">
      <c r="A136" s="36"/>
      <c r="B136" s="37"/>
      <c r="C136" s="38"/>
      <c r="D136" s="222" t="s">
        <v>130</v>
      </c>
      <c r="E136" s="38"/>
      <c r="F136" s="227" t="s">
        <v>140</v>
      </c>
      <c r="G136" s="38"/>
      <c r="H136" s="38"/>
      <c r="I136" s="224"/>
      <c r="J136" s="38"/>
      <c r="K136" s="38"/>
      <c r="L136" s="42"/>
      <c r="M136" s="225"/>
      <c r="N136" s="226"/>
      <c r="O136" s="89"/>
      <c r="P136" s="89"/>
      <c r="Q136" s="89"/>
      <c r="R136" s="89"/>
      <c r="S136" s="89"/>
      <c r="T136" s="90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130</v>
      </c>
      <c r="AU136" s="15" t="s">
        <v>83</v>
      </c>
    </row>
    <row r="137" s="13" customFormat="1">
      <c r="A137" s="13"/>
      <c r="B137" s="228"/>
      <c r="C137" s="229"/>
      <c r="D137" s="222" t="s">
        <v>132</v>
      </c>
      <c r="E137" s="230" t="s">
        <v>1</v>
      </c>
      <c r="F137" s="231" t="s">
        <v>141</v>
      </c>
      <c r="G137" s="229"/>
      <c r="H137" s="232">
        <v>120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132</v>
      </c>
      <c r="AU137" s="238" t="s">
        <v>83</v>
      </c>
      <c r="AV137" s="13" t="s">
        <v>83</v>
      </c>
      <c r="AW137" s="13" t="s">
        <v>32</v>
      </c>
      <c r="AX137" s="13" t="s">
        <v>81</v>
      </c>
      <c r="AY137" s="238" t="s">
        <v>120</v>
      </c>
    </row>
    <row r="138" s="2" customFormat="1" ht="21.75" customHeight="1">
      <c r="A138" s="36"/>
      <c r="B138" s="37"/>
      <c r="C138" s="209" t="s">
        <v>126</v>
      </c>
      <c r="D138" s="209" t="s">
        <v>122</v>
      </c>
      <c r="E138" s="210" t="s">
        <v>142</v>
      </c>
      <c r="F138" s="211" t="s">
        <v>143</v>
      </c>
      <c r="G138" s="212" t="s">
        <v>144</v>
      </c>
      <c r="H138" s="213">
        <v>4</v>
      </c>
      <c r="I138" s="214"/>
      <c r="J138" s="215">
        <f>ROUND(I138*H138,2)</f>
        <v>0</v>
      </c>
      <c r="K138" s="211" t="s">
        <v>145</v>
      </c>
      <c r="L138" s="42"/>
      <c r="M138" s="216" t="s">
        <v>1</v>
      </c>
      <c r="N138" s="217" t="s">
        <v>41</v>
      </c>
      <c r="O138" s="89"/>
      <c r="P138" s="218">
        <f>O138*H138</f>
        <v>0</v>
      </c>
      <c r="Q138" s="218">
        <v>0</v>
      </c>
      <c r="R138" s="218">
        <f>Q138*H138</f>
        <v>0</v>
      </c>
      <c r="S138" s="218">
        <v>0</v>
      </c>
      <c r="T138" s="219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20" t="s">
        <v>126</v>
      </c>
      <c r="AT138" s="220" t="s">
        <v>122</v>
      </c>
      <c r="AU138" s="220" t="s">
        <v>83</v>
      </c>
      <c r="AY138" s="15" t="s">
        <v>120</v>
      </c>
      <c r="BE138" s="221">
        <f>IF(N138="základní",J138,0)</f>
        <v>0</v>
      </c>
      <c r="BF138" s="221">
        <f>IF(N138="snížená",J138,0)</f>
        <v>0</v>
      </c>
      <c r="BG138" s="221">
        <f>IF(N138="zákl. přenesená",J138,0)</f>
        <v>0</v>
      </c>
      <c r="BH138" s="221">
        <f>IF(N138="sníž. přenesená",J138,0)</f>
        <v>0</v>
      </c>
      <c r="BI138" s="221">
        <f>IF(N138="nulová",J138,0)</f>
        <v>0</v>
      </c>
      <c r="BJ138" s="15" t="s">
        <v>81</v>
      </c>
      <c r="BK138" s="221">
        <f>ROUND(I138*H138,2)</f>
        <v>0</v>
      </c>
      <c r="BL138" s="15" t="s">
        <v>126</v>
      </c>
      <c r="BM138" s="220" t="s">
        <v>146</v>
      </c>
    </row>
    <row r="139" s="2" customFormat="1">
      <c r="A139" s="36"/>
      <c r="B139" s="37"/>
      <c r="C139" s="38"/>
      <c r="D139" s="222" t="s">
        <v>128</v>
      </c>
      <c r="E139" s="38"/>
      <c r="F139" s="223" t="s">
        <v>147</v>
      </c>
      <c r="G139" s="38"/>
      <c r="H139" s="38"/>
      <c r="I139" s="224"/>
      <c r="J139" s="38"/>
      <c r="K139" s="38"/>
      <c r="L139" s="42"/>
      <c r="M139" s="225"/>
      <c r="N139" s="226"/>
      <c r="O139" s="89"/>
      <c r="P139" s="89"/>
      <c r="Q139" s="89"/>
      <c r="R139" s="89"/>
      <c r="S139" s="89"/>
      <c r="T139" s="90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128</v>
      </c>
      <c r="AU139" s="15" t="s">
        <v>83</v>
      </c>
    </row>
    <row r="140" s="13" customFormat="1">
      <c r="A140" s="13"/>
      <c r="B140" s="228"/>
      <c r="C140" s="229"/>
      <c r="D140" s="222" t="s">
        <v>132</v>
      </c>
      <c r="E140" s="230" t="s">
        <v>1</v>
      </c>
      <c r="F140" s="231" t="s">
        <v>126</v>
      </c>
      <c r="G140" s="229"/>
      <c r="H140" s="232">
        <v>4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132</v>
      </c>
      <c r="AU140" s="238" t="s">
        <v>83</v>
      </c>
      <c r="AV140" s="13" t="s">
        <v>83</v>
      </c>
      <c r="AW140" s="13" t="s">
        <v>32</v>
      </c>
      <c r="AX140" s="13" t="s">
        <v>81</v>
      </c>
      <c r="AY140" s="238" t="s">
        <v>120</v>
      </c>
    </row>
    <row r="141" s="2" customFormat="1" ht="21.75" customHeight="1">
      <c r="A141" s="36"/>
      <c r="B141" s="37"/>
      <c r="C141" s="209" t="s">
        <v>148</v>
      </c>
      <c r="D141" s="209" t="s">
        <v>122</v>
      </c>
      <c r="E141" s="210" t="s">
        <v>149</v>
      </c>
      <c r="F141" s="211" t="s">
        <v>150</v>
      </c>
      <c r="G141" s="212" t="s">
        <v>144</v>
      </c>
      <c r="H141" s="213">
        <v>9</v>
      </c>
      <c r="I141" s="214"/>
      <c r="J141" s="215">
        <f>ROUND(I141*H141,2)</f>
        <v>0</v>
      </c>
      <c r="K141" s="211" t="s">
        <v>145</v>
      </c>
      <c r="L141" s="42"/>
      <c r="M141" s="216" t="s">
        <v>1</v>
      </c>
      <c r="N141" s="217" t="s">
        <v>41</v>
      </c>
      <c r="O141" s="89"/>
      <c r="P141" s="218">
        <f>O141*H141</f>
        <v>0</v>
      </c>
      <c r="Q141" s="218">
        <v>0</v>
      </c>
      <c r="R141" s="218">
        <f>Q141*H141</f>
        <v>0</v>
      </c>
      <c r="S141" s="218">
        <v>0</v>
      </c>
      <c r="T141" s="219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0" t="s">
        <v>126</v>
      </c>
      <c r="AT141" s="220" t="s">
        <v>122</v>
      </c>
      <c r="AU141" s="220" t="s">
        <v>83</v>
      </c>
      <c r="AY141" s="15" t="s">
        <v>120</v>
      </c>
      <c r="BE141" s="221">
        <f>IF(N141="základní",J141,0)</f>
        <v>0</v>
      </c>
      <c r="BF141" s="221">
        <f>IF(N141="snížená",J141,0)</f>
        <v>0</v>
      </c>
      <c r="BG141" s="221">
        <f>IF(N141="zákl. přenesená",J141,0)</f>
        <v>0</v>
      </c>
      <c r="BH141" s="221">
        <f>IF(N141="sníž. přenesená",J141,0)</f>
        <v>0</v>
      </c>
      <c r="BI141" s="221">
        <f>IF(N141="nulová",J141,0)</f>
        <v>0</v>
      </c>
      <c r="BJ141" s="15" t="s">
        <v>81</v>
      </c>
      <c r="BK141" s="221">
        <f>ROUND(I141*H141,2)</f>
        <v>0</v>
      </c>
      <c r="BL141" s="15" t="s">
        <v>126</v>
      </c>
      <c r="BM141" s="220" t="s">
        <v>151</v>
      </c>
    </row>
    <row r="142" s="2" customFormat="1">
      <c r="A142" s="36"/>
      <c r="B142" s="37"/>
      <c r="C142" s="38"/>
      <c r="D142" s="222" t="s">
        <v>128</v>
      </c>
      <c r="E142" s="38"/>
      <c r="F142" s="223" t="s">
        <v>152</v>
      </c>
      <c r="G142" s="38"/>
      <c r="H142" s="38"/>
      <c r="I142" s="224"/>
      <c r="J142" s="38"/>
      <c r="K142" s="38"/>
      <c r="L142" s="42"/>
      <c r="M142" s="225"/>
      <c r="N142" s="226"/>
      <c r="O142" s="89"/>
      <c r="P142" s="89"/>
      <c r="Q142" s="89"/>
      <c r="R142" s="89"/>
      <c r="S142" s="89"/>
      <c r="T142" s="90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128</v>
      </c>
      <c r="AU142" s="15" t="s">
        <v>83</v>
      </c>
    </row>
    <row r="143" s="13" customFormat="1">
      <c r="A143" s="13"/>
      <c r="B143" s="228"/>
      <c r="C143" s="229"/>
      <c r="D143" s="222" t="s">
        <v>132</v>
      </c>
      <c r="E143" s="230" t="s">
        <v>1</v>
      </c>
      <c r="F143" s="231" t="s">
        <v>153</v>
      </c>
      <c r="G143" s="229"/>
      <c r="H143" s="232">
        <v>9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132</v>
      </c>
      <c r="AU143" s="238" t="s">
        <v>83</v>
      </c>
      <c r="AV143" s="13" t="s">
        <v>83</v>
      </c>
      <c r="AW143" s="13" t="s">
        <v>32</v>
      </c>
      <c r="AX143" s="13" t="s">
        <v>81</v>
      </c>
      <c r="AY143" s="238" t="s">
        <v>120</v>
      </c>
    </row>
    <row r="144" s="2" customFormat="1" ht="16.5" customHeight="1">
      <c r="A144" s="36"/>
      <c r="B144" s="37"/>
      <c r="C144" s="209" t="s">
        <v>154</v>
      </c>
      <c r="D144" s="209" t="s">
        <v>122</v>
      </c>
      <c r="E144" s="210" t="s">
        <v>155</v>
      </c>
      <c r="F144" s="211" t="s">
        <v>156</v>
      </c>
      <c r="G144" s="212" t="s">
        <v>157</v>
      </c>
      <c r="H144" s="213">
        <v>50</v>
      </c>
      <c r="I144" s="214"/>
      <c r="J144" s="215">
        <f>ROUND(I144*H144,2)</f>
        <v>0</v>
      </c>
      <c r="K144" s="211" t="s">
        <v>1</v>
      </c>
      <c r="L144" s="42"/>
      <c r="M144" s="216" t="s">
        <v>1</v>
      </c>
      <c r="N144" s="217" t="s">
        <v>41</v>
      </c>
      <c r="O144" s="89"/>
      <c r="P144" s="218">
        <f>O144*H144</f>
        <v>0</v>
      </c>
      <c r="Q144" s="218">
        <v>0.017500000000000002</v>
      </c>
      <c r="R144" s="218">
        <f>Q144*H144</f>
        <v>0.87500000000000011</v>
      </c>
      <c r="S144" s="218">
        <v>0</v>
      </c>
      <c r="T144" s="219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0" t="s">
        <v>126</v>
      </c>
      <c r="AT144" s="220" t="s">
        <v>122</v>
      </c>
      <c r="AU144" s="220" t="s">
        <v>83</v>
      </c>
      <c r="AY144" s="15" t="s">
        <v>120</v>
      </c>
      <c r="BE144" s="221">
        <f>IF(N144="základní",J144,0)</f>
        <v>0</v>
      </c>
      <c r="BF144" s="221">
        <f>IF(N144="snížená",J144,0)</f>
        <v>0</v>
      </c>
      <c r="BG144" s="221">
        <f>IF(N144="zákl. přenesená",J144,0)</f>
        <v>0</v>
      </c>
      <c r="BH144" s="221">
        <f>IF(N144="sníž. přenesená",J144,0)</f>
        <v>0</v>
      </c>
      <c r="BI144" s="221">
        <f>IF(N144="nulová",J144,0)</f>
        <v>0</v>
      </c>
      <c r="BJ144" s="15" t="s">
        <v>81</v>
      </c>
      <c r="BK144" s="221">
        <f>ROUND(I144*H144,2)</f>
        <v>0</v>
      </c>
      <c r="BL144" s="15" t="s">
        <v>126</v>
      </c>
      <c r="BM144" s="220" t="s">
        <v>158</v>
      </c>
    </row>
    <row r="145" s="2" customFormat="1">
      <c r="A145" s="36"/>
      <c r="B145" s="37"/>
      <c r="C145" s="38"/>
      <c r="D145" s="222" t="s">
        <v>128</v>
      </c>
      <c r="E145" s="38"/>
      <c r="F145" s="223" t="s">
        <v>159</v>
      </c>
      <c r="G145" s="38"/>
      <c r="H145" s="38"/>
      <c r="I145" s="224"/>
      <c r="J145" s="38"/>
      <c r="K145" s="38"/>
      <c r="L145" s="42"/>
      <c r="M145" s="225"/>
      <c r="N145" s="226"/>
      <c r="O145" s="89"/>
      <c r="P145" s="89"/>
      <c r="Q145" s="89"/>
      <c r="R145" s="89"/>
      <c r="S145" s="89"/>
      <c r="T145" s="90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5" t="s">
        <v>128</v>
      </c>
      <c r="AU145" s="15" t="s">
        <v>83</v>
      </c>
    </row>
    <row r="146" s="2" customFormat="1">
      <c r="A146" s="36"/>
      <c r="B146" s="37"/>
      <c r="C146" s="38"/>
      <c r="D146" s="222" t="s">
        <v>130</v>
      </c>
      <c r="E146" s="38"/>
      <c r="F146" s="227" t="s">
        <v>160</v>
      </c>
      <c r="G146" s="38"/>
      <c r="H146" s="38"/>
      <c r="I146" s="224"/>
      <c r="J146" s="38"/>
      <c r="K146" s="38"/>
      <c r="L146" s="42"/>
      <c r="M146" s="225"/>
      <c r="N146" s="226"/>
      <c r="O146" s="89"/>
      <c r="P146" s="89"/>
      <c r="Q146" s="89"/>
      <c r="R146" s="89"/>
      <c r="S146" s="89"/>
      <c r="T146" s="90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130</v>
      </c>
      <c r="AU146" s="15" t="s">
        <v>83</v>
      </c>
    </row>
    <row r="147" s="2" customFormat="1" ht="24.15" customHeight="1">
      <c r="A147" s="36"/>
      <c r="B147" s="37"/>
      <c r="C147" s="209" t="s">
        <v>161</v>
      </c>
      <c r="D147" s="209" t="s">
        <v>122</v>
      </c>
      <c r="E147" s="210" t="s">
        <v>162</v>
      </c>
      <c r="F147" s="211" t="s">
        <v>163</v>
      </c>
      <c r="G147" s="212" t="s">
        <v>164</v>
      </c>
      <c r="H147" s="213">
        <v>60</v>
      </c>
      <c r="I147" s="214"/>
      <c r="J147" s="215">
        <f>ROUND(I147*H147,2)</f>
        <v>0</v>
      </c>
      <c r="K147" s="211" t="s">
        <v>145</v>
      </c>
      <c r="L147" s="42"/>
      <c r="M147" s="216" t="s">
        <v>1</v>
      </c>
      <c r="N147" s="217" t="s">
        <v>41</v>
      </c>
      <c r="O147" s="89"/>
      <c r="P147" s="218">
        <f>O147*H147</f>
        <v>0</v>
      </c>
      <c r="Q147" s="218">
        <v>4.0000000000000003E-05</v>
      </c>
      <c r="R147" s="218">
        <f>Q147*H147</f>
        <v>0.0024000000000000002</v>
      </c>
      <c r="S147" s="218">
        <v>0</v>
      </c>
      <c r="T147" s="219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20" t="s">
        <v>126</v>
      </c>
      <c r="AT147" s="220" t="s">
        <v>122</v>
      </c>
      <c r="AU147" s="220" t="s">
        <v>83</v>
      </c>
      <c r="AY147" s="15" t="s">
        <v>120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5" t="s">
        <v>81</v>
      </c>
      <c r="BK147" s="221">
        <f>ROUND(I147*H147,2)</f>
        <v>0</v>
      </c>
      <c r="BL147" s="15" t="s">
        <v>126</v>
      </c>
      <c r="BM147" s="220" t="s">
        <v>165</v>
      </c>
    </row>
    <row r="148" s="2" customFormat="1">
      <c r="A148" s="36"/>
      <c r="B148" s="37"/>
      <c r="C148" s="38"/>
      <c r="D148" s="222" t="s">
        <v>128</v>
      </c>
      <c r="E148" s="38"/>
      <c r="F148" s="223" t="s">
        <v>166</v>
      </c>
      <c r="G148" s="38"/>
      <c r="H148" s="38"/>
      <c r="I148" s="224"/>
      <c r="J148" s="38"/>
      <c r="K148" s="38"/>
      <c r="L148" s="42"/>
      <c r="M148" s="225"/>
      <c r="N148" s="226"/>
      <c r="O148" s="89"/>
      <c r="P148" s="89"/>
      <c r="Q148" s="89"/>
      <c r="R148" s="89"/>
      <c r="S148" s="89"/>
      <c r="T148" s="90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128</v>
      </c>
      <c r="AU148" s="15" t="s">
        <v>83</v>
      </c>
    </row>
    <row r="149" s="2" customFormat="1">
      <c r="A149" s="36"/>
      <c r="B149" s="37"/>
      <c r="C149" s="38"/>
      <c r="D149" s="222" t="s">
        <v>130</v>
      </c>
      <c r="E149" s="38"/>
      <c r="F149" s="227" t="s">
        <v>167</v>
      </c>
      <c r="G149" s="38"/>
      <c r="H149" s="38"/>
      <c r="I149" s="224"/>
      <c r="J149" s="38"/>
      <c r="K149" s="38"/>
      <c r="L149" s="42"/>
      <c r="M149" s="225"/>
      <c r="N149" s="226"/>
      <c r="O149" s="89"/>
      <c r="P149" s="89"/>
      <c r="Q149" s="89"/>
      <c r="R149" s="89"/>
      <c r="S149" s="89"/>
      <c r="T149" s="90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5" t="s">
        <v>130</v>
      </c>
      <c r="AU149" s="15" t="s">
        <v>83</v>
      </c>
    </row>
    <row r="150" s="2" customFormat="1" ht="24.15" customHeight="1">
      <c r="A150" s="36"/>
      <c r="B150" s="37"/>
      <c r="C150" s="209" t="s">
        <v>168</v>
      </c>
      <c r="D150" s="209" t="s">
        <v>122</v>
      </c>
      <c r="E150" s="210" t="s">
        <v>169</v>
      </c>
      <c r="F150" s="211" t="s">
        <v>170</v>
      </c>
      <c r="G150" s="212" t="s">
        <v>171</v>
      </c>
      <c r="H150" s="213">
        <v>30</v>
      </c>
      <c r="I150" s="214"/>
      <c r="J150" s="215">
        <f>ROUND(I150*H150,2)</f>
        <v>0</v>
      </c>
      <c r="K150" s="211" t="s">
        <v>145</v>
      </c>
      <c r="L150" s="42"/>
      <c r="M150" s="216" t="s">
        <v>1</v>
      </c>
      <c r="N150" s="217" t="s">
        <v>41</v>
      </c>
      <c r="O150" s="89"/>
      <c r="P150" s="218">
        <f>O150*H150</f>
        <v>0</v>
      </c>
      <c r="Q150" s="218">
        <v>0</v>
      </c>
      <c r="R150" s="218">
        <f>Q150*H150</f>
        <v>0</v>
      </c>
      <c r="S150" s="218">
        <v>0</v>
      </c>
      <c r="T150" s="219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0" t="s">
        <v>126</v>
      </c>
      <c r="AT150" s="220" t="s">
        <v>122</v>
      </c>
      <c r="AU150" s="220" t="s">
        <v>83</v>
      </c>
      <c r="AY150" s="15" t="s">
        <v>120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5" t="s">
        <v>81</v>
      </c>
      <c r="BK150" s="221">
        <f>ROUND(I150*H150,2)</f>
        <v>0</v>
      </c>
      <c r="BL150" s="15" t="s">
        <v>126</v>
      </c>
      <c r="BM150" s="220" t="s">
        <v>172</v>
      </c>
    </row>
    <row r="151" s="2" customFormat="1">
      <c r="A151" s="36"/>
      <c r="B151" s="37"/>
      <c r="C151" s="38"/>
      <c r="D151" s="222" t="s">
        <v>128</v>
      </c>
      <c r="E151" s="38"/>
      <c r="F151" s="223" t="s">
        <v>173</v>
      </c>
      <c r="G151" s="38"/>
      <c r="H151" s="38"/>
      <c r="I151" s="224"/>
      <c r="J151" s="38"/>
      <c r="K151" s="38"/>
      <c r="L151" s="42"/>
      <c r="M151" s="225"/>
      <c r="N151" s="226"/>
      <c r="O151" s="89"/>
      <c r="P151" s="89"/>
      <c r="Q151" s="89"/>
      <c r="R151" s="89"/>
      <c r="S151" s="89"/>
      <c r="T151" s="90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5" t="s">
        <v>128</v>
      </c>
      <c r="AU151" s="15" t="s">
        <v>83</v>
      </c>
    </row>
    <row r="152" s="2" customFormat="1">
      <c r="A152" s="36"/>
      <c r="B152" s="37"/>
      <c r="C152" s="38"/>
      <c r="D152" s="222" t="s">
        <v>130</v>
      </c>
      <c r="E152" s="38"/>
      <c r="F152" s="227" t="s">
        <v>174</v>
      </c>
      <c r="G152" s="38"/>
      <c r="H152" s="38"/>
      <c r="I152" s="224"/>
      <c r="J152" s="38"/>
      <c r="K152" s="38"/>
      <c r="L152" s="42"/>
      <c r="M152" s="225"/>
      <c r="N152" s="226"/>
      <c r="O152" s="89"/>
      <c r="P152" s="89"/>
      <c r="Q152" s="89"/>
      <c r="R152" s="89"/>
      <c r="S152" s="89"/>
      <c r="T152" s="90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130</v>
      </c>
      <c r="AU152" s="15" t="s">
        <v>83</v>
      </c>
    </row>
    <row r="153" s="2" customFormat="1" ht="24.15" customHeight="1">
      <c r="A153" s="36"/>
      <c r="B153" s="37"/>
      <c r="C153" s="209" t="s">
        <v>153</v>
      </c>
      <c r="D153" s="209" t="s">
        <v>122</v>
      </c>
      <c r="E153" s="210" t="s">
        <v>175</v>
      </c>
      <c r="F153" s="211" t="s">
        <v>176</v>
      </c>
      <c r="G153" s="212" t="s">
        <v>177</v>
      </c>
      <c r="H153" s="213">
        <v>14</v>
      </c>
      <c r="I153" s="214"/>
      <c r="J153" s="215">
        <f>ROUND(I153*H153,2)</f>
        <v>0</v>
      </c>
      <c r="K153" s="211" t="s">
        <v>145</v>
      </c>
      <c r="L153" s="42"/>
      <c r="M153" s="216" t="s">
        <v>1</v>
      </c>
      <c r="N153" s="217" t="s">
        <v>41</v>
      </c>
      <c r="O153" s="89"/>
      <c r="P153" s="218">
        <f>O153*H153</f>
        <v>0</v>
      </c>
      <c r="Q153" s="218">
        <v>0</v>
      </c>
      <c r="R153" s="218">
        <f>Q153*H153</f>
        <v>0</v>
      </c>
      <c r="S153" s="218">
        <v>0</v>
      </c>
      <c r="T153" s="219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0" t="s">
        <v>126</v>
      </c>
      <c r="AT153" s="220" t="s">
        <v>122</v>
      </c>
      <c r="AU153" s="220" t="s">
        <v>83</v>
      </c>
      <c r="AY153" s="15" t="s">
        <v>120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5" t="s">
        <v>81</v>
      </c>
      <c r="BK153" s="221">
        <f>ROUND(I153*H153,2)</f>
        <v>0</v>
      </c>
      <c r="BL153" s="15" t="s">
        <v>126</v>
      </c>
      <c r="BM153" s="220" t="s">
        <v>178</v>
      </c>
    </row>
    <row r="154" s="2" customFormat="1">
      <c r="A154" s="36"/>
      <c r="B154" s="37"/>
      <c r="C154" s="38"/>
      <c r="D154" s="222" t="s">
        <v>128</v>
      </c>
      <c r="E154" s="38"/>
      <c r="F154" s="223" t="s">
        <v>179</v>
      </c>
      <c r="G154" s="38"/>
      <c r="H154" s="38"/>
      <c r="I154" s="224"/>
      <c r="J154" s="38"/>
      <c r="K154" s="38"/>
      <c r="L154" s="42"/>
      <c r="M154" s="225"/>
      <c r="N154" s="226"/>
      <c r="O154" s="89"/>
      <c r="P154" s="89"/>
      <c r="Q154" s="89"/>
      <c r="R154" s="89"/>
      <c r="S154" s="89"/>
      <c r="T154" s="90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128</v>
      </c>
      <c r="AU154" s="15" t="s">
        <v>83</v>
      </c>
    </row>
    <row r="155" s="2" customFormat="1">
      <c r="A155" s="36"/>
      <c r="B155" s="37"/>
      <c r="C155" s="38"/>
      <c r="D155" s="222" t="s">
        <v>130</v>
      </c>
      <c r="E155" s="38"/>
      <c r="F155" s="227" t="s">
        <v>180</v>
      </c>
      <c r="G155" s="38"/>
      <c r="H155" s="38"/>
      <c r="I155" s="224"/>
      <c r="J155" s="38"/>
      <c r="K155" s="38"/>
      <c r="L155" s="42"/>
      <c r="M155" s="225"/>
      <c r="N155" s="226"/>
      <c r="O155" s="89"/>
      <c r="P155" s="89"/>
      <c r="Q155" s="89"/>
      <c r="R155" s="89"/>
      <c r="S155" s="89"/>
      <c r="T155" s="90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130</v>
      </c>
      <c r="AU155" s="15" t="s">
        <v>83</v>
      </c>
    </row>
    <row r="156" s="13" customFormat="1">
      <c r="A156" s="13"/>
      <c r="B156" s="228"/>
      <c r="C156" s="229"/>
      <c r="D156" s="222" t="s">
        <v>132</v>
      </c>
      <c r="E156" s="230" t="s">
        <v>1</v>
      </c>
      <c r="F156" s="231" t="s">
        <v>181</v>
      </c>
      <c r="G156" s="229"/>
      <c r="H156" s="232">
        <v>14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132</v>
      </c>
      <c r="AU156" s="238" t="s">
        <v>83</v>
      </c>
      <c r="AV156" s="13" t="s">
        <v>83</v>
      </c>
      <c r="AW156" s="13" t="s">
        <v>32</v>
      </c>
      <c r="AX156" s="13" t="s">
        <v>81</v>
      </c>
      <c r="AY156" s="238" t="s">
        <v>120</v>
      </c>
    </row>
    <row r="157" s="2" customFormat="1" ht="33" customHeight="1">
      <c r="A157" s="36"/>
      <c r="B157" s="37"/>
      <c r="C157" s="209" t="s">
        <v>182</v>
      </c>
      <c r="D157" s="209" t="s">
        <v>122</v>
      </c>
      <c r="E157" s="210" t="s">
        <v>183</v>
      </c>
      <c r="F157" s="211" t="s">
        <v>184</v>
      </c>
      <c r="G157" s="212" t="s">
        <v>177</v>
      </c>
      <c r="H157" s="213">
        <v>172.81999999999999</v>
      </c>
      <c r="I157" s="214"/>
      <c r="J157" s="215">
        <f>ROUND(I157*H157,2)</f>
        <v>0</v>
      </c>
      <c r="K157" s="211" t="s">
        <v>145</v>
      </c>
      <c r="L157" s="42"/>
      <c r="M157" s="216" t="s">
        <v>1</v>
      </c>
      <c r="N157" s="217" t="s">
        <v>41</v>
      </c>
      <c r="O157" s="89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0" t="s">
        <v>126</v>
      </c>
      <c r="AT157" s="220" t="s">
        <v>122</v>
      </c>
      <c r="AU157" s="220" t="s">
        <v>83</v>
      </c>
      <c r="AY157" s="15" t="s">
        <v>120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15" t="s">
        <v>81</v>
      </c>
      <c r="BK157" s="221">
        <f>ROUND(I157*H157,2)</f>
        <v>0</v>
      </c>
      <c r="BL157" s="15" t="s">
        <v>126</v>
      </c>
      <c r="BM157" s="220" t="s">
        <v>185</v>
      </c>
    </row>
    <row r="158" s="2" customFormat="1">
      <c r="A158" s="36"/>
      <c r="B158" s="37"/>
      <c r="C158" s="38"/>
      <c r="D158" s="222" t="s">
        <v>128</v>
      </c>
      <c r="E158" s="38"/>
      <c r="F158" s="223" t="s">
        <v>186</v>
      </c>
      <c r="G158" s="38"/>
      <c r="H158" s="38"/>
      <c r="I158" s="224"/>
      <c r="J158" s="38"/>
      <c r="K158" s="38"/>
      <c r="L158" s="42"/>
      <c r="M158" s="225"/>
      <c r="N158" s="226"/>
      <c r="O158" s="89"/>
      <c r="P158" s="89"/>
      <c r="Q158" s="89"/>
      <c r="R158" s="89"/>
      <c r="S158" s="89"/>
      <c r="T158" s="90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128</v>
      </c>
      <c r="AU158" s="15" t="s">
        <v>83</v>
      </c>
    </row>
    <row r="159" s="2" customFormat="1">
      <c r="A159" s="36"/>
      <c r="B159" s="37"/>
      <c r="C159" s="38"/>
      <c r="D159" s="222" t="s">
        <v>130</v>
      </c>
      <c r="E159" s="38"/>
      <c r="F159" s="227" t="s">
        <v>187</v>
      </c>
      <c r="G159" s="38"/>
      <c r="H159" s="38"/>
      <c r="I159" s="224"/>
      <c r="J159" s="38"/>
      <c r="K159" s="38"/>
      <c r="L159" s="42"/>
      <c r="M159" s="225"/>
      <c r="N159" s="226"/>
      <c r="O159" s="89"/>
      <c r="P159" s="89"/>
      <c r="Q159" s="89"/>
      <c r="R159" s="89"/>
      <c r="S159" s="89"/>
      <c r="T159" s="90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5" t="s">
        <v>130</v>
      </c>
      <c r="AU159" s="15" t="s">
        <v>83</v>
      </c>
    </row>
    <row r="160" s="13" customFormat="1">
      <c r="A160" s="13"/>
      <c r="B160" s="228"/>
      <c r="C160" s="229"/>
      <c r="D160" s="222" t="s">
        <v>132</v>
      </c>
      <c r="E160" s="230" t="s">
        <v>1</v>
      </c>
      <c r="F160" s="231" t="s">
        <v>188</v>
      </c>
      <c r="G160" s="229"/>
      <c r="H160" s="232">
        <v>172.81999999999999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132</v>
      </c>
      <c r="AU160" s="238" t="s">
        <v>83</v>
      </c>
      <c r="AV160" s="13" t="s">
        <v>83</v>
      </c>
      <c r="AW160" s="13" t="s">
        <v>32</v>
      </c>
      <c r="AX160" s="13" t="s">
        <v>81</v>
      </c>
      <c r="AY160" s="238" t="s">
        <v>120</v>
      </c>
    </row>
    <row r="161" s="2" customFormat="1" ht="24.15" customHeight="1">
      <c r="A161" s="36"/>
      <c r="B161" s="37"/>
      <c r="C161" s="209" t="s">
        <v>189</v>
      </c>
      <c r="D161" s="209" t="s">
        <v>122</v>
      </c>
      <c r="E161" s="210" t="s">
        <v>190</v>
      </c>
      <c r="F161" s="211" t="s">
        <v>191</v>
      </c>
      <c r="G161" s="212" t="s">
        <v>137</v>
      </c>
      <c r="H161" s="213">
        <v>187.5</v>
      </c>
      <c r="I161" s="214"/>
      <c r="J161" s="215">
        <f>ROUND(I161*H161,2)</f>
        <v>0</v>
      </c>
      <c r="K161" s="211" t="s">
        <v>145</v>
      </c>
      <c r="L161" s="42"/>
      <c r="M161" s="216" t="s">
        <v>1</v>
      </c>
      <c r="N161" s="217" t="s">
        <v>41</v>
      </c>
      <c r="O161" s="89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20" t="s">
        <v>126</v>
      </c>
      <c r="AT161" s="220" t="s">
        <v>122</v>
      </c>
      <c r="AU161" s="220" t="s">
        <v>83</v>
      </c>
      <c r="AY161" s="15" t="s">
        <v>120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15" t="s">
        <v>81</v>
      </c>
      <c r="BK161" s="221">
        <f>ROUND(I161*H161,2)</f>
        <v>0</v>
      </c>
      <c r="BL161" s="15" t="s">
        <v>126</v>
      </c>
      <c r="BM161" s="220" t="s">
        <v>192</v>
      </c>
    </row>
    <row r="162" s="2" customFormat="1">
      <c r="A162" s="36"/>
      <c r="B162" s="37"/>
      <c r="C162" s="38"/>
      <c r="D162" s="222" t="s">
        <v>128</v>
      </c>
      <c r="E162" s="38"/>
      <c r="F162" s="223" t="s">
        <v>193</v>
      </c>
      <c r="G162" s="38"/>
      <c r="H162" s="38"/>
      <c r="I162" s="224"/>
      <c r="J162" s="38"/>
      <c r="K162" s="38"/>
      <c r="L162" s="42"/>
      <c r="M162" s="225"/>
      <c r="N162" s="226"/>
      <c r="O162" s="89"/>
      <c r="P162" s="89"/>
      <c r="Q162" s="89"/>
      <c r="R162" s="89"/>
      <c r="S162" s="89"/>
      <c r="T162" s="90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128</v>
      </c>
      <c r="AU162" s="15" t="s">
        <v>83</v>
      </c>
    </row>
    <row r="163" s="2" customFormat="1">
      <c r="A163" s="36"/>
      <c r="B163" s="37"/>
      <c r="C163" s="38"/>
      <c r="D163" s="222" t="s">
        <v>130</v>
      </c>
      <c r="E163" s="38"/>
      <c r="F163" s="227" t="s">
        <v>194</v>
      </c>
      <c r="G163" s="38"/>
      <c r="H163" s="38"/>
      <c r="I163" s="224"/>
      <c r="J163" s="38"/>
      <c r="K163" s="38"/>
      <c r="L163" s="42"/>
      <c r="M163" s="225"/>
      <c r="N163" s="226"/>
      <c r="O163" s="89"/>
      <c r="P163" s="89"/>
      <c r="Q163" s="89"/>
      <c r="R163" s="89"/>
      <c r="S163" s="89"/>
      <c r="T163" s="90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5" t="s">
        <v>130</v>
      </c>
      <c r="AU163" s="15" t="s">
        <v>83</v>
      </c>
    </row>
    <row r="164" s="2" customFormat="1" ht="37.8" customHeight="1">
      <c r="A164" s="36"/>
      <c r="B164" s="37"/>
      <c r="C164" s="209" t="s">
        <v>195</v>
      </c>
      <c r="D164" s="209" t="s">
        <v>122</v>
      </c>
      <c r="E164" s="210" t="s">
        <v>196</v>
      </c>
      <c r="F164" s="211" t="s">
        <v>197</v>
      </c>
      <c r="G164" s="212" t="s">
        <v>137</v>
      </c>
      <c r="H164" s="213">
        <v>420</v>
      </c>
      <c r="I164" s="214"/>
      <c r="J164" s="215">
        <f>ROUND(I164*H164,2)</f>
        <v>0</v>
      </c>
      <c r="K164" s="211" t="s">
        <v>145</v>
      </c>
      <c r="L164" s="42"/>
      <c r="M164" s="216" t="s">
        <v>1</v>
      </c>
      <c r="N164" s="217" t="s">
        <v>41</v>
      </c>
      <c r="O164" s="89"/>
      <c r="P164" s="218">
        <f>O164*H164</f>
        <v>0</v>
      </c>
      <c r="Q164" s="218">
        <v>0</v>
      </c>
      <c r="R164" s="218">
        <f>Q164*H164</f>
        <v>0</v>
      </c>
      <c r="S164" s="218">
        <v>0</v>
      </c>
      <c r="T164" s="219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0" t="s">
        <v>126</v>
      </c>
      <c r="AT164" s="220" t="s">
        <v>122</v>
      </c>
      <c r="AU164" s="220" t="s">
        <v>83</v>
      </c>
      <c r="AY164" s="15" t="s">
        <v>120</v>
      </c>
      <c r="BE164" s="221">
        <f>IF(N164="základní",J164,0)</f>
        <v>0</v>
      </c>
      <c r="BF164" s="221">
        <f>IF(N164="snížená",J164,0)</f>
        <v>0</v>
      </c>
      <c r="BG164" s="221">
        <f>IF(N164="zákl. přenesená",J164,0)</f>
        <v>0</v>
      </c>
      <c r="BH164" s="221">
        <f>IF(N164="sníž. přenesená",J164,0)</f>
        <v>0</v>
      </c>
      <c r="BI164" s="221">
        <f>IF(N164="nulová",J164,0)</f>
        <v>0</v>
      </c>
      <c r="BJ164" s="15" t="s">
        <v>81</v>
      </c>
      <c r="BK164" s="221">
        <f>ROUND(I164*H164,2)</f>
        <v>0</v>
      </c>
      <c r="BL164" s="15" t="s">
        <v>126</v>
      </c>
      <c r="BM164" s="220" t="s">
        <v>198</v>
      </c>
    </row>
    <row r="165" s="2" customFormat="1">
      <c r="A165" s="36"/>
      <c r="B165" s="37"/>
      <c r="C165" s="38"/>
      <c r="D165" s="222" t="s">
        <v>128</v>
      </c>
      <c r="E165" s="38"/>
      <c r="F165" s="223" t="s">
        <v>199</v>
      </c>
      <c r="G165" s="38"/>
      <c r="H165" s="38"/>
      <c r="I165" s="224"/>
      <c r="J165" s="38"/>
      <c r="K165" s="38"/>
      <c r="L165" s="42"/>
      <c r="M165" s="225"/>
      <c r="N165" s="226"/>
      <c r="O165" s="89"/>
      <c r="P165" s="89"/>
      <c r="Q165" s="89"/>
      <c r="R165" s="89"/>
      <c r="S165" s="89"/>
      <c r="T165" s="90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128</v>
      </c>
      <c r="AU165" s="15" t="s">
        <v>83</v>
      </c>
    </row>
    <row r="166" s="2" customFormat="1">
      <c r="A166" s="36"/>
      <c r="B166" s="37"/>
      <c r="C166" s="38"/>
      <c r="D166" s="222" t="s">
        <v>130</v>
      </c>
      <c r="E166" s="38"/>
      <c r="F166" s="227" t="s">
        <v>200</v>
      </c>
      <c r="G166" s="38"/>
      <c r="H166" s="38"/>
      <c r="I166" s="224"/>
      <c r="J166" s="38"/>
      <c r="K166" s="38"/>
      <c r="L166" s="42"/>
      <c r="M166" s="225"/>
      <c r="N166" s="226"/>
      <c r="O166" s="89"/>
      <c r="P166" s="89"/>
      <c r="Q166" s="89"/>
      <c r="R166" s="89"/>
      <c r="S166" s="89"/>
      <c r="T166" s="90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130</v>
      </c>
      <c r="AU166" s="15" t="s">
        <v>83</v>
      </c>
    </row>
    <row r="167" s="13" customFormat="1">
      <c r="A167" s="13"/>
      <c r="B167" s="228"/>
      <c r="C167" s="229"/>
      <c r="D167" s="222" t="s">
        <v>132</v>
      </c>
      <c r="E167" s="230" t="s">
        <v>1</v>
      </c>
      <c r="F167" s="231" t="s">
        <v>201</v>
      </c>
      <c r="G167" s="229"/>
      <c r="H167" s="232">
        <v>420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132</v>
      </c>
      <c r="AU167" s="238" t="s">
        <v>83</v>
      </c>
      <c r="AV167" s="13" t="s">
        <v>83</v>
      </c>
      <c r="AW167" s="13" t="s">
        <v>32</v>
      </c>
      <c r="AX167" s="13" t="s">
        <v>81</v>
      </c>
      <c r="AY167" s="238" t="s">
        <v>120</v>
      </c>
    </row>
    <row r="168" s="2" customFormat="1" ht="33" customHeight="1">
      <c r="A168" s="36"/>
      <c r="B168" s="37"/>
      <c r="C168" s="209" t="s">
        <v>202</v>
      </c>
      <c r="D168" s="209" t="s">
        <v>122</v>
      </c>
      <c r="E168" s="210" t="s">
        <v>203</v>
      </c>
      <c r="F168" s="211" t="s">
        <v>204</v>
      </c>
      <c r="G168" s="212" t="s">
        <v>137</v>
      </c>
      <c r="H168" s="213">
        <v>143.75</v>
      </c>
      <c r="I168" s="214"/>
      <c r="J168" s="215">
        <f>ROUND(I168*H168,2)</f>
        <v>0</v>
      </c>
      <c r="K168" s="211" t="s">
        <v>145</v>
      </c>
      <c r="L168" s="42"/>
      <c r="M168" s="216" t="s">
        <v>1</v>
      </c>
      <c r="N168" s="217" t="s">
        <v>41</v>
      </c>
      <c r="O168" s="89"/>
      <c r="P168" s="218">
        <f>O168*H168</f>
        <v>0</v>
      </c>
      <c r="Q168" s="218">
        <v>0</v>
      </c>
      <c r="R168" s="218">
        <f>Q168*H168</f>
        <v>0</v>
      </c>
      <c r="S168" s="218">
        <v>0</v>
      </c>
      <c r="T168" s="219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0" t="s">
        <v>126</v>
      </c>
      <c r="AT168" s="220" t="s">
        <v>122</v>
      </c>
      <c r="AU168" s="220" t="s">
        <v>83</v>
      </c>
      <c r="AY168" s="15" t="s">
        <v>120</v>
      </c>
      <c r="BE168" s="221">
        <f>IF(N168="základní",J168,0)</f>
        <v>0</v>
      </c>
      <c r="BF168" s="221">
        <f>IF(N168="snížená",J168,0)</f>
        <v>0</v>
      </c>
      <c r="BG168" s="221">
        <f>IF(N168="zákl. přenesená",J168,0)</f>
        <v>0</v>
      </c>
      <c r="BH168" s="221">
        <f>IF(N168="sníž. přenesená",J168,0)</f>
        <v>0</v>
      </c>
      <c r="BI168" s="221">
        <f>IF(N168="nulová",J168,0)</f>
        <v>0</v>
      </c>
      <c r="BJ168" s="15" t="s">
        <v>81</v>
      </c>
      <c r="BK168" s="221">
        <f>ROUND(I168*H168,2)</f>
        <v>0</v>
      </c>
      <c r="BL168" s="15" t="s">
        <v>126</v>
      </c>
      <c r="BM168" s="220" t="s">
        <v>205</v>
      </c>
    </row>
    <row r="169" s="2" customFormat="1">
      <c r="A169" s="36"/>
      <c r="B169" s="37"/>
      <c r="C169" s="38"/>
      <c r="D169" s="222" t="s">
        <v>128</v>
      </c>
      <c r="E169" s="38"/>
      <c r="F169" s="223" t="s">
        <v>206</v>
      </c>
      <c r="G169" s="38"/>
      <c r="H169" s="38"/>
      <c r="I169" s="224"/>
      <c r="J169" s="38"/>
      <c r="K169" s="38"/>
      <c r="L169" s="42"/>
      <c r="M169" s="225"/>
      <c r="N169" s="226"/>
      <c r="O169" s="89"/>
      <c r="P169" s="89"/>
      <c r="Q169" s="89"/>
      <c r="R169" s="89"/>
      <c r="S169" s="89"/>
      <c r="T169" s="90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128</v>
      </c>
      <c r="AU169" s="15" t="s">
        <v>83</v>
      </c>
    </row>
    <row r="170" s="2" customFormat="1">
      <c r="A170" s="36"/>
      <c r="B170" s="37"/>
      <c r="C170" s="38"/>
      <c r="D170" s="222" t="s">
        <v>130</v>
      </c>
      <c r="E170" s="38"/>
      <c r="F170" s="227" t="s">
        <v>207</v>
      </c>
      <c r="G170" s="38"/>
      <c r="H170" s="38"/>
      <c r="I170" s="224"/>
      <c r="J170" s="38"/>
      <c r="K170" s="38"/>
      <c r="L170" s="42"/>
      <c r="M170" s="225"/>
      <c r="N170" s="226"/>
      <c r="O170" s="89"/>
      <c r="P170" s="89"/>
      <c r="Q170" s="89"/>
      <c r="R170" s="89"/>
      <c r="S170" s="89"/>
      <c r="T170" s="90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130</v>
      </c>
      <c r="AU170" s="15" t="s">
        <v>83</v>
      </c>
    </row>
    <row r="171" s="13" customFormat="1">
      <c r="A171" s="13"/>
      <c r="B171" s="228"/>
      <c r="C171" s="229"/>
      <c r="D171" s="222" t="s">
        <v>132</v>
      </c>
      <c r="E171" s="230" t="s">
        <v>1</v>
      </c>
      <c r="F171" s="231" t="s">
        <v>208</v>
      </c>
      <c r="G171" s="229"/>
      <c r="H171" s="232">
        <v>143.75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132</v>
      </c>
      <c r="AU171" s="238" t="s">
        <v>83</v>
      </c>
      <c r="AV171" s="13" t="s">
        <v>83</v>
      </c>
      <c r="AW171" s="13" t="s">
        <v>32</v>
      </c>
      <c r="AX171" s="13" t="s">
        <v>81</v>
      </c>
      <c r="AY171" s="238" t="s">
        <v>120</v>
      </c>
    </row>
    <row r="172" s="2" customFormat="1" ht="24.15" customHeight="1">
      <c r="A172" s="36"/>
      <c r="B172" s="37"/>
      <c r="C172" s="209" t="s">
        <v>209</v>
      </c>
      <c r="D172" s="209" t="s">
        <v>122</v>
      </c>
      <c r="E172" s="210" t="s">
        <v>210</v>
      </c>
      <c r="F172" s="211" t="s">
        <v>211</v>
      </c>
      <c r="G172" s="212" t="s">
        <v>137</v>
      </c>
      <c r="H172" s="213">
        <v>187.5</v>
      </c>
      <c r="I172" s="214"/>
      <c r="J172" s="215">
        <f>ROUND(I172*H172,2)</f>
        <v>0</v>
      </c>
      <c r="K172" s="211" t="s">
        <v>145</v>
      </c>
      <c r="L172" s="42"/>
      <c r="M172" s="216" t="s">
        <v>1</v>
      </c>
      <c r="N172" s="217" t="s">
        <v>41</v>
      </c>
      <c r="O172" s="89"/>
      <c r="P172" s="218">
        <f>O172*H172</f>
        <v>0</v>
      </c>
      <c r="Q172" s="218">
        <v>0</v>
      </c>
      <c r="R172" s="218">
        <f>Q172*H172</f>
        <v>0</v>
      </c>
      <c r="S172" s="218">
        <v>0</v>
      </c>
      <c r="T172" s="219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0" t="s">
        <v>126</v>
      </c>
      <c r="AT172" s="220" t="s">
        <v>122</v>
      </c>
      <c r="AU172" s="220" t="s">
        <v>83</v>
      </c>
      <c r="AY172" s="15" t="s">
        <v>120</v>
      </c>
      <c r="BE172" s="221">
        <f>IF(N172="základní",J172,0)</f>
        <v>0</v>
      </c>
      <c r="BF172" s="221">
        <f>IF(N172="snížená",J172,0)</f>
        <v>0</v>
      </c>
      <c r="BG172" s="221">
        <f>IF(N172="zákl. přenesená",J172,0)</f>
        <v>0</v>
      </c>
      <c r="BH172" s="221">
        <f>IF(N172="sníž. přenesená",J172,0)</f>
        <v>0</v>
      </c>
      <c r="BI172" s="221">
        <f>IF(N172="nulová",J172,0)</f>
        <v>0</v>
      </c>
      <c r="BJ172" s="15" t="s">
        <v>81</v>
      </c>
      <c r="BK172" s="221">
        <f>ROUND(I172*H172,2)</f>
        <v>0</v>
      </c>
      <c r="BL172" s="15" t="s">
        <v>126</v>
      </c>
      <c r="BM172" s="220" t="s">
        <v>212</v>
      </c>
    </row>
    <row r="173" s="2" customFormat="1">
      <c r="A173" s="36"/>
      <c r="B173" s="37"/>
      <c r="C173" s="38"/>
      <c r="D173" s="222" t="s">
        <v>128</v>
      </c>
      <c r="E173" s="38"/>
      <c r="F173" s="223" t="s">
        <v>213</v>
      </c>
      <c r="G173" s="38"/>
      <c r="H173" s="38"/>
      <c r="I173" s="224"/>
      <c r="J173" s="38"/>
      <c r="K173" s="38"/>
      <c r="L173" s="42"/>
      <c r="M173" s="225"/>
      <c r="N173" s="226"/>
      <c r="O173" s="89"/>
      <c r="P173" s="89"/>
      <c r="Q173" s="89"/>
      <c r="R173" s="89"/>
      <c r="S173" s="89"/>
      <c r="T173" s="90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128</v>
      </c>
      <c r="AU173" s="15" t="s">
        <v>83</v>
      </c>
    </row>
    <row r="174" s="2" customFormat="1">
      <c r="A174" s="36"/>
      <c r="B174" s="37"/>
      <c r="C174" s="38"/>
      <c r="D174" s="222" t="s">
        <v>130</v>
      </c>
      <c r="E174" s="38"/>
      <c r="F174" s="227" t="s">
        <v>214</v>
      </c>
      <c r="G174" s="38"/>
      <c r="H174" s="38"/>
      <c r="I174" s="224"/>
      <c r="J174" s="38"/>
      <c r="K174" s="38"/>
      <c r="L174" s="42"/>
      <c r="M174" s="225"/>
      <c r="N174" s="226"/>
      <c r="O174" s="89"/>
      <c r="P174" s="89"/>
      <c r="Q174" s="89"/>
      <c r="R174" s="89"/>
      <c r="S174" s="89"/>
      <c r="T174" s="90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130</v>
      </c>
      <c r="AU174" s="15" t="s">
        <v>83</v>
      </c>
    </row>
    <row r="175" s="13" customFormat="1">
      <c r="A175" s="13"/>
      <c r="B175" s="228"/>
      <c r="C175" s="229"/>
      <c r="D175" s="222" t="s">
        <v>132</v>
      </c>
      <c r="E175" s="230" t="s">
        <v>1</v>
      </c>
      <c r="F175" s="231" t="s">
        <v>215</v>
      </c>
      <c r="G175" s="229"/>
      <c r="H175" s="232">
        <v>187.5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132</v>
      </c>
      <c r="AU175" s="238" t="s">
        <v>83</v>
      </c>
      <c r="AV175" s="13" t="s">
        <v>83</v>
      </c>
      <c r="AW175" s="13" t="s">
        <v>32</v>
      </c>
      <c r="AX175" s="13" t="s">
        <v>81</v>
      </c>
      <c r="AY175" s="238" t="s">
        <v>120</v>
      </c>
    </row>
    <row r="176" s="2" customFormat="1" ht="16.5" customHeight="1">
      <c r="A176" s="36"/>
      <c r="B176" s="37"/>
      <c r="C176" s="209" t="s">
        <v>216</v>
      </c>
      <c r="D176" s="209" t="s">
        <v>122</v>
      </c>
      <c r="E176" s="210" t="s">
        <v>217</v>
      </c>
      <c r="F176" s="211" t="s">
        <v>218</v>
      </c>
      <c r="G176" s="212" t="s">
        <v>137</v>
      </c>
      <c r="H176" s="213">
        <v>187.5</v>
      </c>
      <c r="I176" s="214"/>
      <c r="J176" s="215">
        <f>ROUND(I176*H176,2)</f>
        <v>0</v>
      </c>
      <c r="K176" s="211" t="s">
        <v>145</v>
      </c>
      <c r="L176" s="42"/>
      <c r="M176" s="216" t="s">
        <v>1</v>
      </c>
      <c r="N176" s="217" t="s">
        <v>41</v>
      </c>
      <c r="O176" s="89"/>
      <c r="P176" s="218">
        <f>O176*H176</f>
        <v>0</v>
      </c>
      <c r="Q176" s="218">
        <v>0</v>
      </c>
      <c r="R176" s="218">
        <f>Q176*H176</f>
        <v>0</v>
      </c>
      <c r="S176" s="218">
        <v>0</v>
      </c>
      <c r="T176" s="219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0" t="s">
        <v>126</v>
      </c>
      <c r="AT176" s="220" t="s">
        <v>122</v>
      </c>
      <c r="AU176" s="220" t="s">
        <v>83</v>
      </c>
      <c r="AY176" s="15" t="s">
        <v>120</v>
      </c>
      <c r="BE176" s="221">
        <f>IF(N176="základní",J176,0)</f>
        <v>0</v>
      </c>
      <c r="BF176" s="221">
        <f>IF(N176="snížená",J176,0)</f>
        <v>0</v>
      </c>
      <c r="BG176" s="221">
        <f>IF(N176="zákl. přenesená",J176,0)</f>
        <v>0</v>
      </c>
      <c r="BH176" s="221">
        <f>IF(N176="sníž. přenesená",J176,0)</f>
        <v>0</v>
      </c>
      <c r="BI176" s="221">
        <f>IF(N176="nulová",J176,0)</f>
        <v>0</v>
      </c>
      <c r="BJ176" s="15" t="s">
        <v>81</v>
      </c>
      <c r="BK176" s="221">
        <f>ROUND(I176*H176,2)</f>
        <v>0</v>
      </c>
      <c r="BL176" s="15" t="s">
        <v>126</v>
      </c>
      <c r="BM176" s="220" t="s">
        <v>219</v>
      </c>
    </row>
    <row r="177" s="2" customFormat="1">
      <c r="A177" s="36"/>
      <c r="B177" s="37"/>
      <c r="C177" s="38"/>
      <c r="D177" s="222" t="s">
        <v>128</v>
      </c>
      <c r="E177" s="38"/>
      <c r="F177" s="223" t="s">
        <v>220</v>
      </c>
      <c r="G177" s="38"/>
      <c r="H177" s="38"/>
      <c r="I177" s="224"/>
      <c r="J177" s="38"/>
      <c r="K177" s="38"/>
      <c r="L177" s="42"/>
      <c r="M177" s="225"/>
      <c r="N177" s="226"/>
      <c r="O177" s="89"/>
      <c r="P177" s="89"/>
      <c r="Q177" s="89"/>
      <c r="R177" s="89"/>
      <c r="S177" s="89"/>
      <c r="T177" s="90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128</v>
      </c>
      <c r="AU177" s="15" t="s">
        <v>83</v>
      </c>
    </row>
    <row r="178" s="2" customFormat="1">
      <c r="A178" s="36"/>
      <c r="B178" s="37"/>
      <c r="C178" s="38"/>
      <c r="D178" s="222" t="s">
        <v>130</v>
      </c>
      <c r="E178" s="38"/>
      <c r="F178" s="227" t="s">
        <v>221</v>
      </c>
      <c r="G178" s="38"/>
      <c r="H178" s="38"/>
      <c r="I178" s="224"/>
      <c r="J178" s="38"/>
      <c r="K178" s="38"/>
      <c r="L178" s="42"/>
      <c r="M178" s="225"/>
      <c r="N178" s="226"/>
      <c r="O178" s="89"/>
      <c r="P178" s="89"/>
      <c r="Q178" s="89"/>
      <c r="R178" s="89"/>
      <c r="S178" s="89"/>
      <c r="T178" s="90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130</v>
      </c>
      <c r="AU178" s="15" t="s">
        <v>83</v>
      </c>
    </row>
    <row r="179" s="13" customFormat="1">
      <c r="A179" s="13"/>
      <c r="B179" s="228"/>
      <c r="C179" s="229"/>
      <c r="D179" s="222" t="s">
        <v>132</v>
      </c>
      <c r="E179" s="230" t="s">
        <v>1</v>
      </c>
      <c r="F179" s="231" t="s">
        <v>215</v>
      </c>
      <c r="G179" s="229"/>
      <c r="H179" s="232">
        <v>187.5</v>
      </c>
      <c r="I179" s="233"/>
      <c r="J179" s="229"/>
      <c r="K179" s="229"/>
      <c r="L179" s="234"/>
      <c r="M179" s="235"/>
      <c r="N179" s="236"/>
      <c r="O179" s="236"/>
      <c r="P179" s="236"/>
      <c r="Q179" s="236"/>
      <c r="R179" s="236"/>
      <c r="S179" s="236"/>
      <c r="T179" s="23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8" t="s">
        <v>132</v>
      </c>
      <c r="AU179" s="238" t="s">
        <v>83</v>
      </c>
      <c r="AV179" s="13" t="s">
        <v>83</v>
      </c>
      <c r="AW179" s="13" t="s">
        <v>32</v>
      </c>
      <c r="AX179" s="13" t="s">
        <v>81</v>
      </c>
      <c r="AY179" s="238" t="s">
        <v>120</v>
      </c>
    </row>
    <row r="180" s="2" customFormat="1" ht="24.15" customHeight="1">
      <c r="A180" s="36"/>
      <c r="B180" s="37"/>
      <c r="C180" s="209" t="s">
        <v>222</v>
      </c>
      <c r="D180" s="209" t="s">
        <v>122</v>
      </c>
      <c r="E180" s="210" t="s">
        <v>223</v>
      </c>
      <c r="F180" s="211" t="s">
        <v>224</v>
      </c>
      <c r="G180" s="212" t="s">
        <v>144</v>
      </c>
      <c r="H180" s="213">
        <v>1</v>
      </c>
      <c r="I180" s="214"/>
      <c r="J180" s="215">
        <f>ROUND(I180*H180,2)</f>
        <v>0</v>
      </c>
      <c r="K180" s="211" t="s">
        <v>145</v>
      </c>
      <c r="L180" s="42"/>
      <c r="M180" s="216" t="s">
        <v>1</v>
      </c>
      <c r="N180" s="217" t="s">
        <v>41</v>
      </c>
      <c r="O180" s="89"/>
      <c r="P180" s="218">
        <f>O180*H180</f>
        <v>0</v>
      </c>
      <c r="Q180" s="218">
        <v>0.01281</v>
      </c>
      <c r="R180" s="218">
        <f>Q180*H180</f>
        <v>0.01281</v>
      </c>
      <c r="S180" s="218">
        <v>0</v>
      </c>
      <c r="T180" s="219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0" t="s">
        <v>126</v>
      </c>
      <c r="AT180" s="220" t="s">
        <v>122</v>
      </c>
      <c r="AU180" s="220" t="s">
        <v>83</v>
      </c>
      <c r="AY180" s="15" t="s">
        <v>120</v>
      </c>
      <c r="BE180" s="221">
        <f>IF(N180="základní",J180,0)</f>
        <v>0</v>
      </c>
      <c r="BF180" s="221">
        <f>IF(N180="snížená",J180,0)</f>
        <v>0</v>
      </c>
      <c r="BG180" s="221">
        <f>IF(N180="zákl. přenesená",J180,0)</f>
        <v>0</v>
      </c>
      <c r="BH180" s="221">
        <f>IF(N180="sníž. přenesená",J180,0)</f>
        <v>0</v>
      </c>
      <c r="BI180" s="221">
        <f>IF(N180="nulová",J180,0)</f>
        <v>0</v>
      </c>
      <c r="BJ180" s="15" t="s">
        <v>81</v>
      </c>
      <c r="BK180" s="221">
        <f>ROUND(I180*H180,2)</f>
        <v>0</v>
      </c>
      <c r="BL180" s="15" t="s">
        <v>126</v>
      </c>
      <c r="BM180" s="220" t="s">
        <v>225</v>
      </c>
    </row>
    <row r="181" s="2" customFormat="1">
      <c r="A181" s="36"/>
      <c r="B181" s="37"/>
      <c r="C181" s="38"/>
      <c r="D181" s="222" t="s">
        <v>128</v>
      </c>
      <c r="E181" s="38"/>
      <c r="F181" s="223" t="s">
        <v>226</v>
      </c>
      <c r="G181" s="38"/>
      <c r="H181" s="38"/>
      <c r="I181" s="224"/>
      <c r="J181" s="38"/>
      <c r="K181" s="38"/>
      <c r="L181" s="42"/>
      <c r="M181" s="225"/>
      <c r="N181" s="226"/>
      <c r="O181" s="89"/>
      <c r="P181" s="89"/>
      <c r="Q181" s="89"/>
      <c r="R181" s="89"/>
      <c r="S181" s="89"/>
      <c r="T181" s="90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5" t="s">
        <v>128</v>
      </c>
      <c r="AU181" s="15" t="s">
        <v>83</v>
      </c>
    </row>
    <row r="182" s="2" customFormat="1" ht="24.15" customHeight="1">
      <c r="A182" s="36"/>
      <c r="B182" s="37"/>
      <c r="C182" s="209" t="s">
        <v>227</v>
      </c>
      <c r="D182" s="209" t="s">
        <v>122</v>
      </c>
      <c r="E182" s="210" t="s">
        <v>228</v>
      </c>
      <c r="F182" s="211" t="s">
        <v>229</v>
      </c>
      <c r="G182" s="212" t="s">
        <v>144</v>
      </c>
      <c r="H182" s="213">
        <v>5</v>
      </c>
      <c r="I182" s="214"/>
      <c r="J182" s="215">
        <f>ROUND(I182*H182,2)</f>
        <v>0</v>
      </c>
      <c r="K182" s="211" t="s">
        <v>145</v>
      </c>
      <c r="L182" s="42"/>
      <c r="M182" s="216" t="s">
        <v>1</v>
      </c>
      <c r="N182" s="217" t="s">
        <v>41</v>
      </c>
      <c r="O182" s="89"/>
      <c r="P182" s="218">
        <f>O182*H182</f>
        <v>0</v>
      </c>
      <c r="Q182" s="218">
        <v>0.021350000000000001</v>
      </c>
      <c r="R182" s="218">
        <f>Q182*H182</f>
        <v>0.10675000000000001</v>
      </c>
      <c r="S182" s="218">
        <v>0</v>
      </c>
      <c r="T182" s="219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0" t="s">
        <v>126</v>
      </c>
      <c r="AT182" s="220" t="s">
        <v>122</v>
      </c>
      <c r="AU182" s="220" t="s">
        <v>83</v>
      </c>
      <c r="AY182" s="15" t="s">
        <v>120</v>
      </c>
      <c r="BE182" s="221">
        <f>IF(N182="základní",J182,0)</f>
        <v>0</v>
      </c>
      <c r="BF182" s="221">
        <f>IF(N182="snížená",J182,0)</f>
        <v>0</v>
      </c>
      <c r="BG182" s="221">
        <f>IF(N182="zákl. přenesená",J182,0)</f>
        <v>0</v>
      </c>
      <c r="BH182" s="221">
        <f>IF(N182="sníž. přenesená",J182,0)</f>
        <v>0</v>
      </c>
      <c r="BI182" s="221">
        <f>IF(N182="nulová",J182,0)</f>
        <v>0</v>
      </c>
      <c r="BJ182" s="15" t="s">
        <v>81</v>
      </c>
      <c r="BK182" s="221">
        <f>ROUND(I182*H182,2)</f>
        <v>0</v>
      </c>
      <c r="BL182" s="15" t="s">
        <v>126</v>
      </c>
      <c r="BM182" s="220" t="s">
        <v>230</v>
      </c>
    </row>
    <row r="183" s="2" customFormat="1">
      <c r="A183" s="36"/>
      <c r="B183" s="37"/>
      <c r="C183" s="38"/>
      <c r="D183" s="222" t="s">
        <v>128</v>
      </c>
      <c r="E183" s="38"/>
      <c r="F183" s="223" t="s">
        <v>231</v>
      </c>
      <c r="G183" s="38"/>
      <c r="H183" s="38"/>
      <c r="I183" s="224"/>
      <c r="J183" s="38"/>
      <c r="K183" s="38"/>
      <c r="L183" s="42"/>
      <c r="M183" s="225"/>
      <c r="N183" s="226"/>
      <c r="O183" s="89"/>
      <c r="P183" s="89"/>
      <c r="Q183" s="89"/>
      <c r="R183" s="89"/>
      <c r="S183" s="89"/>
      <c r="T183" s="90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128</v>
      </c>
      <c r="AU183" s="15" t="s">
        <v>83</v>
      </c>
    </row>
    <row r="184" s="2" customFormat="1" ht="24.15" customHeight="1">
      <c r="A184" s="36"/>
      <c r="B184" s="37"/>
      <c r="C184" s="209" t="s">
        <v>232</v>
      </c>
      <c r="D184" s="209" t="s">
        <v>122</v>
      </c>
      <c r="E184" s="210" t="s">
        <v>233</v>
      </c>
      <c r="F184" s="211" t="s">
        <v>234</v>
      </c>
      <c r="G184" s="212" t="s">
        <v>144</v>
      </c>
      <c r="H184" s="213">
        <v>3</v>
      </c>
      <c r="I184" s="214"/>
      <c r="J184" s="215">
        <f>ROUND(I184*H184,2)</f>
        <v>0</v>
      </c>
      <c r="K184" s="211" t="s">
        <v>145</v>
      </c>
      <c r="L184" s="42"/>
      <c r="M184" s="216" t="s">
        <v>1</v>
      </c>
      <c r="N184" s="217" t="s">
        <v>41</v>
      </c>
      <c r="O184" s="89"/>
      <c r="P184" s="218">
        <f>O184*H184</f>
        <v>0</v>
      </c>
      <c r="Q184" s="218">
        <v>0.02989</v>
      </c>
      <c r="R184" s="218">
        <f>Q184*H184</f>
        <v>0.08967</v>
      </c>
      <c r="S184" s="218">
        <v>0</v>
      </c>
      <c r="T184" s="219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0" t="s">
        <v>126</v>
      </c>
      <c r="AT184" s="220" t="s">
        <v>122</v>
      </c>
      <c r="AU184" s="220" t="s">
        <v>83</v>
      </c>
      <c r="AY184" s="15" t="s">
        <v>120</v>
      </c>
      <c r="BE184" s="221">
        <f>IF(N184="základní",J184,0)</f>
        <v>0</v>
      </c>
      <c r="BF184" s="221">
        <f>IF(N184="snížená",J184,0)</f>
        <v>0</v>
      </c>
      <c r="BG184" s="221">
        <f>IF(N184="zákl. přenesená",J184,0)</f>
        <v>0</v>
      </c>
      <c r="BH184" s="221">
        <f>IF(N184="sníž. přenesená",J184,0)</f>
        <v>0</v>
      </c>
      <c r="BI184" s="221">
        <f>IF(N184="nulová",J184,0)</f>
        <v>0</v>
      </c>
      <c r="BJ184" s="15" t="s">
        <v>81</v>
      </c>
      <c r="BK184" s="221">
        <f>ROUND(I184*H184,2)</f>
        <v>0</v>
      </c>
      <c r="BL184" s="15" t="s">
        <v>126</v>
      </c>
      <c r="BM184" s="220" t="s">
        <v>235</v>
      </c>
    </row>
    <row r="185" s="2" customFormat="1">
      <c r="A185" s="36"/>
      <c r="B185" s="37"/>
      <c r="C185" s="38"/>
      <c r="D185" s="222" t="s">
        <v>128</v>
      </c>
      <c r="E185" s="38"/>
      <c r="F185" s="223" t="s">
        <v>236</v>
      </c>
      <c r="G185" s="38"/>
      <c r="H185" s="38"/>
      <c r="I185" s="224"/>
      <c r="J185" s="38"/>
      <c r="K185" s="38"/>
      <c r="L185" s="42"/>
      <c r="M185" s="225"/>
      <c r="N185" s="226"/>
      <c r="O185" s="89"/>
      <c r="P185" s="89"/>
      <c r="Q185" s="89"/>
      <c r="R185" s="89"/>
      <c r="S185" s="89"/>
      <c r="T185" s="90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128</v>
      </c>
      <c r="AU185" s="15" t="s">
        <v>83</v>
      </c>
    </row>
    <row r="186" s="2" customFormat="1" ht="21.75" customHeight="1">
      <c r="A186" s="36"/>
      <c r="B186" s="37"/>
      <c r="C186" s="209" t="s">
        <v>237</v>
      </c>
      <c r="D186" s="209" t="s">
        <v>122</v>
      </c>
      <c r="E186" s="210" t="s">
        <v>238</v>
      </c>
      <c r="F186" s="211" t="s">
        <v>239</v>
      </c>
      <c r="G186" s="212" t="s">
        <v>177</v>
      </c>
      <c r="H186" s="213">
        <v>165.25800000000001</v>
      </c>
      <c r="I186" s="214"/>
      <c r="J186" s="215">
        <f>ROUND(I186*H186,2)</f>
        <v>0</v>
      </c>
      <c r="K186" s="211" t="s">
        <v>1</v>
      </c>
      <c r="L186" s="42"/>
      <c r="M186" s="216" t="s">
        <v>1</v>
      </c>
      <c r="N186" s="217" t="s">
        <v>41</v>
      </c>
      <c r="O186" s="89"/>
      <c r="P186" s="218">
        <f>O186*H186</f>
        <v>0</v>
      </c>
      <c r="Q186" s="218">
        <v>0</v>
      </c>
      <c r="R186" s="218">
        <f>Q186*H186</f>
        <v>0</v>
      </c>
      <c r="S186" s="218">
        <v>0</v>
      </c>
      <c r="T186" s="219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0" t="s">
        <v>126</v>
      </c>
      <c r="AT186" s="220" t="s">
        <v>122</v>
      </c>
      <c r="AU186" s="220" t="s">
        <v>83</v>
      </c>
      <c r="AY186" s="15" t="s">
        <v>120</v>
      </c>
      <c r="BE186" s="221">
        <f>IF(N186="základní",J186,0)</f>
        <v>0</v>
      </c>
      <c r="BF186" s="221">
        <f>IF(N186="snížená",J186,0)</f>
        <v>0</v>
      </c>
      <c r="BG186" s="221">
        <f>IF(N186="zákl. přenesená",J186,0)</f>
        <v>0</v>
      </c>
      <c r="BH186" s="221">
        <f>IF(N186="sníž. přenesená",J186,0)</f>
        <v>0</v>
      </c>
      <c r="BI186" s="221">
        <f>IF(N186="nulová",J186,0)</f>
        <v>0</v>
      </c>
      <c r="BJ186" s="15" t="s">
        <v>81</v>
      </c>
      <c r="BK186" s="221">
        <f>ROUND(I186*H186,2)</f>
        <v>0</v>
      </c>
      <c r="BL186" s="15" t="s">
        <v>126</v>
      </c>
      <c r="BM186" s="220" t="s">
        <v>240</v>
      </c>
    </row>
    <row r="187" s="2" customFormat="1">
      <c r="A187" s="36"/>
      <c r="B187" s="37"/>
      <c r="C187" s="38"/>
      <c r="D187" s="222" t="s">
        <v>128</v>
      </c>
      <c r="E187" s="38"/>
      <c r="F187" s="223" t="s">
        <v>239</v>
      </c>
      <c r="G187" s="38"/>
      <c r="H187" s="38"/>
      <c r="I187" s="224"/>
      <c r="J187" s="38"/>
      <c r="K187" s="38"/>
      <c r="L187" s="42"/>
      <c r="M187" s="225"/>
      <c r="N187" s="226"/>
      <c r="O187" s="89"/>
      <c r="P187" s="89"/>
      <c r="Q187" s="89"/>
      <c r="R187" s="89"/>
      <c r="S187" s="89"/>
      <c r="T187" s="90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5" t="s">
        <v>128</v>
      </c>
      <c r="AU187" s="15" t="s">
        <v>83</v>
      </c>
    </row>
    <row r="188" s="2" customFormat="1">
      <c r="A188" s="36"/>
      <c r="B188" s="37"/>
      <c r="C188" s="38"/>
      <c r="D188" s="222" t="s">
        <v>130</v>
      </c>
      <c r="E188" s="38"/>
      <c r="F188" s="227" t="s">
        <v>241</v>
      </c>
      <c r="G188" s="38"/>
      <c r="H188" s="38"/>
      <c r="I188" s="224"/>
      <c r="J188" s="38"/>
      <c r="K188" s="38"/>
      <c r="L188" s="42"/>
      <c r="M188" s="225"/>
      <c r="N188" s="226"/>
      <c r="O188" s="89"/>
      <c r="P188" s="89"/>
      <c r="Q188" s="89"/>
      <c r="R188" s="89"/>
      <c r="S188" s="89"/>
      <c r="T188" s="90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130</v>
      </c>
      <c r="AU188" s="15" t="s">
        <v>83</v>
      </c>
    </row>
    <row r="189" s="13" customFormat="1">
      <c r="A189" s="13"/>
      <c r="B189" s="228"/>
      <c r="C189" s="229"/>
      <c r="D189" s="222" t="s">
        <v>132</v>
      </c>
      <c r="E189" s="230" t="s">
        <v>1</v>
      </c>
      <c r="F189" s="231" t="s">
        <v>242</v>
      </c>
      <c r="G189" s="229"/>
      <c r="H189" s="232">
        <v>165.25800000000001</v>
      </c>
      <c r="I189" s="233"/>
      <c r="J189" s="229"/>
      <c r="K189" s="229"/>
      <c r="L189" s="234"/>
      <c r="M189" s="235"/>
      <c r="N189" s="236"/>
      <c r="O189" s="236"/>
      <c r="P189" s="236"/>
      <c r="Q189" s="236"/>
      <c r="R189" s="236"/>
      <c r="S189" s="236"/>
      <c r="T189" s="23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8" t="s">
        <v>132</v>
      </c>
      <c r="AU189" s="238" t="s">
        <v>83</v>
      </c>
      <c r="AV189" s="13" t="s">
        <v>83</v>
      </c>
      <c r="AW189" s="13" t="s">
        <v>32</v>
      </c>
      <c r="AX189" s="13" t="s">
        <v>81</v>
      </c>
      <c r="AY189" s="238" t="s">
        <v>120</v>
      </c>
    </row>
    <row r="190" s="2" customFormat="1" ht="16.5" customHeight="1">
      <c r="A190" s="36"/>
      <c r="B190" s="37"/>
      <c r="C190" s="209" t="s">
        <v>243</v>
      </c>
      <c r="D190" s="209" t="s">
        <v>122</v>
      </c>
      <c r="E190" s="210" t="s">
        <v>244</v>
      </c>
      <c r="F190" s="211" t="s">
        <v>245</v>
      </c>
      <c r="G190" s="212" t="s">
        <v>246</v>
      </c>
      <c r="H190" s="213">
        <v>1</v>
      </c>
      <c r="I190" s="214"/>
      <c r="J190" s="215">
        <f>ROUND(I190*H190,2)</f>
        <v>0</v>
      </c>
      <c r="K190" s="211" t="s">
        <v>1</v>
      </c>
      <c r="L190" s="42"/>
      <c r="M190" s="216" t="s">
        <v>1</v>
      </c>
      <c r="N190" s="217" t="s">
        <v>41</v>
      </c>
      <c r="O190" s="89"/>
      <c r="P190" s="218">
        <f>O190*H190</f>
        <v>0</v>
      </c>
      <c r="Q190" s="218">
        <v>0</v>
      </c>
      <c r="R190" s="218">
        <f>Q190*H190</f>
        <v>0</v>
      </c>
      <c r="S190" s="218">
        <v>0</v>
      </c>
      <c r="T190" s="219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0" t="s">
        <v>126</v>
      </c>
      <c r="AT190" s="220" t="s">
        <v>122</v>
      </c>
      <c r="AU190" s="220" t="s">
        <v>83</v>
      </c>
      <c r="AY190" s="15" t="s">
        <v>120</v>
      </c>
      <c r="BE190" s="221">
        <f>IF(N190="základní",J190,0)</f>
        <v>0</v>
      </c>
      <c r="BF190" s="221">
        <f>IF(N190="snížená",J190,0)</f>
        <v>0</v>
      </c>
      <c r="BG190" s="221">
        <f>IF(N190="zákl. přenesená",J190,0)</f>
        <v>0</v>
      </c>
      <c r="BH190" s="221">
        <f>IF(N190="sníž. přenesená",J190,0)</f>
        <v>0</v>
      </c>
      <c r="BI190" s="221">
        <f>IF(N190="nulová",J190,0)</f>
        <v>0</v>
      </c>
      <c r="BJ190" s="15" t="s">
        <v>81</v>
      </c>
      <c r="BK190" s="221">
        <f>ROUND(I190*H190,2)</f>
        <v>0</v>
      </c>
      <c r="BL190" s="15" t="s">
        <v>126</v>
      </c>
      <c r="BM190" s="220" t="s">
        <v>247</v>
      </c>
    </row>
    <row r="191" s="2" customFormat="1">
      <c r="A191" s="36"/>
      <c r="B191" s="37"/>
      <c r="C191" s="38"/>
      <c r="D191" s="222" t="s">
        <v>128</v>
      </c>
      <c r="E191" s="38"/>
      <c r="F191" s="223" t="s">
        <v>248</v>
      </c>
      <c r="G191" s="38"/>
      <c r="H191" s="38"/>
      <c r="I191" s="224"/>
      <c r="J191" s="38"/>
      <c r="K191" s="38"/>
      <c r="L191" s="42"/>
      <c r="M191" s="225"/>
      <c r="N191" s="226"/>
      <c r="O191" s="89"/>
      <c r="P191" s="89"/>
      <c r="Q191" s="89"/>
      <c r="R191" s="89"/>
      <c r="S191" s="89"/>
      <c r="T191" s="90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128</v>
      </c>
      <c r="AU191" s="15" t="s">
        <v>83</v>
      </c>
    </row>
    <row r="192" s="2" customFormat="1">
      <c r="A192" s="36"/>
      <c r="B192" s="37"/>
      <c r="C192" s="38"/>
      <c r="D192" s="222" t="s">
        <v>130</v>
      </c>
      <c r="E192" s="38"/>
      <c r="F192" s="227" t="s">
        <v>249</v>
      </c>
      <c r="G192" s="38"/>
      <c r="H192" s="38"/>
      <c r="I192" s="224"/>
      <c r="J192" s="38"/>
      <c r="K192" s="38"/>
      <c r="L192" s="42"/>
      <c r="M192" s="225"/>
      <c r="N192" s="226"/>
      <c r="O192" s="89"/>
      <c r="P192" s="89"/>
      <c r="Q192" s="89"/>
      <c r="R192" s="89"/>
      <c r="S192" s="89"/>
      <c r="T192" s="90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130</v>
      </c>
      <c r="AU192" s="15" t="s">
        <v>83</v>
      </c>
    </row>
    <row r="193" s="12" customFormat="1" ht="22.8" customHeight="1">
      <c r="A193" s="12"/>
      <c r="B193" s="193"/>
      <c r="C193" s="194"/>
      <c r="D193" s="195" t="s">
        <v>75</v>
      </c>
      <c r="E193" s="207" t="s">
        <v>134</v>
      </c>
      <c r="F193" s="207" t="s">
        <v>250</v>
      </c>
      <c r="G193" s="194"/>
      <c r="H193" s="194"/>
      <c r="I193" s="197"/>
      <c r="J193" s="208">
        <f>BK193</f>
        <v>0</v>
      </c>
      <c r="K193" s="194"/>
      <c r="L193" s="199"/>
      <c r="M193" s="200"/>
      <c r="N193" s="201"/>
      <c r="O193" s="201"/>
      <c r="P193" s="202">
        <f>SUM(P194:P214)</f>
        <v>0</v>
      </c>
      <c r="Q193" s="201"/>
      <c r="R193" s="202">
        <f>SUM(R194:R214)</f>
        <v>7.743739999999999</v>
      </c>
      <c r="S193" s="201"/>
      <c r="T193" s="203">
        <f>SUM(T194:T214)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4" t="s">
        <v>81</v>
      </c>
      <c r="AT193" s="205" t="s">
        <v>75</v>
      </c>
      <c r="AU193" s="205" t="s">
        <v>81</v>
      </c>
      <c r="AY193" s="204" t="s">
        <v>120</v>
      </c>
      <c r="BK193" s="206">
        <f>SUM(BK194:BK214)</f>
        <v>0</v>
      </c>
    </row>
    <row r="194" s="2" customFormat="1" ht="24.15" customHeight="1">
      <c r="A194" s="36"/>
      <c r="B194" s="37"/>
      <c r="C194" s="209" t="s">
        <v>251</v>
      </c>
      <c r="D194" s="209" t="s">
        <v>122</v>
      </c>
      <c r="E194" s="210" t="s">
        <v>252</v>
      </c>
      <c r="F194" s="211" t="s">
        <v>253</v>
      </c>
      <c r="G194" s="212" t="s">
        <v>144</v>
      </c>
      <c r="H194" s="213">
        <v>42</v>
      </c>
      <c r="I194" s="214"/>
      <c r="J194" s="215">
        <f>ROUND(I194*H194,2)</f>
        <v>0</v>
      </c>
      <c r="K194" s="211" t="s">
        <v>145</v>
      </c>
      <c r="L194" s="42"/>
      <c r="M194" s="216" t="s">
        <v>1</v>
      </c>
      <c r="N194" s="217" t="s">
        <v>41</v>
      </c>
      <c r="O194" s="89"/>
      <c r="P194" s="218">
        <f>O194*H194</f>
        <v>0</v>
      </c>
      <c r="Q194" s="218">
        <v>0.17488999999999999</v>
      </c>
      <c r="R194" s="218">
        <f>Q194*H194</f>
        <v>7.3453799999999996</v>
      </c>
      <c r="S194" s="218">
        <v>0</v>
      </c>
      <c r="T194" s="219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0" t="s">
        <v>126</v>
      </c>
      <c r="AT194" s="220" t="s">
        <v>122</v>
      </c>
      <c r="AU194" s="220" t="s">
        <v>83</v>
      </c>
      <c r="AY194" s="15" t="s">
        <v>120</v>
      </c>
      <c r="BE194" s="221">
        <f>IF(N194="základní",J194,0)</f>
        <v>0</v>
      </c>
      <c r="BF194" s="221">
        <f>IF(N194="snížená",J194,0)</f>
        <v>0</v>
      </c>
      <c r="BG194" s="221">
        <f>IF(N194="zákl. přenesená",J194,0)</f>
        <v>0</v>
      </c>
      <c r="BH194" s="221">
        <f>IF(N194="sníž. přenesená",J194,0)</f>
        <v>0</v>
      </c>
      <c r="BI194" s="221">
        <f>IF(N194="nulová",J194,0)</f>
        <v>0</v>
      </c>
      <c r="BJ194" s="15" t="s">
        <v>81</v>
      </c>
      <c r="BK194" s="221">
        <f>ROUND(I194*H194,2)</f>
        <v>0</v>
      </c>
      <c r="BL194" s="15" t="s">
        <v>126</v>
      </c>
      <c r="BM194" s="220" t="s">
        <v>254</v>
      </c>
    </row>
    <row r="195" s="2" customFormat="1">
      <c r="A195" s="36"/>
      <c r="B195" s="37"/>
      <c r="C195" s="38"/>
      <c r="D195" s="222" t="s">
        <v>128</v>
      </c>
      <c r="E195" s="38"/>
      <c r="F195" s="223" t="s">
        <v>255</v>
      </c>
      <c r="G195" s="38"/>
      <c r="H195" s="38"/>
      <c r="I195" s="224"/>
      <c r="J195" s="38"/>
      <c r="K195" s="38"/>
      <c r="L195" s="42"/>
      <c r="M195" s="225"/>
      <c r="N195" s="226"/>
      <c r="O195" s="89"/>
      <c r="P195" s="89"/>
      <c r="Q195" s="89"/>
      <c r="R195" s="89"/>
      <c r="S195" s="89"/>
      <c r="T195" s="90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5" t="s">
        <v>128</v>
      </c>
      <c r="AU195" s="15" t="s">
        <v>83</v>
      </c>
    </row>
    <row r="196" s="13" customFormat="1">
      <c r="A196" s="13"/>
      <c r="B196" s="228"/>
      <c r="C196" s="229"/>
      <c r="D196" s="222" t="s">
        <v>132</v>
      </c>
      <c r="E196" s="230" t="s">
        <v>1</v>
      </c>
      <c r="F196" s="231" t="s">
        <v>256</v>
      </c>
      <c r="G196" s="229"/>
      <c r="H196" s="232">
        <v>42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8" t="s">
        <v>132</v>
      </c>
      <c r="AU196" s="238" t="s">
        <v>83</v>
      </c>
      <c r="AV196" s="13" t="s">
        <v>83</v>
      </c>
      <c r="AW196" s="13" t="s">
        <v>32</v>
      </c>
      <c r="AX196" s="13" t="s">
        <v>81</v>
      </c>
      <c r="AY196" s="238" t="s">
        <v>120</v>
      </c>
    </row>
    <row r="197" s="2" customFormat="1" ht="24.15" customHeight="1">
      <c r="A197" s="36"/>
      <c r="B197" s="37"/>
      <c r="C197" s="239" t="s">
        <v>7</v>
      </c>
      <c r="D197" s="239" t="s">
        <v>257</v>
      </c>
      <c r="E197" s="240" t="s">
        <v>258</v>
      </c>
      <c r="F197" s="241" t="s">
        <v>259</v>
      </c>
      <c r="G197" s="242" t="s">
        <v>144</v>
      </c>
      <c r="H197" s="243">
        <v>7</v>
      </c>
      <c r="I197" s="244"/>
      <c r="J197" s="245">
        <f>ROUND(I197*H197,2)</f>
        <v>0</v>
      </c>
      <c r="K197" s="241" t="s">
        <v>145</v>
      </c>
      <c r="L197" s="246"/>
      <c r="M197" s="247" t="s">
        <v>1</v>
      </c>
      <c r="N197" s="248" t="s">
        <v>41</v>
      </c>
      <c r="O197" s="89"/>
      <c r="P197" s="218">
        <f>O197*H197</f>
        <v>0</v>
      </c>
      <c r="Q197" s="218">
        <v>0.0043</v>
      </c>
      <c r="R197" s="218">
        <f>Q197*H197</f>
        <v>0.030100000000000002</v>
      </c>
      <c r="S197" s="218">
        <v>0</v>
      </c>
      <c r="T197" s="219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0" t="s">
        <v>168</v>
      </c>
      <c r="AT197" s="220" t="s">
        <v>257</v>
      </c>
      <c r="AU197" s="220" t="s">
        <v>83</v>
      </c>
      <c r="AY197" s="15" t="s">
        <v>120</v>
      </c>
      <c r="BE197" s="221">
        <f>IF(N197="základní",J197,0)</f>
        <v>0</v>
      </c>
      <c r="BF197" s="221">
        <f>IF(N197="snížená",J197,0)</f>
        <v>0</v>
      </c>
      <c r="BG197" s="221">
        <f>IF(N197="zákl. přenesená",J197,0)</f>
        <v>0</v>
      </c>
      <c r="BH197" s="221">
        <f>IF(N197="sníž. přenesená",J197,0)</f>
        <v>0</v>
      </c>
      <c r="BI197" s="221">
        <f>IF(N197="nulová",J197,0)</f>
        <v>0</v>
      </c>
      <c r="BJ197" s="15" t="s">
        <v>81</v>
      </c>
      <c r="BK197" s="221">
        <f>ROUND(I197*H197,2)</f>
        <v>0</v>
      </c>
      <c r="BL197" s="15" t="s">
        <v>126</v>
      </c>
      <c r="BM197" s="220" t="s">
        <v>260</v>
      </c>
    </row>
    <row r="198" s="2" customFormat="1">
      <c r="A198" s="36"/>
      <c r="B198" s="37"/>
      <c r="C198" s="38"/>
      <c r="D198" s="222" t="s">
        <v>128</v>
      </c>
      <c r="E198" s="38"/>
      <c r="F198" s="223" t="s">
        <v>259</v>
      </c>
      <c r="G198" s="38"/>
      <c r="H198" s="38"/>
      <c r="I198" s="224"/>
      <c r="J198" s="38"/>
      <c r="K198" s="38"/>
      <c r="L198" s="42"/>
      <c r="M198" s="225"/>
      <c r="N198" s="226"/>
      <c r="O198" s="89"/>
      <c r="P198" s="89"/>
      <c r="Q198" s="89"/>
      <c r="R198" s="89"/>
      <c r="S198" s="89"/>
      <c r="T198" s="90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128</v>
      </c>
      <c r="AU198" s="15" t="s">
        <v>83</v>
      </c>
    </row>
    <row r="199" s="2" customFormat="1" ht="24.15" customHeight="1">
      <c r="A199" s="36"/>
      <c r="B199" s="37"/>
      <c r="C199" s="239" t="s">
        <v>261</v>
      </c>
      <c r="D199" s="239" t="s">
        <v>257</v>
      </c>
      <c r="E199" s="240" t="s">
        <v>262</v>
      </c>
      <c r="F199" s="241" t="s">
        <v>263</v>
      </c>
      <c r="G199" s="242" t="s">
        <v>144</v>
      </c>
      <c r="H199" s="243">
        <v>35</v>
      </c>
      <c r="I199" s="244"/>
      <c r="J199" s="245">
        <f>ROUND(I199*H199,2)</f>
        <v>0</v>
      </c>
      <c r="K199" s="241" t="s">
        <v>145</v>
      </c>
      <c r="L199" s="246"/>
      <c r="M199" s="247" t="s">
        <v>1</v>
      </c>
      <c r="N199" s="248" t="s">
        <v>41</v>
      </c>
      <c r="O199" s="89"/>
      <c r="P199" s="218">
        <f>O199*H199</f>
        <v>0</v>
      </c>
      <c r="Q199" s="218">
        <v>0.0035000000000000001</v>
      </c>
      <c r="R199" s="218">
        <f>Q199*H199</f>
        <v>0.1225</v>
      </c>
      <c r="S199" s="218">
        <v>0</v>
      </c>
      <c r="T199" s="219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0" t="s">
        <v>168</v>
      </c>
      <c r="AT199" s="220" t="s">
        <v>257</v>
      </c>
      <c r="AU199" s="220" t="s">
        <v>83</v>
      </c>
      <c r="AY199" s="15" t="s">
        <v>120</v>
      </c>
      <c r="BE199" s="221">
        <f>IF(N199="základní",J199,0)</f>
        <v>0</v>
      </c>
      <c r="BF199" s="221">
        <f>IF(N199="snížená",J199,0)</f>
        <v>0</v>
      </c>
      <c r="BG199" s="221">
        <f>IF(N199="zákl. přenesená",J199,0)</f>
        <v>0</v>
      </c>
      <c r="BH199" s="221">
        <f>IF(N199="sníž. přenesená",J199,0)</f>
        <v>0</v>
      </c>
      <c r="BI199" s="221">
        <f>IF(N199="nulová",J199,0)</f>
        <v>0</v>
      </c>
      <c r="BJ199" s="15" t="s">
        <v>81</v>
      </c>
      <c r="BK199" s="221">
        <f>ROUND(I199*H199,2)</f>
        <v>0</v>
      </c>
      <c r="BL199" s="15" t="s">
        <v>126</v>
      </c>
      <c r="BM199" s="220" t="s">
        <v>264</v>
      </c>
    </row>
    <row r="200" s="2" customFormat="1">
      <c r="A200" s="36"/>
      <c r="B200" s="37"/>
      <c r="C200" s="38"/>
      <c r="D200" s="222" t="s">
        <v>128</v>
      </c>
      <c r="E200" s="38"/>
      <c r="F200" s="223" t="s">
        <v>263</v>
      </c>
      <c r="G200" s="38"/>
      <c r="H200" s="38"/>
      <c r="I200" s="224"/>
      <c r="J200" s="38"/>
      <c r="K200" s="38"/>
      <c r="L200" s="42"/>
      <c r="M200" s="225"/>
      <c r="N200" s="226"/>
      <c r="O200" s="89"/>
      <c r="P200" s="89"/>
      <c r="Q200" s="89"/>
      <c r="R200" s="89"/>
      <c r="S200" s="89"/>
      <c r="T200" s="90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128</v>
      </c>
      <c r="AU200" s="15" t="s">
        <v>83</v>
      </c>
    </row>
    <row r="201" s="2" customFormat="1" ht="16.5" customHeight="1">
      <c r="A201" s="36"/>
      <c r="B201" s="37"/>
      <c r="C201" s="239" t="s">
        <v>265</v>
      </c>
      <c r="D201" s="239" t="s">
        <v>257</v>
      </c>
      <c r="E201" s="240" t="s">
        <v>266</v>
      </c>
      <c r="F201" s="241" t="s">
        <v>267</v>
      </c>
      <c r="G201" s="242" t="s">
        <v>144</v>
      </c>
      <c r="H201" s="243">
        <v>12</v>
      </c>
      <c r="I201" s="244"/>
      <c r="J201" s="245">
        <f>ROUND(I201*H201,2)</f>
        <v>0</v>
      </c>
      <c r="K201" s="241" t="s">
        <v>145</v>
      </c>
      <c r="L201" s="246"/>
      <c r="M201" s="247" t="s">
        <v>1</v>
      </c>
      <c r="N201" s="248" t="s">
        <v>41</v>
      </c>
      <c r="O201" s="89"/>
      <c r="P201" s="218">
        <f>O201*H201</f>
        <v>0</v>
      </c>
      <c r="Q201" s="218">
        <v>0.0028700000000000002</v>
      </c>
      <c r="R201" s="218">
        <f>Q201*H201</f>
        <v>0.034439999999999998</v>
      </c>
      <c r="S201" s="218">
        <v>0</v>
      </c>
      <c r="T201" s="219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20" t="s">
        <v>168</v>
      </c>
      <c r="AT201" s="220" t="s">
        <v>257</v>
      </c>
      <c r="AU201" s="220" t="s">
        <v>83</v>
      </c>
      <c r="AY201" s="15" t="s">
        <v>120</v>
      </c>
      <c r="BE201" s="221">
        <f>IF(N201="základní",J201,0)</f>
        <v>0</v>
      </c>
      <c r="BF201" s="221">
        <f>IF(N201="snížená",J201,0)</f>
        <v>0</v>
      </c>
      <c r="BG201" s="221">
        <f>IF(N201="zákl. přenesená",J201,0)</f>
        <v>0</v>
      </c>
      <c r="BH201" s="221">
        <f>IF(N201="sníž. přenesená",J201,0)</f>
        <v>0</v>
      </c>
      <c r="BI201" s="221">
        <f>IF(N201="nulová",J201,0)</f>
        <v>0</v>
      </c>
      <c r="BJ201" s="15" t="s">
        <v>81</v>
      </c>
      <c r="BK201" s="221">
        <f>ROUND(I201*H201,2)</f>
        <v>0</v>
      </c>
      <c r="BL201" s="15" t="s">
        <v>126</v>
      </c>
      <c r="BM201" s="220" t="s">
        <v>268</v>
      </c>
    </row>
    <row r="202" s="2" customFormat="1">
      <c r="A202" s="36"/>
      <c r="B202" s="37"/>
      <c r="C202" s="38"/>
      <c r="D202" s="222" t="s">
        <v>128</v>
      </c>
      <c r="E202" s="38"/>
      <c r="F202" s="223" t="s">
        <v>267</v>
      </c>
      <c r="G202" s="38"/>
      <c r="H202" s="38"/>
      <c r="I202" s="224"/>
      <c r="J202" s="38"/>
      <c r="K202" s="38"/>
      <c r="L202" s="42"/>
      <c r="M202" s="225"/>
      <c r="N202" s="226"/>
      <c r="O202" s="89"/>
      <c r="P202" s="89"/>
      <c r="Q202" s="89"/>
      <c r="R202" s="89"/>
      <c r="S202" s="89"/>
      <c r="T202" s="90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128</v>
      </c>
      <c r="AU202" s="15" t="s">
        <v>83</v>
      </c>
    </row>
    <row r="203" s="2" customFormat="1" ht="24.15" customHeight="1">
      <c r="A203" s="36"/>
      <c r="B203" s="37"/>
      <c r="C203" s="209" t="s">
        <v>269</v>
      </c>
      <c r="D203" s="209" t="s">
        <v>122</v>
      </c>
      <c r="E203" s="210" t="s">
        <v>270</v>
      </c>
      <c r="F203" s="211" t="s">
        <v>271</v>
      </c>
      <c r="G203" s="212" t="s">
        <v>157</v>
      </c>
      <c r="H203" s="213">
        <v>125</v>
      </c>
      <c r="I203" s="214"/>
      <c r="J203" s="215">
        <f>ROUND(I203*H203,2)</f>
        <v>0</v>
      </c>
      <c r="K203" s="211" t="s">
        <v>145</v>
      </c>
      <c r="L203" s="42"/>
      <c r="M203" s="216" t="s">
        <v>1</v>
      </c>
      <c r="N203" s="217" t="s">
        <v>41</v>
      </c>
      <c r="O203" s="89"/>
      <c r="P203" s="218">
        <f>O203*H203</f>
        <v>0</v>
      </c>
      <c r="Q203" s="218">
        <v>0</v>
      </c>
      <c r="R203" s="218">
        <f>Q203*H203</f>
        <v>0</v>
      </c>
      <c r="S203" s="218">
        <v>0</v>
      </c>
      <c r="T203" s="219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0" t="s">
        <v>126</v>
      </c>
      <c r="AT203" s="220" t="s">
        <v>122</v>
      </c>
      <c r="AU203" s="220" t="s">
        <v>83</v>
      </c>
      <c r="AY203" s="15" t="s">
        <v>120</v>
      </c>
      <c r="BE203" s="221">
        <f>IF(N203="základní",J203,0)</f>
        <v>0</v>
      </c>
      <c r="BF203" s="221">
        <f>IF(N203="snížená",J203,0)</f>
        <v>0</v>
      </c>
      <c r="BG203" s="221">
        <f>IF(N203="zákl. přenesená",J203,0)</f>
        <v>0</v>
      </c>
      <c r="BH203" s="221">
        <f>IF(N203="sníž. přenesená",J203,0)</f>
        <v>0</v>
      </c>
      <c r="BI203" s="221">
        <f>IF(N203="nulová",J203,0)</f>
        <v>0</v>
      </c>
      <c r="BJ203" s="15" t="s">
        <v>81</v>
      </c>
      <c r="BK203" s="221">
        <f>ROUND(I203*H203,2)</f>
        <v>0</v>
      </c>
      <c r="BL203" s="15" t="s">
        <v>126</v>
      </c>
      <c r="BM203" s="220" t="s">
        <v>272</v>
      </c>
    </row>
    <row r="204" s="2" customFormat="1">
      <c r="A204" s="36"/>
      <c r="B204" s="37"/>
      <c r="C204" s="38"/>
      <c r="D204" s="222" t="s">
        <v>128</v>
      </c>
      <c r="E204" s="38"/>
      <c r="F204" s="223" t="s">
        <v>273</v>
      </c>
      <c r="G204" s="38"/>
      <c r="H204" s="38"/>
      <c r="I204" s="224"/>
      <c r="J204" s="38"/>
      <c r="K204" s="38"/>
      <c r="L204" s="42"/>
      <c r="M204" s="225"/>
      <c r="N204" s="226"/>
      <c r="O204" s="89"/>
      <c r="P204" s="89"/>
      <c r="Q204" s="89"/>
      <c r="R204" s="89"/>
      <c r="S204" s="89"/>
      <c r="T204" s="90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128</v>
      </c>
      <c r="AU204" s="15" t="s">
        <v>83</v>
      </c>
    </row>
    <row r="205" s="2" customFormat="1" ht="24.15" customHeight="1">
      <c r="A205" s="36"/>
      <c r="B205" s="37"/>
      <c r="C205" s="239" t="s">
        <v>274</v>
      </c>
      <c r="D205" s="239" t="s">
        <v>257</v>
      </c>
      <c r="E205" s="240" t="s">
        <v>275</v>
      </c>
      <c r="F205" s="241" t="s">
        <v>276</v>
      </c>
      <c r="G205" s="242" t="s">
        <v>157</v>
      </c>
      <c r="H205" s="243">
        <v>125</v>
      </c>
      <c r="I205" s="244"/>
      <c r="J205" s="245">
        <f>ROUND(I205*H205,2)</f>
        <v>0</v>
      </c>
      <c r="K205" s="241" t="s">
        <v>145</v>
      </c>
      <c r="L205" s="246"/>
      <c r="M205" s="247" t="s">
        <v>1</v>
      </c>
      <c r="N205" s="248" t="s">
        <v>41</v>
      </c>
      <c r="O205" s="89"/>
      <c r="P205" s="218">
        <f>O205*H205</f>
        <v>0</v>
      </c>
      <c r="Q205" s="218">
        <v>0.0016000000000000001</v>
      </c>
      <c r="R205" s="218">
        <f>Q205*H205</f>
        <v>0.20000000000000001</v>
      </c>
      <c r="S205" s="218">
        <v>0</v>
      </c>
      <c r="T205" s="219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0" t="s">
        <v>168</v>
      </c>
      <c r="AT205" s="220" t="s">
        <v>257</v>
      </c>
      <c r="AU205" s="220" t="s">
        <v>83</v>
      </c>
      <c r="AY205" s="15" t="s">
        <v>120</v>
      </c>
      <c r="BE205" s="221">
        <f>IF(N205="základní",J205,0)</f>
        <v>0</v>
      </c>
      <c r="BF205" s="221">
        <f>IF(N205="snížená",J205,0)</f>
        <v>0</v>
      </c>
      <c r="BG205" s="221">
        <f>IF(N205="zákl. přenesená",J205,0)</f>
        <v>0</v>
      </c>
      <c r="BH205" s="221">
        <f>IF(N205="sníž. přenesená",J205,0)</f>
        <v>0</v>
      </c>
      <c r="BI205" s="221">
        <f>IF(N205="nulová",J205,0)</f>
        <v>0</v>
      </c>
      <c r="BJ205" s="15" t="s">
        <v>81</v>
      </c>
      <c r="BK205" s="221">
        <f>ROUND(I205*H205,2)</f>
        <v>0</v>
      </c>
      <c r="BL205" s="15" t="s">
        <v>126</v>
      </c>
      <c r="BM205" s="220" t="s">
        <v>277</v>
      </c>
    </row>
    <row r="206" s="2" customFormat="1">
      <c r="A206" s="36"/>
      <c r="B206" s="37"/>
      <c r="C206" s="38"/>
      <c r="D206" s="222" t="s">
        <v>128</v>
      </c>
      <c r="E206" s="38"/>
      <c r="F206" s="223" t="s">
        <v>276</v>
      </c>
      <c r="G206" s="38"/>
      <c r="H206" s="38"/>
      <c r="I206" s="224"/>
      <c r="J206" s="38"/>
      <c r="K206" s="38"/>
      <c r="L206" s="42"/>
      <c r="M206" s="225"/>
      <c r="N206" s="226"/>
      <c r="O206" s="89"/>
      <c r="P206" s="89"/>
      <c r="Q206" s="89"/>
      <c r="R206" s="89"/>
      <c r="S206" s="89"/>
      <c r="T206" s="90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128</v>
      </c>
      <c r="AU206" s="15" t="s">
        <v>83</v>
      </c>
    </row>
    <row r="207" s="13" customFormat="1">
      <c r="A207" s="13"/>
      <c r="B207" s="228"/>
      <c r="C207" s="229"/>
      <c r="D207" s="222" t="s">
        <v>132</v>
      </c>
      <c r="E207" s="229"/>
      <c r="F207" s="231" t="s">
        <v>278</v>
      </c>
      <c r="G207" s="229"/>
      <c r="H207" s="232">
        <v>125</v>
      </c>
      <c r="I207" s="233"/>
      <c r="J207" s="229"/>
      <c r="K207" s="229"/>
      <c r="L207" s="234"/>
      <c r="M207" s="235"/>
      <c r="N207" s="236"/>
      <c r="O207" s="236"/>
      <c r="P207" s="236"/>
      <c r="Q207" s="236"/>
      <c r="R207" s="236"/>
      <c r="S207" s="236"/>
      <c r="T207" s="23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8" t="s">
        <v>132</v>
      </c>
      <c r="AU207" s="238" t="s">
        <v>83</v>
      </c>
      <c r="AV207" s="13" t="s">
        <v>83</v>
      </c>
      <c r="AW207" s="13" t="s">
        <v>4</v>
      </c>
      <c r="AX207" s="13" t="s">
        <v>81</v>
      </c>
      <c r="AY207" s="238" t="s">
        <v>120</v>
      </c>
    </row>
    <row r="208" s="2" customFormat="1" ht="16.5" customHeight="1">
      <c r="A208" s="36"/>
      <c r="B208" s="37"/>
      <c r="C208" s="239" t="s">
        <v>279</v>
      </c>
      <c r="D208" s="239" t="s">
        <v>257</v>
      </c>
      <c r="E208" s="240" t="s">
        <v>280</v>
      </c>
      <c r="F208" s="241" t="s">
        <v>281</v>
      </c>
      <c r="G208" s="242" t="s">
        <v>157</v>
      </c>
      <c r="H208" s="243">
        <v>260</v>
      </c>
      <c r="I208" s="244"/>
      <c r="J208" s="245">
        <f>ROUND(I208*H208,2)</f>
        <v>0</v>
      </c>
      <c r="K208" s="241" t="s">
        <v>145</v>
      </c>
      <c r="L208" s="246"/>
      <c r="M208" s="247" t="s">
        <v>1</v>
      </c>
      <c r="N208" s="248" t="s">
        <v>41</v>
      </c>
      <c r="O208" s="89"/>
      <c r="P208" s="218">
        <f>O208*H208</f>
        <v>0</v>
      </c>
      <c r="Q208" s="218">
        <v>4.0000000000000003E-05</v>
      </c>
      <c r="R208" s="218">
        <f>Q208*H208</f>
        <v>0.010400000000000001</v>
      </c>
      <c r="S208" s="218">
        <v>0</v>
      </c>
      <c r="T208" s="219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0" t="s">
        <v>168</v>
      </c>
      <c r="AT208" s="220" t="s">
        <v>257</v>
      </c>
      <c r="AU208" s="220" t="s">
        <v>83</v>
      </c>
      <c r="AY208" s="15" t="s">
        <v>120</v>
      </c>
      <c r="BE208" s="221">
        <f>IF(N208="základní",J208,0)</f>
        <v>0</v>
      </c>
      <c r="BF208" s="221">
        <f>IF(N208="snížená",J208,0)</f>
        <v>0</v>
      </c>
      <c r="BG208" s="221">
        <f>IF(N208="zákl. přenesená",J208,0)</f>
        <v>0</v>
      </c>
      <c r="BH208" s="221">
        <f>IF(N208="sníž. přenesená",J208,0)</f>
        <v>0</v>
      </c>
      <c r="BI208" s="221">
        <f>IF(N208="nulová",J208,0)</f>
        <v>0</v>
      </c>
      <c r="BJ208" s="15" t="s">
        <v>81</v>
      </c>
      <c r="BK208" s="221">
        <f>ROUND(I208*H208,2)</f>
        <v>0</v>
      </c>
      <c r="BL208" s="15" t="s">
        <v>126</v>
      </c>
      <c r="BM208" s="220" t="s">
        <v>282</v>
      </c>
    </row>
    <row r="209" s="2" customFormat="1">
      <c r="A209" s="36"/>
      <c r="B209" s="37"/>
      <c r="C209" s="38"/>
      <c r="D209" s="222" t="s">
        <v>128</v>
      </c>
      <c r="E209" s="38"/>
      <c r="F209" s="223" t="s">
        <v>281</v>
      </c>
      <c r="G209" s="38"/>
      <c r="H209" s="38"/>
      <c r="I209" s="224"/>
      <c r="J209" s="38"/>
      <c r="K209" s="38"/>
      <c r="L209" s="42"/>
      <c r="M209" s="225"/>
      <c r="N209" s="226"/>
      <c r="O209" s="89"/>
      <c r="P209" s="89"/>
      <c r="Q209" s="89"/>
      <c r="R209" s="89"/>
      <c r="S209" s="89"/>
      <c r="T209" s="90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T209" s="15" t="s">
        <v>128</v>
      </c>
      <c r="AU209" s="15" t="s">
        <v>83</v>
      </c>
    </row>
    <row r="210" s="13" customFormat="1">
      <c r="A210" s="13"/>
      <c r="B210" s="228"/>
      <c r="C210" s="229"/>
      <c r="D210" s="222" t="s">
        <v>132</v>
      </c>
      <c r="E210" s="229"/>
      <c r="F210" s="231" t="s">
        <v>283</v>
      </c>
      <c r="G210" s="229"/>
      <c r="H210" s="232">
        <v>260</v>
      </c>
      <c r="I210" s="233"/>
      <c r="J210" s="229"/>
      <c r="K210" s="229"/>
      <c r="L210" s="234"/>
      <c r="M210" s="235"/>
      <c r="N210" s="236"/>
      <c r="O210" s="236"/>
      <c r="P210" s="236"/>
      <c r="Q210" s="236"/>
      <c r="R210" s="236"/>
      <c r="S210" s="236"/>
      <c r="T210" s="23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8" t="s">
        <v>132</v>
      </c>
      <c r="AU210" s="238" t="s">
        <v>83</v>
      </c>
      <c r="AV210" s="13" t="s">
        <v>83</v>
      </c>
      <c r="AW210" s="13" t="s">
        <v>4</v>
      </c>
      <c r="AX210" s="13" t="s">
        <v>81</v>
      </c>
      <c r="AY210" s="238" t="s">
        <v>120</v>
      </c>
    </row>
    <row r="211" s="2" customFormat="1" ht="16.5" customHeight="1">
      <c r="A211" s="36"/>
      <c r="B211" s="37"/>
      <c r="C211" s="239" t="s">
        <v>284</v>
      </c>
      <c r="D211" s="239" t="s">
        <v>257</v>
      </c>
      <c r="E211" s="240" t="s">
        <v>285</v>
      </c>
      <c r="F211" s="241" t="s">
        <v>286</v>
      </c>
      <c r="G211" s="242" t="s">
        <v>157</v>
      </c>
      <c r="H211" s="243">
        <v>25</v>
      </c>
      <c r="I211" s="244"/>
      <c r="J211" s="245">
        <f>ROUND(I211*H211,2)</f>
        <v>0</v>
      </c>
      <c r="K211" s="241" t="s">
        <v>145</v>
      </c>
      <c r="L211" s="246"/>
      <c r="M211" s="247" t="s">
        <v>1</v>
      </c>
      <c r="N211" s="248" t="s">
        <v>41</v>
      </c>
      <c r="O211" s="89"/>
      <c r="P211" s="218">
        <f>O211*H211</f>
        <v>0</v>
      </c>
      <c r="Q211" s="218">
        <v>2.0000000000000002E-05</v>
      </c>
      <c r="R211" s="218">
        <f>Q211*H211</f>
        <v>0.00050000000000000001</v>
      </c>
      <c r="S211" s="218">
        <v>0</v>
      </c>
      <c r="T211" s="219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0" t="s">
        <v>168</v>
      </c>
      <c r="AT211" s="220" t="s">
        <v>257</v>
      </c>
      <c r="AU211" s="220" t="s">
        <v>83</v>
      </c>
      <c r="AY211" s="15" t="s">
        <v>120</v>
      </c>
      <c r="BE211" s="221">
        <f>IF(N211="základní",J211,0)</f>
        <v>0</v>
      </c>
      <c r="BF211" s="221">
        <f>IF(N211="snížená",J211,0)</f>
        <v>0</v>
      </c>
      <c r="BG211" s="221">
        <f>IF(N211="zákl. přenesená",J211,0)</f>
        <v>0</v>
      </c>
      <c r="BH211" s="221">
        <f>IF(N211="sníž. přenesená",J211,0)</f>
        <v>0</v>
      </c>
      <c r="BI211" s="221">
        <f>IF(N211="nulová",J211,0)</f>
        <v>0</v>
      </c>
      <c r="BJ211" s="15" t="s">
        <v>81</v>
      </c>
      <c r="BK211" s="221">
        <f>ROUND(I211*H211,2)</f>
        <v>0</v>
      </c>
      <c r="BL211" s="15" t="s">
        <v>126</v>
      </c>
      <c r="BM211" s="220" t="s">
        <v>287</v>
      </c>
    </row>
    <row r="212" s="2" customFormat="1">
      <c r="A212" s="36"/>
      <c r="B212" s="37"/>
      <c r="C212" s="38"/>
      <c r="D212" s="222" t="s">
        <v>128</v>
      </c>
      <c r="E212" s="38"/>
      <c r="F212" s="223" t="s">
        <v>286</v>
      </c>
      <c r="G212" s="38"/>
      <c r="H212" s="38"/>
      <c r="I212" s="224"/>
      <c r="J212" s="38"/>
      <c r="K212" s="38"/>
      <c r="L212" s="42"/>
      <c r="M212" s="225"/>
      <c r="N212" s="226"/>
      <c r="O212" s="89"/>
      <c r="P212" s="89"/>
      <c r="Q212" s="89"/>
      <c r="R212" s="89"/>
      <c r="S212" s="89"/>
      <c r="T212" s="90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128</v>
      </c>
      <c r="AU212" s="15" t="s">
        <v>83</v>
      </c>
    </row>
    <row r="213" s="2" customFormat="1" ht="16.5" customHeight="1">
      <c r="A213" s="36"/>
      <c r="B213" s="37"/>
      <c r="C213" s="239" t="s">
        <v>288</v>
      </c>
      <c r="D213" s="239" t="s">
        <v>257</v>
      </c>
      <c r="E213" s="240" t="s">
        <v>289</v>
      </c>
      <c r="F213" s="241" t="s">
        <v>290</v>
      </c>
      <c r="G213" s="242" t="s">
        <v>144</v>
      </c>
      <c r="H213" s="243">
        <v>42</v>
      </c>
      <c r="I213" s="244"/>
      <c r="J213" s="245">
        <f>ROUND(I213*H213,2)</f>
        <v>0</v>
      </c>
      <c r="K213" s="241" t="s">
        <v>145</v>
      </c>
      <c r="L213" s="246"/>
      <c r="M213" s="247" t="s">
        <v>1</v>
      </c>
      <c r="N213" s="248" t="s">
        <v>41</v>
      </c>
      <c r="O213" s="89"/>
      <c r="P213" s="218">
        <f>O213*H213</f>
        <v>0</v>
      </c>
      <c r="Q213" s="218">
        <v>1.0000000000000001E-05</v>
      </c>
      <c r="R213" s="218">
        <f>Q213*H213</f>
        <v>0.00042000000000000002</v>
      </c>
      <c r="S213" s="218">
        <v>0</v>
      </c>
      <c r="T213" s="219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0" t="s">
        <v>168</v>
      </c>
      <c r="AT213" s="220" t="s">
        <v>257</v>
      </c>
      <c r="AU213" s="220" t="s">
        <v>83</v>
      </c>
      <c r="AY213" s="15" t="s">
        <v>120</v>
      </c>
      <c r="BE213" s="221">
        <f>IF(N213="základní",J213,0)</f>
        <v>0</v>
      </c>
      <c r="BF213" s="221">
        <f>IF(N213="snížená",J213,0)</f>
        <v>0</v>
      </c>
      <c r="BG213" s="221">
        <f>IF(N213="zákl. přenesená",J213,0)</f>
        <v>0</v>
      </c>
      <c r="BH213" s="221">
        <f>IF(N213="sníž. přenesená",J213,0)</f>
        <v>0</v>
      </c>
      <c r="BI213" s="221">
        <f>IF(N213="nulová",J213,0)</f>
        <v>0</v>
      </c>
      <c r="BJ213" s="15" t="s">
        <v>81</v>
      </c>
      <c r="BK213" s="221">
        <f>ROUND(I213*H213,2)</f>
        <v>0</v>
      </c>
      <c r="BL213" s="15" t="s">
        <v>126</v>
      </c>
      <c r="BM213" s="220" t="s">
        <v>291</v>
      </c>
    </row>
    <row r="214" s="2" customFormat="1">
      <c r="A214" s="36"/>
      <c r="B214" s="37"/>
      <c r="C214" s="38"/>
      <c r="D214" s="222" t="s">
        <v>128</v>
      </c>
      <c r="E214" s="38"/>
      <c r="F214" s="223" t="s">
        <v>290</v>
      </c>
      <c r="G214" s="38"/>
      <c r="H214" s="38"/>
      <c r="I214" s="224"/>
      <c r="J214" s="38"/>
      <c r="K214" s="38"/>
      <c r="L214" s="42"/>
      <c r="M214" s="225"/>
      <c r="N214" s="226"/>
      <c r="O214" s="89"/>
      <c r="P214" s="89"/>
      <c r="Q214" s="89"/>
      <c r="R214" s="89"/>
      <c r="S214" s="89"/>
      <c r="T214" s="90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5" t="s">
        <v>128</v>
      </c>
      <c r="AU214" s="15" t="s">
        <v>83</v>
      </c>
    </row>
    <row r="215" s="12" customFormat="1" ht="22.8" customHeight="1">
      <c r="A215" s="12"/>
      <c r="B215" s="193"/>
      <c r="C215" s="194"/>
      <c r="D215" s="195" t="s">
        <v>75</v>
      </c>
      <c r="E215" s="207" t="s">
        <v>126</v>
      </c>
      <c r="F215" s="207" t="s">
        <v>292</v>
      </c>
      <c r="G215" s="194"/>
      <c r="H215" s="194"/>
      <c r="I215" s="197"/>
      <c r="J215" s="208">
        <f>BK215</f>
        <v>0</v>
      </c>
      <c r="K215" s="194"/>
      <c r="L215" s="199"/>
      <c r="M215" s="200"/>
      <c r="N215" s="201"/>
      <c r="O215" s="201"/>
      <c r="P215" s="202">
        <f>SUM(P216:P227)</f>
        <v>0</v>
      </c>
      <c r="Q215" s="201"/>
      <c r="R215" s="202">
        <f>SUM(R216:R227)</f>
        <v>343.84500000000003</v>
      </c>
      <c r="S215" s="201"/>
      <c r="T215" s="203">
        <f>SUM(T216:T227)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4" t="s">
        <v>81</v>
      </c>
      <c r="AT215" s="205" t="s">
        <v>75</v>
      </c>
      <c r="AU215" s="205" t="s">
        <v>81</v>
      </c>
      <c r="AY215" s="204" t="s">
        <v>120</v>
      </c>
      <c r="BK215" s="206">
        <f>SUM(BK216:BK227)</f>
        <v>0</v>
      </c>
    </row>
    <row r="216" s="2" customFormat="1" ht="21.75" customHeight="1">
      <c r="A216" s="36"/>
      <c r="B216" s="37"/>
      <c r="C216" s="209" t="s">
        <v>293</v>
      </c>
      <c r="D216" s="209" t="s">
        <v>122</v>
      </c>
      <c r="E216" s="210" t="s">
        <v>294</v>
      </c>
      <c r="F216" s="211" t="s">
        <v>295</v>
      </c>
      <c r="G216" s="212" t="s">
        <v>177</v>
      </c>
      <c r="H216" s="213">
        <v>68.75</v>
      </c>
      <c r="I216" s="214"/>
      <c r="J216" s="215">
        <f>ROUND(I216*H216,2)</f>
        <v>0</v>
      </c>
      <c r="K216" s="211" t="s">
        <v>1</v>
      </c>
      <c r="L216" s="42"/>
      <c r="M216" s="216" t="s">
        <v>1</v>
      </c>
      <c r="N216" s="217" t="s">
        <v>41</v>
      </c>
      <c r="O216" s="89"/>
      <c r="P216" s="218">
        <f>O216*H216</f>
        <v>0</v>
      </c>
      <c r="Q216" s="218">
        <v>1.8899999999999999</v>
      </c>
      <c r="R216" s="218">
        <f>Q216*H216</f>
        <v>129.9375</v>
      </c>
      <c r="S216" s="218">
        <v>0</v>
      </c>
      <c r="T216" s="219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20" t="s">
        <v>126</v>
      </c>
      <c r="AT216" s="220" t="s">
        <v>122</v>
      </c>
      <c r="AU216" s="220" t="s">
        <v>83</v>
      </c>
      <c r="AY216" s="15" t="s">
        <v>120</v>
      </c>
      <c r="BE216" s="221">
        <f>IF(N216="základní",J216,0)</f>
        <v>0</v>
      </c>
      <c r="BF216" s="221">
        <f>IF(N216="snížená",J216,0)</f>
        <v>0</v>
      </c>
      <c r="BG216" s="221">
        <f>IF(N216="zákl. přenesená",J216,0)</f>
        <v>0</v>
      </c>
      <c r="BH216" s="221">
        <f>IF(N216="sníž. přenesená",J216,0)</f>
        <v>0</v>
      </c>
      <c r="BI216" s="221">
        <f>IF(N216="nulová",J216,0)</f>
        <v>0</v>
      </c>
      <c r="BJ216" s="15" t="s">
        <v>81</v>
      </c>
      <c r="BK216" s="221">
        <f>ROUND(I216*H216,2)</f>
        <v>0</v>
      </c>
      <c r="BL216" s="15" t="s">
        <v>126</v>
      </c>
      <c r="BM216" s="220" t="s">
        <v>296</v>
      </c>
    </row>
    <row r="217" s="2" customFormat="1">
      <c r="A217" s="36"/>
      <c r="B217" s="37"/>
      <c r="C217" s="38"/>
      <c r="D217" s="222" t="s">
        <v>128</v>
      </c>
      <c r="E217" s="38"/>
      <c r="F217" s="223" t="s">
        <v>297</v>
      </c>
      <c r="G217" s="38"/>
      <c r="H217" s="38"/>
      <c r="I217" s="224"/>
      <c r="J217" s="38"/>
      <c r="K217" s="38"/>
      <c r="L217" s="42"/>
      <c r="M217" s="225"/>
      <c r="N217" s="226"/>
      <c r="O217" s="89"/>
      <c r="P217" s="89"/>
      <c r="Q217" s="89"/>
      <c r="R217" s="89"/>
      <c r="S217" s="89"/>
      <c r="T217" s="90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128</v>
      </c>
      <c r="AU217" s="15" t="s">
        <v>83</v>
      </c>
    </row>
    <row r="218" s="2" customFormat="1">
      <c r="A218" s="36"/>
      <c r="B218" s="37"/>
      <c r="C218" s="38"/>
      <c r="D218" s="222" t="s">
        <v>130</v>
      </c>
      <c r="E218" s="38"/>
      <c r="F218" s="227" t="s">
        <v>298</v>
      </c>
      <c r="G218" s="38"/>
      <c r="H218" s="38"/>
      <c r="I218" s="224"/>
      <c r="J218" s="38"/>
      <c r="K218" s="38"/>
      <c r="L218" s="42"/>
      <c r="M218" s="225"/>
      <c r="N218" s="226"/>
      <c r="O218" s="89"/>
      <c r="P218" s="89"/>
      <c r="Q218" s="89"/>
      <c r="R218" s="89"/>
      <c r="S218" s="89"/>
      <c r="T218" s="90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130</v>
      </c>
      <c r="AU218" s="15" t="s">
        <v>83</v>
      </c>
    </row>
    <row r="219" s="13" customFormat="1">
      <c r="A219" s="13"/>
      <c r="B219" s="228"/>
      <c r="C219" s="229"/>
      <c r="D219" s="222" t="s">
        <v>132</v>
      </c>
      <c r="E219" s="230" t="s">
        <v>1</v>
      </c>
      <c r="F219" s="231" t="s">
        <v>299</v>
      </c>
      <c r="G219" s="229"/>
      <c r="H219" s="232">
        <v>68.75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132</v>
      </c>
      <c r="AU219" s="238" t="s">
        <v>83</v>
      </c>
      <c r="AV219" s="13" t="s">
        <v>83</v>
      </c>
      <c r="AW219" s="13" t="s">
        <v>32</v>
      </c>
      <c r="AX219" s="13" t="s">
        <v>81</v>
      </c>
      <c r="AY219" s="238" t="s">
        <v>120</v>
      </c>
    </row>
    <row r="220" s="2" customFormat="1" ht="16.5" customHeight="1">
      <c r="A220" s="36"/>
      <c r="B220" s="37"/>
      <c r="C220" s="239" t="s">
        <v>300</v>
      </c>
      <c r="D220" s="239" t="s">
        <v>257</v>
      </c>
      <c r="E220" s="240" t="s">
        <v>301</v>
      </c>
      <c r="F220" s="241" t="s">
        <v>302</v>
      </c>
      <c r="G220" s="242" t="s">
        <v>303</v>
      </c>
      <c r="H220" s="243">
        <v>123.75</v>
      </c>
      <c r="I220" s="244"/>
      <c r="J220" s="245">
        <f>ROUND(I220*H220,2)</f>
        <v>0</v>
      </c>
      <c r="K220" s="241" t="s">
        <v>145</v>
      </c>
      <c r="L220" s="246"/>
      <c r="M220" s="247" t="s">
        <v>1</v>
      </c>
      <c r="N220" s="248" t="s">
        <v>41</v>
      </c>
      <c r="O220" s="89"/>
      <c r="P220" s="218">
        <f>O220*H220</f>
        <v>0</v>
      </c>
      <c r="Q220" s="218">
        <v>1</v>
      </c>
      <c r="R220" s="218">
        <f>Q220*H220</f>
        <v>123.75</v>
      </c>
      <c r="S220" s="218">
        <v>0</v>
      </c>
      <c r="T220" s="219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20" t="s">
        <v>168</v>
      </c>
      <c r="AT220" s="220" t="s">
        <v>257</v>
      </c>
      <c r="AU220" s="220" t="s">
        <v>83</v>
      </c>
      <c r="AY220" s="15" t="s">
        <v>120</v>
      </c>
      <c r="BE220" s="221">
        <f>IF(N220="základní",J220,0)</f>
        <v>0</v>
      </c>
      <c r="BF220" s="221">
        <f>IF(N220="snížená",J220,0)</f>
        <v>0</v>
      </c>
      <c r="BG220" s="221">
        <f>IF(N220="zákl. přenesená",J220,0)</f>
        <v>0</v>
      </c>
      <c r="BH220" s="221">
        <f>IF(N220="sníž. přenesená",J220,0)</f>
        <v>0</v>
      </c>
      <c r="BI220" s="221">
        <f>IF(N220="nulová",J220,0)</f>
        <v>0</v>
      </c>
      <c r="BJ220" s="15" t="s">
        <v>81</v>
      </c>
      <c r="BK220" s="221">
        <f>ROUND(I220*H220,2)</f>
        <v>0</v>
      </c>
      <c r="BL220" s="15" t="s">
        <v>126</v>
      </c>
      <c r="BM220" s="220" t="s">
        <v>304</v>
      </c>
    </row>
    <row r="221" s="2" customFormat="1">
      <c r="A221" s="36"/>
      <c r="B221" s="37"/>
      <c r="C221" s="38"/>
      <c r="D221" s="222" t="s">
        <v>128</v>
      </c>
      <c r="E221" s="38"/>
      <c r="F221" s="223" t="s">
        <v>302</v>
      </c>
      <c r="G221" s="38"/>
      <c r="H221" s="38"/>
      <c r="I221" s="224"/>
      <c r="J221" s="38"/>
      <c r="K221" s="38"/>
      <c r="L221" s="42"/>
      <c r="M221" s="225"/>
      <c r="N221" s="226"/>
      <c r="O221" s="89"/>
      <c r="P221" s="89"/>
      <c r="Q221" s="89"/>
      <c r="R221" s="89"/>
      <c r="S221" s="89"/>
      <c r="T221" s="90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128</v>
      </c>
      <c r="AU221" s="15" t="s">
        <v>83</v>
      </c>
    </row>
    <row r="222" s="2" customFormat="1">
      <c r="A222" s="36"/>
      <c r="B222" s="37"/>
      <c r="C222" s="38"/>
      <c r="D222" s="222" t="s">
        <v>130</v>
      </c>
      <c r="E222" s="38"/>
      <c r="F222" s="227" t="s">
        <v>305</v>
      </c>
      <c r="G222" s="38"/>
      <c r="H222" s="38"/>
      <c r="I222" s="224"/>
      <c r="J222" s="38"/>
      <c r="K222" s="38"/>
      <c r="L222" s="42"/>
      <c r="M222" s="225"/>
      <c r="N222" s="226"/>
      <c r="O222" s="89"/>
      <c r="P222" s="89"/>
      <c r="Q222" s="89"/>
      <c r="R222" s="89"/>
      <c r="S222" s="89"/>
      <c r="T222" s="90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5" t="s">
        <v>130</v>
      </c>
      <c r="AU222" s="15" t="s">
        <v>83</v>
      </c>
    </row>
    <row r="223" s="13" customFormat="1">
      <c r="A223" s="13"/>
      <c r="B223" s="228"/>
      <c r="C223" s="229"/>
      <c r="D223" s="222" t="s">
        <v>132</v>
      </c>
      <c r="E223" s="230" t="s">
        <v>1</v>
      </c>
      <c r="F223" s="231" t="s">
        <v>306</v>
      </c>
      <c r="G223" s="229"/>
      <c r="H223" s="232">
        <v>123.75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132</v>
      </c>
      <c r="AU223" s="238" t="s">
        <v>83</v>
      </c>
      <c r="AV223" s="13" t="s">
        <v>83</v>
      </c>
      <c r="AW223" s="13" t="s">
        <v>32</v>
      </c>
      <c r="AX223" s="13" t="s">
        <v>81</v>
      </c>
      <c r="AY223" s="238" t="s">
        <v>120</v>
      </c>
    </row>
    <row r="224" s="2" customFormat="1" ht="24.15" customHeight="1">
      <c r="A224" s="36"/>
      <c r="B224" s="37"/>
      <c r="C224" s="209" t="s">
        <v>307</v>
      </c>
      <c r="D224" s="209" t="s">
        <v>122</v>
      </c>
      <c r="E224" s="210" t="s">
        <v>308</v>
      </c>
      <c r="F224" s="211" t="s">
        <v>309</v>
      </c>
      <c r="G224" s="212" t="s">
        <v>137</v>
      </c>
      <c r="H224" s="213">
        <v>150</v>
      </c>
      <c r="I224" s="214"/>
      <c r="J224" s="215">
        <f>ROUND(I224*H224,2)</f>
        <v>0</v>
      </c>
      <c r="K224" s="211" t="s">
        <v>145</v>
      </c>
      <c r="L224" s="42"/>
      <c r="M224" s="216" t="s">
        <v>1</v>
      </c>
      <c r="N224" s="217" t="s">
        <v>41</v>
      </c>
      <c r="O224" s="89"/>
      <c r="P224" s="218">
        <f>O224*H224</f>
        <v>0</v>
      </c>
      <c r="Q224" s="218">
        <v>0.60104999999999997</v>
      </c>
      <c r="R224" s="218">
        <f>Q224*H224</f>
        <v>90.157499999999999</v>
      </c>
      <c r="S224" s="218">
        <v>0</v>
      </c>
      <c r="T224" s="219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20" t="s">
        <v>126</v>
      </c>
      <c r="AT224" s="220" t="s">
        <v>122</v>
      </c>
      <c r="AU224" s="220" t="s">
        <v>83</v>
      </c>
      <c r="AY224" s="15" t="s">
        <v>120</v>
      </c>
      <c r="BE224" s="221">
        <f>IF(N224="základní",J224,0)</f>
        <v>0</v>
      </c>
      <c r="BF224" s="221">
        <f>IF(N224="snížená",J224,0)</f>
        <v>0</v>
      </c>
      <c r="BG224" s="221">
        <f>IF(N224="zákl. přenesená",J224,0)</f>
        <v>0</v>
      </c>
      <c r="BH224" s="221">
        <f>IF(N224="sníž. přenesená",J224,0)</f>
        <v>0</v>
      </c>
      <c r="BI224" s="221">
        <f>IF(N224="nulová",J224,0)</f>
        <v>0</v>
      </c>
      <c r="BJ224" s="15" t="s">
        <v>81</v>
      </c>
      <c r="BK224" s="221">
        <f>ROUND(I224*H224,2)</f>
        <v>0</v>
      </c>
      <c r="BL224" s="15" t="s">
        <v>126</v>
      </c>
      <c r="BM224" s="220" t="s">
        <v>310</v>
      </c>
    </row>
    <row r="225" s="2" customFormat="1">
      <c r="A225" s="36"/>
      <c r="B225" s="37"/>
      <c r="C225" s="38"/>
      <c r="D225" s="222" t="s">
        <v>128</v>
      </c>
      <c r="E225" s="38"/>
      <c r="F225" s="223" t="s">
        <v>311</v>
      </c>
      <c r="G225" s="38"/>
      <c r="H225" s="38"/>
      <c r="I225" s="224"/>
      <c r="J225" s="38"/>
      <c r="K225" s="38"/>
      <c r="L225" s="42"/>
      <c r="M225" s="225"/>
      <c r="N225" s="226"/>
      <c r="O225" s="89"/>
      <c r="P225" s="89"/>
      <c r="Q225" s="89"/>
      <c r="R225" s="89"/>
      <c r="S225" s="89"/>
      <c r="T225" s="90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128</v>
      </c>
      <c r="AU225" s="15" t="s">
        <v>83</v>
      </c>
    </row>
    <row r="226" s="2" customFormat="1">
      <c r="A226" s="36"/>
      <c r="B226" s="37"/>
      <c r="C226" s="38"/>
      <c r="D226" s="222" t="s">
        <v>130</v>
      </c>
      <c r="E226" s="38"/>
      <c r="F226" s="227" t="s">
        <v>312</v>
      </c>
      <c r="G226" s="38"/>
      <c r="H226" s="38"/>
      <c r="I226" s="224"/>
      <c r="J226" s="38"/>
      <c r="K226" s="38"/>
      <c r="L226" s="42"/>
      <c r="M226" s="225"/>
      <c r="N226" s="226"/>
      <c r="O226" s="89"/>
      <c r="P226" s="89"/>
      <c r="Q226" s="89"/>
      <c r="R226" s="89"/>
      <c r="S226" s="89"/>
      <c r="T226" s="90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5" t="s">
        <v>130</v>
      </c>
      <c r="AU226" s="15" t="s">
        <v>83</v>
      </c>
    </row>
    <row r="227" s="13" customFormat="1">
      <c r="A227" s="13"/>
      <c r="B227" s="228"/>
      <c r="C227" s="229"/>
      <c r="D227" s="222" t="s">
        <v>132</v>
      </c>
      <c r="E227" s="230" t="s">
        <v>1</v>
      </c>
      <c r="F227" s="231" t="s">
        <v>313</v>
      </c>
      <c r="G227" s="229"/>
      <c r="H227" s="232">
        <v>150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132</v>
      </c>
      <c r="AU227" s="238" t="s">
        <v>83</v>
      </c>
      <c r="AV227" s="13" t="s">
        <v>83</v>
      </c>
      <c r="AW227" s="13" t="s">
        <v>32</v>
      </c>
      <c r="AX227" s="13" t="s">
        <v>81</v>
      </c>
      <c r="AY227" s="238" t="s">
        <v>120</v>
      </c>
    </row>
    <row r="228" s="12" customFormat="1" ht="22.8" customHeight="1">
      <c r="A228" s="12"/>
      <c r="B228" s="193"/>
      <c r="C228" s="194"/>
      <c r="D228" s="195" t="s">
        <v>75</v>
      </c>
      <c r="E228" s="207" t="s">
        <v>153</v>
      </c>
      <c r="F228" s="207" t="s">
        <v>314</v>
      </c>
      <c r="G228" s="194"/>
      <c r="H228" s="194"/>
      <c r="I228" s="197"/>
      <c r="J228" s="208">
        <f>BK228</f>
        <v>0</v>
      </c>
      <c r="K228" s="194"/>
      <c r="L228" s="199"/>
      <c r="M228" s="200"/>
      <c r="N228" s="201"/>
      <c r="O228" s="201"/>
      <c r="P228" s="202">
        <f>SUM(P229:P239)</f>
        <v>0</v>
      </c>
      <c r="Q228" s="201"/>
      <c r="R228" s="202">
        <f>SUM(R229:R239)</f>
        <v>0</v>
      </c>
      <c r="S228" s="201"/>
      <c r="T228" s="203">
        <f>SUM(T229:T239)</f>
        <v>12.866000000000001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04" t="s">
        <v>81</v>
      </c>
      <c r="AT228" s="205" t="s">
        <v>75</v>
      </c>
      <c r="AU228" s="205" t="s">
        <v>81</v>
      </c>
      <c r="AY228" s="204" t="s">
        <v>120</v>
      </c>
      <c r="BK228" s="206">
        <f>SUM(BK229:BK239)</f>
        <v>0</v>
      </c>
    </row>
    <row r="229" s="2" customFormat="1" ht="24.15" customHeight="1">
      <c r="A229" s="36"/>
      <c r="B229" s="37"/>
      <c r="C229" s="209" t="s">
        <v>315</v>
      </c>
      <c r="D229" s="209" t="s">
        <v>122</v>
      </c>
      <c r="E229" s="210" t="s">
        <v>316</v>
      </c>
      <c r="F229" s="211" t="s">
        <v>317</v>
      </c>
      <c r="G229" s="212" t="s">
        <v>144</v>
      </c>
      <c r="H229" s="213">
        <v>42</v>
      </c>
      <c r="I229" s="214"/>
      <c r="J229" s="215">
        <f>ROUND(I229*H229,2)</f>
        <v>0</v>
      </c>
      <c r="K229" s="211" t="s">
        <v>145</v>
      </c>
      <c r="L229" s="42"/>
      <c r="M229" s="216" t="s">
        <v>1</v>
      </c>
      <c r="N229" s="217" t="s">
        <v>41</v>
      </c>
      <c r="O229" s="89"/>
      <c r="P229" s="218">
        <f>O229*H229</f>
        <v>0</v>
      </c>
      <c r="Q229" s="218">
        <v>0</v>
      </c>
      <c r="R229" s="218">
        <f>Q229*H229</f>
        <v>0</v>
      </c>
      <c r="S229" s="218">
        <v>0.16800000000000001</v>
      </c>
      <c r="T229" s="219">
        <f>S229*H229</f>
        <v>7.056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20" t="s">
        <v>126</v>
      </c>
      <c r="AT229" s="220" t="s">
        <v>122</v>
      </c>
      <c r="AU229" s="220" t="s">
        <v>83</v>
      </c>
      <c r="AY229" s="15" t="s">
        <v>120</v>
      </c>
      <c r="BE229" s="221">
        <f>IF(N229="základní",J229,0)</f>
        <v>0</v>
      </c>
      <c r="BF229" s="221">
        <f>IF(N229="snížená",J229,0)</f>
        <v>0</v>
      </c>
      <c r="BG229" s="221">
        <f>IF(N229="zákl. přenesená",J229,0)</f>
        <v>0</v>
      </c>
      <c r="BH229" s="221">
        <f>IF(N229="sníž. přenesená",J229,0)</f>
        <v>0</v>
      </c>
      <c r="BI229" s="221">
        <f>IF(N229="nulová",J229,0)</f>
        <v>0</v>
      </c>
      <c r="BJ229" s="15" t="s">
        <v>81</v>
      </c>
      <c r="BK229" s="221">
        <f>ROUND(I229*H229,2)</f>
        <v>0</v>
      </c>
      <c r="BL229" s="15" t="s">
        <v>126</v>
      </c>
      <c r="BM229" s="220" t="s">
        <v>318</v>
      </c>
    </row>
    <row r="230" s="2" customFormat="1">
      <c r="A230" s="36"/>
      <c r="B230" s="37"/>
      <c r="C230" s="38"/>
      <c r="D230" s="222" t="s">
        <v>128</v>
      </c>
      <c r="E230" s="38"/>
      <c r="F230" s="223" t="s">
        <v>319</v>
      </c>
      <c r="G230" s="38"/>
      <c r="H230" s="38"/>
      <c r="I230" s="224"/>
      <c r="J230" s="38"/>
      <c r="K230" s="38"/>
      <c r="L230" s="42"/>
      <c r="M230" s="225"/>
      <c r="N230" s="226"/>
      <c r="O230" s="89"/>
      <c r="P230" s="89"/>
      <c r="Q230" s="89"/>
      <c r="R230" s="89"/>
      <c r="S230" s="89"/>
      <c r="T230" s="90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128</v>
      </c>
      <c r="AU230" s="15" t="s">
        <v>83</v>
      </c>
    </row>
    <row r="231" s="2" customFormat="1">
      <c r="A231" s="36"/>
      <c r="B231" s="37"/>
      <c r="C231" s="38"/>
      <c r="D231" s="222" t="s">
        <v>130</v>
      </c>
      <c r="E231" s="38"/>
      <c r="F231" s="227" t="s">
        <v>320</v>
      </c>
      <c r="G231" s="38"/>
      <c r="H231" s="38"/>
      <c r="I231" s="224"/>
      <c r="J231" s="38"/>
      <c r="K231" s="38"/>
      <c r="L231" s="42"/>
      <c r="M231" s="225"/>
      <c r="N231" s="226"/>
      <c r="O231" s="89"/>
      <c r="P231" s="89"/>
      <c r="Q231" s="89"/>
      <c r="R231" s="89"/>
      <c r="S231" s="89"/>
      <c r="T231" s="90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5" t="s">
        <v>130</v>
      </c>
      <c r="AU231" s="15" t="s">
        <v>83</v>
      </c>
    </row>
    <row r="232" s="13" customFormat="1">
      <c r="A232" s="13"/>
      <c r="B232" s="228"/>
      <c r="C232" s="229"/>
      <c r="D232" s="222" t="s">
        <v>132</v>
      </c>
      <c r="E232" s="230" t="s">
        <v>1</v>
      </c>
      <c r="F232" s="231" t="s">
        <v>256</v>
      </c>
      <c r="G232" s="229"/>
      <c r="H232" s="232">
        <v>42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132</v>
      </c>
      <c r="AU232" s="238" t="s">
        <v>83</v>
      </c>
      <c r="AV232" s="13" t="s">
        <v>83</v>
      </c>
      <c r="AW232" s="13" t="s">
        <v>32</v>
      </c>
      <c r="AX232" s="13" t="s">
        <v>81</v>
      </c>
      <c r="AY232" s="238" t="s">
        <v>120</v>
      </c>
    </row>
    <row r="233" s="2" customFormat="1" ht="24.15" customHeight="1">
      <c r="A233" s="36"/>
      <c r="B233" s="37"/>
      <c r="C233" s="209" t="s">
        <v>321</v>
      </c>
      <c r="D233" s="209" t="s">
        <v>122</v>
      </c>
      <c r="E233" s="210" t="s">
        <v>322</v>
      </c>
      <c r="F233" s="211" t="s">
        <v>323</v>
      </c>
      <c r="G233" s="212" t="s">
        <v>177</v>
      </c>
      <c r="H233" s="213">
        <v>10</v>
      </c>
      <c r="I233" s="214"/>
      <c r="J233" s="215">
        <f>ROUND(I233*H233,2)</f>
        <v>0</v>
      </c>
      <c r="K233" s="211" t="s">
        <v>145</v>
      </c>
      <c r="L233" s="42"/>
      <c r="M233" s="216" t="s">
        <v>1</v>
      </c>
      <c r="N233" s="217" t="s">
        <v>41</v>
      </c>
      <c r="O233" s="89"/>
      <c r="P233" s="218">
        <f>O233*H233</f>
        <v>0</v>
      </c>
      <c r="Q233" s="218">
        <v>0</v>
      </c>
      <c r="R233" s="218">
        <f>Q233*H233</f>
        <v>0</v>
      </c>
      <c r="S233" s="218">
        <v>0.55000000000000004</v>
      </c>
      <c r="T233" s="219">
        <f>S233*H233</f>
        <v>5.5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20" t="s">
        <v>126</v>
      </c>
      <c r="AT233" s="220" t="s">
        <v>122</v>
      </c>
      <c r="AU233" s="220" t="s">
        <v>83</v>
      </c>
      <c r="AY233" s="15" t="s">
        <v>120</v>
      </c>
      <c r="BE233" s="221">
        <f>IF(N233="základní",J233,0)</f>
        <v>0</v>
      </c>
      <c r="BF233" s="221">
        <f>IF(N233="snížená",J233,0)</f>
        <v>0</v>
      </c>
      <c r="BG233" s="221">
        <f>IF(N233="zákl. přenesená",J233,0)</f>
        <v>0</v>
      </c>
      <c r="BH233" s="221">
        <f>IF(N233="sníž. přenesená",J233,0)</f>
        <v>0</v>
      </c>
      <c r="BI233" s="221">
        <f>IF(N233="nulová",J233,0)</f>
        <v>0</v>
      </c>
      <c r="BJ233" s="15" t="s">
        <v>81</v>
      </c>
      <c r="BK233" s="221">
        <f>ROUND(I233*H233,2)</f>
        <v>0</v>
      </c>
      <c r="BL233" s="15" t="s">
        <v>126</v>
      </c>
      <c r="BM233" s="220" t="s">
        <v>324</v>
      </c>
    </row>
    <row r="234" s="2" customFormat="1">
      <c r="A234" s="36"/>
      <c r="B234" s="37"/>
      <c r="C234" s="38"/>
      <c r="D234" s="222" t="s">
        <v>128</v>
      </c>
      <c r="E234" s="38"/>
      <c r="F234" s="223" t="s">
        <v>325</v>
      </c>
      <c r="G234" s="38"/>
      <c r="H234" s="38"/>
      <c r="I234" s="224"/>
      <c r="J234" s="38"/>
      <c r="K234" s="38"/>
      <c r="L234" s="42"/>
      <c r="M234" s="225"/>
      <c r="N234" s="226"/>
      <c r="O234" s="89"/>
      <c r="P234" s="89"/>
      <c r="Q234" s="89"/>
      <c r="R234" s="89"/>
      <c r="S234" s="89"/>
      <c r="T234" s="90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128</v>
      </c>
      <c r="AU234" s="15" t="s">
        <v>83</v>
      </c>
    </row>
    <row r="235" s="2" customFormat="1">
      <c r="A235" s="36"/>
      <c r="B235" s="37"/>
      <c r="C235" s="38"/>
      <c r="D235" s="222" t="s">
        <v>130</v>
      </c>
      <c r="E235" s="38"/>
      <c r="F235" s="227" t="s">
        <v>326</v>
      </c>
      <c r="G235" s="38"/>
      <c r="H235" s="38"/>
      <c r="I235" s="224"/>
      <c r="J235" s="38"/>
      <c r="K235" s="38"/>
      <c r="L235" s="42"/>
      <c r="M235" s="225"/>
      <c r="N235" s="226"/>
      <c r="O235" s="89"/>
      <c r="P235" s="89"/>
      <c r="Q235" s="89"/>
      <c r="R235" s="89"/>
      <c r="S235" s="89"/>
      <c r="T235" s="90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5" t="s">
        <v>130</v>
      </c>
      <c r="AU235" s="15" t="s">
        <v>83</v>
      </c>
    </row>
    <row r="236" s="13" customFormat="1">
      <c r="A236" s="13"/>
      <c r="B236" s="228"/>
      <c r="C236" s="229"/>
      <c r="D236" s="222" t="s">
        <v>132</v>
      </c>
      <c r="E236" s="230" t="s">
        <v>1</v>
      </c>
      <c r="F236" s="231" t="s">
        <v>327</v>
      </c>
      <c r="G236" s="229"/>
      <c r="H236" s="232">
        <v>10</v>
      </c>
      <c r="I236" s="233"/>
      <c r="J236" s="229"/>
      <c r="K236" s="229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132</v>
      </c>
      <c r="AU236" s="238" t="s">
        <v>83</v>
      </c>
      <c r="AV236" s="13" t="s">
        <v>83</v>
      </c>
      <c r="AW236" s="13" t="s">
        <v>32</v>
      </c>
      <c r="AX236" s="13" t="s">
        <v>81</v>
      </c>
      <c r="AY236" s="238" t="s">
        <v>120</v>
      </c>
    </row>
    <row r="237" s="2" customFormat="1" ht="24.15" customHeight="1">
      <c r="A237" s="36"/>
      <c r="B237" s="37"/>
      <c r="C237" s="209" t="s">
        <v>328</v>
      </c>
      <c r="D237" s="209" t="s">
        <v>122</v>
      </c>
      <c r="E237" s="210" t="s">
        <v>329</v>
      </c>
      <c r="F237" s="211" t="s">
        <v>330</v>
      </c>
      <c r="G237" s="212" t="s">
        <v>157</v>
      </c>
      <c r="H237" s="213">
        <v>125</v>
      </c>
      <c r="I237" s="214"/>
      <c r="J237" s="215">
        <f>ROUND(I237*H237,2)</f>
        <v>0</v>
      </c>
      <c r="K237" s="211" t="s">
        <v>145</v>
      </c>
      <c r="L237" s="42"/>
      <c r="M237" s="216" t="s">
        <v>1</v>
      </c>
      <c r="N237" s="217" t="s">
        <v>41</v>
      </c>
      <c r="O237" s="89"/>
      <c r="P237" s="218">
        <f>O237*H237</f>
        <v>0</v>
      </c>
      <c r="Q237" s="218">
        <v>0</v>
      </c>
      <c r="R237" s="218">
        <f>Q237*H237</f>
        <v>0</v>
      </c>
      <c r="S237" s="218">
        <v>0.00248</v>
      </c>
      <c r="T237" s="219">
        <f>S237*H237</f>
        <v>0.31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20" t="s">
        <v>126</v>
      </c>
      <c r="AT237" s="220" t="s">
        <v>122</v>
      </c>
      <c r="AU237" s="220" t="s">
        <v>83</v>
      </c>
      <c r="AY237" s="15" t="s">
        <v>120</v>
      </c>
      <c r="BE237" s="221">
        <f>IF(N237="základní",J237,0)</f>
        <v>0</v>
      </c>
      <c r="BF237" s="221">
        <f>IF(N237="snížená",J237,0)</f>
        <v>0</v>
      </c>
      <c r="BG237" s="221">
        <f>IF(N237="zákl. přenesená",J237,0)</f>
        <v>0</v>
      </c>
      <c r="BH237" s="221">
        <f>IF(N237="sníž. přenesená",J237,0)</f>
        <v>0</v>
      </c>
      <c r="BI237" s="221">
        <f>IF(N237="nulová",J237,0)</f>
        <v>0</v>
      </c>
      <c r="BJ237" s="15" t="s">
        <v>81</v>
      </c>
      <c r="BK237" s="221">
        <f>ROUND(I237*H237,2)</f>
        <v>0</v>
      </c>
      <c r="BL237" s="15" t="s">
        <v>126</v>
      </c>
      <c r="BM237" s="220" t="s">
        <v>331</v>
      </c>
    </row>
    <row r="238" s="2" customFormat="1">
      <c r="A238" s="36"/>
      <c r="B238" s="37"/>
      <c r="C238" s="38"/>
      <c r="D238" s="222" t="s">
        <v>128</v>
      </c>
      <c r="E238" s="38"/>
      <c r="F238" s="223" t="s">
        <v>332</v>
      </c>
      <c r="G238" s="38"/>
      <c r="H238" s="38"/>
      <c r="I238" s="224"/>
      <c r="J238" s="38"/>
      <c r="K238" s="38"/>
      <c r="L238" s="42"/>
      <c r="M238" s="225"/>
      <c r="N238" s="226"/>
      <c r="O238" s="89"/>
      <c r="P238" s="89"/>
      <c r="Q238" s="89"/>
      <c r="R238" s="89"/>
      <c r="S238" s="89"/>
      <c r="T238" s="90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128</v>
      </c>
      <c r="AU238" s="15" t="s">
        <v>83</v>
      </c>
    </row>
    <row r="239" s="2" customFormat="1">
      <c r="A239" s="36"/>
      <c r="B239" s="37"/>
      <c r="C239" s="38"/>
      <c r="D239" s="222" t="s">
        <v>130</v>
      </c>
      <c r="E239" s="38"/>
      <c r="F239" s="227" t="s">
        <v>333</v>
      </c>
      <c r="G239" s="38"/>
      <c r="H239" s="38"/>
      <c r="I239" s="224"/>
      <c r="J239" s="38"/>
      <c r="K239" s="38"/>
      <c r="L239" s="42"/>
      <c r="M239" s="225"/>
      <c r="N239" s="226"/>
      <c r="O239" s="89"/>
      <c r="P239" s="89"/>
      <c r="Q239" s="89"/>
      <c r="R239" s="89"/>
      <c r="S239" s="89"/>
      <c r="T239" s="90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130</v>
      </c>
      <c r="AU239" s="15" t="s">
        <v>83</v>
      </c>
    </row>
    <row r="240" s="12" customFormat="1" ht="22.8" customHeight="1">
      <c r="A240" s="12"/>
      <c r="B240" s="193"/>
      <c r="C240" s="194"/>
      <c r="D240" s="195" t="s">
        <v>75</v>
      </c>
      <c r="E240" s="207" t="s">
        <v>334</v>
      </c>
      <c r="F240" s="207" t="s">
        <v>335</v>
      </c>
      <c r="G240" s="194"/>
      <c r="H240" s="194"/>
      <c r="I240" s="197"/>
      <c r="J240" s="208">
        <f>BK240</f>
        <v>0</v>
      </c>
      <c r="K240" s="194"/>
      <c r="L240" s="199"/>
      <c r="M240" s="200"/>
      <c r="N240" s="201"/>
      <c r="O240" s="201"/>
      <c r="P240" s="202">
        <f>SUM(P241:P251)</f>
        <v>0</v>
      </c>
      <c r="Q240" s="201"/>
      <c r="R240" s="202">
        <f>SUM(R241:R251)</f>
        <v>0</v>
      </c>
      <c r="S240" s="201"/>
      <c r="T240" s="203">
        <f>SUM(T241:T251)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4" t="s">
        <v>81</v>
      </c>
      <c r="AT240" s="205" t="s">
        <v>75</v>
      </c>
      <c r="AU240" s="205" t="s">
        <v>81</v>
      </c>
      <c r="AY240" s="204" t="s">
        <v>120</v>
      </c>
      <c r="BK240" s="206">
        <f>SUM(BK241:BK251)</f>
        <v>0</v>
      </c>
    </row>
    <row r="241" s="2" customFormat="1" ht="24.15" customHeight="1">
      <c r="A241" s="36"/>
      <c r="B241" s="37"/>
      <c r="C241" s="209" t="s">
        <v>336</v>
      </c>
      <c r="D241" s="209" t="s">
        <v>122</v>
      </c>
      <c r="E241" s="210" t="s">
        <v>337</v>
      </c>
      <c r="F241" s="211" t="s">
        <v>338</v>
      </c>
      <c r="G241" s="212" t="s">
        <v>303</v>
      </c>
      <c r="H241" s="213">
        <v>12.866</v>
      </c>
      <c r="I241" s="214"/>
      <c r="J241" s="215">
        <f>ROUND(I241*H241,2)</f>
        <v>0</v>
      </c>
      <c r="K241" s="211" t="s">
        <v>145</v>
      </c>
      <c r="L241" s="42"/>
      <c r="M241" s="216" t="s">
        <v>1</v>
      </c>
      <c r="N241" s="217" t="s">
        <v>41</v>
      </c>
      <c r="O241" s="89"/>
      <c r="P241" s="218">
        <f>O241*H241</f>
        <v>0</v>
      </c>
      <c r="Q241" s="218">
        <v>0</v>
      </c>
      <c r="R241" s="218">
        <f>Q241*H241</f>
        <v>0</v>
      </c>
      <c r="S241" s="218">
        <v>0</v>
      </c>
      <c r="T241" s="219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20" t="s">
        <v>126</v>
      </c>
      <c r="AT241" s="220" t="s">
        <v>122</v>
      </c>
      <c r="AU241" s="220" t="s">
        <v>83</v>
      </c>
      <c r="AY241" s="15" t="s">
        <v>120</v>
      </c>
      <c r="BE241" s="221">
        <f>IF(N241="základní",J241,0)</f>
        <v>0</v>
      </c>
      <c r="BF241" s="221">
        <f>IF(N241="snížená",J241,0)</f>
        <v>0</v>
      </c>
      <c r="BG241" s="221">
        <f>IF(N241="zákl. přenesená",J241,0)</f>
        <v>0</v>
      </c>
      <c r="BH241" s="221">
        <f>IF(N241="sníž. přenesená",J241,0)</f>
        <v>0</v>
      </c>
      <c r="BI241" s="221">
        <f>IF(N241="nulová",J241,0)</f>
        <v>0</v>
      </c>
      <c r="BJ241" s="15" t="s">
        <v>81</v>
      </c>
      <c r="BK241" s="221">
        <f>ROUND(I241*H241,2)</f>
        <v>0</v>
      </c>
      <c r="BL241" s="15" t="s">
        <v>126</v>
      </c>
      <c r="BM241" s="220" t="s">
        <v>339</v>
      </c>
    </row>
    <row r="242" s="2" customFormat="1">
      <c r="A242" s="36"/>
      <c r="B242" s="37"/>
      <c r="C242" s="38"/>
      <c r="D242" s="222" t="s">
        <v>128</v>
      </c>
      <c r="E242" s="38"/>
      <c r="F242" s="223" t="s">
        <v>340</v>
      </c>
      <c r="G242" s="38"/>
      <c r="H242" s="38"/>
      <c r="I242" s="224"/>
      <c r="J242" s="38"/>
      <c r="K242" s="38"/>
      <c r="L242" s="42"/>
      <c r="M242" s="225"/>
      <c r="N242" s="226"/>
      <c r="O242" s="89"/>
      <c r="P242" s="89"/>
      <c r="Q242" s="89"/>
      <c r="R242" s="89"/>
      <c r="S242" s="89"/>
      <c r="T242" s="90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128</v>
      </c>
      <c r="AU242" s="15" t="s">
        <v>83</v>
      </c>
    </row>
    <row r="243" s="2" customFormat="1">
      <c r="A243" s="36"/>
      <c r="B243" s="37"/>
      <c r="C243" s="38"/>
      <c r="D243" s="222" t="s">
        <v>130</v>
      </c>
      <c r="E243" s="38"/>
      <c r="F243" s="227" t="s">
        <v>341</v>
      </c>
      <c r="G243" s="38"/>
      <c r="H243" s="38"/>
      <c r="I243" s="224"/>
      <c r="J243" s="38"/>
      <c r="K243" s="38"/>
      <c r="L243" s="42"/>
      <c r="M243" s="225"/>
      <c r="N243" s="226"/>
      <c r="O243" s="89"/>
      <c r="P243" s="89"/>
      <c r="Q243" s="89"/>
      <c r="R243" s="89"/>
      <c r="S243" s="89"/>
      <c r="T243" s="90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130</v>
      </c>
      <c r="AU243" s="15" t="s">
        <v>83</v>
      </c>
    </row>
    <row r="244" s="2" customFormat="1" ht="24.15" customHeight="1">
      <c r="A244" s="36"/>
      <c r="B244" s="37"/>
      <c r="C244" s="209" t="s">
        <v>342</v>
      </c>
      <c r="D244" s="209" t="s">
        <v>122</v>
      </c>
      <c r="E244" s="210" t="s">
        <v>343</v>
      </c>
      <c r="F244" s="211" t="s">
        <v>344</v>
      </c>
      <c r="G244" s="212" t="s">
        <v>303</v>
      </c>
      <c r="H244" s="213">
        <v>115.794</v>
      </c>
      <c r="I244" s="214"/>
      <c r="J244" s="215">
        <f>ROUND(I244*H244,2)</f>
        <v>0</v>
      </c>
      <c r="K244" s="211" t="s">
        <v>145</v>
      </c>
      <c r="L244" s="42"/>
      <c r="M244" s="216" t="s">
        <v>1</v>
      </c>
      <c r="N244" s="217" t="s">
        <v>41</v>
      </c>
      <c r="O244" s="89"/>
      <c r="P244" s="218">
        <f>O244*H244</f>
        <v>0</v>
      </c>
      <c r="Q244" s="218">
        <v>0</v>
      </c>
      <c r="R244" s="218">
        <f>Q244*H244</f>
        <v>0</v>
      </c>
      <c r="S244" s="218">
        <v>0</v>
      </c>
      <c r="T244" s="219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20" t="s">
        <v>126</v>
      </c>
      <c r="AT244" s="220" t="s">
        <v>122</v>
      </c>
      <c r="AU244" s="220" t="s">
        <v>83</v>
      </c>
      <c r="AY244" s="15" t="s">
        <v>120</v>
      </c>
      <c r="BE244" s="221">
        <f>IF(N244="základní",J244,0)</f>
        <v>0</v>
      </c>
      <c r="BF244" s="221">
        <f>IF(N244="snížená",J244,0)</f>
        <v>0</v>
      </c>
      <c r="BG244" s="221">
        <f>IF(N244="zákl. přenesená",J244,0)</f>
        <v>0</v>
      </c>
      <c r="BH244" s="221">
        <f>IF(N244="sníž. přenesená",J244,0)</f>
        <v>0</v>
      </c>
      <c r="BI244" s="221">
        <f>IF(N244="nulová",J244,0)</f>
        <v>0</v>
      </c>
      <c r="BJ244" s="15" t="s">
        <v>81</v>
      </c>
      <c r="BK244" s="221">
        <f>ROUND(I244*H244,2)</f>
        <v>0</v>
      </c>
      <c r="BL244" s="15" t="s">
        <v>126</v>
      </c>
      <c r="BM244" s="220" t="s">
        <v>345</v>
      </c>
    </row>
    <row r="245" s="2" customFormat="1">
      <c r="A245" s="36"/>
      <c r="B245" s="37"/>
      <c r="C245" s="38"/>
      <c r="D245" s="222" t="s">
        <v>128</v>
      </c>
      <c r="E245" s="38"/>
      <c r="F245" s="223" t="s">
        <v>346</v>
      </c>
      <c r="G245" s="38"/>
      <c r="H245" s="38"/>
      <c r="I245" s="224"/>
      <c r="J245" s="38"/>
      <c r="K245" s="38"/>
      <c r="L245" s="42"/>
      <c r="M245" s="225"/>
      <c r="N245" s="226"/>
      <c r="O245" s="89"/>
      <c r="P245" s="89"/>
      <c r="Q245" s="89"/>
      <c r="R245" s="89"/>
      <c r="S245" s="89"/>
      <c r="T245" s="90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5" t="s">
        <v>128</v>
      </c>
      <c r="AU245" s="15" t="s">
        <v>83</v>
      </c>
    </row>
    <row r="246" s="2" customFormat="1">
      <c r="A246" s="36"/>
      <c r="B246" s="37"/>
      <c r="C246" s="38"/>
      <c r="D246" s="222" t="s">
        <v>130</v>
      </c>
      <c r="E246" s="38"/>
      <c r="F246" s="227" t="s">
        <v>347</v>
      </c>
      <c r="G246" s="38"/>
      <c r="H246" s="38"/>
      <c r="I246" s="224"/>
      <c r="J246" s="38"/>
      <c r="K246" s="38"/>
      <c r="L246" s="42"/>
      <c r="M246" s="225"/>
      <c r="N246" s="226"/>
      <c r="O246" s="89"/>
      <c r="P246" s="89"/>
      <c r="Q246" s="89"/>
      <c r="R246" s="89"/>
      <c r="S246" s="89"/>
      <c r="T246" s="90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130</v>
      </c>
      <c r="AU246" s="15" t="s">
        <v>83</v>
      </c>
    </row>
    <row r="247" s="13" customFormat="1">
      <c r="A247" s="13"/>
      <c r="B247" s="228"/>
      <c r="C247" s="229"/>
      <c r="D247" s="222" t="s">
        <v>132</v>
      </c>
      <c r="E247" s="230" t="s">
        <v>1</v>
      </c>
      <c r="F247" s="231" t="s">
        <v>348</v>
      </c>
      <c r="G247" s="229"/>
      <c r="H247" s="232">
        <v>115.794</v>
      </c>
      <c r="I247" s="233"/>
      <c r="J247" s="229"/>
      <c r="K247" s="229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132</v>
      </c>
      <c r="AU247" s="238" t="s">
        <v>83</v>
      </c>
      <c r="AV247" s="13" t="s">
        <v>83</v>
      </c>
      <c r="AW247" s="13" t="s">
        <v>32</v>
      </c>
      <c r="AX247" s="13" t="s">
        <v>81</v>
      </c>
      <c r="AY247" s="238" t="s">
        <v>120</v>
      </c>
    </row>
    <row r="248" s="2" customFormat="1" ht="33" customHeight="1">
      <c r="A248" s="36"/>
      <c r="B248" s="37"/>
      <c r="C248" s="209" t="s">
        <v>349</v>
      </c>
      <c r="D248" s="209" t="s">
        <v>122</v>
      </c>
      <c r="E248" s="210" t="s">
        <v>350</v>
      </c>
      <c r="F248" s="211" t="s">
        <v>351</v>
      </c>
      <c r="G248" s="212" t="s">
        <v>303</v>
      </c>
      <c r="H248" s="213">
        <v>7.3659999999999997</v>
      </c>
      <c r="I248" s="214"/>
      <c r="J248" s="215">
        <f>ROUND(I248*H248,2)</f>
        <v>0</v>
      </c>
      <c r="K248" s="211" t="s">
        <v>145</v>
      </c>
      <c r="L248" s="42"/>
      <c r="M248" s="216" t="s">
        <v>1</v>
      </c>
      <c r="N248" s="217" t="s">
        <v>41</v>
      </c>
      <c r="O248" s="89"/>
      <c r="P248" s="218">
        <f>O248*H248</f>
        <v>0</v>
      </c>
      <c r="Q248" s="218">
        <v>0</v>
      </c>
      <c r="R248" s="218">
        <f>Q248*H248</f>
        <v>0</v>
      </c>
      <c r="S248" s="218">
        <v>0</v>
      </c>
      <c r="T248" s="219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20" t="s">
        <v>126</v>
      </c>
      <c r="AT248" s="220" t="s">
        <v>122</v>
      </c>
      <c r="AU248" s="220" t="s">
        <v>83</v>
      </c>
      <c r="AY248" s="15" t="s">
        <v>120</v>
      </c>
      <c r="BE248" s="221">
        <f>IF(N248="základní",J248,0)</f>
        <v>0</v>
      </c>
      <c r="BF248" s="221">
        <f>IF(N248="snížená",J248,0)</f>
        <v>0</v>
      </c>
      <c r="BG248" s="221">
        <f>IF(N248="zákl. přenesená",J248,0)</f>
        <v>0</v>
      </c>
      <c r="BH248" s="221">
        <f>IF(N248="sníž. přenesená",J248,0)</f>
        <v>0</v>
      </c>
      <c r="BI248" s="221">
        <f>IF(N248="nulová",J248,0)</f>
        <v>0</v>
      </c>
      <c r="BJ248" s="15" t="s">
        <v>81</v>
      </c>
      <c r="BK248" s="221">
        <f>ROUND(I248*H248,2)</f>
        <v>0</v>
      </c>
      <c r="BL248" s="15" t="s">
        <v>126</v>
      </c>
      <c r="BM248" s="220" t="s">
        <v>352</v>
      </c>
    </row>
    <row r="249" s="2" customFormat="1">
      <c r="A249" s="36"/>
      <c r="B249" s="37"/>
      <c r="C249" s="38"/>
      <c r="D249" s="222" t="s">
        <v>128</v>
      </c>
      <c r="E249" s="38"/>
      <c r="F249" s="223" t="s">
        <v>353</v>
      </c>
      <c r="G249" s="38"/>
      <c r="H249" s="38"/>
      <c r="I249" s="224"/>
      <c r="J249" s="38"/>
      <c r="K249" s="38"/>
      <c r="L249" s="42"/>
      <c r="M249" s="225"/>
      <c r="N249" s="226"/>
      <c r="O249" s="89"/>
      <c r="P249" s="89"/>
      <c r="Q249" s="89"/>
      <c r="R249" s="89"/>
      <c r="S249" s="89"/>
      <c r="T249" s="90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5" t="s">
        <v>128</v>
      </c>
      <c r="AU249" s="15" t="s">
        <v>83</v>
      </c>
    </row>
    <row r="250" s="2" customFormat="1" ht="33" customHeight="1">
      <c r="A250" s="36"/>
      <c r="B250" s="37"/>
      <c r="C250" s="209" t="s">
        <v>354</v>
      </c>
      <c r="D250" s="209" t="s">
        <v>122</v>
      </c>
      <c r="E250" s="210" t="s">
        <v>355</v>
      </c>
      <c r="F250" s="211" t="s">
        <v>356</v>
      </c>
      <c r="G250" s="212" t="s">
        <v>303</v>
      </c>
      <c r="H250" s="213">
        <v>5.5</v>
      </c>
      <c r="I250" s="214"/>
      <c r="J250" s="215">
        <f>ROUND(I250*H250,2)</f>
        <v>0</v>
      </c>
      <c r="K250" s="211" t="s">
        <v>145</v>
      </c>
      <c r="L250" s="42"/>
      <c r="M250" s="216" t="s">
        <v>1</v>
      </c>
      <c r="N250" s="217" t="s">
        <v>41</v>
      </c>
      <c r="O250" s="89"/>
      <c r="P250" s="218">
        <f>O250*H250</f>
        <v>0</v>
      </c>
      <c r="Q250" s="218">
        <v>0</v>
      </c>
      <c r="R250" s="218">
        <f>Q250*H250</f>
        <v>0</v>
      </c>
      <c r="S250" s="218">
        <v>0</v>
      </c>
      <c r="T250" s="219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20" t="s">
        <v>126</v>
      </c>
      <c r="AT250" s="220" t="s">
        <v>122</v>
      </c>
      <c r="AU250" s="220" t="s">
        <v>83</v>
      </c>
      <c r="AY250" s="15" t="s">
        <v>120</v>
      </c>
      <c r="BE250" s="221">
        <f>IF(N250="základní",J250,0)</f>
        <v>0</v>
      </c>
      <c r="BF250" s="221">
        <f>IF(N250="snížená",J250,0)</f>
        <v>0</v>
      </c>
      <c r="BG250" s="221">
        <f>IF(N250="zákl. přenesená",J250,0)</f>
        <v>0</v>
      </c>
      <c r="BH250" s="221">
        <f>IF(N250="sníž. přenesená",J250,0)</f>
        <v>0</v>
      </c>
      <c r="BI250" s="221">
        <f>IF(N250="nulová",J250,0)</f>
        <v>0</v>
      </c>
      <c r="BJ250" s="15" t="s">
        <v>81</v>
      </c>
      <c r="BK250" s="221">
        <f>ROUND(I250*H250,2)</f>
        <v>0</v>
      </c>
      <c r="BL250" s="15" t="s">
        <v>126</v>
      </c>
      <c r="BM250" s="220" t="s">
        <v>357</v>
      </c>
    </row>
    <row r="251" s="2" customFormat="1">
      <c r="A251" s="36"/>
      <c r="B251" s="37"/>
      <c r="C251" s="38"/>
      <c r="D251" s="222" t="s">
        <v>128</v>
      </c>
      <c r="E251" s="38"/>
      <c r="F251" s="223" t="s">
        <v>358</v>
      </c>
      <c r="G251" s="38"/>
      <c r="H251" s="38"/>
      <c r="I251" s="224"/>
      <c r="J251" s="38"/>
      <c r="K251" s="38"/>
      <c r="L251" s="42"/>
      <c r="M251" s="225"/>
      <c r="N251" s="226"/>
      <c r="O251" s="89"/>
      <c r="P251" s="89"/>
      <c r="Q251" s="89"/>
      <c r="R251" s="89"/>
      <c r="S251" s="89"/>
      <c r="T251" s="90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5" t="s">
        <v>128</v>
      </c>
      <c r="AU251" s="15" t="s">
        <v>83</v>
      </c>
    </row>
    <row r="252" s="12" customFormat="1" ht="22.8" customHeight="1">
      <c r="A252" s="12"/>
      <c r="B252" s="193"/>
      <c r="C252" s="194"/>
      <c r="D252" s="195" t="s">
        <v>75</v>
      </c>
      <c r="E252" s="207" t="s">
        <v>359</v>
      </c>
      <c r="F252" s="207" t="s">
        <v>360</v>
      </c>
      <c r="G252" s="194"/>
      <c r="H252" s="194"/>
      <c r="I252" s="197"/>
      <c r="J252" s="208">
        <f>BK252</f>
        <v>0</v>
      </c>
      <c r="K252" s="194"/>
      <c r="L252" s="199"/>
      <c r="M252" s="200"/>
      <c r="N252" s="201"/>
      <c r="O252" s="201"/>
      <c r="P252" s="202">
        <f>SUM(P253:P254)</f>
        <v>0</v>
      </c>
      <c r="Q252" s="201"/>
      <c r="R252" s="202">
        <f>SUM(R253:R254)</f>
        <v>0</v>
      </c>
      <c r="S252" s="201"/>
      <c r="T252" s="203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4" t="s">
        <v>81</v>
      </c>
      <c r="AT252" s="205" t="s">
        <v>75</v>
      </c>
      <c r="AU252" s="205" t="s">
        <v>81</v>
      </c>
      <c r="AY252" s="204" t="s">
        <v>120</v>
      </c>
      <c r="BK252" s="206">
        <f>SUM(BK253:BK254)</f>
        <v>0</v>
      </c>
    </row>
    <row r="253" s="2" customFormat="1" ht="16.5" customHeight="1">
      <c r="A253" s="36"/>
      <c r="B253" s="37"/>
      <c r="C253" s="209" t="s">
        <v>361</v>
      </c>
      <c r="D253" s="209" t="s">
        <v>122</v>
      </c>
      <c r="E253" s="210" t="s">
        <v>362</v>
      </c>
      <c r="F253" s="211" t="s">
        <v>363</v>
      </c>
      <c r="G253" s="212" t="s">
        <v>303</v>
      </c>
      <c r="H253" s="213">
        <v>223.02099999999999</v>
      </c>
      <c r="I253" s="214"/>
      <c r="J253" s="215">
        <f>ROUND(I253*H253,2)</f>
        <v>0</v>
      </c>
      <c r="K253" s="211" t="s">
        <v>145</v>
      </c>
      <c r="L253" s="42"/>
      <c r="M253" s="216" t="s">
        <v>1</v>
      </c>
      <c r="N253" s="217" t="s">
        <v>41</v>
      </c>
      <c r="O253" s="89"/>
      <c r="P253" s="218">
        <f>O253*H253</f>
        <v>0</v>
      </c>
      <c r="Q253" s="218">
        <v>0</v>
      </c>
      <c r="R253" s="218">
        <f>Q253*H253</f>
        <v>0</v>
      </c>
      <c r="S253" s="218">
        <v>0</v>
      </c>
      <c r="T253" s="219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20" t="s">
        <v>126</v>
      </c>
      <c r="AT253" s="220" t="s">
        <v>122</v>
      </c>
      <c r="AU253" s="220" t="s">
        <v>83</v>
      </c>
      <c r="AY253" s="15" t="s">
        <v>120</v>
      </c>
      <c r="BE253" s="221">
        <f>IF(N253="základní",J253,0)</f>
        <v>0</v>
      </c>
      <c r="BF253" s="221">
        <f>IF(N253="snížená",J253,0)</f>
        <v>0</v>
      </c>
      <c r="BG253" s="221">
        <f>IF(N253="zákl. přenesená",J253,0)</f>
        <v>0</v>
      </c>
      <c r="BH253" s="221">
        <f>IF(N253="sníž. přenesená",J253,0)</f>
        <v>0</v>
      </c>
      <c r="BI253" s="221">
        <f>IF(N253="nulová",J253,0)</f>
        <v>0</v>
      </c>
      <c r="BJ253" s="15" t="s">
        <v>81</v>
      </c>
      <c r="BK253" s="221">
        <f>ROUND(I253*H253,2)</f>
        <v>0</v>
      </c>
      <c r="BL253" s="15" t="s">
        <v>126</v>
      </c>
      <c r="BM253" s="220" t="s">
        <v>364</v>
      </c>
    </row>
    <row r="254" s="2" customFormat="1">
      <c r="A254" s="36"/>
      <c r="B254" s="37"/>
      <c r="C254" s="38"/>
      <c r="D254" s="222" t="s">
        <v>128</v>
      </c>
      <c r="E254" s="38"/>
      <c r="F254" s="223" t="s">
        <v>365</v>
      </c>
      <c r="G254" s="38"/>
      <c r="H254" s="38"/>
      <c r="I254" s="224"/>
      <c r="J254" s="38"/>
      <c r="K254" s="38"/>
      <c r="L254" s="42"/>
      <c r="M254" s="225"/>
      <c r="N254" s="226"/>
      <c r="O254" s="89"/>
      <c r="P254" s="89"/>
      <c r="Q254" s="89"/>
      <c r="R254" s="89"/>
      <c r="S254" s="89"/>
      <c r="T254" s="90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T254" s="15" t="s">
        <v>128</v>
      </c>
      <c r="AU254" s="15" t="s">
        <v>83</v>
      </c>
    </row>
    <row r="255" s="12" customFormat="1" ht="25.92" customHeight="1">
      <c r="A255" s="12"/>
      <c r="B255" s="193"/>
      <c r="C255" s="194"/>
      <c r="D255" s="195" t="s">
        <v>75</v>
      </c>
      <c r="E255" s="196" t="s">
        <v>366</v>
      </c>
      <c r="F255" s="196" t="s">
        <v>367</v>
      </c>
      <c r="G255" s="194"/>
      <c r="H255" s="194"/>
      <c r="I255" s="197"/>
      <c r="J255" s="198">
        <f>BK255</f>
        <v>0</v>
      </c>
      <c r="K255" s="194"/>
      <c r="L255" s="199"/>
      <c r="M255" s="200"/>
      <c r="N255" s="201"/>
      <c r="O255" s="201"/>
      <c r="P255" s="202">
        <f>P256</f>
        <v>0</v>
      </c>
      <c r="Q255" s="201"/>
      <c r="R255" s="202">
        <f>R256</f>
        <v>1.1634450000000001</v>
      </c>
      <c r="S255" s="201"/>
      <c r="T255" s="203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04" t="s">
        <v>83</v>
      </c>
      <c r="AT255" s="205" t="s">
        <v>75</v>
      </c>
      <c r="AU255" s="205" t="s">
        <v>76</v>
      </c>
      <c r="AY255" s="204" t="s">
        <v>120</v>
      </c>
      <c r="BK255" s="206">
        <f>BK256</f>
        <v>0</v>
      </c>
    </row>
    <row r="256" s="12" customFormat="1" ht="22.8" customHeight="1">
      <c r="A256" s="12"/>
      <c r="B256" s="193"/>
      <c r="C256" s="194"/>
      <c r="D256" s="195" t="s">
        <v>75</v>
      </c>
      <c r="E256" s="207" t="s">
        <v>368</v>
      </c>
      <c r="F256" s="207" t="s">
        <v>369</v>
      </c>
      <c r="G256" s="194"/>
      <c r="H256" s="194"/>
      <c r="I256" s="197"/>
      <c r="J256" s="208">
        <f>BK256</f>
        <v>0</v>
      </c>
      <c r="K256" s="194"/>
      <c r="L256" s="199"/>
      <c r="M256" s="200"/>
      <c r="N256" s="201"/>
      <c r="O256" s="201"/>
      <c r="P256" s="202">
        <f>SUM(P257:P263)</f>
        <v>0</v>
      </c>
      <c r="Q256" s="201"/>
      <c r="R256" s="202">
        <f>SUM(R257:R263)</f>
        <v>1.1634450000000001</v>
      </c>
      <c r="S256" s="201"/>
      <c r="T256" s="203">
        <f>SUM(T257:T263)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04" t="s">
        <v>83</v>
      </c>
      <c r="AT256" s="205" t="s">
        <v>75</v>
      </c>
      <c r="AU256" s="205" t="s">
        <v>81</v>
      </c>
      <c r="AY256" s="204" t="s">
        <v>120</v>
      </c>
      <c r="BK256" s="206">
        <f>SUM(BK257:BK263)</f>
        <v>0</v>
      </c>
    </row>
    <row r="257" s="2" customFormat="1" ht="24.15" customHeight="1">
      <c r="A257" s="36"/>
      <c r="B257" s="37"/>
      <c r="C257" s="209" t="s">
        <v>370</v>
      </c>
      <c r="D257" s="209" t="s">
        <v>122</v>
      </c>
      <c r="E257" s="210" t="s">
        <v>371</v>
      </c>
      <c r="F257" s="211" t="s">
        <v>372</v>
      </c>
      <c r="G257" s="212" t="s">
        <v>137</v>
      </c>
      <c r="H257" s="213">
        <v>153</v>
      </c>
      <c r="I257" s="214"/>
      <c r="J257" s="215">
        <f>ROUND(I257*H257,2)</f>
        <v>0</v>
      </c>
      <c r="K257" s="211" t="s">
        <v>145</v>
      </c>
      <c r="L257" s="42"/>
      <c r="M257" s="216" t="s">
        <v>1</v>
      </c>
      <c r="N257" s="217" t="s">
        <v>41</v>
      </c>
      <c r="O257" s="89"/>
      <c r="P257" s="218">
        <f>O257*H257</f>
        <v>0</v>
      </c>
      <c r="Q257" s="218">
        <v>0.00014999999999999999</v>
      </c>
      <c r="R257" s="218">
        <f>Q257*H257</f>
        <v>0.022949999999999998</v>
      </c>
      <c r="S257" s="218">
        <v>0</v>
      </c>
      <c r="T257" s="219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20" t="s">
        <v>216</v>
      </c>
      <c r="AT257" s="220" t="s">
        <v>122</v>
      </c>
      <c r="AU257" s="220" t="s">
        <v>83</v>
      </c>
      <c r="AY257" s="15" t="s">
        <v>120</v>
      </c>
      <c r="BE257" s="221">
        <f>IF(N257="základní",J257,0)</f>
        <v>0</v>
      </c>
      <c r="BF257" s="221">
        <f>IF(N257="snížená",J257,0)</f>
        <v>0</v>
      </c>
      <c r="BG257" s="221">
        <f>IF(N257="zákl. přenesená",J257,0)</f>
        <v>0</v>
      </c>
      <c r="BH257" s="221">
        <f>IF(N257="sníž. přenesená",J257,0)</f>
        <v>0</v>
      </c>
      <c r="BI257" s="221">
        <f>IF(N257="nulová",J257,0)</f>
        <v>0</v>
      </c>
      <c r="BJ257" s="15" t="s">
        <v>81</v>
      </c>
      <c r="BK257" s="221">
        <f>ROUND(I257*H257,2)</f>
        <v>0</v>
      </c>
      <c r="BL257" s="15" t="s">
        <v>216</v>
      </c>
      <c r="BM257" s="220" t="s">
        <v>373</v>
      </c>
    </row>
    <row r="258" s="2" customFormat="1">
      <c r="A258" s="36"/>
      <c r="B258" s="37"/>
      <c r="C258" s="38"/>
      <c r="D258" s="222" t="s">
        <v>128</v>
      </c>
      <c r="E258" s="38"/>
      <c r="F258" s="223" t="s">
        <v>374</v>
      </c>
      <c r="G258" s="38"/>
      <c r="H258" s="38"/>
      <c r="I258" s="224"/>
      <c r="J258" s="38"/>
      <c r="K258" s="38"/>
      <c r="L258" s="42"/>
      <c r="M258" s="225"/>
      <c r="N258" s="226"/>
      <c r="O258" s="89"/>
      <c r="P258" s="89"/>
      <c r="Q258" s="89"/>
      <c r="R258" s="89"/>
      <c r="S258" s="89"/>
      <c r="T258" s="90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5" t="s">
        <v>128</v>
      </c>
      <c r="AU258" s="15" t="s">
        <v>83</v>
      </c>
    </row>
    <row r="259" s="2" customFormat="1">
      <c r="A259" s="36"/>
      <c r="B259" s="37"/>
      <c r="C259" s="38"/>
      <c r="D259" s="222" t="s">
        <v>130</v>
      </c>
      <c r="E259" s="38"/>
      <c r="F259" s="227" t="s">
        <v>375</v>
      </c>
      <c r="G259" s="38"/>
      <c r="H259" s="38"/>
      <c r="I259" s="224"/>
      <c r="J259" s="38"/>
      <c r="K259" s="38"/>
      <c r="L259" s="42"/>
      <c r="M259" s="225"/>
      <c r="N259" s="226"/>
      <c r="O259" s="89"/>
      <c r="P259" s="89"/>
      <c r="Q259" s="89"/>
      <c r="R259" s="89"/>
      <c r="S259" s="89"/>
      <c r="T259" s="90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5" t="s">
        <v>130</v>
      </c>
      <c r="AU259" s="15" t="s">
        <v>83</v>
      </c>
    </row>
    <row r="260" s="13" customFormat="1">
      <c r="A260" s="13"/>
      <c r="B260" s="228"/>
      <c r="C260" s="229"/>
      <c r="D260" s="222" t="s">
        <v>132</v>
      </c>
      <c r="E260" s="230" t="s">
        <v>1</v>
      </c>
      <c r="F260" s="231" t="s">
        <v>376</v>
      </c>
      <c r="G260" s="229"/>
      <c r="H260" s="232">
        <v>153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132</v>
      </c>
      <c r="AU260" s="238" t="s">
        <v>83</v>
      </c>
      <c r="AV260" s="13" t="s">
        <v>83</v>
      </c>
      <c r="AW260" s="13" t="s">
        <v>32</v>
      </c>
      <c r="AX260" s="13" t="s">
        <v>81</v>
      </c>
      <c r="AY260" s="238" t="s">
        <v>120</v>
      </c>
    </row>
    <row r="261" s="2" customFormat="1" ht="16.5" customHeight="1">
      <c r="A261" s="36"/>
      <c r="B261" s="37"/>
      <c r="C261" s="239" t="s">
        <v>377</v>
      </c>
      <c r="D261" s="239" t="s">
        <v>257</v>
      </c>
      <c r="E261" s="240" t="s">
        <v>378</v>
      </c>
      <c r="F261" s="241" t="s">
        <v>379</v>
      </c>
      <c r="G261" s="242" t="s">
        <v>137</v>
      </c>
      <c r="H261" s="243">
        <v>228.09899999999999</v>
      </c>
      <c r="I261" s="244"/>
      <c r="J261" s="245">
        <f>ROUND(I261*H261,2)</f>
        <v>0</v>
      </c>
      <c r="K261" s="241" t="s">
        <v>145</v>
      </c>
      <c r="L261" s="246"/>
      <c r="M261" s="247" t="s">
        <v>1</v>
      </c>
      <c r="N261" s="248" t="s">
        <v>41</v>
      </c>
      <c r="O261" s="89"/>
      <c r="P261" s="218">
        <f>O261*H261</f>
        <v>0</v>
      </c>
      <c r="Q261" s="218">
        <v>0.0050000000000000001</v>
      </c>
      <c r="R261" s="218">
        <f>Q261*H261</f>
        <v>1.140495</v>
      </c>
      <c r="S261" s="218">
        <v>0</v>
      </c>
      <c r="T261" s="219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20" t="s">
        <v>315</v>
      </c>
      <c r="AT261" s="220" t="s">
        <v>257</v>
      </c>
      <c r="AU261" s="220" t="s">
        <v>83</v>
      </c>
      <c r="AY261" s="15" t="s">
        <v>120</v>
      </c>
      <c r="BE261" s="221">
        <f>IF(N261="základní",J261,0)</f>
        <v>0</v>
      </c>
      <c r="BF261" s="221">
        <f>IF(N261="snížená",J261,0)</f>
        <v>0</v>
      </c>
      <c r="BG261" s="221">
        <f>IF(N261="zákl. přenesená",J261,0)</f>
        <v>0</v>
      </c>
      <c r="BH261" s="221">
        <f>IF(N261="sníž. přenesená",J261,0)</f>
        <v>0</v>
      </c>
      <c r="BI261" s="221">
        <f>IF(N261="nulová",J261,0)</f>
        <v>0</v>
      </c>
      <c r="BJ261" s="15" t="s">
        <v>81</v>
      </c>
      <c r="BK261" s="221">
        <f>ROUND(I261*H261,2)</f>
        <v>0</v>
      </c>
      <c r="BL261" s="15" t="s">
        <v>216</v>
      </c>
      <c r="BM261" s="220" t="s">
        <v>380</v>
      </c>
    </row>
    <row r="262" s="2" customFormat="1">
      <c r="A262" s="36"/>
      <c r="B262" s="37"/>
      <c r="C262" s="38"/>
      <c r="D262" s="222" t="s">
        <v>128</v>
      </c>
      <c r="E262" s="38"/>
      <c r="F262" s="223" t="s">
        <v>379</v>
      </c>
      <c r="G262" s="38"/>
      <c r="H262" s="38"/>
      <c r="I262" s="224"/>
      <c r="J262" s="38"/>
      <c r="K262" s="38"/>
      <c r="L262" s="42"/>
      <c r="M262" s="225"/>
      <c r="N262" s="226"/>
      <c r="O262" s="89"/>
      <c r="P262" s="89"/>
      <c r="Q262" s="89"/>
      <c r="R262" s="89"/>
      <c r="S262" s="89"/>
      <c r="T262" s="90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5" t="s">
        <v>128</v>
      </c>
      <c r="AU262" s="15" t="s">
        <v>83</v>
      </c>
    </row>
    <row r="263" s="13" customFormat="1">
      <c r="A263" s="13"/>
      <c r="B263" s="228"/>
      <c r="C263" s="229"/>
      <c r="D263" s="222" t="s">
        <v>132</v>
      </c>
      <c r="E263" s="229"/>
      <c r="F263" s="231" t="s">
        <v>381</v>
      </c>
      <c r="G263" s="229"/>
      <c r="H263" s="232">
        <v>228.09899999999999</v>
      </c>
      <c r="I263" s="233"/>
      <c r="J263" s="229"/>
      <c r="K263" s="229"/>
      <c r="L263" s="234"/>
      <c r="M263" s="235"/>
      <c r="N263" s="236"/>
      <c r="O263" s="236"/>
      <c r="P263" s="236"/>
      <c r="Q263" s="236"/>
      <c r="R263" s="236"/>
      <c r="S263" s="236"/>
      <c r="T263" s="23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8" t="s">
        <v>132</v>
      </c>
      <c r="AU263" s="238" t="s">
        <v>83</v>
      </c>
      <c r="AV263" s="13" t="s">
        <v>83</v>
      </c>
      <c r="AW263" s="13" t="s">
        <v>4</v>
      </c>
      <c r="AX263" s="13" t="s">
        <v>81</v>
      </c>
      <c r="AY263" s="238" t="s">
        <v>120</v>
      </c>
    </row>
    <row r="264" s="12" customFormat="1" ht="25.92" customHeight="1">
      <c r="A264" s="12"/>
      <c r="B264" s="193"/>
      <c r="C264" s="194"/>
      <c r="D264" s="195" t="s">
        <v>75</v>
      </c>
      <c r="E264" s="196" t="s">
        <v>382</v>
      </c>
      <c r="F264" s="196" t="s">
        <v>383</v>
      </c>
      <c r="G264" s="194"/>
      <c r="H264" s="194"/>
      <c r="I264" s="197"/>
      <c r="J264" s="198">
        <f>BK264</f>
        <v>0</v>
      </c>
      <c r="K264" s="194"/>
      <c r="L264" s="199"/>
      <c r="M264" s="200"/>
      <c r="N264" s="201"/>
      <c r="O264" s="201"/>
      <c r="P264" s="202">
        <f>P265+P275+P279+P286+P290</f>
        <v>0</v>
      </c>
      <c r="Q264" s="201"/>
      <c r="R264" s="202">
        <f>R265+R275+R279+R286+R290</f>
        <v>0</v>
      </c>
      <c r="S264" s="201"/>
      <c r="T264" s="203">
        <f>T265+T275+T279+T286+T290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04" t="s">
        <v>148</v>
      </c>
      <c r="AT264" s="205" t="s">
        <v>75</v>
      </c>
      <c r="AU264" s="205" t="s">
        <v>76</v>
      </c>
      <c r="AY264" s="204" t="s">
        <v>120</v>
      </c>
      <c r="BK264" s="206">
        <f>BK265+BK275+BK279+BK286+BK290</f>
        <v>0</v>
      </c>
    </row>
    <row r="265" s="12" customFormat="1" ht="22.8" customHeight="1">
      <c r="A265" s="12"/>
      <c r="B265" s="193"/>
      <c r="C265" s="194"/>
      <c r="D265" s="195" t="s">
        <v>75</v>
      </c>
      <c r="E265" s="207" t="s">
        <v>384</v>
      </c>
      <c r="F265" s="207" t="s">
        <v>385</v>
      </c>
      <c r="G265" s="194"/>
      <c r="H265" s="194"/>
      <c r="I265" s="197"/>
      <c r="J265" s="208">
        <f>BK265</f>
        <v>0</v>
      </c>
      <c r="K265" s="194"/>
      <c r="L265" s="199"/>
      <c r="M265" s="200"/>
      <c r="N265" s="201"/>
      <c r="O265" s="201"/>
      <c r="P265" s="202">
        <f>SUM(P266:P274)</f>
        <v>0</v>
      </c>
      <c r="Q265" s="201"/>
      <c r="R265" s="202">
        <f>SUM(R266:R274)</f>
        <v>0</v>
      </c>
      <c r="S265" s="201"/>
      <c r="T265" s="203">
        <f>SUM(T266:T274)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4" t="s">
        <v>148</v>
      </c>
      <c r="AT265" s="205" t="s">
        <v>75</v>
      </c>
      <c r="AU265" s="205" t="s">
        <v>81</v>
      </c>
      <c r="AY265" s="204" t="s">
        <v>120</v>
      </c>
      <c r="BK265" s="206">
        <f>SUM(BK266:BK274)</f>
        <v>0</v>
      </c>
    </row>
    <row r="266" s="2" customFormat="1" ht="16.5" customHeight="1">
      <c r="A266" s="36"/>
      <c r="B266" s="37"/>
      <c r="C266" s="209" t="s">
        <v>386</v>
      </c>
      <c r="D266" s="209" t="s">
        <v>122</v>
      </c>
      <c r="E266" s="210" t="s">
        <v>387</v>
      </c>
      <c r="F266" s="211" t="s">
        <v>388</v>
      </c>
      <c r="G266" s="212" t="s">
        <v>246</v>
      </c>
      <c r="H266" s="213">
        <v>1</v>
      </c>
      <c r="I266" s="214"/>
      <c r="J266" s="215">
        <f>ROUND(I266*H266,2)</f>
        <v>0</v>
      </c>
      <c r="K266" s="211" t="s">
        <v>145</v>
      </c>
      <c r="L266" s="42"/>
      <c r="M266" s="216" t="s">
        <v>1</v>
      </c>
      <c r="N266" s="217" t="s">
        <v>41</v>
      </c>
      <c r="O266" s="89"/>
      <c r="P266" s="218">
        <f>O266*H266</f>
        <v>0</v>
      </c>
      <c r="Q266" s="218">
        <v>0</v>
      </c>
      <c r="R266" s="218">
        <f>Q266*H266</f>
        <v>0</v>
      </c>
      <c r="S266" s="218">
        <v>0</v>
      </c>
      <c r="T266" s="219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20" t="s">
        <v>389</v>
      </c>
      <c r="AT266" s="220" t="s">
        <v>122</v>
      </c>
      <c r="AU266" s="220" t="s">
        <v>83</v>
      </c>
      <c r="AY266" s="15" t="s">
        <v>120</v>
      </c>
      <c r="BE266" s="221">
        <f>IF(N266="základní",J266,0)</f>
        <v>0</v>
      </c>
      <c r="BF266" s="221">
        <f>IF(N266="snížená",J266,0)</f>
        <v>0</v>
      </c>
      <c r="BG266" s="221">
        <f>IF(N266="zákl. přenesená",J266,0)</f>
        <v>0</v>
      </c>
      <c r="BH266" s="221">
        <f>IF(N266="sníž. přenesená",J266,0)</f>
        <v>0</v>
      </c>
      <c r="BI266" s="221">
        <f>IF(N266="nulová",J266,0)</f>
        <v>0</v>
      </c>
      <c r="BJ266" s="15" t="s">
        <v>81</v>
      </c>
      <c r="BK266" s="221">
        <f>ROUND(I266*H266,2)</f>
        <v>0</v>
      </c>
      <c r="BL266" s="15" t="s">
        <v>389</v>
      </c>
      <c r="BM266" s="220" t="s">
        <v>390</v>
      </c>
    </row>
    <row r="267" s="2" customFormat="1">
      <c r="A267" s="36"/>
      <c r="B267" s="37"/>
      <c r="C267" s="38"/>
      <c r="D267" s="222" t="s">
        <v>128</v>
      </c>
      <c r="E267" s="38"/>
      <c r="F267" s="223" t="s">
        <v>388</v>
      </c>
      <c r="G267" s="38"/>
      <c r="H267" s="38"/>
      <c r="I267" s="224"/>
      <c r="J267" s="38"/>
      <c r="K267" s="38"/>
      <c r="L267" s="42"/>
      <c r="M267" s="225"/>
      <c r="N267" s="226"/>
      <c r="O267" s="89"/>
      <c r="P267" s="89"/>
      <c r="Q267" s="89"/>
      <c r="R267" s="89"/>
      <c r="S267" s="89"/>
      <c r="T267" s="90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5" t="s">
        <v>128</v>
      </c>
      <c r="AU267" s="15" t="s">
        <v>83</v>
      </c>
    </row>
    <row r="268" s="2" customFormat="1" ht="16.5" customHeight="1">
      <c r="A268" s="36"/>
      <c r="B268" s="37"/>
      <c r="C268" s="209" t="s">
        <v>256</v>
      </c>
      <c r="D268" s="209" t="s">
        <v>122</v>
      </c>
      <c r="E268" s="210" t="s">
        <v>391</v>
      </c>
      <c r="F268" s="211" t="s">
        <v>392</v>
      </c>
      <c r="G268" s="212" t="s">
        <v>393</v>
      </c>
      <c r="H268" s="213">
        <v>1</v>
      </c>
      <c r="I268" s="214"/>
      <c r="J268" s="215">
        <f>ROUND(I268*H268,2)</f>
        <v>0</v>
      </c>
      <c r="K268" s="211" t="s">
        <v>145</v>
      </c>
      <c r="L268" s="42"/>
      <c r="M268" s="216" t="s">
        <v>1</v>
      </c>
      <c r="N268" s="217" t="s">
        <v>41</v>
      </c>
      <c r="O268" s="89"/>
      <c r="P268" s="218">
        <f>O268*H268</f>
        <v>0</v>
      </c>
      <c r="Q268" s="218">
        <v>0</v>
      </c>
      <c r="R268" s="218">
        <f>Q268*H268</f>
        <v>0</v>
      </c>
      <c r="S268" s="218">
        <v>0</v>
      </c>
      <c r="T268" s="219">
        <f>S268*H268</f>
        <v>0</v>
      </c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R268" s="220" t="s">
        <v>389</v>
      </c>
      <c r="AT268" s="220" t="s">
        <v>122</v>
      </c>
      <c r="AU268" s="220" t="s">
        <v>83</v>
      </c>
      <c r="AY268" s="15" t="s">
        <v>120</v>
      </c>
      <c r="BE268" s="221">
        <f>IF(N268="základní",J268,0)</f>
        <v>0</v>
      </c>
      <c r="BF268" s="221">
        <f>IF(N268="snížená",J268,0)</f>
        <v>0</v>
      </c>
      <c r="BG268" s="221">
        <f>IF(N268="zákl. přenesená",J268,0)</f>
        <v>0</v>
      </c>
      <c r="BH268" s="221">
        <f>IF(N268="sníž. přenesená",J268,0)</f>
        <v>0</v>
      </c>
      <c r="BI268" s="221">
        <f>IF(N268="nulová",J268,0)</f>
        <v>0</v>
      </c>
      <c r="BJ268" s="15" t="s">
        <v>81</v>
      </c>
      <c r="BK268" s="221">
        <f>ROUND(I268*H268,2)</f>
        <v>0</v>
      </c>
      <c r="BL268" s="15" t="s">
        <v>389</v>
      </c>
      <c r="BM268" s="220" t="s">
        <v>394</v>
      </c>
    </row>
    <row r="269" s="2" customFormat="1">
      <c r="A269" s="36"/>
      <c r="B269" s="37"/>
      <c r="C269" s="38"/>
      <c r="D269" s="222" t="s">
        <v>128</v>
      </c>
      <c r="E269" s="38"/>
      <c r="F269" s="223" t="s">
        <v>392</v>
      </c>
      <c r="G269" s="38"/>
      <c r="H269" s="38"/>
      <c r="I269" s="224"/>
      <c r="J269" s="38"/>
      <c r="K269" s="38"/>
      <c r="L269" s="42"/>
      <c r="M269" s="225"/>
      <c r="N269" s="226"/>
      <c r="O269" s="89"/>
      <c r="P269" s="89"/>
      <c r="Q269" s="89"/>
      <c r="R269" s="89"/>
      <c r="S269" s="89"/>
      <c r="T269" s="90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5" t="s">
        <v>128</v>
      </c>
      <c r="AU269" s="15" t="s">
        <v>83</v>
      </c>
    </row>
    <row r="270" s="2" customFormat="1" ht="16.5" customHeight="1">
      <c r="A270" s="36"/>
      <c r="B270" s="37"/>
      <c r="C270" s="209" t="s">
        <v>395</v>
      </c>
      <c r="D270" s="209" t="s">
        <v>122</v>
      </c>
      <c r="E270" s="210" t="s">
        <v>396</v>
      </c>
      <c r="F270" s="211" t="s">
        <v>397</v>
      </c>
      <c r="G270" s="212" t="s">
        <v>393</v>
      </c>
      <c r="H270" s="213">
        <v>1</v>
      </c>
      <c r="I270" s="214"/>
      <c r="J270" s="215">
        <f>ROUND(I270*H270,2)</f>
        <v>0</v>
      </c>
      <c r="K270" s="211" t="s">
        <v>145</v>
      </c>
      <c r="L270" s="42"/>
      <c r="M270" s="216" t="s">
        <v>1</v>
      </c>
      <c r="N270" s="217" t="s">
        <v>41</v>
      </c>
      <c r="O270" s="89"/>
      <c r="P270" s="218">
        <f>O270*H270</f>
        <v>0</v>
      </c>
      <c r="Q270" s="218">
        <v>0</v>
      </c>
      <c r="R270" s="218">
        <f>Q270*H270</f>
        <v>0</v>
      </c>
      <c r="S270" s="218">
        <v>0</v>
      </c>
      <c r="T270" s="219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20" t="s">
        <v>389</v>
      </c>
      <c r="AT270" s="220" t="s">
        <v>122</v>
      </c>
      <c r="AU270" s="220" t="s">
        <v>83</v>
      </c>
      <c r="AY270" s="15" t="s">
        <v>120</v>
      </c>
      <c r="BE270" s="221">
        <f>IF(N270="základní",J270,0)</f>
        <v>0</v>
      </c>
      <c r="BF270" s="221">
        <f>IF(N270="snížená",J270,0)</f>
        <v>0</v>
      </c>
      <c r="BG270" s="221">
        <f>IF(N270="zákl. přenesená",J270,0)</f>
        <v>0</v>
      </c>
      <c r="BH270" s="221">
        <f>IF(N270="sníž. přenesená",J270,0)</f>
        <v>0</v>
      </c>
      <c r="BI270" s="221">
        <f>IF(N270="nulová",J270,0)</f>
        <v>0</v>
      </c>
      <c r="BJ270" s="15" t="s">
        <v>81</v>
      </c>
      <c r="BK270" s="221">
        <f>ROUND(I270*H270,2)</f>
        <v>0</v>
      </c>
      <c r="BL270" s="15" t="s">
        <v>389</v>
      </c>
      <c r="BM270" s="220" t="s">
        <v>398</v>
      </c>
    </row>
    <row r="271" s="2" customFormat="1">
      <c r="A271" s="36"/>
      <c r="B271" s="37"/>
      <c r="C271" s="38"/>
      <c r="D271" s="222" t="s">
        <v>128</v>
      </c>
      <c r="E271" s="38"/>
      <c r="F271" s="223" t="s">
        <v>397</v>
      </c>
      <c r="G271" s="38"/>
      <c r="H271" s="38"/>
      <c r="I271" s="224"/>
      <c r="J271" s="38"/>
      <c r="K271" s="38"/>
      <c r="L271" s="42"/>
      <c r="M271" s="225"/>
      <c r="N271" s="226"/>
      <c r="O271" s="89"/>
      <c r="P271" s="89"/>
      <c r="Q271" s="89"/>
      <c r="R271" s="89"/>
      <c r="S271" s="89"/>
      <c r="T271" s="90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5" t="s">
        <v>128</v>
      </c>
      <c r="AU271" s="15" t="s">
        <v>83</v>
      </c>
    </row>
    <row r="272" s="2" customFormat="1" ht="16.5" customHeight="1">
      <c r="A272" s="36"/>
      <c r="B272" s="37"/>
      <c r="C272" s="209" t="s">
        <v>399</v>
      </c>
      <c r="D272" s="209" t="s">
        <v>122</v>
      </c>
      <c r="E272" s="210" t="s">
        <v>400</v>
      </c>
      <c r="F272" s="211" t="s">
        <v>401</v>
      </c>
      <c r="G272" s="212" t="s">
        <v>393</v>
      </c>
      <c r="H272" s="213">
        <v>1</v>
      </c>
      <c r="I272" s="214"/>
      <c r="J272" s="215">
        <f>ROUND(I272*H272,2)</f>
        <v>0</v>
      </c>
      <c r="K272" s="211" t="s">
        <v>145</v>
      </c>
      <c r="L272" s="42"/>
      <c r="M272" s="216" t="s">
        <v>1</v>
      </c>
      <c r="N272" s="217" t="s">
        <v>41</v>
      </c>
      <c r="O272" s="89"/>
      <c r="P272" s="218">
        <f>O272*H272</f>
        <v>0</v>
      </c>
      <c r="Q272" s="218">
        <v>0</v>
      </c>
      <c r="R272" s="218">
        <f>Q272*H272</f>
        <v>0</v>
      </c>
      <c r="S272" s="218">
        <v>0</v>
      </c>
      <c r="T272" s="219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20" t="s">
        <v>389</v>
      </c>
      <c r="AT272" s="220" t="s">
        <v>122</v>
      </c>
      <c r="AU272" s="220" t="s">
        <v>83</v>
      </c>
      <c r="AY272" s="15" t="s">
        <v>120</v>
      </c>
      <c r="BE272" s="221">
        <f>IF(N272="základní",J272,0)</f>
        <v>0</v>
      </c>
      <c r="BF272" s="221">
        <f>IF(N272="snížená",J272,0)</f>
        <v>0</v>
      </c>
      <c r="BG272" s="221">
        <f>IF(N272="zákl. přenesená",J272,0)</f>
        <v>0</v>
      </c>
      <c r="BH272" s="221">
        <f>IF(N272="sníž. přenesená",J272,0)</f>
        <v>0</v>
      </c>
      <c r="BI272" s="221">
        <f>IF(N272="nulová",J272,0)</f>
        <v>0</v>
      </c>
      <c r="BJ272" s="15" t="s">
        <v>81</v>
      </c>
      <c r="BK272" s="221">
        <f>ROUND(I272*H272,2)</f>
        <v>0</v>
      </c>
      <c r="BL272" s="15" t="s">
        <v>389</v>
      </c>
      <c r="BM272" s="220" t="s">
        <v>402</v>
      </c>
    </row>
    <row r="273" s="2" customFormat="1">
      <c r="A273" s="36"/>
      <c r="B273" s="37"/>
      <c r="C273" s="38"/>
      <c r="D273" s="222" t="s">
        <v>128</v>
      </c>
      <c r="E273" s="38"/>
      <c r="F273" s="223" t="s">
        <v>401</v>
      </c>
      <c r="G273" s="38"/>
      <c r="H273" s="38"/>
      <c r="I273" s="224"/>
      <c r="J273" s="38"/>
      <c r="K273" s="38"/>
      <c r="L273" s="42"/>
      <c r="M273" s="225"/>
      <c r="N273" s="226"/>
      <c r="O273" s="89"/>
      <c r="P273" s="89"/>
      <c r="Q273" s="89"/>
      <c r="R273" s="89"/>
      <c r="S273" s="89"/>
      <c r="T273" s="90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5" t="s">
        <v>128</v>
      </c>
      <c r="AU273" s="15" t="s">
        <v>83</v>
      </c>
    </row>
    <row r="274" s="2" customFormat="1">
      <c r="A274" s="36"/>
      <c r="B274" s="37"/>
      <c r="C274" s="38"/>
      <c r="D274" s="222" t="s">
        <v>130</v>
      </c>
      <c r="E274" s="38"/>
      <c r="F274" s="227" t="s">
        <v>403</v>
      </c>
      <c r="G274" s="38"/>
      <c r="H274" s="38"/>
      <c r="I274" s="224"/>
      <c r="J274" s="38"/>
      <c r="K274" s="38"/>
      <c r="L274" s="42"/>
      <c r="M274" s="225"/>
      <c r="N274" s="226"/>
      <c r="O274" s="89"/>
      <c r="P274" s="89"/>
      <c r="Q274" s="89"/>
      <c r="R274" s="89"/>
      <c r="S274" s="89"/>
      <c r="T274" s="90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5" t="s">
        <v>130</v>
      </c>
      <c r="AU274" s="15" t="s">
        <v>83</v>
      </c>
    </row>
    <row r="275" s="12" customFormat="1" ht="22.8" customHeight="1">
      <c r="A275" s="12"/>
      <c r="B275" s="193"/>
      <c r="C275" s="194"/>
      <c r="D275" s="195" t="s">
        <v>75</v>
      </c>
      <c r="E275" s="207" t="s">
        <v>404</v>
      </c>
      <c r="F275" s="207" t="s">
        <v>405</v>
      </c>
      <c r="G275" s="194"/>
      <c r="H275" s="194"/>
      <c r="I275" s="197"/>
      <c r="J275" s="208">
        <f>BK275</f>
        <v>0</v>
      </c>
      <c r="K275" s="194"/>
      <c r="L275" s="199"/>
      <c r="M275" s="200"/>
      <c r="N275" s="201"/>
      <c r="O275" s="201"/>
      <c r="P275" s="202">
        <f>SUM(P276:P278)</f>
        <v>0</v>
      </c>
      <c r="Q275" s="201"/>
      <c r="R275" s="202">
        <f>SUM(R276:R278)</f>
        <v>0</v>
      </c>
      <c r="S275" s="201"/>
      <c r="T275" s="203">
        <f>SUM(T276:T278)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4" t="s">
        <v>148</v>
      </c>
      <c r="AT275" s="205" t="s">
        <v>75</v>
      </c>
      <c r="AU275" s="205" t="s">
        <v>81</v>
      </c>
      <c r="AY275" s="204" t="s">
        <v>120</v>
      </c>
      <c r="BK275" s="206">
        <f>SUM(BK276:BK278)</f>
        <v>0</v>
      </c>
    </row>
    <row r="276" s="2" customFormat="1" ht="16.5" customHeight="1">
      <c r="A276" s="36"/>
      <c r="B276" s="37"/>
      <c r="C276" s="209" t="s">
        <v>406</v>
      </c>
      <c r="D276" s="209" t="s">
        <v>122</v>
      </c>
      <c r="E276" s="210" t="s">
        <v>407</v>
      </c>
      <c r="F276" s="211" t="s">
        <v>408</v>
      </c>
      <c r="G276" s="212" t="s">
        <v>393</v>
      </c>
      <c r="H276" s="213">
        <v>1</v>
      </c>
      <c r="I276" s="214"/>
      <c r="J276" s="215">
        <f>ROUND(I276*H276,2)</f>
        <v>0</v>
      </c>
      <c r="K276" s="211" t="s">
        <v>145</v>
      </c>
      <c r="L276" s="42"/>
      <c r="M276" s="216" t="s">
        <v>1</v>
      </c>
      <c r="N276" s="217" t="s">
        <v>41</v>
      </c>
      <c r="O276" s="89"/>
      <c r="P276" s="218">
        <f>O276*H276</f>
        <v>0</v>
      </c>
      <c r="Q276" s="218">
        <v>0</v>
      </c>
      <c r="R276" s="218">
        <f>Q276*H276</f>
        <v>0</v>
      </c>
      <c r="S276" s="218">
        <v>0</v>
      </c>
      <c r="T276" s="219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20" t="s">
        <v>389</v>
      </c>
      <c r="AT276" s="220" t="s">
        <v>122</v>
      </c>
      <c r="AU276" s="220" t="s">
        <v>83</v>
      </c>
      <c r="AY276" s="15" t="s">
        <v>120</v>
      </c>
      <c r="BE276" s="221">
        <f>IF(N276="základní",J276,0)</f>
        <v>0</v>
      </c>
      <c r="BF276" s="221">
        <f>IF(N276="snížená",J276,0)</f>
        <v>0</v>
      </c>
      <c r="BG276" s="221">
        <f>IF(N276="zákl. přenesená",J276,0)</f>
        <v>0</v>
      </c>
      <c r="BH276" s="221">
        <f>IF(N276="sníž. přenesená",J276,0)</f>
        <v>0</v>
      </c>
      <c r="BI276" s="221">
        <f>IF(N276="nulová",J276,0)</f>
        <v>0</v>
      </c>
      <c r="BJ276" s="15" t="s">
        <v>81</v>
      </c>
      <c r="BK276" s="221">
        <f>ROUND(I276*H276,2)</f>
        <v>0</v>
      </c>
      <c r="BL276" s="15" t="s">
        <v>389</v>
      </c>
      <c r="BM276" s="220" t="s">
        <v>409</v>
      </c>
    </row>
    <row r="277" s="2" customFormat="1">
      <c r="A277" s="36"/>
      <c r="B277" s="37"/>
      <c r="C277" s="38"/>
      <c r="D277" s="222" t="s">
        <v>128</v>
      </c>
      <c r="E277" s="38"/>
      <c r="F277" s="223" t="s">
        <v>408</v>
      </c>
      <c r="G277" s="38"/>
      <c r="H277" s="38"/>
      <c r="I277" s="224"/>
      <c r="J277" s="38"/>
      <c r="K277" s="38"/>
      <c r="L277" s="42"/>
      <c r="M277" s="225"/>
      <c r="N277" s="226"/>
      <c r="O277" s="89"/>
      <c r="P277" s="89"/>
      <c r="Q277" s="89"/>
      <c r="R277" s="89"/>
      <c r="S277" s="89"/>
      <c r="T277" s="90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128</v>
      </c>
      <c r="AU277" s="15" t="s">
        <v>83</v>
      </c>
    </row>
    <row r="278" s="2" customFormat="1">
      <c r="A278" s="36"/>
      <c r="B278" s="37"/>
      <c r="C278" s="38"/>
      <c r="D278" s="222" t="s">
        <v>130</v>
      </c>
      <c r="E278" s="38"/>
      <c r="F278" s="227" t="s">
        <v>410</v>
      </c>
      <c r="G278" s="38"/>
      <c r="H278" s="38"/>
      <c r="I278" s="224"/>
      <c r="J278" s="38"/>
      <c r="K278" s="38"/>
      <c r="L278" s="42"/>
      <c r="M278" s="225"/>
      <c r="N278" s="226"/>
      <c r="O278" s="89"/>
      <c r="P278" s="89"/>
      <c r="Q278" s="89"/>
      <c r="R278" s="89"/>
      <c r="S278" s="89"/>
      <c r="T278" s="90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5" t="s">
        <v>130</v>
      </c>
      <c r="AU278" s="15" t="s">
        <v>83</v>
      </c>
    </row>
    <row r="279" s="12" customFormat="1" ht="22.8" customHeight="1">
      <c r="A279" s="12"/>
      <c r="B279" s="193"/>
      <c r="C279" s="194"/>
      <c r="D279" s="195" t="s">
        <v>75</v>
      </c>
      <c r="E279" s="207" t="s">
        <v>411</v>
      </c>
      <c r="F279" s="207" t="s">
        <v>412</v>
      </c>
      <c r="G279" s="194"/>
      <c r="H279" s="194"/>
      <c r="I279" s="197"/>
      <c r="J279" s="208">
        <f>BK279</f>
        <v>0</v>
      </c>
      <c r="K279" s="194"/>
      <c r="L279" s="199"/>
      <c r="M279" s="200"/>
      <c r="N279" s="201"/>
      <c r="O279" s="201"/>
      <c r="P279" s="202">
        <f>SUM(P280:P285)</f>
        <v>0</v>
      </c>
      <c r="Q279" s="201"/>
      <c r="R279" s="202">
        <f>SUM(R280:R285)</f>
        <v>0</v>
      </c>
      <c r="S279" s="201"/>
      <c r="T279" s="203">
        <f>SUM(T280:T285)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4" t="s">
        <v>148</v>
      </c>
      <c r="AT279" s="205" t="s">
        <v>75</v>
      </c>
      <c r="AU279" s="205" t="s">
        <v>81</v>
      </c>
      <c r="AY279" s="204" t="s">
        <v>120</v>
      </c>
      <c r="BK279" s="206">
        <f>SUM(BK280:BK285)</f>
        <v>0</v>
      </c>
    </row>
    <row r="280" s="2" customFormat="1" ht="16.5" customHeight="1">
      <c r="A280" s="36"/>
      <c r="B280" s="37"/>
      <c r="C280" s="209" t="s">
        <v>413</v>
      </c>
      <c r="D280" s="209" t="s">
        <v>122</v>
      </c>
      <c r="E280" s="210" t="s">
        <v>414</v>
      </c>
      <c r="F280" s="211" t="s">
        <v>412</v>
      </c>
      <c r="G280" s="212" t="s">
        <v>393</v>
      </c>
      <c r="H280" s="213">
        <v>1</v>
      </c>
      <c r="I280" s="214"/>
      <c r="J280" s="215">
        <f>ROUND(I280*H280,2)</f>
        <v>0</v>
      </c>
      <c r="K280" s="211" t="s">
        <v>145</v>
      </c>
      <c r="L280" s="42"/>
      <c r="M280" s="216" t="s">
        <v>1</v>
      </c>
      <c r="N280" s="217" t="s">
        <v>41</v>
      </c>
      <c r="O280" s="89"/>
      <c r="P280" s="218">
        <f>O280*H280</f>
        <v>0</v>
      </c>
      <c r="Q280" s="218">
        <v>0</v>
      </c>
      <c r="R280" s="218">
        <f>Q280*H280</f>
        <v>0</v>
      </c>
      <c r="S280" s="218">
        <v>0</v>
      </c>
      <c r="T280" s="219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20" t="s">
        <v>389</v>
      </c>
      <c r="AT280" s="220" t="s">
        <v>122</v>
      </c>
      <c r="AU280" s="220" t="s">
        <v>83</v>
      </c>
      <c r="AY280" s="15" t="s">
        <v>120</v>
      </c>
      <c r="BE280" s="221">
        <f>IF(N280="základní",J280,0)</f>
        <v>0</v>
      </c>
      <c r="BF280" s="221">
        <f>IF(N280="snížená",J280,0)</f>
        <v>0</v>
      </c>
      <c r="BG280" s="221">
        <f>IF(N280="zákl. přenesená",J280,0)</f>
        <v>0</v>
      </c>
      <c r="BH280" s="221">
        <f>IF(N280="sníž. přenesená",J280,0)</f>
        <v>0</v>
      </c>
      <c r="BI280" s="221">
        <f>IF(N280="nulová",J280,0)</f>
        <v>0</v>
      </c>
      <c r="BJ280" s="15" t="s">
        <v>81</v>
      </c>
      <c r="BK280" s="221">
        <f>ROUND(I280*H280,2)</f>
        <v>0</v>
      </c>
      <c r="BL280" s="15" t="s">
        <v>389</v>
      </c>
      <c r="BM280" s="220" t="s">
        <v>415</v>
      </c>
    </row>
    <row r="281" s="2" customFormat="1">
      <c r="A281" s="36"/>
      <c r="B281" s="37"/>
      <c r="C281" s="38"/>
      <c r="D281" s="222" t="s">
        <v>128</v>
      </c>
      <c r="E281" s="38"/>
      <c r="F281" s="223" t="s">
        <v>412</v>
      </c>
      <c r="G281" s="38"/>
      <c r="H281" s="38"/>
      <c r="I281" s="224"/>
      <c r="J281" s="38"/>
      <c r="K281" s="38"/>
      <c r="L281" s="42"/>
      <c r="M281" s="225"/>
      <c r="N281" s="226"/>
      <c r="O281" s="89"/>
      <c r="P281" s="89"/>
      <c r="Q281" s="89"/>
      <c r="R281" s="89"/>
      <c r="S281" s="89"/>
      <c r="T281" s="90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5" t="s">
        <v>128</v>
      </c>
      <c r="AU281" s="15" t="s">
        <v>83</v>
      </c>
    </row>
    <row r="282" s="2" customFormat="1">
      <c r="A282" s="36"/>
      <c r="B282" s="37"/>
      <c r="C282" s="38"/>
      <c r="D282" s="222" t="s">
        <v>130</v>
      </c>
      <c r="E282" s="38"/>
      <c r="F282" s="227" t="s">
        <v>416</v>
      </c>
      <c r="G282" s="38"/>
      <c r="H282" s="38"/>
      <c r="I282" s="224"/>
      <c r="J282" s="38"/>
      <c r="K282" s="38"/>
      <c r="L282" s="42"/>
      <c r="M282" s="225"/>
      <c r="N282" s="226"/>
      <c r="O282" s="89"/>
      <c r="P282" s="89"/>
      <c r="Q282" s="89"/>
      <c r="R282" s="89"/>
      <c r="S282" s="89"/>
      <c r="T282" s="90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5" t="s">
        <v>130</v>
      </c>
      <c r="AU282" s="15" t="s">
        <v>83</v>
      </c>
    </row>
    <row r="283" s="2" customFormat="1" ht="16.5" customHeight="1">
      <c r="A283" s="36"/>
      <c r="B283" s="37"/>
      <c r="C283" s="209" t="s">
        <v>417</v>
      </c>
      <c r="D283" s="209" t="s">
        <v>122</v>
      </c>
      <c r="E283" s="210" t="s">
        <v>418</v>
      </c>
      <c r="F283" s="211" t="s">
        <v>419</v>
      </c>
      <c r="G283" s="212" t="s">
        <v>393</v>
      </c>
      <c r="H283" s="213">
        <v>1</v>
      </c>
      <c r="I283" s="214"/>
      <c r="J283" s="215">
        <f>ROUND(I283*H283,2)</f>
        <v>0</v>
      </c>
      <c r="K283" s="211" t="s">
        <v>145</v>
      </c>
      <c r="L283" s="42"/>
      <c r="M283" s="216" t="s">
        <v>1</v>
      </c>
      <c r="N283" s="217" t="s">
        <v>41</v>
      </c>
      <c r="O283" s="89"/>
      <c r="P283" s="218">
        <f>O283*H283</f>
        <v>0</v>
      </c>
      <c r="Q283" s="218">
        <v>0</v>
      </c>
      <c r="R283" s="218">
        <f>Q283*H283</f>
        <v>0</v>
      </c>
      <c r="S283" s="218">
        <v>0</v>
      </c>
      <c r="T283" s="219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20" t="s">
        <v>389</v>
      </c>
      <c r="AT283" s="220" t="s">
        <v>122</v>
      </c>
      <c r="AU283" s="220" t="s">
        <v>83</v>
      </c>
      <c r="AY283" s="15" t="s">
        <v>120</v>
      </c>
      <c r="BE283" s="221">
        <f>IF(N283="základní",J283,0)</f>
        <v>0</v>
      </c>
      <c r="BF283" s="221">
        <f>IF(N283="snížená",J283,0)</f>
        <v>0</v>
      </c>
      <c r="BG283" s="221">
        <f>IF(N283="zákl. přenesená",J283,0)</f>
        <v>0</v>
      </c>
      <c r="BH283" s="221">
        <f>IF(N283="sníž. přenesená",J283,0)</f>
        <v>0</v>
      </c>
      <c r="BI283" s="221">
        <f>IF(N283="nulová",J283,0)</f>
        <v>0</v>
      </c>
      <c r="BJ283" s="15" t="s">
        <v>81</v>
      </c>
      <c r="BK283" s="221">
        <f>ROUND(I283*H283,2)</f>
        <v>0</v>
      </c>
      <c r="BL283" s="15" t="s">
        <v>389</v>
      </c>
      <c r="BM283" s="220" t="s">
        <v>420</v>
      </c>
    </row>
    <row r="284" s="2" customFormat="1">
      <c r="A284" s="36"/>
      <c r="B284" s="37"/>
      <c r="C284" s="38"/>
      <c r="D284" s="222" t="s">
        <v>128</v>
      </c>
      <c r="E284" s="38"/>
      <c r="F284" s="223" t="s">
        <v>419</v>
      </c>
      <c r="G284" s="38"/>
      <c r="H284" s="38"/>
      <c r="I284" s="224"/>
      <c r="J284" s="38"/>
      <c r="K284" s="38"/>
      <c r="L284" s="42"/>
      <c r="M284" s="225"/>
      <c r="N284" s="226"/>
      <c r="O284" s="89"/>
      <c r="P284" s="89"/>
      <c r="Q284" s="89"/>
      <c r="R284" s="89"/>
      <c r="S284" s="89"/>
      <c r="T284" s="90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5" t="s">
        <v>128</v>
      </c>
      <c r="AU284" s="15" t="s">
        <v>83</v>
      </c>
    </row>
    <row r="285" s="2" customFormat="1">
      <c r="A285" s="36"/>
      <c r="B285" s="37"/>
      <c r="C285" s="38"/>
      <c r="D285" s="222" t="s">
        <v>130</v>
      </c>
      <c r="E285" s="38"/>
      <c r="F285" s="227" t="s">
        <v>421</v>
      </c>
      <c r="G285" s="38"/>
      <c r="H285" s="38"/>
      <c r="I285" s="224"/>
      <c r="J285" s="38"/>
      <c r="K285" s="38"/>
      <c r="L285" s="42"/>
      <c r="M285" s="225"/>
      <c r="N285" s="226"/>
      <c r="O285" s="89"/>
      <c r="P285" s="89"/>
      <c r="Q285" s="89"/>
      <c r="R285" s="89"/>
      <c r="S285" s="89"/>
      <c r="T285" s="90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5" t="s">
        <v>130</v>
      </c>
      <c r="AU285" s="15" t="s">
        <v>83</v>
      </c>
    </row>
    <row r="286" s="12" customFormat="1" ht="22.8" customHeight="1">
      <c r="A286" s="12"/>
      <c r="B286" s="193"/>
      <c r="C286" s="194"/>
      <c r="D286" s="195" t="s">
        <v>75</v>
      </c>
      <c r="E286" s="207" t="s">
        <v>422</v>
      </c>
      <c r="F286" s="207" t="s">
        <v>423</v>
      </c>
      <c r="G286" s="194"/>
      <c r="H286" s="194"/>
      <c r="I286" s="197"/>
      <c r="J286" s="208">
        <f>BK286</f>
        <v>0</v>
      </c>
      <c r="K286" s="194"/>
      <c r="L286" s="199"/>
      <c r="M286" s="200"/>
      <c r="N286" s="201"/>
      <c r="O286" s="201"/>
      <c r="P286" s="202">
        <f>SUM(P287:P289)</f>
        <v>0</v>
      </c>
      <c r="Q286" s="201"/>
      <c r="R286" s="202">
        <f>SUM(R287:R289)</f>
        <v>0</v>
      </c>
      <c r="S286" s="201"/>
      <c r="T286" s="203">
        <f>SUM(T287:T289)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4" t="s">
        <v>148</v>
      </c>
      <c r="AT286" s="205" t="s">
        <v>75</v>
      </c>
      <c r="AU286" s="205" t="s">
        <v>81</v>
      </c>
      <c r="AY286" s="204" t="s">
        <v>120</v>
      </c>
      <c r="BK286" s="206">
        <f>SUM(BK287:BK289)</f>
        <v>0</v>
      </c>
    </row>
    <row r="287" s="2" customFormat="1" ht="16.5" customHeight="1">
      <c r="A287" s="36"/>
      <c r="B287" s="37"/>
      <c r="C287" s="209" t="s">
        <v>424</v>
      </c>
      <c r="D287" s="209" t="s">
        <v>122</v>
      </c>
      <c r="E287" s="210" t="s">
        <v>425</v>
      </c>
      <c r="F287" s="211" t="s">
        <v>426</v>
      </c>
      <c r="G287" s="212" t="s">
        <v>393</v>
      </c>
      <c r="H287" s="213">
        <v>1</v>
      </c>
      <c r="I287" s="214"/>
      <c r="J287" s="215">
        <f>ROUND(I287*H287,2)</f>
        <v>0</v>
      </c>
      <c r="K287" s="211" t="s">
        <v>145</v>
      </c>
      <c r="L287" s="42"/>
      <c r="M287" s="216" t="s">
        <v>1</v>
      </c>
      <c r="N287" s="217" t="s">
        <v>41</v>
      </c>
      <c r="O287" s="89"/>
      <c r="P287" s="218">
        <f>O287*H287</f>
        <v>0</v>
      </c>
      <c r="Q287" s="218">
        <v>0</v>
      </c>
      <c r="R287" s="218">
        <f>Q287*H287</f>
        <v>0</v>
      </c>
      <c r="S287" s="218">
        <v>0</v>
      </c>
      <c r="T287" s="219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20" t="s">
        <v>389</v>
      </c>
      <c r="AT287" s="220" t="s">
        <v>122</v>
      </c>
      <c r="AU287" s="220" t="s">
        <v>83</v>
      </c>
      <c r="AY287" s="15" t="s">
        <v>120</v>
      </c>
      <c r="BE287" s="221">
        <f>IF(N287="základní",J287,0)</f>
        <v>0</v>
      </c>
      <c r="BF287" s="221">
        <f>IF(N287="snížená",J287,0)</f>
        <v>0</v>
      </c>
      <c r="BG287" s="221">
        <f>IF(N287="zákl. přenesená",J287,0)</f>
        <v>0</v>
      </c>
      <c r="BH287" s="221">
        <f>IF(N287="sníž. přenesená",J287,0)</f>
        <v>0</v>
      </c>
      <c r="BI287" s="221">
        <f>IF(N287="nulová",J287,0)</f>
        <v>0</v>
      </c>
      <c r="BJ287" s="15" t="s">
        <v>81</v>
      </c>
      <c r="BK287" s="221">
        <f>ROUND(I287*H287,2)</f>
        <v>0</v>
      </c>
      <c r="BL287" s="15" t="s">
        <v>389</v>
      </c>
      <c r="BM287" s="220" t="s">
        <v>427</v>
      </c>
    </row>
    <row r="288" s="2" customFormat="1">
      <c r="A288" s="36"/>
      <c r="B288" s="37"/>
      <c r="C288" s="38"/>
      <c r="D288" s="222" t="s">
        <v>128</v>
      </c>
      <c r="E288" s="38"/>
      <c r="F288" s="223" t="s">
        <v>426</v>
      </c>
      <c r="G288" s="38"/>
      <c r="H288" s="38"/>
      <c r="I288" s="224"/>
      <c r="J288" s="38"/>
      <c r="K288" s="38"/>
      <c r="L288" s="42"/>
      <c r="M288" s="225"/>
      <c r="N288" s="226"/>
      <c r="O288" s="89"/>
      <c r="P288" s="89"/>
      <c r="Q288" s="89"/>
      <c r="R288" s="89"/>
      <c r="S288" s="89"/>
      <c r="T288" s="90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5" t="s">
        <v>128</v>
      </c>
      <c r="AU288" s="15" t="s">
        <v>83</v>
      </c>
    </row>
    <row r="289" s="2" customFormat="1">
      <c r="A289" s="36"/>
      <c r="B289" s="37"/>
      <c r="C289" s="38"/>
      <c r="D289" s="222" t="s">
        <v>130</v>
      </c>
      <c r="E289" s="38"/>
      <c r="F289" s="227" t="s">
        <v>428</v>
      </c>
      <c r="G289" s="38"/>
      <c r="H289" s="38"/>
      <c r="I289" s="224"/>
      <c r="J289" s="38"/>
      <c r="K289" s="38"/>
      <c r="L289" s="42"/>
      <c r="M289" s="225"/>
      <c r="N289" s="226"/>
      <c r="O289" s="89"/>
      <c r="P289" s="89"/>
      <c r="Q289" s="89"/>
      <c r="R289" s="89"/>
      <c r="S289" s="89"/>
      <c r="T289" s="90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5" t="s">
        <v>130</v>
      </c>
      <c r="AU289" s="15" t="s">
        <v>83</v>
      </c>
    </row>
    <row r="290" s="12" customFormat="1" ht="22.8" customHeight="1">
      <c r="A290" s="12"/>
      <c r="B290" s="193"/>
      <c r="C290" s="194"/>
      <c r="D290" s="195" t="s">
        <v>75</v>
      </c>
      <c r="E290" s="207" t="s">
        <v>429</v>
      </c>
      <c r="F290" s="207" t="s">
        <v>430</v>
      </c>
      <c r="G290" s="194"/>
      <c r="H290" s="194"/>
      <c r="I290" s="197"/>
      <c r="J290" s="208">
        <f>BK290</f>
        <v>0</v>
      </c>
      <c r="K290" s="194"/>
      <c r="L290" s="199"/>
      <c r="M290" s="200"/>
      <c r="N290" s="201"/>
      <c r="O290" s="201"/>
      <c r="P290" s="202">
        <f>SUM(P291:P293)</f>
        <v>0</v>
      </c>
      <c r="Q290" s="201"/>
      <c r="R290" s="202">
        <f>SUM(R291:R293)</f>
        <v>0</v>
      </c>
      <c r="S290" s="201"/>
      <c r="T290" s="203">
        <f>SUM(T291:T293)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4" t="s">
        <v>148</v>
      </c>
      <c r="AT290" s="205" t="s">
        <v>75</v>
      </c>
      <c r="AU290" s="205" t="s">
        <v>81</v>
      </c>
      <c r="AY290" s="204" t="s">
        <v>120</v>
      </c>
      <c r="BK290" s="206">
        <f>SUM(BK291:BK293)</f>
        <v>0</v>
      </c>
    </row>
    <row r="291" s="2" customFormat="1" ht="16.5" customHeight="1">
      <c r="A291" s="36"/>
      <c r="B291" s="37"/>
      <c r="C291" s="209" t="s">
        <v>431</v>
      </c>
      <c r="D291" s="209" t="s">
        <v>122</v>
      </c>
      <c r="E291" s="210" t="s">
        <v>432</v>
      </c>
      <c r="F291" s="211" t="s">
        <v>433</v>
      </c>
      <c r="G291" s="212" t="s">
        <v>393</v>
      </c>
      <c r="H291" s="213">
        <v>1</v>
      </c>
      <c r="I291" s="214"/>
      <c r="J291" s="215">
        <f>ROUND(I291*H291,2)</f>
        <v>0</v>
      </c>
      <c r="K291" s="211" t="s">
        <v>145</v>
      </c>
      <c r="L291" s="42"/>
      <c r="M291" s="216" t="s">
        <v>1</v>
      </c>
      <c r="N291" s="217" t="s">
        <v>41</v>
      </c>
      <c r="O291" s="89"/>
      <c r="P291" s="218">
        <f>O291*H291</f>
        <v>0</v>
      </c>
      <c r="Q291" s="218">
        <v>0</v>
      </c>
      <c r="R291" s="218">
        <f>Q291*H291</f>
        <v>0</v>
      </c>
      <c r="S291" s="218">
        <v>0</v>
      </c>
      <c r="T291" s="219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20" t="s">
        <v>389</v>
      </c>
      <c r="AT291" s="220" t="s">
        <v>122</v>
      </c>
      <c r="AU291" s="220" t="s">
        <v>83</v>
      </c>
      <c r="AY291" s="15" t="s">
        <v>120</v>
      </c>
      <c r="BE291" s="221">
        <f>IF(N291="základní",J291,0)</f>
        <v>0</v>
      </c>
      <c r="BF291" s="221">
        <f>IF(N291="snížená",J291,0)</f>
        <v>0</v>
      </c>
      <c r="BG291" s="221">
        <f>IF(N291="zákl. přenesená",J291,0)</f>
        <v>0</v>
      </c>
      <c r="BH291" s="221">
        <f>IF(N291="sníž. přenesená",J291,0)</f>
        <v>0</v>
      </c>
      <c r="BI291" s="221">
        <f>IF(N291="nulová",J291,0)</f>
        <v>0</v>
      </c>
      <c r="BJ291" s="15" t="s">
        <v>81</v>
      </c>
      <c r="BK291" s="221">
        <f>ROUND(I291*H291,2)</f>
        <v>0</v>
      </c>
      <c r="BL291" s="15" t="s">
        <v>389</v>
      </c>
      <c r="BM291" s="220" t="s">
        <v>434</v>
      </c>
    </row>
    <row r="292" s="2" customFormat="1">
      <c r="A292" s="36"/>
      <c r="B292" s="37"/>
      <c r="C292" s="38"/>
      <c r="D292" s="222" t="s">
        <v>128</v>
      </c>
      <c r="E292" s="38"/>
      <c r="F292" s="223" t="s">
        <v>433</v>
      </c>
      <c r="G292" s="38"/>
      <c r="H292" s="38"/>
      <c r="I292" s="224"/>
      <c r="J292" s="38"/>
      <c r="K292" s="38"/>
      <c r="L292" s="42"/>
      <c r="M292" s="225"/>
      <c r="N292" s="226"/>
      <c r="O292" s="89"/>
      <c r="P292" s="89"/>
      <c r="Q292" s="89"/>
      <c r="R292" s="89"/>
      <c r="S292" s="89"/>
      <c r="T292" s="90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5" t="s">
        <v>128</v>
      </c>
      <c r="AU292" s="15" t="s">
        <v>83</v>
      </c>
    </row>
    <row r="293" s="2" customFormat="1">
      <c r="A293" s="36"/>
      <c r="B293" s="37"/>
      <c r="C293" s="38"/>
      <c r="D293" s="222" t="s">
        <v>130</v>
      </c>
      <c r="E293" s="38"/>
      <c r="F293" s="227" t="s">
        <v>435</v>
      </c>
      <c r="G293" s="38"/>
      <c r="H293" s="38"/>
      <c r="I293" s="224"/>
      <c r="J293" s="38"/>
      <c r="K293" s="38"/>
      <c r="L293" s="42"/>
      <c r="M293" s="249"/>
      <c r="N293" s="250"/>
      <c r="O293" s="251"/>
      <c r="P293" s="251"/>
      <c r="Q293" s="251"/>
      <c r="R293" s="251"/>
      <c r="S293" s="251"/>
      <c r="T293" s="252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T293" s="15" t="s">
        <v>130</v>
      </c>
      <c r="AU293" s="15" t="s">
        <v>83</v>
      </c>
    </row>
    <row r="294" s="2" customFormat="1" ht="6.96" customHeight="1">
      <c r="A294" s="36"/>
      <c r="B294" s="64"/>
      <c r="C294" s="65"/>
      <c r="D294" s="65"/>
      <c r="E294" s="65"/>
      <c r="F294" s="65"/>
      <c r="G294" s="65"/>
      <c r="H294" s="65"/>
      <c r="I294" s="65"/>
      <c r="J294" s="65"/>
      <c r="K294" s="65"/>
      <c r="L294" s="42"/>
      <c r="M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</row>
  </sheetData>
  <sheetProtection sheet="1" autoFilter="0" formatColumns="0" formatRows="0" objects="1" scenarios="1" spinCount="100000" saltValue="uSrtjwYi3s99vr8lyouDD7n+9D82lXYkkIBdf1bQpolX8YTdj0YB6AmkLZRjvnStPaLbW+eAhldPWDclNklRiQ==" hashValue="rch1f72nJGm7371WcxSl6pmQe6q04/WRLQWiNAtCXMOTYM6m5F3Q6LKw95EXRPO1MFUt7KLNAn2VCc9udU2wAQ==" algorithmName="SHA-512" password="CC35"/>
  <autoFilter ref="C126:K293"/>
  <mergeCells count="6">
    <mergeCell ref="E7:H7"/>
    <mergeCell ref="E16:H16"/>
    <mergeCell ref="E25:H25"/>
    <mergeCell ref="E85:H85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Michal Kubík</dc:creator>
  <cp:lastModifiedBy>DiS. Michal Kubík</cp:lastModifiedBy>
  <dcterms:created xsi:type="dcterms:W3CDTF">2025-10-23T05:46:26Z</dcterms:created>
  <dcterms:modified xsi:type="dcterms:W3CDTF">2025-10-23T05:46:27Z</dcterms:modified>
</cp:coreProperties>
</file>