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ministerstvozemedelstvi.sharepoint.com/teams/MZE_11142/Sdilene dokumenty/General/10_Veřejné zakázky/2025/776_Garáže Rakovník/03_Vyhlášení VZ/"/>
    </mc:Choice>
  </mc:AlternateContent>
  <xr:revisionPtr revIDLastSave="1" documentId="11_7A98234F3BBE99428765B9CCBA88651B80E80C8A" xr6:coauthVersionLast="47" xr6:coauthVersionMax="47" xr10:uidLastSave="{8464B4AC-BF3D-4C48-8E78-F35C7DBE9F0C}"/>
  <bookViews>
    <workbookView xWindow="-110" yWindow="-110" windowWidth="19420" windowHeight="10300" activeTab="1" xr2:uid="{00000000-000D-0000-FFFF-FFFF00000000}"/>
  </bookViews>
  <sheets>
    <sheet name="Rekapitulace stavby" sheetId="1" r:id="rId1"/>
    <sheet name="A - Stavební část+elektro..." sheetId="2" r:id="rId2"/>
    <sheet name="B - Překop pro přívodní k..." sheetId="3" r:id="rId3"/>
  </sheets>
  <definedNames>
    <definedName name="_xlnm._FilterDatabase" localSheetId="1" hidden="1">'A - Stavební část+elektro...'!$C$134:$K$470</definedName>
    <definedName name="_xlnm._FilterDatabase" localSheetId="2" hidden="1">'B - Překop pro přívodní k...'!$C$123:$K$157</definedName>
    <definedName name="_xlnm.Print_Titles" localSheetId="1">'A - Stavební část+elektro...'!$134:$134</definedName>
    <definedName name="_xlnm.Print_Titles" localSheetId="2">'B - Překop pro přívodní k...'!$123:$123</definedName>
    <definedName name="_xlnm.Print_Titles" localSheetId="0">'Rekapitulace stavby'!$92:$92</definedName>
    <definedName name="_xlnm.Print_Area" localSheetId="1">'A - Stavební část+elektro...'!$C$4:$J$76,'A - Stavební část+elektro...'!$C$82:$J$116,'A - Stavební část+elektro...'!$C$122:$J$470</definedName>
    <definedName name="_xlnm.Print_Area" localSheetId="2">'B - Překop pro přívodní k...'!$C$4:$J$76,'B - Překop pro přívodní k...'!$C$82:$J$105,'B - Překop pro přívodní k...'!$C$111:$J$157</definedName>
    <definedName name="_xlnm.Print_Area" localSheetId="0">'Rekapitulace stavby'!$D$4:$AO$76,'Rekapitulace stavby'!$C$82:$AQ$97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7" i="3" l="1"/>
  <c r="J36" i="3"/>
  <c r="AY96" i="1" s="1"/>
  <c r="J35" i="3"/>
  <c r="AX96" i="1" s="1"/>
  <c r="BI157" i="3"/>
  <c r="BH157" i="3"/>
  <c r="BG157" i="3"/>
  <c r="BF157" i="3"/>
  <c r="T157" i="3"/>
  <c r="R157" i="3"/>
  <c r="P157" i="3"/>
  <c r="BI156" i="3"/>
  <c r="BH156" i="3"/>
  <c r="BG156" i="3"/>
  <c r="BF156" i="3"/>
  <c r="T156" i="3"/>
  <c r="R156" i="3"/>
  <c r="P156" i="3"/>
  <c r="BI155" i="3"/>
  <c r="BH155" i="3"/>
  <c r="BG155" i="3"/>
  <c r="BF155" i="3"/>
  <c r="T155" i="3"/>
  <c r="R155" i="3"/>
  <c r="P155" i="3"/>
  <c r="BI153" i="3"/>
  <c r="BH153" i="3"/>
  <c r="BG153" i="3"/>
  <c r="BF153" i="3"/>
  <c r="T153" i="3"/>
  <c r="R153" i="3"/>
  <c r="P153" i="3"/>
  <c r="BI151" i="3"/>
  <c r="BH151" i="3"/>
  <c r="BG151" i="3"/>
  <c r="BF151" i="3"/>
  <c r="T151" i="3"/>
  <c r="R151" i="3"/>
  <c r="P151" i="3"/>
  <c r="BI150" i="3"/>
  <c r="BH150" i="3"/>
  <c r="BG150" i="3"/>
  <c r="BF150" i="3"/>
  <c r="T150" i="3"/>
  <c r="R150" i="3"/>
  <c r="P150" i="3"/>
  <c r="BI148" i="3"/>
  <c r="BH148" i="3"/>
  <c r="BG148" i="3"/>
  <c r="BF148" i="3"/>
  <c r="T148" i="3"/>
  <c r="R148" i="3"/>
  <c r="P148" i="3"/>
  <c r="BI147" i="3"/>
  <c r="BH147" i="3"/>
  <c r="BG147" i="3"/>
  <c r="BF147" i="3"/>
  <c r="T147" i="3"/>
  <c r="R147" i="3"/>
  <c r="R146" i="3" s="1"/>
  <c r="R145" i="3" s="1"/>
  <c r="P147" i="3"/>
  <c r="BI144" i="3"/>
  <c r="BH144" i="3"/>
  <c r="BG144" i="3"/>
  <c r="BF144" i="3"/>
  <c r="T144" i="3"/>
  <c r="T143" i="3" s="1"/>
  <c r="R144" i="3"/>
  <c r="R143" i="3" s="1"/>
  <c r="P144" i="3"/>
  <c r="P143" i="3" s="1"/>
  <c r="BI142" i="3"/>
  <c r="BH142" i="3"/>
  <c r="BG142" i="3"/>
  <c r="BF142" i="3"/>
  <c r="T142" i="3"/>
  <c r="R142" i="3"/>
  <c r="P142" i="3"/>
  <c r="BI140" i="3"/>
  <c r="BH140" i="3"/>
  <c r="BG140" i="3"/>
  <c r="BF140" i="3"/>
  <c r="T140" i="3"/>
  <c r="R140" i="3"/>
  <c r="P140" i="3"/>
  <c r="BI139" i="3"/>
  <c r="BH139" i="3"/>
  <c r="BG139" i="3"/>
  <c r="BF139" i="3"/>
  <c r="T139" i="3"/>
  <c r="R139" i="3"/>
  <c r="P139" i="3"/>
  <c r="BI138" i="3"/>
  <c r="BH138" i="3"/>
  <c r="BG138" i="3"/>
  <c r="BF138" i="3"/>
  <c r="T138" i="3"/>
  <c r="R138" i="3"/>
  <c r="P138" i="3"/>
  <c r="BI135" i="3"/>
  <c r="BH135" i="3"/>
  <c r="BG135" i="3"/>
  <c r="BF135" i="3"/>
  <c r="T135" i="3"/>
  <c r="T134" i="3"/>
  <c r="R135" i="3"/>
  <c r="R134" i="3" s="1"/>
  <c r="P135" i="3"/>
  <c r="P134" i="3" s="1"/>
  <c r="BI132" i="3"/>
  <c r="BH132" i="3"/>
  <c r="BG132" i="3"/>
  <c r="BF132" i="3"/>
  <c r="T132" i="3"/>
  <c r="R132" i="3"/>
  <c r="P132" i="3"/>
  <c r="BI131" i="3"/>
  <c r="BH131" i="3"/>
  <c r="BG131" i="3"/>
  <c r="BF131" i="3"/>
  <c r="T131" i="3"/>
  <c r="R131" i="3"/>
  <c r="P131" i="3"/>
  <c r="BI129" i="3"/>
  <c r="BH129" i="3"/>
  <c r="BG129" i="3"/>
  <c r="BF129" i="3"/>
  <c r="T129" i="3"/>
  <c r="R129" i="3"/>
  <c r="P129" i="3"/>
  <c r="BI127" i="3"/>
  <c r="BH127" i="3"/>
  <c r="BG127" i="3"/>
  <c r="BF127" i="3"/>
  <c r="T127" i="3"/>
  <c r="R127" i="3"/>
  <c r="P127" i="3"/>
  <c r="J121" i="3"/>
  <c r="F120" i="3"/>
  <c r="F118" i="3"/>
  <c r="E116" i="3"/>
  <c r="J92" i="3"/>
  <c r="F91" i="3"/>
  <c r="F89" i="3"/>
  <c r="E87" i="3"/>
  <c r="J21" i="3"/>
  <c r="E21" i="3"/>
  <c r="J91" i="3"/>
  <c r="J20" i="3"/>
  <c r="J18" i="3"/>
  <c r="E18" i="3"/>
  <c r="F121" i="3" s="1"/>
  <c r="J17" i="3"/>
  <c r="J12" i="3"/>
  <c r="J118" i="3"/>
  <c r="E7" i="3"/>
  <c r="E114" i="3" s="1"/>
  <c r="J37" i="2"/>
  <c r="J36" i="2"/>
  <c r="AY95" i="1" s="1"/>
  <c r="J35" i="2"/>
  <c r="AX95" i="1" s="1"/>
  <c r="BI470" i="2"/>
  <c r="BH470" i="2"/>
  <c r="BG470" i="2"/>
  <c r="BF470" i="2"/>
  <c r="T470" i="2"/>
  <c r="T469" i="2" s="1"/>
  <c r="T468" i="2" s="1"/>
  <c r="R470" i="2"/>
  <c r="R469" i="2"/>
  <c r="R468" i="2"/>
  <c r="P470" i="2"/>
  <c r="P469" i="2"/>
  <c r="P468" i="2" s="1"/>
  <c r="BI467" i="2"/>
  <c r="BH467" i="2"/>
  <c r="BG467" i="2"/>
  <c r="BF467" i="2"/>
  <c r="T467" i="2"/>
  <c r="R467" i="2"/>
  <c r="P467" i="2"/>
  <c r="BI466" i="2"/>
  <c r="BH466" i="2"/>
  <c r="BG466" i="2"/>
  <c r="BF466" i="2"/>
  <c r="T466" i="2"/>
  <c r="R466" i="2"/>
  <c r="P466" i="2"/>
  <c r="BI465" i="2"/>
  <c r="BH465" i="2"/>
  <c r="BG465" i="2"/>
  <c r="BF465" i="2"/>
  <c r="T465" i="2"/>
  <c r="R465" i="2"/>
  <c r="P465" i="2"/>
  <c r="BI464" i="2"/>
  <c r="BH464" i="2"/>
  <c r="BG464" i="2"/>
  <c r="BF464" i="2"/>
  <c r="T464" i="2"/>
  <c r="R464" i="2"/>
  <c r="P464" i="2"/>
  <c r="BI463" i="2"/>
  <c r="BH463" i="2"/>
  <c r="BG463" i="2"/>
  <c r="BF463" i="2"/>
  <c r="T463" i="2"/>
  <c r="R463" i="2"/>
  <c r="P463" i="2"/>
  <c r="BI462" i="2"/>
  <c r="BH462" i="2"/>
  <c r="BG462" i="2"/>
  <c r="BF462" i="2"/>
  <c r="T462" i="2"/>
  <c r="R462" i="2"/>
  <c r="P462" i="2"/>
  <c r="BI461" i="2"/>
  <c r="BH461" i="2"/>
  <c r="BG461" i="2"/>
  <c r="BF461" i="2"/>
  <c r="T461" i="2"/>
  <c r="R461" i="2"/>
  <c r="P461" i="2"/>
  <c r="BI460" i="2"/>
  <c r="BH460" i="2"/>
  <c r="BG460" i="2"/>
  <c r="BF460" i="2"/>
  <c r="T460" i="2"/>
  <c r="R460" i="2"/>
  <c r="P460" i="2"/>
  <c r="BI459" i="2"/>
  <c r="BH459" i="2"/>
  <c r="BG459" i="2"/>
  <c r="BF459" i="2"/>
  <c r="T459" i="2"/>
  <c r="R459" i="2"/>
  <c r="P459" i="2"/>
  <c r="BI458" i="2"/>
  <c r="BH458" i="2"/>
  <c r="BG458" i="2"/>
  <c r="BF458" i="2"/>
  <c r="T458" i="2"/>
  <c r="R458" i="2"/>
  <c r="P458" i="2"/>
  <c r="BI457" i="2"/>
  <c r="BH457" i="2"/>
  <c r="BG457" i="2"/>
  <c r="BF457" i="2"/>
  <c r="T457" i="2"/>
  <c r="R457" i="2"/>
  <c r="P457" i="2"/>
  <c r="BI456" i="2"/>
  <c r="BH456" i="2"/>
  <c r="BG456" i="2"/>
  <c r="BF456" i="2"/>
  <c r="T456" i="2"/>
  <c r="R456" i="2"/>
  <c r="P456" i="2"/>
  <c r="BI455" i="2"/>
  <c r="BH455" i="2"/>
  <c r="BG455" i="2"/>
  <c r="BF455" i="2"/>
  <c r="T455" i="2"/>
  <c r="R455" i="2"/>
  <c r="P455" i="2"/>
  <c r="BI454" i="2"/>
  <c r="BH454" i="2"/>
  <c r="BG454" i="2"/>
  <c r="BF454" i="2"/>
  <c r="T454" i="2"/>
  <c r="R454" i="2"/>
  <c r="P454" i="2"/>
  <c r="BI453" i="2"/>
  <c r="BH453" i="2"/>
  <c r="BG453" i="2"/>
  <c r="BF453" i="2"/>
  <c r="T453" i="2"/>
  <c r="R453" i="2"/>
  <c r="P453" i="2"/>
  <c r="BI452" i="2"/>
  <c r="BH452" i="2"/>
  <c r="BG452" i="2"/>
  <c r="BF452" i="2"/>
  <c r="T452" i="2"/>
  <c r="R452" i="2"/>
  <c r="P452" i="2"/>
  <c r="BI451" i="2"/>
  <c r="BH451" i="2"/>
  <c r="BG451" i="2"/>
  <c r="BF451" i="2"/>
  <c r="T451" i="2"/>
  <c r="R451" i="2"/>
  <c r="P451" i="2"/>
  <c r="BI450" i="2"/>
  <c r="BH450" i="2"/>
  <c r="BG450" i="2"/>
  <c r="BF450" i="2"/>
  <c r="T450" i="2"/>
  <c r="R450" i="2"/>
  <c r="P450" i="2"/>
  <c r="BI449" i="2"/>
  <c r="BH449" i="2"/>
  <c r="BG449" i="2"/>
  <c r="BF449" i="2"/>
  <c r="T449" i="2"/>
  <c r="R449" i="2"/>
  <c r="P449" i="2"/>
  <c r="BI448" i="2"/>
  <c r="BH448" i="2"/>
  <c r="BG448" i="2"/>
  <c r="BF448" i="2"/>
  <c r="T448" i="2"/>
  <c r="R448" i="2"/>
  <c r="P448" i="2"/>
  <c r="BI447" i="2"/>
  <c r="BH447" i="2"/>
  <c r="BG447" i="2"/>
  <c r="BF447" i="2"/>
  <c r="T447" i="2"/>
  <c r="R447" i="2"/>
  <c r="P447" i="2"/>
  <c r="BI446" i="2"/>
  <c r="BH446" i="2"/>
  <c r="BG446" i="2"/>
  <c r="BF446" i="2"/>
  <c r="T446" i="2"/>
  <c r="R446" i="2"/>
  <c r="P446" i="2"/>
  <c r="BI445" i="2"/>
  <c r="BH445" i="2"/>
  <c r="BG445" i="2"/>
  <c r="BF445" i="2"/>
  <c r="T445" i="2"/>
  <c r="R445" i="2"/>
  <c r="P445" i="2"/>
  <c r="BI442" i="2"/>
  <c r="BH442" i="2"/>
  <c r="BG442" i="2"/>
  <c r="BF442" i="2"/>
  <c r="T442" i="2"/>
  <c r="R442" i="2"/>
  <c r="P442" i="2"/>
  <c r="BI431" i="2"/>
  <c r="BH431" i="2"/>
  <c r="BG431" i="2"/>
  <c r="BF431" i="2"/>
  <c r="T431" i="2"/>
  <c r="R431" i="2"/>
  <c r="P431" i="2"/>
  <c r="BI428" i="2"/>
  <c r="BH428" i="2"/>
  <c r="BG428" i="2"/>
  <c r="BF428" i="2"/>
  <c r="T428" i="2"/>
  <c r="R428" i="2"/>
  <c r="P428" i="2"/>
  <c r="BI423" i="2"/>
  <c r="BH423" i="2"/>
  <c r="BG423" i="2"/>
  <c r="BF423" i="2"/>
  <c r="T423" i="2"/>
  <c r="R423" i="2"/>
  <c r="P423" i="2"/>
  <c r="BI421" i="2"/>
  <c r="BH421" i="2"/>
  <c r="BG421" i="2"/>
  <c r="BF421" i="2"/>
  <c r="T421" i="2"/>
  <c r="R421" i="2"/>
  <c r="P421" i="2"/>
  <c r="BI420" i="2"/>
  <c r="BH420" i="2"/>
  <c r="BG420" i="2"/>
  <c r="BF420" i="2"/>
  <c r="T420" i="2"/>
  <c r="R420" i="2"/>
  <c r="P420" i="2"/>
  <c r="BI409" i="2"/>
  <c r="BH409" i="2"/>
  <c r="BG409" i="2"/>
  <c r="BF409" i="2"/>
  <c r="T409" i="2"/>
  <c r="R409" i="2"/>
  <c r="P409" i="2"/>
  <c r="BI408" i="2"/>
  <c r="BH408" i="2"/>
  <c r="BG408" i="2"/>
  <c r="BF408" i="2"/>
  <c r="T408" i="2"/>
  <c r="R408" i="2"/>
  <c r="P408" i="2"/>
  <c r="BI407" i="2"/>
  <c r="BH407" i="2"/>
  <c r="BG407" i="2"/>
  <c r="BF407" i="2"/>
  <c r="T407" i="2"/>
  <c r="R407" i="2"/>
  <c r="P407" i="2"/>
  <c r="BI406" i="2"/>
  <c r="BH406" i="2"/>
  <c r="BG406" i="2"/>
  <c r="BF406" i="2"/>
  <c r="T406" i="2"/>
  <c r="R406" i="2"/>
  <c r="P406" i="2"/>
  <c r="BI399" i="2"/>
  <c r="BH399" i="2"/>
  <c r="BG399" i="2"/>
  <c r="BF399" i="2"/>
  <c r="T399" i="2"/>
  <c r="R399" i="2"/>
  <c r="P399" i="2"/>
  <c r="BI398" i="2"/>
  <c r="BH398" i="2"/>
  <c r="BG398" i="2"/>
  <c r="BF398" i="2"/>
  <c r="T398" i="2"/>
  <c r="R398" i="2"/>
  <c r="P398" i="2"/>
  <c r="BI396" i="2"/>
  <c r="BH396" i="2"/>
  <c r="BG396" i="2"/>
  <c r="BF396" i="2"/>
  <c r="T396" i="2"/>
  <c r="R396" i="2"/>
  <c r="P396" i="2"/>
  <c r="BI394" i="2"/>
  <c r="BH394" i="2"/>
  <c r="BG394" i="2"/>
  <c r="BF394" i="2"/>
  <c r="T394" i="2"/>
  <c r="R394" i="2"/>
  <c r="P394" i="2"/>
  <c r="BI392" i="2"/>
  <c r="BH392" i="2"/>
  <c r="BG392" i="2"/>
  <c r="BF392" i="2"/>
  <c r="T392" i="2"/>
  <c r="T391" i="2" s="1"/>
  <c r="R392" i="2"/>
  <c r="R391" i="2" s="1"/>
  <c r="P392" i="2"/>
  <c r="P391" i="2"/>
  <c r="BI388" i="2"/>
  <c r="BH388" i="2"/>
  <c r="BG388" i="2"/>
  <c r="BF388" i="2"/>
  <c r="T388" i="2"/>
  <c r="T387" i="2" s="1"/>
  <c r="R388" i="2"/>
  <c r="R387" i="2"/>
  <c r="P388" i="2"/>
  <c r="P387" i="2"/>
  <c r="BI386" i="2"/>
  <c r="BH386" i="2"/>
  <c r="BG386" i="2"/>
  <c r="BF386" i="2"/>
  <c r="T386" i="2"/>
  <c r="R386" i="2"/>
  <c r="P386" i="2"/>
  <c r="BI385" i="2"/>
  <c r="BH385" i="2"/>
  <c r="BG385" i="2"/>
  <c r="BF385" i="2"/>
  <c r="T385" i="2"/>
  <c r="R385" i="2"/>
  <c r="P385" i="2"/>
  <c r="BI384" i="2"/>
  <c r="BH384" i="2"/>
  <c r="BG384" i="2"/>
  <c r="BF384" i="2"/>
  <c r="T384" i="2"/>
  <c r="R384" i="2"/>
  <c r="P384" i="2"/>
  <c r="BI383" i="2"/>
  <c r="BH383" i="2"/>
  <c r="BG383" i="2"/>
  <c r="BF383" i="2"/>
  <c r="T383" i="2"/>
  <c r="R383" i="2"/>
  <c r="P383" i="2"/>
  <c r="BI382" i="2"/>
  <c r="BH382" i="2"/>
  <c r="BG382" i="2"/>
  <c r="BF382" i="2"/>
  <c r="T382" i="2"/>
  <c r="R382" i="2"/>
  <c r="P382" i="2"/>
  <c r="BI379" i="2"/>
  <c r="BH379" i="2"/>
  <c r="BG379" i="2"/>
  <c r="BF379" i="2"/>
  <c r="T379" i="2"/>
  <c r="R379" i="2"/>
  <c r="P379" i="2"/>
  <c r="BI378" i="2"/>
  <c r="BH378" i="2"/>
  <c r="BG378" i="2"/>
  <c r="BF378" i="2"/>
  <c r="T378" i="2"/>
  <c r="R378" i="2"/>
  <c r="P378" i="2"/>
  <c r="BI376" i="2"/>
  <c r="BH376" i="2"/>
  <c r="BG376" i="2"/>
  <c r="BF376" i="2"/>
  <c r="T376" i="2"/>
  <c r="R376" i="2"/>
  <c r="P376" i="2"/>
  <c r="BI375" i="2"/>
  <c r="BH375" i="2"/>
  <c r="BG375" i="2"/>
  <c r="BF375" i="2"/>
  <c r="T375" i="2"/>
  <c r="R375" i="2"/>
  <c r="P375" i="2"/>
  <c r="BI372" i="2"/>
  <c r="BH372" i="2"/>
  <c r="BG372" i="2"/>
  <c r="BF372" i="2"/>
  <c r="T372" i="2"/>
  <c r="T371" i="2"/>
  <c r="R372" i="2"/>
  <c r="R371" i="2" s="1"/>
  <c r="P372" i="2"/>
  <c r="P371" i="2" s="1"/>
  <c r="BI370" i="2"/>
  <c r="BH370" i="2"/>
  <c r="BG370" i="2"/>
  <c r="BF370" i="2"/>
  <c r="T370" i="2"/>
  <c r="R370" i="2"/>
  <c r="P370" i="2"/>
  <c r="BI368" i="2"/>
  <c r="BH368" i="2"/>
  <c r="BG368" i="2"/>
  <c r="BF368" i="2"/>
  <c r="T368" i="2"/>
  <c r="R368" i="2"/>
  <c r="P368" i="2"/>
  <c r="BI367" i="2"/>
  <c r="BH367" i="2"/>
  <c r="BG367" i="2"/>
  <c r="BF367" i="2"/>
  <c r="T367" i="2"/>
  <c r="R367" i="2"/>
  <c r="P367" i="2"/>
  <c r="BI366" i="2"/>
  <c r="BH366" i="2"/>
  <c r="BG366" i="2"/>
  <c r="BF366" i="2"/>
  <c r="T366" i="2"/>
  <c r="R366" i="2"/>
  <c r="P366" i="2"/>
  <c r="BI363" i="2"/>
  <c r="BH363" i="2"/>
  <c r="BG363" i="2"/>
  <c r="BF363" i="2"/>
  <c r="T363" i="2"/>
  <c r="R363" i="2"/>
  <c r="P363" i="2"/>
  <c r="BI360" i="2"/>
  <c r="BH360" i="2"/>
  <c r="BG360" i="2"/>
  <c r="BF360" i="2"/>
  <c r="T360" i="2"/>
  <c r="R360" i="2"/>
  <c r="P360" i="2"/>
  <c r="BI350" i="2"/>
  <c r="BH350" i="2"/>
  <c r="BG350" i="2"/>
  <c r="BF350" i="2"/>
  <c r="T350" i="2"/>
  <c r="R350" i="2"/>
  <c r="P350" i="2"/>
  <c r="BI342" i="2"/>
  <c r="BH342" i="2"/>
  <c r="BG342" i="2"/>
  <c r="BF342" i="2"/>
  <c r="T342" i="2"/>
  <c r="R342" i="2"/>
  <c r="P342" i="2"/>
  <c r="BI334" i="2"/>
  <c r="BH334" i="2"/>
  <c r="BG334" i="2"/>
  <c r="BF334" i="2"/>
  <c r="T334" i="2"/>
  <c r="R334" i="2"/>
  <c r="P334" i="2"/>
  <c r="BI330" i="2"/>
  <c r="BH330" i="2"/>
  <c r="BG330" i="2"/>
  <c r="BF330" i="2"/>
  <c r="T330" i="2"/>
  <c r="R330" i="2"/>
  <c r="P330" i="2"/>
  <c r="BI326" i="2"/>
  <c r="BH326" i="2"/>
  <c r="BG326" i="2"/>
  <c r="BF326" i="2"/>
  <c r="T326" i="2"/>
  <c r="R326" i="2"/>
  <c r="P326" i="2"/>
  <c r="BI325" i="2"/>
  <c r="BH325" i="2"/>
  <c r="BG325" i="2"/>
  <c r="BF325" i="2"/>
  <c r="T325" i="2"/>
  <c r="R325" i="2"/>
  <c r="P325" i="2"/>
  <c r="BI322" i="2"/>
  <c r="BH322" i="2"/>
  <c r="BG322" i="2"/>
  <c r="BF322" i="2"/>
  <c r="T322" i="2"/>
  <c r="R322" i="2"/>
  <c r="P322" i="2"/>
  <c r="BI320" i="2"/>
  <c r="BH320" i="2"/>
  <c r="BG320" i="2"/>
  <c r="BF320" i="2"/>
  <c r="T320" i="2"/>
  <c r="R320" i="2"/>
  <c r="P320" i="2"/>
  <c r="BI317" i="2"/>
  <c r="BH317" i="2"/>
  <c r="BG317" i="2"/>
  <c r="BF317" i="2"/>
  <c r="T317" i="2"/>
  <c r="R317" i="2"/>
  <c r="P317" i="2"/>
  <c r="BI314" i="2"/>
  <c r="BH314" i="2"/>
  <c r="BG314" i="2"/>
  <c r="BF314" i="2"/>
  <c r="T314" i="2"/>
  <c r="R314" i="2"/>
  <c r="P314" i="2"/>
  <c r="BI311" i="2"/>
  <c r="BH311" i="2"/>
  <c r="BG311" i="2"/>
  <c r="BF311" i="2"/>
  <c r="T311" i="2"/>
  <c r="R311" i="2"/>
  <c r="P311" i="2"/>
  <c r="BI303" i="2"/>
  <c r="BH303" i="2"/>
  <c r="BG303" i="2"/>
  <c r="BF303" i="2"/>
  <c r="T303" i="2"/>
  <c r="R303" i="2"/>
  <c r="P303" i="2"/>
  <c r="BI300" i="2"/>
  <c r="BH300" i="2"/>
  <c r="BG300" i="2"/>
  <c r="BF300" i="2"/>
  <c r="T300" i="2"/>
  <c r="R300" i="2"/>
  <c r="P300" i="2"/>
  <c r="BI293" i="2"/>
  <c r="BH293" i="2"/>
  <c r="BG293" i="2"/>
  <c r="BF293" i="2"/>
  <c r="T293" i="2"/>
  <c r="R293" i="2"/>
  <c r="P293" i="2"/>
  <c r="BI290" i="2"/>
  <c r="BH290" i="2"/>
  <c r="BG290" i="2"/>
  <c r="BF290" i="2"/>
  <c r="T290" i="2"/>
  <c r="R290" i="2"/>
  <c r="P290" i="2"/>
  <c r="BI287" i="2"/>
  <c r="BH287" i="2"/>
  <c r="BG287" i="2"/>
  <c r="BF287" i="2"/>
  <c r="T287" i="2"/>
  <c r="R287" i="2"/>
  <c r="P287" i="2"/>
  <c r="BI284" i="2"/>
  <c r="BH284" i="2"/>
  <c r="BG284" i="2"/>
  <c r="BF284" i="2"/>
  <c r="T284" i="2"/>
  <c r="R284" i="2"/>
  <c r="P284" i="2"/>
  <c r="BI275" i="2"/>
  <c r="BH275" i="2"/>
  <c r="BG275" i="2"/>
  <c r="BF275" i="2"/>
  <c r="T275" i="2"/>
  <c r="R275" i="2"/>
  <c r="P275" i="2"/>
  <c r="BI262" i="2"/>
  <c r="BH262" i="2"/>
  <c r="BG262" i="2"/>
  <c r="BF262" i="2"/>
  <c r="T262" i="2"/>
  <c r="R262" i="2"/>
  <c r="P262" i="2"/>
  <c r="BI260" i="2"/>
  <c r="BH260" i="2"/>
  <c r="BG260" i="2"/>
  <c r="BF260" i="2"/>
  <c r="T260" i="2"/>
  <c r="R260" i="2"/>
  <c r="P260" i="2"/>
  <c r="BI257" i="2"/>
  <c r="BH257" i="2"/>
  <c r="BG257" i="2"/>
  <c r="BF257" i="2"/>
  <c r="T257" i="2"/>
  <c r="R257" i="2"/>
  <c r="P257" i="2"/>
  <c r="BI254" i="2"/>
  <c r="BH254" i="2"/>
  <c r="BG254" i="2"/>
  <c r="BF254" i="2"/>
  <c r="T254" i="2"/>
  <c r="R254" i="2"/>
  <c r="P254" i="2"/>
  <c r="BI251" i="2"/>
  <c r="BH251" i="2"/>
  <c r="BG251" i="2"/>
  <c r="BF251" i="2"/>
  <c r="T251" i="2"/>
  <c r="R251" i="2"/>
  <c r="P251" i="2"/>
  <c r="BI248" i="2"/>
  <c r="BH248" i="2"/>
  <c r="BG248" i="2"/>
  <c r="BF248" i="2"/>
  <c r="T248" i="2"/>
  <c r="R248" i="2"/>
  <c r="P248" i="2"/>
  <c r="BI245" i="2"/>
  <c r="BH245" i="2"/>
  <c r="BG245" i="2"/>
  <c r="BF245" i="2"/>
  <c r="T245" i="2"/>
  <c r="R245" i="2"/>
  <c r="P245" i="2"/>
  <c r="BI242" i="2"/>
  <c r="BH242" i="2"/>
  <c r="BG242" i="2"/>
  <c r="BF242" i="2"/>
  <c r="T242" i="2"/>
  <c r="R242" i="2"/>
  <c r="P242" i="2"/>
  <c r="BI239" i="2"/>
  <c r="BH239" i="2"/>
  <c r="BG239" i="2"/>
  <c r="BF239" i="2"/>
  <c r="T239" i="2"/>
  <c r="R239" i="2"/>
  <c r="P239" i="2"/>
  <c r="BI236" i="2"/>
  <c r="BH236" i="2"/>
  <c r="BG236" i="2"/>
  <c r="BF236" i="2"/>
  <c r="T236" i="2"/>
  <c r="R236" i="2"/>
  <c r="P236" i="2"/>
  <c r="BI233" i="2"/>
  <c r="BH233" i="2"/>
  <c r="BG233" i="2"/>
  <c r="BF233" i="2"/>
  <c r="T233" i="2"/>
  <c r="R233" i="2"/>
  <c r="P233" i="2"/>
  <c r="BI230" i="2"/>
  <c r="BH230" i="2"/>
  <c r="BG230" i="2"/>
  <c r="BF230" i="2"/>
  <c r="T230" i="2"/>
  <c r="R230" i="2"/>
  <c r="P230" i="2"/>
  <c r="BI228" i="2"/>
  <c r="BH228" i="2"/>
  <c r="BG228" i="2"/>
  <c r="BF228" i="2"/>
  <c r="T228" i="2"/>
  <c r="R228" i="2"/>
  <c r="P228" i="2"/>
  <c r="BI226" i="2"/>
  <c r="BH226" i="2"/>
  <c r="BG226" i="2"/>
  <c r="BF226" i="2"/>
  <c r="T226" i="2"/>
  <c r="R226" i="2"/>
  <c r="P226" i="2"/>
  <c r="BI225" i="2"/>
  <c r="BH225" i="2"/>
  <c r="BG225" i="2"/>
  <c r="BF225" i="2"/>
  <c r="T225" i="2"/>
  <c r="R225" i="2"/>
  <c r="P225" i="2"/>
  <c r="BI223" i="2"/>
  <c r="BH223" i="2"/>
  <c r="BG223" i="2"/>
  <c r="BF223" i="2"/>
  <c r="T223" i="2"/>
  <c r="R223" i="2"/>
  <c r="P223" i="2"/>
  <c r="BI221" i="2"/>
  <c r="BH221" i="2"/>
  <c r="BG221" i="2"/>
  <c r="BF221" i="2"/>
  <c r="T221" i="2"/>
  <c r="R221" i="2"/>
  <c r="P221" i="2"/>
  <c r="BI219" i="2"/>
  <c r="BH219" i="2"/>
  <c r="BG219" i="2"/>
  <c r="BF219" i="2"/>
  <c r="T219" i="2"/>
  <c r="R219" i="2"/>
  <c r="P219" i="2"/>
  <c r="BI217" i="2"/>
  <c r="BH217" i="2"/>
  <c r="BG217" i="2"/>
  <c r="BF217" i="2"/>
  <c r="T217" i="2"/>
  <c r="R217" i="2"/>
  <c r="P217" i="2"/>
  <c r="BI215" i="2"/>
  <c r="BH215" i="2"/>
  <c r="BG215" i="2"/>
  <c r="BF215" i="2"/>
  <c r="T215" i="2"/>
  <c r="R215" i="2"/>
  <c r="P215" i="2"/>
  <c r="BI214" i="2"/>
  <c r="BH214" i="2"/>
  <c r="BG214" i="2"/>
  <c r="BF214" i="2"/>
  <c r="T214" i="2"/>
  <c r="R214" i="2"/>
  <c r="P214" i="2"/>
  <c r="BI213" i="2"/>
  <c r="BH213" i="2"/>
  <c r="BG213" i="2"/>
  <c r="BF213" i="2"/>
  <c r="T213" i="2"/>
  <c r="R213" i="2"/>
  <c r="P213" i="2"/>
  <c r="BI211" i="2"/>
  <c r="BH211" i="2"/>
  <c r="BG211" i="2"/>
  <c r="BF211" i="2"/>
  <c r="T211" i="2"/>
  <c r="R211" i="2"/>
  <c r="P211" i="2"/>
  <c r="BI207" i="2"/>
  <c r="BH207" i="2"/>
  <c r="BG207" i="2"/>
  <c r="BF207" i="2"/>
  <c r="T207" i="2"/>
  <c r="R207" i="2"/>
  <c r="P207" i="2"/>
  <c r="BI205" i="2"/>
  <c r="BH205" i="2"/>
  <c r="BG205" i="2"/>
  <c r="BF205" i="2"/>
  <c r="T205" i="2"/>
  <c r="R205" i="2"/>
  <c r="P205" i="2"/>
  <c r="BI196" i="2"/>
  <c r="BH196" i="2"/>
  <c r="BG196" i="2"/>
  <c r="BF196" i="2"/>
  <c r="T196" i="2"/>
  <c r="R196" i="2"/>
  <c r="P196" i="2"/>
  <c r="BI194" i="2"/>
  <c r="BH194" i="2"/>
  <c r="BG194" i="2"/>
  <c r="BF194" i="2"/>
  <c r="T194" i="2"/>
  <c r="R194" i="2"/>
  <c r="P194" i="2"/>
  <c r="BI193" i="2"/>
  <c r="BH193" i="2"/>
  <c r="BG193" i="2"/>
  <c r="BF193" i="2"/>
  <c r="T193" i="2"/>
  <c r="R193" i="2"/>
  <c r="P193" i="2"/>
  <c r="BI192" i="2"/>
  <c r="BH192" i="2"/>
  <c r="BG192" i="2"/>
  <c r="BF192" i="2"/>
  <c r="T192" i="2"/>
  <c r="R192" i="2"/>
  <c r="P192" i="2"/>
  <c r="BI189" i="2"/>
  <c r="BH189" i="2"/>
  <c r="BG189" i="2"/>
  <c r="BF189" i="2"/>
  <c r="T189" i="2"/>
  <c r="R189" i="2"/>
  <c r="P189" i="2"/>
  <c r="BI188" i="2"/>
  <c r="BH188" i="2"/>
  <c r="BG188" i="2"/>
  <c r="BF188" i="2"/>
  <c r="T188" i="2"/>
  <c r="R188" i="2"/>
  <c r="P188" i="2"/>
  <c r="BI187" i="2"/>
  <c r="BH187" i="2"/>
  <c r="BG187" i="2"/>
  <c r="BF187" i="2"/>
  <c r="T187" i="2"/>
  <c r="R187" i="2"/>
  <c r="P187" i="2"/>
  <c r="BI186" i="2"/>
  <c r="BH186" i="2"/>
  <c r="BG186" i="2"/>
  <c r="BF186" i="2"/>
  <c r="T186" i="2"/>
  <c r="R186" i="2"/>
  <c r="P186" i="2"/>
  <c r="BI181" i="2"/>
  <c r="BH181" i="2"/>
  <c r="BG181" i="2"/>
  <c r="BF181" i="2"/>
  <c r="T181" i="2"/>
  <c r="R181" i="2"/>
  <c r="P181" i="2"/>
  <c r="BI179" i="2"/>
  <c r="BH179" i="2"/>
  <c r="BG179" i="2"/>
  <c r="BF179" i="2"/>
  <c r="T179" i="2"/>
  <c r="R179" i="2"/>
  <c r="P179" i="2"/>
  <c r="BI172" i="2"/>
  <c r="BH172" i="2"/>
  <c r="BG172" i="2"/>
  <c r="BF172" i="2"/>
  <c r="T172" i="2"/>
  <c r="R172" i="2"/>
  <c r="P172" i="2"/>
  <c r="BI165" i="2"/>
  <c r="BH165" i="2"/>
  <c r="BG165" i="2"/>
  <c r="BF165" i="2"/>
  <c r="T165" i="2"/>
  <c r="R165" i="2"/>
  <c r="P165" i="2"/>
  <c r="BI162" i="2"/>
  <c r="BH162" i="2"/>
  <c r="BG162" i="2"/>
  <c r="BF162" i="2"/>
  <c r="T162" i="2"/>
  <c r="R162" i="2"/>
  <c r="P162" i="2"/>
  <c r="BI159" i="2"/>
  <c r="BH159" i="2"/>
  <c r="BG159" i="2"/>
  <c r="BF159" i="2"/>
  <c r="T159" i="2"/>
  <c r="R159" i="2"/>
  <c r="P159" i="2"/>
  <c r="BI158" i="2"/>
  <c r="BH158" i="2"/>
  <c r="BG158" i="2"/>
  <c r="BF158" i="2"/>
  <c r="T158" i="2"/>
  <c r="R158" i="2"/>
  <c r="P158" i="2"/>
  <c r="BI156" i="2"/>
  <c r="BH156" i="2"/>
  <c r="BG156" i="2"/>
  <c r="BF156" i="2"/>
  <c r="T156" i="2"/>
  <c r="R156" i="2"/>
  <c r="P156" i="2"/>
  <c r="BI154" i="2"/>
  <c r="BH154" i="2"/>
  <c r="BG154" i="2"/>
  <c r="BF154" i="2"/>
  <c r="T154" i="2"/>
  <c r="R154" i="2"/>
  <c r="P154" i="2"/>
  <c r="BI150" i="2"/>
  <c r="BH150" i="2"/>
  <c r="BG150" i="2"/>
  <c r="BF150" i="2"/>
  <c r="T150" i="2"/>
  <c r="R150" i="2"/>
  <c r="P150" i="2"/>
  <c r="BI149" i="2"/>
  <c r="BH149" i="2"/>
  <c r="BG149" i="2"/>
  <c r="BF149" i="2"/>
  <c r="T149" i="2"/>
  <c r="R149" i="2"/>
  <c r="P149" i="2"/>
  <c r="BI147" i="2"/>
  <c r="BH147" i="2"/>
  <c r="BG147" i="2"/>
  <c r="BF147" i="2"/>
  <c r="T147" i="2"/>
  <c r="R147" i="2"/>
  <c r="P147" i="2"/>
  <c r="BI146" i="2"/>
  <c r="BH146" i="2"/>
  <c r="BG146" i="2"/>
  <c r="BF146" i="2"/>
  <c r="T146" i="2"/>
  <c r="R146" i="2"/>
  <c r="P146" i="2"/>
  <c r="BI144" i="2"/>
  <c r="BH144" i="2"/>
  <c r="BG144" i="2"/>
  <c r="BF144" i="2"/>
  <c r="T144" i="2"/>
  <c r="R144" i="2"/>
  <c r="P144" i="2"/>
  <c r="BI143" i="2"/>
  <c r="BH143" i="2"/>
  <c r="BG143" i="2"/>
  <c r="BF143" i="2"/>
  <c r="T143" i="2"/>
  <c r="R143" i="2"/>
  <c r="P143" i="2"/>
  <c r="BI141" i="2"/>
  <c r="BH141" i="2"/>
  <c r="BG141" i="2"/>
  <c r="BF141" i="2"/>
  <c r="T141" i="2"/>
  <c r="R141" i="2"/>
  <c r="P141" i="2"/>
  <c r="BI138" i="2"/>
  <c r="BH138" i="2"/>
  <c r="BG138" i="2"/>
  <c r="BF138" i="2"/>
  <c r="T138" i="2"/>
  <c r="R138" i="2"/>
  <c r="P138" i="2"/>
  <c r="J132" i="2"/>
  <c r="F131" i="2"/>
  <c r="F129" i="2"/>
  <c r="E127" i="2"/>
  <c r="J92" i="2"/>
  <c r="F91" i="2"/>
  <c r="F89" i="2"/>
  <c r="E87" i="2"/>
  <c r="J21" i="2"/>
  <c r="E21" i="2"/>
  <c r="J131" i="2" s="1"/>
  <c r="J20" i="2"/>
  <c r="J18" i="2"/>
  <c r="E18" i="2"/>
  <c r="F92" i="2"/>
  <c r="J17" i="2"/>
  <c r="J12" i="2"/>
  <c r="J129" i="2"/>
  <c r="E7" i="2"/>
  <c r="E85" i="2"/>
  <c r="L90" i="1"/>
  <c r="AM90" i="1"/>
  <c r="AM89" i="1"/>
  <c r="L89" i="1"/>
  <c r="AM87" i="1"/>
  <c r="L87" i="1"/>
  <c r="L85" i="1"/>
  <c r="L84" i="1"/>
  <c r="BK457" i="2"/>
  <c r="J428" i="2"/>
  <c r="BK330" i="2"/>
  <c r="BK248" i="2"/>
  <c r="BK225" i="2"/>
  <c r="J398" i="2"/>
  <c r="BK317" i="2"/>
  <c r="J290" i="2"/>
  <c r="J330" i="2"/>
  <c r="J187" i="2"/>
  <c r="BK375" i="2"/>
  <c r="J464" i="2"/>
  <c r="BK455" i="2"/>
  <c r="BK428" i="2"/>
  <c r="J211" i="2"/>
  <c r="BK370" i="2"/>
  <c r="BK262" i="2"/>
  <c r="J226" i="2"/>
  <c r="BK138" i="2"/>
  <c r="J151" i="3"/>
  <c r="J147" i="3"/>
  <c r="BK138" i="3"/>
  <c r="BK461" i="2"/>
  <c r="J454" i="2"/>
  <c r="BK448" i="2"/>
  <c r="BK420" i="2"/>
  <c r="BK398" i="2"/>
  <c r="BK382" i="2"/>
  <c r="J370" i="2"/>
  <c r="J317" i="2"/>
  <c r="BK257" i="2"/>
  <c r="J245" i="2"/>
  <c r="J230" i="2"/>
  <c r="J457" i="2"/>
  <c r="J442" i="2"/>
  <c r="BK378" i="2"/>
  <c r="J322" i="2"/>
  <c r="BK215" i="2"/>
  <c r="BK186" i="2"/>
  <c r="BK363" i="2"/>
  <c r="J207" i="2"/>
  <c r="BK394" i="2"/>
  <c r="BK342" i="2"/>
  <c r="BK314" i="2"/>
  <c r="BK245" i="2"/>
  <c r="BK179" i="2"/>
  <c r="J146" i="2"/>
  <c r="J388" i="2"/>
  <c r="J467" i="2"/>
  <c r="BK463" i="2"/>
  <c r="BK458" i="2"/>
  <c r="BK452" i="2"/>
  <c r="BK450" i="2"/>
  <c r="BK442" i="2"/>
  <c r="J409" i="2"/>
  <c r="J383" i="2"/>
  <c r="J192" i="2"/>
  <c r="BK154" i="2"/>
  <c r="BK368" i="2"/>
  <c r="BK366" i="2"/>
  <c r="J147" i="2"/>
  <c r="BK399" i="2"/>
  <c r="J284" i="2"/>
  <c r="BK194" i="2"/>
  <c r="J154" i="2"/>
  <c r="BK147" i="2"/>
  <c r="BK284" i="2"/>
  <c r="J225" i="2"/>
  <c r="BK293" i="2"/>
  <c r="J248" i="2"/>
  <c r="J219" i="2"/>
  <c r="J189" i="2"/>
  <c r="BK187" i="2"/>
  <c r="J141" i="2"/>
  <c r="J144" i="2"/>
  <c r="J129" i="3"/>
  <c r="BK153" i="3"/>
  <c r="BK157" i="3"/>
  <c r="BK155" i="3"/>
  <c r="BK142" i="3"/>
  <c r="BK139" i="3"/>
  <c r="BK132" i="3"/>
  <c r="J460" i="2"/>
  <c r="J449" i="2"/>
  <c r="BK386" i="2"/>
  <c r="BK325" i="2"/>
  <c r="J251" i="2"/>
  <c r="BK219" i="2"/>
  <c r="BK407" i="2"/>
  <c r="BK360" i="2"/>
  <c r="J188" i="2"/>
  <c r="J214" i="2"/>
  <c r="BK334" i="2"/>
  <c r="BK236" i="2"/>
  <c r="BK392" i="2"/>
  <c r="BK466" i="2"/>
  <c r="BK462" i="2"/>
  <c r="BK408" i="2"/>
  <c r="BK388" i="2"/>
  <c r="J325" i="2"/>
  <c r="BK376" i="2"/>
  <c r="J193" i="2"/>
  <c r="J461" i="2"/>
  <c r="BK311" i="2"/>
  <c r="BK233" i="2"/>
  <c r="BK188" i="2"/>
  <c r="AS94" i="1"/>
  <c r="J157" i="3"/>
  <c r="BK144" i="3"/>
  <c r="J138" i="3"/>
  <c r="J458" i="2"/>
  <c r="J446" i="2"/>
  <c r="J394" i="2"/>
  <c r="BK303" i="2"/>
  <c r="J233" i="2"/>
  <c r="J452" i="2"/>
  <c r="BK406" i="2"/>
  <c r="J205" i="2"/>
  <c r="BK287" i="2"/>
  <c r="J376" i="2"/>
  <c r="BK251" i="2"/>
  <c r="BK431" i="2"/>
  <c r="BK465" i="2"/>
  <c r="BK459" i="2"/>
  <c r="J448" i="2"/>
  <c r="J366" i="2"/>
  <c r="BK446" i="2"/>
  <c r="J342" i="2"/>
  <c r="BK396" i="2"/>
  <c r="BK189" i="2"/>
  <c r="J384" i="2"/>
  <c r="J382" i="2"/>
  <c r="BK242" i="2"/>
  <c r="J143" i="2"/>
  <c r="J131" i="3"/>
  <c r="J462" i="2"/>
  <c r="J450" i="2"/>
  <c r="BK379" i="2"/>
  <c r="J254" i="2"/>
  <c r="BK223" i="2"/>
  <c r="BK421" i="2"/>
  <c r="J372" i="2"/>
  <c r="J314" i="2"/>
  <c r="J158" i="2"/>
  <c r="J162" i="2"/>
  <c r="J293" i="2"/>
  <c r="BK156" i="2"/>
  <c r="BK470" i="2"/>
  <c r="J465" i="2"/>
  <c r="BK454" i="2"/>
  <c r="J431" i="2"/>
  <c r="J386" i="2"/>
  <c r="BK149" i="2"/>
  <c r="BK290" i="2"/>
  <c r="BK211" i="2"/>
  <c r="J172" i="2"/>
  <c r="BK143" i="2"/>
  <c r="J34" i="3"/>
  <c r="J459" i="2"/>
  <c r="BK447" i="2"/>
  <c r="J378" i="2"/>
  <c r="BK275" i="2"/>
  <c r="BK221" i="2"/>
  <c r="J396" i="2"/>
  <c r="BK196" i="2"/>
  <c r="J262" i="2"/>
  <c r="BK326" i="2"/>
  <c r="BK144" i="2"/>
  <c r="J275" i="2"/>
  <c r="J334" i="2"/>
  <c r="J363" i="2"/>
  <c r="J156" i="2"/>
  <c r="BK226" i="2"/>
  <c r="BK254" i="2"/>
  <c r="J215" i="2"/>
  <c r="BK165" i="2"/>
  <c r="BK131" i="3"/>
  <c r="J155" i="3"/>
  <c r="J156" i="3"/>
  <c r="J140" i="3"/>
  <c r="J135" i="3"/>
  <c r="BK456" i="2"/>
  <c r="BK445" i="2"/>
  <c r="BK384" i="2"/>
  <c r="J287" i="2"/>
  <c r="J228" i="2"/>
  <c r="BK409" i="2"/>
  <c r="J320" i="2"/>
  <c r="BK162" i="2"/>
  <c r="BK205" i="2"/>
  <c r="J311" i="2"/>
  <c r="BK150" i="2"/>
  <c r="BK467" i="2"/>
  <c r="BK460" i="2"/>
  <c r="J447" i="2"/>
  <c r="J408" i="2"/>
  <c r="J194" i="2"/>
  <c r="BK367" i="2"/>
  <c r="J213" i="2"/>
  <c r="BK350" i="2"/>
  <c r="BK159" i="2"/>
  <c r="BK385" i="2"/>
  <c r="J221" i="2"/>
  <c r="J236" i="2"/>
  <c r="J196" i="2"/>
  <c r="BK141" i="2"/>
  <c r="BK147" i="3"/>
  <c r="J148" i="3"/>
  <c r="J150" i="3"/>
  <c r="J139" i="3"/>
  <c r="J379" i="2"/>
  <c r="BK217" i="2"/>
  <c r="BK158" i="2"/>
  <c r="BK127" i="3"/>
  <c r="BK150" i="3"/>
  <c r="BK156" i="3"/>
  <c r="J142" i="3"/>
  <c r="BK453" i="2"/>
  <c r="J406" i="2"/>
  <c r="J300" i="2"/>
  <c r="J242" i="2"/>
  <c r="BK449" i="2"/>
  <c r="J368" i="2"/>
  <c r="BK181" i="2"/>
  <c r="J260" i="2"/>
  <c r="BK322" i="2"/>
  <c r="J181" i="2"/>
  <c r="J385" i="2"/>
  <c r="BK464" i="2"/>
  <c r="J455" i="2"/>
  <c r="BK451" i="2"/>
  <c r="J407" i="2"/>
  <c r="J392" i="2"/>
  <c r="J375" i="2"/>
  <c r="BK320" i="2"/>
  <c r="BK260" i="2"/>
  <c r="J239" i="2"/>
  <c r="J217" i="2"/>
  <c r="J420" i="2"/>
  <c r="BK383" i="2"/>
  <c r="J350" i="2"/>
  <c r="BK239" i="2"/>
  <c r="BK172" i="2"/>
  <c r="BK213" i="2"/>
  <c r="J138" i="2"/>
  <c r="J360" i="2"/>
  <c r="BK300" i="2"/>
  <c r="BK193" i="2"/>
  <c r="J159" i="2"/>
  <c r="J399" i="2"/>
  <c r="J470" i="2"/>
  <c r="J466" i="2"/>
  <c r="J463" i="2"/>
  <c r="J456" i="2"/>
  <c r="J453" i="2"/>
  <c r="J451" i="2"/>
  <c r="J445" i="2"/>
  <c r="BK423" i="2"/>
  <c r="J421" i="2"/>
  <c r="J186" i="2"/>
  <c r="J150" i="2"/>
  <c r="BK372" i="2"/>
  <c r="BK214" i="2"/>
  <c r="J423" i="2"/>
  <c r="J367" i="2"/>
  <c r="J326" i="2"/>
  <c r="J165" i="2"/>
  <c r="J149" i="2"/>
  <c r="BK146" i="2"/>
  <c r="BK228" i="2"/>
  <c r="J223" i="2"/>
  <c r="J303" i="2"/>
  <c r="J257" i="2"/>
  <c r="BK230" i="2"/>
  <c r="BK207" i="2"/>
  <c r="BK192" i="2"/>
  <c r="J179" i="2"/>
  <c r="J132" i="3"/>
  <c r="J127" i="3"/>
  <c r="J144" i="3"/>
  <c r="J153" i="3"/>
  <c r="BK151" i="3"/>
  <c r="BK148" i="3"/>
  <c r="BK140" i="3"/>
  <c r="BK135" i="3"/>
  <c r="BK129" i="3"/>
  <c r="BK137" i="2" l="1"/>
  <c r="T153" i="2"/>
  <c r="P161" i="2"/>
  <c r="T161" i="2"/>
  <c r="BK362" i="2"/>
  <c r="J362" i="2" s="1"/>
  <c r="J103" i="2" s="1"/>
  <c r="R397" i="2"/>
  <c r="R137" i="2"/>
  <c r="R153" i="2"/>
  <c r="T171" i="2"/>
  <c r="R362" i="2"/>
  <c r="P393" i="2"/>
  <c r="T393" i="2"/>
  <c r="R444" i="2"/>
  <c r="R443" i="2"/>
  <c r="P220" i="2"/>
  <c r="T362" i="2"/>
  <c r="R393" i="2"/>
  <c r="T444" i="2"/>
  <c r="T443" i="2"/>
  <c r="BK171" i="2"/>
  <c r="J171" i="2"/>
  <c r="J101" i="2"/>
  <c r="R374" i="2"/>
  <c r="P444" i="2"/>
  <c r="P443" i="2"/>
  <c r="T137" i="2"/>
  <c r="P171" i="2"/>
  <c r="P374" i="2"/>
  <c r="BK444" i="2"/>
  <c r="J444" i="2" s="1"/>
  <c r="J113" i="2" s="1"/>
  <c r="BK443" i="2"/>
  <c r="J443" i="2" s="1"/>
  <c r="J112" i="2" s="1"/>
  <c r="P137" i="2"/>
  <c r="BK161" i="2"/>
  <c r="J161" i="2"/>
  <c r="J100" i="2"/>
  <c r="R161" i="2"/>
  <c r="P422" i="2"/>
  <c r="T220" i="2"/>
  <c r="BK422" i="2"/>
  <c r="J422" i="2"/>
  <c r="J111" i="2"/>
  <c r="R220" i="2"/>
  <c r="T397" i="2"/>
  <c r="T373" i="2" s="1"/>
  <c r="P130" i="3"/>
  <c r="BK220" i="2"/>
  <c r="J220" i="2" s="1"/>
  <c r="J102" i="2" s="1"/>
  <c r="BK374" i="2"/>
  <c r="BK397" i="2"/>
  <c r="J397" i="2"/>
  <c r="J110" i="2"/>
  <c r="R422" i="2"/>
  <c r="BK126" i="3"/>
  <c r="J126" i="3" s="1"/>
  <c r="J98" i="3" s="1"/>
  <c r="T130" i="3"/>
  <c r="BK153" i="2"/>
  <c r="J153" i="2"/>
  <c r="J99" i="2"/>
  <c r="P153" i="2"/>
  <c r="P136" i="2" s="1"/>
  <c r="R171" i="2"/>
  <c r="P362" i="2"/>
  <c r="T374" i="2"/>
  <c r="BK393" i="2"/>
  <c r="J393" i="2"/>
  <c r="J109" i="2"/>
  <c r="P397" i="2"/>
  <c r="T422" i="2"/>
  <c r="R126" i="3"/>
  <c r="P126" i="3"/>
  <c r="BK137" i="3"/>
  <c r="J137" i="3"/>
  <c r="J101" i="3"/>
  <c r="T126" i="3"/>
  <c r="BK130" i="3"/>
  <c r="J130" i="3" s="1"/>
  <c r="J99" i="3" s="1"/>
  <c r="R130" i="3"/>
  <c r="P137" i="3"/>
  <c r="R137" i="3"/>
  <c r="T137" i="3"/>
  <c r="BK146" i="3"/>
  <c r="J146" i="3"/>
  <c r="J104" i="3" s="1"/>
  <c r="P146" i="3"/>
  <c r="P145" i="3" s="1"/>
  <c r="T146" i="3"/>
  <c r="T145" i="3"/>
  <c r="BK371" i="2"/>
  <c r="J371" i="2"/>
  <c r="J104" i="2"/>
  <c r="BK391" i="2"/>
  <c r="J391" i="2" s="1"/>
  <c r="J108" i="2" s="1"/>
  <c r="BK387" i="2"/>
  <c r="J387" i="2"/>
  <c r="J107" i="2"/>
  <c r="BK469" i="2"/>
  <c r="J469" i="2"/>
  <c r="J115" i="2" s="1"/>
  <c r="BK134" i="3"/>
  <c r="J134" i="3" s="1"/>
  <c r="J100" i="3" s="1"/>
  <c r="BK143" i="3"/>
  <c r="J143" i="3"/>
  <c r="J102" i="3"/>
  <c r="J374" i="2"/>
  <c r="J106" i="2" s="1"/>
  <c r="J89" i="3"/>
  <c r="F92" i="3"/>
  <c r="J120" i="3"/>
  <c r="BE131" i="3"/>
  <c r="BE138" i="3"/>
  <c r="BE139" i="3"/>
  <c r="BE140" i="3"/>
  <c r="BE142" i="3"/>
  <c r="BE150" i="3"/>
  <c r="BE151" i="3"/>
  <c r="BE153" i="3"/>
  <c r="BE147" i="3"/>
  <c r="BE157" i="3"/>
  <c r="J137" i="2"/>
  <c r="J98" i="2"/>
  <c r="BE148" i="3"/>
  <c r="BE155" i="3"/>
  <c r="BE156" i="3"/>
  <c r="BE144" i="3"/>
  <c r="AW96" i="1"/>
  <c r="E85" i="3"/>
  <c r="BE127" i="3"/>
  <c r="BE129" i="3"/>
  <c r="BE132" i="3"/>
  <c r="BE135" i="3"/>
  <c r="E125" i="2"/>
  <c r="BE141" i="2"/>
  <c r="BE207" i="2"/>
  <c r="BE317" i="2"/>
  <c r="J91" i="2"/>
  <c r="BE143" i="2"/>
  <c r="BE149" i="2"/>
  <c r="BE150" i="2"/>
  <c r="BE154" i="2"/>
  <c r="BE172" i="2"/>
  <c r="BE188" i="2"/>
  <c r="BE189" i="2"/>
  <c r="BE193" i="2"/>
  <c r="BE196" i="2"/>
  <c r="BE213" i="2"/>
  <c r="BE214" i="2"/>
  <c r="BE217" i="2"/>
  <c r="BE219" i="2"/>
  <c r="BE233" i="2"/>
  <c r="BE248" i="2"/>
  <c r="BE262" i="2"/>
  <c r="BE287" i="2"/>
  <c r="BE300" i="2"/>
  <c r="BE303" i="2"/>
  <c r="BE239" i="2"/>
  <c r="BE383" i="2"/>
  <c r="BE144" i="2"/>
  <c r="BE221" i="2"/>
  <c r="BE360" i="2"/>
  <c r="BE409" i="2"/>
  <c r="BE428" i="2"/>
  <c r="BE449" i="2"/>
  <c r="F132" i="2"/>
  <c r="BE156" i="2"/>
  <c r="BE158" i="2"/>
  <c r="BE186" i="2"/>
  <c r="BE187" i="2"/>
  <c r="BE205" i="2"/>
  <c r="BE223" i="2"/>
  <c r="BE230" i="2"/>
  <c r="BE257" i="2"/>
  <c r="BE311" i="2"/>
  <c r="BE363" i="2"/>
  <c r="BE375" i="2"/>
  <c r="BE376" i="2"/>
  <c r="BE406" i="2"/>
  <c r="BE420" i="2"/>
  <c r="BE159" i="2"/>
  <c r="BE215" i="2"/>
  <c r="BE320" i="2"/>
  <c r="BE322" i="2"/>
  <c r="BE325" i="2"/>
  <c r="BE330" i="2"/>
  <c r="BE334" i="2"/>
  <c r="BE342" i="2"/>
  <c r="BE350" i="2"/>
  <c r="BE372" i="2"/>
  <c r="BE384" i="2"/>
  <c r="BE398" i="2"/>
  <c r="BE446" i="2"/>
  <c r="BE407" i="2"/>
  <c r="BE408" i="2"/>
  <c r="BE442" i="2"/>
  <c r="BE447" i="2"/>
  <c r="BE453" i="2"/>
  <c r="BE454" i="2"/>
  <c r="BE456" i="2"/>
  <c r="BE459" i="2"/>
  <c r="BE460" i="2"/>
  <c r="BE462" i="2"/>
  <c r="BE464" i="2"/>
  <c r="BE465" i="2"/>
  <c r="BE466" i="2"/>
  <c r="BE467" i="2"/>
  <c r="BE470" i="2"/>
  <c r="BE396" i="2"/>
  <c r="BE421" i="2"/>
  <c r="BE445" i="2"/>
  <c r="J89" i="2"/>
  <c r="BE162" i="2"/>
  <c r="BE165" i="2"/>
  <c r="BE211" i="2"/>
  <c r="BE367" i="2"/>
  <c r="BE370" i="2"/>
  <c r="BE382" i="2"/>
  <c r="BE399" i="2"/>
  <c r="BE452" i="2"/>
  <c r="BE457" i="2"/>
  <c r="BE146" i="2"/>
  <c r="BE147" i="2"/>
  <c r="BE179" i="2"/>
  <c r="BE181" i="2"/>
  <c r="BE192" i="2"/>
  <c r="BE194" i="2"/>
  <c r="BE236" i="2"/>
  <c r="BE251" i="2"/>
  <c r="BE368" i="2"/>
  <c r="BE138" i="2"/>
  <c r="BE225" i="2"/>
  <c r="BE242" i="2"/>
  <c r="BE293" i="2"/>
  <c r="BE366" i="2"/>
  <c r="BE423" i="2"/>
  <c r="BE226" i="2"/>
  <c r="BE228" i="2"/>
  <c r="BE245" i="2"/>
  <c r="BE254" i="2"/>
  <c r="BE260" i="2"/>
  <c r="BE275" i="2"/>
  <c r="BE284" i="2"/>
  <c r="BE290" i="2"/>
  <c r="BE314" i="2"/>
  <c r="BE326" i="2"/>
  <c r="BE378" i="2"/>
  <c r="BE379" i="2"/>
  <c r="BE385" i="2"/>
  <c r="BE386" i="2"/>
  <c r="BE388" i="2"/>
  <c r="BE392" i="2"/>
  <c r="BE394" i="2"/>
  <c r="BE431" i="2"/>
  <c r="BE448" i="2"/>
  <c r="BE450" i="2"/>
  <c r="BE451" i="2"/>
  <c r="BE455" i="2"/>
  <c r="BE458" i="2"/>
  <c r="BE461" i="2"/>
  <c r="BE463" i="2"/>
  <c r="F36" i="2"/>
  <c r="BC95" i="1" s="1"/>
  <c r="F35" i="2"/>
  <c r="BB95" i="1"/>
  <c r="J34" i="2"/>
  <c r="AW95" i="1" s="1"/>
  <c r="F36" i="3"/>
  <c r="BC96" i="1" s="1"/>
  <c r="F34" i="2"/>
  <c r="BA95" i="1" s="1"/>
  <c r="F35" i="3"/>
  <c r="BB96" i="1"/>
  <c r="F37" i="2"/>
  <c r="BD95" i="1" s="1"/>
  <c r="F34" i="3"/>
  <c r="BA96" i="1" s="1"/>
  <c r="F37" i="3"/>
  <c r="BD96" i="1" s="1"/>
  <c r="R125" i="3" l="1"/>
  <c r="R124" i="3"/>
  <c r="T125" i="3"/>
  <c r="T124" i="3" s="1"/>
  <c r="R373" i="2"/>
  <c r="R135" i="2" s="1"/>
  <c r="P125" i="3"/>
  <c r="P124" i="3"/>
  <c r="AU96" i="1"/>
  <c r="BK373" i="2"/>
  <c r="J373" i="2"/>
  <c r="J105" i="2"/>
  <c r="P373" i="2"/>
  <c r="P135" i="2"/>
  <c r="AU95" i="1" s="1"/>
  <c r="T136" i="2"/>
  <c r="T135" i="2"/>
  <c r="R136" i="2"/>
  <c r="BK136" i="2"/>
  <c r="BK125" i="3"/>
  <c r="J125" i="3" s="1"/>
  <c r="J97" i="3" s="1"/>
  <c r="BK468" i="2"/>
  <c r="J468" i="2"/>
  <c r="J114" i="2" s="1"/>
  <c r="BK145" i="3"/>
  <c r="J145" i="3"/>
  <c r="J103" i="3"/>
  <c r="BB94" i="1"/>
  <c r="AX94" i="1" s="1"/>
  <c r="BD94" i="1"/>
  <c r="W33" i="1"/>
  <c r="BA94" i="1"/>
  <c r="AW94" i="1"/>
  <c r="AK30" i="1"/>
  <c r="F33" i="2"/>
  <c r="AZ95" i="1" s="1"/>
  <c r="J33" i="2"/>
  <c r="AV95" i="1" s="1"/>
  <c r="AT95" i="1" s="1"/>
  <c r="BC94" i="1"/>
  <c r="AY94" i="1"/>
  <c r="J33" i="3"/>
  <c r="AV96" i="1"/>
  <c r="AT96" i="1"/>
  <c r="F33" i="3"/>
  <c r="AZ96" i="1"/>
  <c r="BK135" i="2" l="1"/>
  <c r="J135" i="2" s="1"/>
  <c r="J96" i="2" s="1"/>
  <c r="BK124" i="3"/>
  <c r="J124" i="3"/>
  <c r="J96" i="3" s="1"/>
  <c r="J136" i="2"/>
  <c r="J97" i="2"/>
  <c r="AZ94" i="1"/>
  <c r="AV94" i="1" s="1"/>
  <c r="AK29" i="1" s="1"/>
  <c r="AU94" i="1"/>
  <c r="W31" i="1"/>
  <c r="W30" i="1"/>
  <c r="W32" i="1"/>
  <c r="J30" i="2" l="1"/>
  <c r="AG95" i="1" s="1"/>
  <c r="J30" i="3"/>
  <c r="AG96" i="1" s="1"/>
  <c r="W29" i="1"/>
  <c r="AT94" i="1"/>
  <c r="J39" i="2" l="1"/>
  <c r="J39" i="3"/>
  <c r="AN95" i="1"/>
  <c r="AN96" i="1"/>
  <c r="AG94" i="1"/>
  <c r="AK26" i="1"/>
  <c r="AN94" i="1" l="1"/>
  <c r="AK35" i="1"/>
</calcChain>
</file>

<file path=xl/sharedStrings.xml><?xml version="1.0" encoding="utf-8"?>
<sst xmlns="http://schemas.openxmlformats.org/spreadsheetml/2006/main" count="4410" uniqueCount="845">
  <si>
    <t>Export Komplet</t>
  </si>
  <si>
    <t/>
  </si>
  <si>
    <t>2.0</t>
  </si>
  <si>
    <t>ZAMOK</t>
  </si>
  <si>
    <t>False</t>
  </si>
  <si>
    <t>{2f347794-8f51-40d6-8b3a-2e0a460458a0}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</si>
  <si>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</si>
  <si>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</si>
  <si>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</si>
  <si>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</si>
  <si>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</si>
  <si>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</si>
  <si>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</si>
  <si>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</si>
  <si>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MZe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</si>
  <si>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</si>
  <si>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</si>
  <si>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Garáže- Rakovník, parc.č. st. 4220, k.ú. Rakovník</t>
  </si>
  <si>
    <t>KSO:</t>
  </si>
  <si>
    <t>CC-CZ:</t>
  </si>
  <si>
    <t>Místo:</t>
  </si>
  <si>
    <t>Lubenská 2250, Rakovník</t>
  </si>
  <si>
    <t>Datum:</t>
  </si>
  <si>
    <t>18. 4. 2024</t>
  </si>
  <si>
    <t>Zadavatel:</t>
  </si>
  <si>
    <t>IČ:</t>
  </si>
  <si>
    <t>Ministerstvo zemědělství</t>
  </si>
  <si>
    <t>DIČ:</t>
  </si>
  <si>
    <t>Uchazeč:</t>
  </si>
  <si>
    <t>Vyplň údaj</t>
  </si>
  <si>
    <t>Projektant:</t>
  </si>
  <si>
    <t xml:space="preserve"> </t>
  </si>
  <si>
    <t>True</t>
  </si>
  <si>
    <t>Zpracovatel:</t>
  </si>
  <si>
    <t>61081051</t>
  </si>
  <si>
    <t>Lenka Jandová, Průběžná 1851, Rakovník</t>
  </si>
  <si>
    <t>Poznámka:</t>
  </si>
  <si>
    <t>OPRAVA A NÁTĚRY VRAT NEJSOU SOUČÁSTÍ ZADÁNÍ / ŘEŠENO INVESTOREM SAMOSTATNĚ/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</si>
  <si>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</si>
  <si>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</si>
  <si>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</si>
  <si>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</si>
  <si>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</si>
  <si>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</si>
  <si>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</si>
  <si>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</si>
  <si>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</si>
  <si>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</si>
  <si>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</si>
  <si>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</si>
  <si>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</si>
  <si>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</si>
  <si>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</si>
  <si>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</si>
  <si>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</si>
  <si>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</si>
  <si>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</si>
  <si>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</si>
  <si>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</si>
  <si>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</si>
  <si>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</si>
  <si>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</si>
  <si>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</si>
  <si>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</si>
  <si>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</si>
  <si>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</si>
  <si>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</si>
  <si>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</si>
  <si>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</si>
  <si>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</si>
  <si>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</si>
  <si>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</si>
  <si>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</si>
  <si>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</si>
  <si>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</si>
  <si>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</si>
  <si>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</si>
  <si>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</si>
  <si>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</si>
  <si>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</si>
  <si>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</si>
  <si>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</si>
  <si>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</si>
  <si>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A</t>
  </si>
  <si>
    <t>Stavební část+elektroinstalace</t>
  </si>
  <si>
    <t>STA</t>
  </si>
  <si>
    <t>1</t>
  </si>
  <si>
    <t>{0047d611-58e3-42b4-833b-62c6cef788d7}</t>
  </si>
  <si>
    <t>2</t>
  </si>
  <si>
    <t>B</t>
  </si>
  <si>
    <t xml:space="preserve">Překop pro přívodní kabel </t>
  </si>
  <si>
    <t>{3110ce6f-7d3c-4d15-a8ae-2ae1b6f11bf1}</t>
  </si>
  <si>
    <t>KRYCÍ LIST SOUPISU PRACÍ</t>
  </si>
  <si>
    <t>Objekt:</t>
  </si>
  <si>
    <t>A - Stavební část+elektroinstalace</t>
  </si>
  <si>
    <t>Lenka Jandová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</si>
  <si>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</si>
  <si>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</si>
  <si>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</si>
  <si>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</si>
  <si>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</si>
  <si>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</si>
  <si>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</si>
  <si>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2 - Zakládání</t>
  </si>
  <si>
    <t xml:space="preserve">    3 - Svislé a kompletní konstrukce</t>
  </si>
  <si>
    <t xml:space="preserve">    6 - Úpravy povrchů, podlahy a osazování výplní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</si>
  <si>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</si>
  <si>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</si>
  <si>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</si>
  <si>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</si>
  <si>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764 - Konstrukce klempířské</t>
  </si>
  <si>
    <t xml:space="preserve">    766 - Konstrukce truhlářské</t>
  </si>
  <si>
    <t xml:space="preserve">    767 - Konstrukce zámečnické</t>
  </si>
  <si>
    <t xml:space="preserve">    777 - Podlahy lité</t>
  </si>
  <si>
    <t xml:space="preserve">    783 - Dokončovací práce - nátěry</t>
  </si>
  <si>
    <t xml:space="preserve">    784 - Dokončovací práce - malby a tapety</t>
  </si>
  <si>
    <t xml:space="preserve">M - Práce a dodávky M   </t>
  </si>
  <si>
    <t xml:space="preserve">    21-M - Elektromontáže   </t>
  </si>
  <si>
    <t>VRN - Vedlejší rozpočtové náklady</t>
  </si>
  <si>
    <t xml:space="preserve">    VRN3 - Zařízení staveniště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</si>
  <si>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</si>
  <si>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</si>
  <si>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</si>
  <si>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</si>
  <si>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</si>
  <si>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</si>
  <si>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</si>
  <si>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</si>
  <si>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</si>
  <si>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</si>
  <si>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</si>
  <si>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</si>
  <si>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</si>
  <si>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</si>
  <si>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</si>
  <si>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</si>
  <si>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</si>
  <si>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</si>
  <si>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132112221</t>
  </si>
  <si>
    <t>Hloubení zapažených rýh šířky do 2000 mm v soudržných horninách třídy těžitelnosti I skupiny 1 a 2 ručně</t>
  </si>
  <si>
    <t>m3</t>
  </si>
  <si>
    <t>4</t>
  </si>
  <si>
    <t>122826365</t>
  </si>
  <si>
    <t>VV</t>
  </si>
  <si>
    <t>" stabilizace severovýchodního rohu"</t>
  </si>
  <si>
    <t>(6,25+0,95)*1*0,9</t>
  </si>
  <si>
    <t>162211311</t>
  </si>
  <si>
    <t>Vodorovné přemístění výkopku z horniny třídy těžitelnosti I skupiny 1 až 3 stavebním kolečkem do 10 m</t>
  </si>
  <si>
    <t>-995725477</t>
  </si>
  <si>
    <t>6,48-4,68</t>
  </si>
  <si>
    <t>3</t>
  </si>
  <si>
    <t>162751117</t>
  </si>
  <si>
    <t>Vodorovné přemístění přes 9 000 do 10000 m výkopku/sypaniny z horniny třídy těžitelnosti I skupiny 1 až 3</t>
  </si>
  <si>
    <t>-1638261861</t>
  </si>
  <si>
    <t>162751119</t>
  </si>
  <si>
    <t>Příplatek k vodorovnému přemístění výkopku/sypaniny z horniny třídy těžitelnosti I skupiny 1 až 3 ZKD 1000 m přes 10000 m</t>
  </si>
  <si>
    <t>31818182</t>
  </si>
  <si>
    <t>1,8*4</t>
  </si>
  <si>
    <t>5</t>
  </si>
  <si>
    <t>167111101</t>
  </si>
  <si>
    <t>Nakládání výkopku z hornin třídy těžitelnosti I skupiny 1 až 3 ručně</t>
  </si>
  <si>
    <t>1401376054</t>
  </si>
  <si>
    <t>6</t>
  </si>
  <si>
    <t>171201221</t>
  </si>
  <si>
    <t>Poplatek za uložení na skládce (skládkovné) zeminy a kamení kód odpadu 17 05 04</t>
  </si>
  <si>
    <t>t</t>
  </si>
  <si>
    <t>812394716</t>
  </si>
  <si>
    <t>1,800*1,6</t>
  </si>
  <si>
    <t>7</t>
  </si>
  <si>
    <t>171251201</t>
  </si>
  <si>
    <t>Uložení sypaniny na skládky nebo meziskládky</t>
  </si>
  <si>
    <t>1201628246</t>
  </si>
  <si>
    <t>8</t>
  </si>
  <si>
    <t>175111201</t>
  </si>
  <si>
    <t>Obsypání objektu nad přilehlým původním terénem sypaninou bez prohození, uloženou do 3 m ručně</t>
  </si>
  <si>
    <t>-148629953</t>
  </si>
  <si>
    <t>" po provedení stabilizace severovýchodního rohu"</t>
  </si>
  <si>
    <t>(6,25+0,95)*1*0,65</t>
  </si>
  <si>
    <t>Zakládání</t>
  </si>
  <si>
    <t>9</t>
  </si>
  <si>
    <t>274322511</t>
  </si>
  <si>
    <t>Základové pasy ze ŽB se zvýšenými nároky na prostředí tř. C 25/30</t>
  </si>
  <si>
    <t>1861784732</t>
  </si>
  <si>
    <t>(6,25+0,7)*0,25*1,85</t>
  </si>
  <si>
    <t>10</t>
  </si>
  <si>
    <t>274351121</t>
  </si>
  <si>
    <t>Zřízení bednění základových pasů rovného</t>
  </si>
  <si>
    <t>m2</t>
  </si>
  <si>
    <t>738209910</t>
  </si>
  <si>
    <t>(6,25+0,95)*0,9</t>
  </si>
  <si>
    <t>11</t>
  </si>
  <si>
    <t>274351122</t>
  </si>
  <si>
    <t>Odstranění bednění základových pasů rovného</t>
  </si>
  <si>
    <t>1330599181</t>
  </si>
  <si>
    <t>274362021</t>
  </si>
  <si>
    <t>Výztuž základových pasů svařovanými sítěmi Kari</t>
  </si>
  <si>
    <t>-1343248409</t>
  </si>
  <si>
    <t>(6,2+0,9)*1,8*2*0,00444*1,1</t>
  </si>
  <si>
    <t>Svislé a kompletní konstrukce</t>
  </si>
  <si>
    <t>13</t>
  </si>
  <si>
    <t>342241162</t>
  </si>
  <si>
    <t>Příčky z cihel plných dl 290 mm pevnosti P 7,5 až 15 na MC tl 140 mm</t>
  </si>
  <si>
    <t>1438678700</t>
  </si>
  <si>
    <t>" mezi G 29 a 30"</t>
  </si>
  <si>
    <t>6*2,2</t>
  </si>
  <si>
    <t>14</t>
  </si>
  <si>
    <t>342291111</t>
  </si>
  <si>
    <t>Ukotvení příček montážní polyuretanovou pěnou tl příčky do 100 mm</t>
  </si>
  <si>
    <t>m</t>
  </si>
  <si>
    <t>1377371558</t>
  </si>
  <si>
    <t>" výplň rýh pod stropem"</t>
  </si>
  <si>
    <t>6*2*16</t>
  </si>
  <si>
    <t>" drobné rýhy ostatní"</t>
  </si>
  <si>
    <t>30</t>
  </si>
  <si>
    <t>Součet</t>
  </si>
  <si>
    <t>Úpravy povrchů, podlahy a osazování výplní</t>
  </si>
  <si>
    <t>15</t>
  </si>
  <si>
    <t>612321141</t>
  </si>
  <si>
    <t>Vápenocementová omítka štuková dvouvrstvá vnitřních stěn nanášená ručně</t>
  </si>
  <si>
    <t>-1077784542</t>
  </si>
  <si>
    <t>" jedna garáž"</t>
  </si>
  <si>
    <t>(2,8*2+6*2)*2,3-(2,35*2,1+2*0,65)</t>
  </si>
  <si>
    <t>(2,35+2,1*2)*0,3+(2+0,65*2)*0,18</t>
  </si>
  <si>
    <t>Mezisoučet</t>
  </si>
  <si>
    <t>36,804*15</t>
  </si>
  <si>
    <t>16</t>
  </si>
  <si>
    <t>619991005</t>
  </si>
  <si>
    <t>Zakrytí stěny fólií</t>
  </si>
  <si>
    <t>351621417</t>
  </si>
  <si>
    <t>2*0,65*16</t>
  </si>
  <si>
    <t>17</t>
  </si>
  <si>
    <t>622151021</t>
  </si>
  <si>
    <t>Penetrační nátěr vnějších mozaikových tenkovrstvých omítek stěn</t>
  </si>
  <si>
    <t>-2017203772</t>
  </si>
  <si>
    <t>" sokl"</t>
  </si>
  <si>
    <t>48,8*0,5-2,35*0,5*16</t>
  </si>
  <si>
    <t>6,6*0,5*2</t>
  </si>
  <si>
    <t>18</t>
  </si>
  <si>
    <t>622321141</t>
  </si>
  <si>
    <t>Vápenocementová omítka štuková dvouvrstvá vnějších stěn nanášená ručně</t>
  </si>
  <si>
    <t>-824673820</t>
  </si>
  <si>
    <t>19</t>
  </si>
  <si>
    <t>622321191</t>
  </si>
  <si>
    <t>Příplatek k vápenocementové omítce vnějších stěn za každých dalších 5 mm tloušťky ručně</t>
  </si>
  <si>
    <t>-1599010376</t>
  </si>
  <si>
    <t>20</t>
  </si>
  <si>
    <t>622511112</t>
  </si>
  <si>
    <t>Tenkovrstvá mozaiková střednězrnná omítka vnějších stěn</t>
  </si>
  <si>
    <t>-1235378700</t>
  </si>
  <si>
    <t>624635101</t>
  </si>
  <si>
    <t>Vyspravení maltou poškozených hran spáry průřezu do 200 mm2</t>
  </si>
  <si>
    <t>-1372213661</t>
  </si>
  <si>
    <t>" oprava spár mezi stropními panely"</t>
  </si>
  <si>
    <t>2,8*2*16</t>
  </si>
  <si>
    <t>22</t>
  </si>
  <si>
    <t>624635251</t>
  </si>
  <si>
    <t>Silikonový penetrační nátěr spáry průřezu do 200 mm2</t>
  </si>
  <si>
    <t>-1963951558</t>
  </si>
  <si>
    <t>23</t>
  </si>
  <si>
    <t>624635351</t>
  </si>
  <si>
    <t>Tmelení silikonovým tmelem spáry průřezu do 200 mm2</t>
  </si>
  <si>
    <t>-1030340015</t>
  </si>
  <si>
    <t>24</t>
  </si>
  <si>
    <t>629991011</t>
  </si>
  <si>
    <t>Zakrytí výplní otvorů a svislých ploch fólií přilepenou lepící páskou</t>
  </si>
  <si>
    <t>-1921788754</t>
  </si>
  <si>
    <t>2,35*2,1*16</t>
  </si>
  <si>
    <t>25</t>
  </si>
  <si>
    <t>629995101</t>
  </si>
  <si>
    <t>Očištění vnějších ploch tlakovou vodou</t>
  </si>
  <si>
    <t>569313607</t>
  </si>
  <si>
    <t>" čelní fasáda"</t>
  </si>
  <si>
    <t>48,8*2,75</t>
  </si>
  <si>
    <t>48,8*0,07</t>
  </si>
  <si>
    <t>-(2,35*2,1*16)</t>
  </si>
  <si>
    <t>" boční fasády"</t>
  </si>
  <si>
    <t>6,6*3,2*2</t>
  </si>
  <si>
    <t>26</t>
  </si>
  <si>
    <t>631311126</t>
  </si>
  <si>
    <t>Mazanina tl přes 80 do 120 mm z betonu prostého bez zvýšených nároků na prostředí tř. C 25/30</t>
  </si>
  <si>
    <t>-449821347</t>
  </si>
  <si>
    <t>5,7*6,1*0,1</t>
  </si>
  <si>
    <t>27</t>
  </si>
  <si>
    <t>631311131</t>
  </si>
  <si>
    <t>Doplnění dosavadních mazanin betonem prostým plochy do 1 m2 tloušťky přes 80 mm</t>
  </si>
  <si>
    <t>86285165</t>
  </si>
  <si>
    <t>" stáv. kopané sondy+ rýhy"</t>
  </si>
  <si>
    <t>" garáž 16+15"</t>
  </si>
  <si>
    <t>0,3</t>
  </si>
  <si>
    <t>28</t>
  </si>
  <si>
    <t>631312131</t>
  </si>
  <si>
    <t>Doplnění dosavadních mazanin betonem prostým plochy do 4 m2 tloušťky přes 80 mm</t>
  </si>
  <si>
    <t>-1966401263</t>
  </si>
  <si>
    <t>2,8*0,6*0,07*14</t>
  </si>
  <si>
    <t>29</t>
  </si>
  <si>
    <t>631319012</t>
  </si>
  <si>
    <t>Příplatek k mazanině tl přes 80 do 120 mm za přehlazení povrchu</t>
  </si>
  <si>
    <t>-372771543</t>
  </si>
  <si>
    <t>631319173</t>
  </si>
  <si>
    <t>Příplatek k mazanině tl přes 80 do 120 mm za stržení povrchu spodní vrstvy před vložením výztuže</t>
  </si>
  <si>
    <t>-1071343540</t>
  </si>
  <si>
    <t>31</t>
  </si>
  <si>
    <t>631362021</t>
  </si>
  <si>
    <t>Výztuž mazanin svařovanými sítěmi Kari</t>
  </si>
  <si>
    <t>1118870021</t>
  </si>
  <si>
    <t>5,7*6,1*0,00444*1,1</t>
  </si>
  <si>
    <t>32</t>
  </si>
  <si>
    <t>644941111</t>
  </si>
  <si>
    <t>Osazování ventilačních mřížek velikosti do 150 x 200 mm</t>
  </si>
  <si>
    <t>kus</t>
  </si>
  <si>
    <t>-1519307422</t>
  </si>
  <si>
    <t>16*2</t>
  </si>
  <si>
    <t>33</t>
  </si>
  <si>
    <t>M</t>
  </si>
  <si>
    <t>55341426</t>
  </si>
  <si>
    <t>mřížka větrací nerezová se síťovinou 200x200mm</t>
  </si>
  <si>
    <t>1377265569</t>
  </si>
  <si>
    <t>Ostatní konstrukce a práce, bourání</t>
  </si>
  <si>
    <t>34</t>
  </si>
  <si>
    <t>941111131</t>
  </si>
  <si>
    <t>Montáž lešení řadového trubkového lehkého s podlahami zatížení do 200 kg/m2 š od 1,2 do 1,5 m v do 10 m</t>
  </si>
  <si>
    <t>-1386551598</t>
  </si>
  <si>
    <t>(51,8+7*2)*2</t>
  </si>
  <si>
    <t>35</t>
  </si>
  <si>
    <t>941111231</t>
  </si>
  <si>
    <t>Příplatek k lešení řadovému trubkovému lehkému s podlahami do 200 kg/m2 š od 1,2 do 1,5 m v do 10 m za každý den použití</t>
  </si>
  <si>
    <t>921702416</t>
  </si>
  <si>
    <t>131,6*30 'Přepočtené koeficientem množství</t>
  </si>
  <si>
    <t>36</t>
  </si>
  <si>
    <t>941111831</t>
  </si>
  <si>
    <t>Demontáž lešení řadového trubkového lehkého s podlahami zatížení do 200 kg/m2 š od 1,2 do 1,5 m v do 10 m</t>
  </si>
  <si>
    <t>-137485986</t>
  </si>
  <si>
    <t>37</t>
  </si>
  <si>
    <t>949101111</t>
  </si>
  <si>
    <t>Lešení pomocné pro objekty pozemních staveb s lešeňovou podlahou v do 1,9 m zatížení do 150 kg/m2</t>
  </si>
  <si>
    <t>681770508</t>
  </si>
  <si>
    <t>2,8*6*16</t>
  </si>
  <si>
    <t>38</t>
  </si>
  <si>
    <t>952901111</t>
  </si>
  <si>
    <t>Vyčištění budov bytové a občanské výstavby při výšce podlaží do 4 m</t>
  </si>
  <si>
    <t>-1701818022</t>
  </si>
  <si>
    <t>39</t>
  </si>
  <si>
    <t>961044111</t>
  </si>
  <si>
    <t>Bourání základů z betonu prostého</t>
  </si>
  <si>
    <t>986947550</t>
  </si>
  <si>
    <t>" betonová zídka u sanovaného rohu garáže"</t>
  </si>
  <si>
    <t>0,5</t>
  </si>
  <si>
    <t>40</t>
  </si>
  <si>
    <t>962031132</t>
  </si>
  <si>
    <t>Bourání příček nebo přizdívek z cihel pálených tl do 100 mm</t>
  </si>
  <si>
    <t>576511484</t>
  </si>
  <si>
    <t>" garáž 25"</t>
  </si>
  <si>
    <t>2,8*2,3-0,7*2</t>
  </si>
  <si>
    <t>41</t>
  </si>
  <si>
    <t>962031133</t>
  </si>
  <si>
    <t>Bourání příček nebo přizdívek z cihel pálených tl přes 100 do 150 mm</t>
  </si>
  <si>
    <t>-1929426206</t>
  </si>
  <si>
    <t>42</t>
  </si>
  <si>
    <t>965042131</t>
  </si>
  <si>
    <t>Bourání podkladů pod dlažby nebo mazanin betonových nebo z litého asfaltu tl do 100 mm pl do 4 m2</t>
  </si>
  <si>
    <t>1992654429</t>
  </si>
  <si>
    <t>" garáž 15-28"</t>
  </si>
  <si>
    <t>43</t>
  </si>
  <si>
    <t>965042141</t>
  </si>
  <si>
    <t>Bourání podkladů pod dlažby nebo mazanin betonových nebo z litého asfaltu tl do 100 mm pl přes 4 m2</t>
  </si>
  <si>
    <t>-422200209</t>
  </si>
  <si>
    <t>" garáž 29+30"</t>
  </si>
  <si>
    <t>44</t>
  </si>
  <si>
    <t>965081213</t>
  </si>
  <si>
    <t>Bourání podlah z dlaždic keramických nebo xylolitových tl do 10 mm plochy přes 1 m2</t>
  </si>
  <si>
    <t>1313750114</t>
  </si>
  <si>
    <t>4*2,8+2*2,8</t>
  </si>
  <si>
    <t>45</t>
  </si>
  <si>
    <t>965081611</t>
  </si>
  <si>
    <t>Odsekání soklíků rovných</t>
  </si>
  <si>
    <t>-728033004</t>
  </si>
  <si>
    <t>(2,8*2+1*2)-(0,7+2,36)</t>
  </si>
  <si>
    <t>46</t>
  </si>
  <si>
    <t>968072455</t>
  </si>
  <si>
    <t>Vybourání kovových dveřních zárubní pl do 2 m2</t>
  </si>
  <si>
    <t>990718267</t>
  </si>
  <si>
    <t>0,7*2</t>
  </si>
  <si>
    <t>47</t>
  </si>
  <si>
    <t>971033521</t>
  </si>
  <si>
    <t>Vybourání otvorů ve zdivu cihelném pl do 1 m2 na MVC nebo MV tl do 100 mm</t>
  </si>
  <si>
    <t>-705092784</t>
  </si>
  <si>
    <t>" silně poškozená místa u vrat garáží"</t>
  </si>
  <si>
    <t>48</t>
  </si>
  <si>
    <t>977211122</t>
  </si>
  <si>
    <t>Řezání stěnovou pilou kcí z cihel nebo tvárnic hl přes 200 do 350 mm</t>
  </si>
  <si>
    <t>806176393</t>
  </si>
  <si>
    <t>" proříznutí dilatační spáry mezi objekty"</t>
  </si>
  <si>
    <t>49</t>
  </si>
  <si>
    <t>977311112</t>
  </si>
  <si>
    <t>Řezání stávajících betonových mazanin nevyztužených hl do 100 mm</t>
  </si>
  <si>
    <t>2053755129</t>
  </si>
  <si>
    <t>2,8*14 " garáž 15-28"</t>
  </si>
  <si>
    <t>50</t>
  </si>
  <si>
    <t>978013191</t>
  </si>
  <si>
    <t>Otlučení (osekání) vnitřní vápenné nebo vápenocementové omítky stěn v rozsahu přes 50 do 100 %</t>
  </si>
  <si>
    <t>817461457</t>
  </si>
  <si>
    <t xml:space="preserve">36,804 *12 </t>
  </si>
  <si>
    <t>(2*2+4*2+2,8*2)*1,1-2,35*1,1</t>
  </si>
  <si>
    <t>" garáž 17"</t>
  </si>
  <si>
    <t>(2,8*2+6)*2,3-2,35*2,1+6*1</t>
  </si>
  <si>
    <t>" garáž 28"</t>
  </si>
  <si>
    <t>(2,8*2+6*2)*2,3-2,35*2,1-8</t>
  </si>
  <si>
    <t>51</t>
  </si>
  <si>
    <t>978015391</t>
  </si>
  <si>
    <t>Otlučení (osekání) vnější vápenné nebo vápenocementové omítky stupně členitosti 1 a 2 v rozsahu přes 80 do 100 %</t>
  </si>
  <si>
    <t>1284452038</t>
  </si>
  <si>
    <t>52</t>
  </si>
  <si>
    <t>978059541</t>
  </si>
  <si>
    <t>Odsekání a odebrání obkladů stěn z vnitřních obkládaček plochy přes 1 m2</t>
  </si>
  <si>
    <t>1567920394</t>
  </si>
  <si>
    <t>(4*2+2,8*2)*1,26-0,7*1,26</t>
  </si>
  <si>
    <t>53</t>
  </si>
  <si>
    <t>985131111</t>
  </si>
  <si>
    <t>Očištění ploch stěn, rubu kleneb a podlah tlakovou vodou</t>
  </si>
  <si>
    <t>1210810668</t>
  </si>
  <si>
    <t>" stáv. betony podlah "</t>
  </si>
  <si>
    <t>2,8*5,5*14</t>
  </si>
  <si>
    <t>54</t>
  </si>
  <si>
    <t>985131311</t>
  </si>
  <si>
    <t>Ruční dočištění ploch stěn, rubu kleneb a podlah ocelových kartáči</t>
  </si>
  <si>
    <t>988744620</t>
  </si>
  <si>
    <t>" stabilizace severovýchodního rohu- ošištění po odkopávce zeminy"</t>
  </si>
  <si>
    <t>(6,25+0,95)*1</t>
  </si>
  <si>
    <t>55</t>
  </si>
  <si>
    <t>985131411</t>
  </si>
  <si>
    <t>Vysušení ploch stěn, rubu kleneb a podlah stlačeným vzduchem</t>
  </si>
  <si>
    <t>1665013517</t>
  </si>
  <si>
    <t>" sanované spáry ve stěnách a přiléhající ke stropu"</t>
  </si>
  <si>
    <t>6*2*16*0,05</t>
  </si>
  <si>
    <t>30*0,05</t>
  </si>
  <si>
    <t>56</t>
  </si>
  <si>
    <t>985132411</t>
  </si>
  <si>
    <t>Vysušení ploch líce kleneb a podhledů stlačeným vzduchem</t>
  </si>
  <si>
    <t>1992369727</t>
  </si>
  <si>
    <t>" sanované spáry mezi stropními panely"</t>
  </si>
  <si>
    <t>2,8*2*16*0,05</t>
  </si>
  <si>
    <t>57</t>
  </si>
  <si>
    <t>985141111</t>
  </si>
  <si>
    <t>Vyčištění trhlin a dutin ve zdivu š do 30 mm hl do 150 mm</t>
  </si>
  <si>
    <t>1652591277</t>
  </si>
  <si>
    <t>"  v místě prasklin - stěny garáží - cca 5mb/garáž"</t>
  </si>
  <si>
    <t>5*16</t>
  </si>
  <si>
    <t>" pod stropem "</t>
  </si>
  <si>
    <t>58</t>
  </si>
  <si>
    <t>985142111</t>
  </si>
  <si>
    <t>Vysekání spojovací hmoty ze spár zdiva hl do 40 mm dl do 6 m/m2</t>
  </si>
  <si>
    <t>228106634</t>
  </si>
  <si>
    <t>59</t>
  </si>
  <si>
    <t>985142211</t>
  </si>
  <si>
    <t>Vysekání spojovací hmoty ze spár zdiva hl přes 40 mm dl do 6 m/m2</t>
  </si>
  <si>
    <t>-1742332168</t>
  </si>
  <si>
    <t>60</t>
  </si>
  <si>
    <t>985221101</t>
  </si>
  <si>
    <t>Doplnění zdiva cihlami do aktivované malty</t>
  </si>
  <si>
    <t>-450730166</t>
  </si>
  <si>
    <t>10*0,1</t>
  </si>
  <si>
    <t>61</t>
  </si>
  <si>
    <t>59610001</t>
  </si>
  <si>
    <t>cihla pálená plná do P15 290x140x65mm</t>
  </si>
  <si>
    <t>1767829716</t>
  </si>
  <si>
    <t>1*320,25 'Přepočtené koeficientem množství</t>
  </si>
  <si>
    <t>62</t>
  </si>
  <si>
    <t>985231111</t>
  </si>
  <si>
    <t>Spárování zdiva aktivovanou maltou spára hl do 40 mm dl do 6 m/m2</t>
  </si>
  <si>
    <t>-512917828</t>
  </si>
  <si>
    <t>63</t>
  </si>
  <si>
    <t>985232111</t>
  </si>
  <si>
    <t>Hloubkové spárování zdiva aktivovanou maltou spára hl do 80 mm dl do 6 m/m2</t>
  </si>
  <si>
    <t>34316364</t>
  </si>
  <si>
    <t>64</t>
  </si>
  <si>
    <t>985312130.1</t>
  </si>
  <si>
    <t xml:space="preserve">Stěrka k vyrovnání betonových podlah tl do 5 mm /jednosložková suchá maltová směs  na bázi portlandského cementu s obsahem redispergovatelných polymerů a PP vláken" </t>
  </si>
  <si>
    <t>842113197</t>
  </si>
  <si>
    <t>" vydrolený beton"</t>
  </si>
  <si>
    <t>" garáže 18,19, 20+23"</t>
  </si>
  <si>
    <t>2,8*5,5*4</t>
  </si>
  <si>
    <t>65</t>
  </si>
  <si>
    <t>985312130.2</t>
  </si>
  <si>
    <t xml:space="preserve">Stěrka k vyrovnání betonových podlah tl do 2 mm /jednosložková suchá maltová směs  na bázi portlandského cementu s obsahem redispergovatelných polymerů " </t>
  </si>
  <si>
    <t>947865204</t>
  </si>
  <si>
    <t>" garáže- stávající beton"</t>
  </si>
  <si>
    <t>"15,16,17,21,22,24,25, 26,27,28"</t>
  </si>
  <si>
    <t>2,8*5,5*10</t>
  </si>
  <si>
    <t>66</t>
  </si>
  <si>
    <t>985331211</t>
  </si>
  <si>
    <t>Dodatečné vlepování betonářské výztuže D 8 mm do chemické malty včetně vyvrtání otvoru</t>
  </si>
  <si>
    <t>1309626175</t>
  </si>
  <si>
    <t>" V1"</t>
  </si>
  <si>
    <t>1,05*10</t>
  </si>
  <si>
    <t>" V2"</t>
  </si>
  <si>
    <t>0,7*22</t>
  </si>
  <si>
    <t>" V3"</t>
  </si>
  <si>
    <t>0,9*10*3</t>
  </si>
  <si>
    <t>67</t>
  </si>
  <si>
    <t>13021011</t>
  </si>
  <si>
    <t>tyč ocelová kruhová žebírková DIN 488 jakost B500B (10 505) výztuž do betonu D 8mm</t>
  </si>
  <si>
    <t>-1003362651</t>
  </si>
  <si>
    <t>1,05*10*0,000395*1,1</t>
  </si>
  <si>
    <t>0,7*22*0,000395*1,1</t>
  </si>
  <si>
    <t>0,9*10*3*0,000395*1,1</t>
  </si>
  <si>
    <t>68</t>
  </si>
  <si>
    <t>985441113</t>
  </si>
  <si>
    <t>Přídavná šroubovitá nerezová výztuž 1 táhlo D 8 mm v drážce v cihelném zdivu hl do 70 mm</t>
  </si>
  <si>
    <t>1955433682</t>
  </si>
  <si>
    <t>" nosné příčné stěny"</t>
  </si>
  <si>
    <t>6,6*2*18</t>
  </si>
  <si>
    <t>0,3*2*10</t>
  </si>
  <si>
    <t>" fasáda - zadní stěna"</t>
  </si>
  <si>
    <t>" vnitřní zdivo"</t>
  </si>
  <si>
    <t>69</t>
  </si>
  <si>
    <t>751398821</t>
  </si>
  <si>
    <t>Demontáž větrací mřížky stěnové průřezu do 0,040 m2</t>
  </si>
  <si>
    <t>1428740856</t>
  </si>
  <si>
    <t>997</t>
  </si>
  <si>
    <t>Přesun sutě</t>
  </si>
  <si>
    <t>70</t>
  </si>
  <si>
    <t>997013011</t>
  </si>
  <si>
    <t>Vyklizení ulehlé suti z prostorů přes 15 m2 s naložením z hl do 2 m</t>
  </si>
  <si>
    <t>2129229236</t>
  </si>
  <si>
    <t>" garáže 16+17+23"</t>
  </si>
  <si>
    <t>1,5</t>
  </si>
  <si>
    <t>71</t>
  </si>
  <si>
    <t>997013111</t>
  </si>
  <si>
    <t>Vnitrostaveništní doprava suti a vybouraných hmot pro budovy v do 6 m</t>
  </si>
  <si>
    <t>-547114527</t>
  </si>
  <si>
    <t>72</t>
  </si>
  <si>
    <t>997013501</t>
  </si>
  <si>
    <t>Odvoz suti a vybouraných hmot na skládku nebo meziskládku do 1 km se složením</t>
  </si>
  <si>
    <t>1576339523</t>
  </si>
  <si>
    <t>73</t>
  </si>
  <si>
    <t>997013509</t>
  </si>
  <si>
    <t>Příplatek k odvozu suti a vybouraných hmot na skládku ZKD 1 km přes 1 km</t>
  </si>
  <si>
    <t>-104808944</t>
  </si>
  <si>
    <t>54,825*14 'Přepočtené koeficientem množství</t>
  </si>
  <si>
    <t>74</t>
  </si>
  <si>
    <t>997013631</t>
  </si>
  <si>
    <t>Poplatek za uložení na skládce (skládkovné) stavebního odpadu směsného kód odpadu 17 09 04</t>
  </si>
  <si>
    <t>-359894617</t>
  </si>
  <si>
    <t>998</t>
  </si>
  <si>
    <t>Přesun hmot</t>
  </si>
  <si>
    <t>75</t>
  </si>
  <si>
    <t>998011001</t>
  </si>
  <si>
    <t>Přesun hmot pro budovy zděné v do 6 m</t>
  </si>
  <si>
    <t>533792663</t>
  </si>
  <si>
    <t>PSV</t>
  </si>
  <si>
    <t>Práce a dodávky PSV</t>
  </si>
  <si>
    <t>764</t>
  </si>
  <si>
    <t>Konstrukce klempířské</t>
  </si>
  <si>
    <t>76</t>
  </si>
  <si>
    <t>764004801</t>
  </si>
  <si>
    <t>Demontáž podokapního žlabu do suti</t>
  </si>
  <si>
    <t>382891743</t>
  </si>
  <si>
    <t>77</t>
  </si>
  <si>
    <t>764004861</t>
  </si>
  <si>
    <t>Demontáž svodu do suti</t>
  </si>
  <si>
    <t>856240959</t>
  </si>
  <si>
    <t>2,7*4</t>
  </si>
  <si>
    <t>78</t>
  </si>
  <si>
    <t>764011619</t>
  </si>
  <si>
    <t>Dilatační í lišta z Pz s povrchovou úpravou včetně tmelení rš 100 mm</t>
  </si>
  <si>
    <t>1491039692</t>
  </si>
  <si>
    <t>79</t>
  </si>
  <si>
    <t>764216604</t>
  </si>
  <si>
    <t>Oplechování rovných parapetů mechanicky kotvené z Pz s povrchovou úpravou rš 330 mm</t>
  </si>
  <si>
    <t>555457544</t>
  </si>
  <si>
    <t>"oplechování stabilizace základu"</t>
  </si>
  <si>
    <t>6,3+0,95</t>
  </si>
  <si>
    <t>80</t>
  </si>
  <si>
    <t>764503100</t>
  </si>
  <si>
    <t>Úprava stáv. háku vč. očištění a nátěru</t>
  </si>
  <si>
    <t>-953085547</t>
  </si>
  <si>
    <t>81</t>
  </si>
  <si>
    <t>764511602</t>
  </si>
  <si>
    <t>Žlab podokapní půlkruhový z Pz s povrchovou úpravou rš 330 mm</t>
  </si>
  <si>
    <t>1679721436</t>
  </si>
  <si>
    <t>82</t>
  </si>
  <si>
    <t>764511642</t>
  </si>
  <si>
    <t>Kotlík oválný (trychtýřový) pro podokapní žlaby z Pz s povrchovou úpravou 330/100 mm</t>
  </si>
  <si>
    <t>-1798864877</t>
  </si>
  <si>
    <t>83</t>
  </si>
  <si>
    <t>764518622</t>
  </si>
  <si>
    <t>Svody kruhové včetně objímek, kolen, odskoků z Pz s povrchovou úpravou průměru 100 mm</t>
  </si>
  <si>
    <t>904866784</t>
  </si>
  <si>
    <t>84</t>
  </si>
  <si>
    <t>998764101</t>
  </si>
  <si>
    <t>Přesun hmot tonážní pro konstrukce klempířské v objektech v do 6 m</t>
  </si>
  <si>
    <t>-440695909</t>
  </si>
  <si>
    <t>766</t>
  </si>
  <si>
    <t>Konstrukce truhlářské</t>
  </si>
  <si>
    <t>85</t>
  </si>
  <si>
    <t>766691914</t>
  </si>
  <si>
    <t>Vyvěšení nebo zavěšení dřevěných křídel dveří pl do 2 m2</t>
  </si>
  <si>
    <t>234064966</t>
  </si>
  <si>
    <t>767</t>
  </si>
  <si>
    <t>Konstrukce zámečnické</t>
  </si>
  <si>
    <t>86</t>
  </si>
  <si>
    <t>767620710</t>
  </si>
  <si>
    <t>Demontáž a zpětná montáž kování vrat</t>
  </si>
  <si>
    <t>1871655658</t>
  </si>
  <si>
    <t>777</t>
  </si>
  <si>
    <t>Podlahy lité</t>
  </si>
  <si>
    <t>87</t>
  </si>
  <si>
    <t>777131100.1</t>
  </si>
  <si>
    <t>Penetrační nátěr podlah  dvojnásobný / nanodisperze styren-akrylátového kopolymeru a asitiv/</t>
  </si>
  <si>
    <t>891221851</t>
  </si>
  <si>
    <t>88</t>
  </si>
  <si>
    <t>777612100.1</t>
  </si>
  <si>
    <t>Uzavírací barevný /šedá/ nátěr podlahy ( jednosložková směs pigmentů a plniv dispergovaných ve vhodné akrylátové disperzi s přísadou aditiv, hydrofobního a biocidního prostředku)</t>
  </si>
  <si>
    <t>-2070291179</t>
  </si>
  <si>
    <t>783</t>
  </si>
  <si>
    <t>Dokončovací práce - nátěry</t>
  </si>
  <si>
    <t>89</t>
  </si>
  <si>
    <t>783301311</t>
  </si>
  <si>
    <t>Odmaštění zámečnických konstrukcí vodou ředitelným odmašťovačem</t>
  </si>
  <si>
    <t>-1721132444</t>
  </si>
  <si>
    <t>90</t>
  </si>
  <si>
    <t>783306809</t>
  </si>
  <si>
    <t>Odstranění nátěru ze zámečnických konstrukcí okartáčováním</t>
  </si>
  <si>
    <t>1748908451</t>
  </si>
  <si>
    <t>" vrata - 1 ks"</t>
  </si>
  <si>
    <t>2,35*2,1*2</t>
  </si>
  <si>
    <t>(2,365*2+2,1*2)*0,25</t>
  </si>
  <si>
    <t>12,103*15</t>
  </si>
  <si>
    <t>91</t>
  </si>
  <si>
    <t>783314201</t>
  </si>
  <si>
    <t>Základní antikorozní jednonásobný syntetický standardní nátěr zámečnických konstrukcí</t>
  </si>
  <si>
    <t>-1178745057</t>
  </si>
  <si>
    <t>92</t>
  </si>
  <si>
    <t>783315101</t>
  </si>
  <si>
    <t>Mezinátěr jednonásobný syntetický standardní zámečnických konstrukcí</t>
  </si>
  <si>
    <t>-1894104844</t>
  </si>
  <si>
    <t>93</t>
  </si>
  <si>
    <t>783317101</t>
  </si>
  <si>
    <t>Krycí jednonásobný syntetický standardní nátěr zámečnických konstrukcí</t>
  </si>
  <si>
    <t>1158437045</t>
  </si>
  <si>
    <t>94</t>
  </si>
  <si>
    <t>783823135</t>
  </si>
  <si>
    <t>Penetrační silikonový nátěr hladkých, tenkovrstvých zrnitých nebo štukových omítek</t>
  </si>
  <si>
    <t>-1990359018</t>
  </si>
  <si>
    <t>-12,2 " mozaiková omítka soklu"</t>
  </si>
  <si>
    <t>95</t>
  </si>
  <si>
    <t>783827425</t>
  </si>
  <si>
    <t>Krycí dvojnásobný silikonový nátěr omítek stupně členitosti 1 a 2</t>
  </si>
  <si>
    <t>1384724603</t>
  </si>
  <si>
    <t>96</t>
  </si>
  <si>
    <t>783827429</t>
  </si>
  <si>
    <t>Příplatek k cenám dvojnásobného nátěru omítek stupně členitosti 1 a 2 za biocidní přísadu</t>
  </si>
  <si>
    <t>-1752993549</t>
  </si>
  <si>
    <t>784</t>
  </si>
  <si>
    <t>Dokončovací práce - malby a tapety</t>
  </si>
  <si>
    <t>97</t>
  </si>
  <si>
    <t>784111001</t>
  </si>
  <si>
    <t>Oprášení (ometení ) podkladu v místnostech v do 3,80 m</t>
  </si>
  <si>
    <t>-2119420934</t>
  </si>
  <si>
    <t>" ometení pavučin před zahájením prací"</t>
  </si>
  <si>
    <t>(2,8*6)*16</t>
  </si>
  <si>
    <t>(2,8*2+6*2)*2,3*16</t>
  </si>
  <si>
    <t>98</t>
  </si>
  <si>
    <t>784121001</t>
  </si>
  <si>
    <t>Oškrabání malby v místnostech v do 3,80 m</t>
  </si>
  <si>
    <t>-1095567807</t>
  </si>
  <si>
    <t>" strop"</t>
  </si>
  <si>
    <t>99</t>
  </si>
  <si>
    <t>784181121</t>
  </si>
  <si>
    <t>Hloubková jednonásobná bezbarvá penetrace podkladu v místnostech v do 3,80 m</t>
  </si>
  <si>
    <t>1850338917</t>
  </si>
  <si>
    <t>" stropy"</t>
  </si>
  <si>
    <t>268,8</t>
  </si>
  <si>
    <t>" stěny"</t>
  </si>
  <si>
    <t>100</t>
  </si>
  <si>
    <t>784221101</t>
  </si>
  <si>
    <t>Dvojnásobné bílé malby ze směsí za sucha dobře otěruvzdorných v místnostech do 3,80 m</t>
  </si>
  <si>
    <t>1204418208</t>
  </si>
  <si>
    <t xml:space="preserve">Práce a dodávky M   </t>
  </si>
  <si>
    <t>21-M</t>
  </si>
  <si>
    <t xml:space="preserve">Elektromontáže   </t>
  </si>
  <si>
    <t>101</t>
  </si>
  <si>
    <t>21-M21001</t>
  </si>
  <si>
    <t>CYKY 3Cx2,5</t>
  </si>
  <si>
    <t>256</t>
  </si>
  <si>
    <t>-14456347</t>
  </si>
  <si>
    <t>102</t>
  </si>
  <si>
    <t>21-M21002</t>
  </si>
  <si>
    <t>Trubka PVC 25</t>
  </si>
  <si>
    <t>-2122821790</t>
  </si>
  <si>
    <t>103</t>
  </si>
  <si>
    <t>21-M21003</t>
  </si>
  <si>
    <t>Příchytky trubek 25</t>
  </si>
  <si>
    <t>ks</t>
  </si>
  <si>
    <t>-2124631137</t>
  </si>
  <si>
    <t>104</t>
  </si>
  <si>
    <t>21-M21004</t>
  </si>
  <si>
    <t>Vruty a hmoždinky</t>
  </si>
  <si>
    <t>1724615286</t>
  </si>
  <si>
    <t>105</t>
  </si>
  <si>
    <t>21-M21005</t>
  </si>
  <si>
    <t>Svítidlo s košem 100W IP 44</t>
  </si>
  <si>
    <t>1006134766</t>
  </si>
  <si>
    <t>106</t>
  </si>
  <si>
    <t>21-M21006</t>
  </si>
  <si>
    <t>Žárovka LED 8W</t>
  </si>
  <si>
    <t>942671663</t>
  </si>
  <si>
    <t>107</t>
  </si>
  <si>
    <t>21-M21007</t>
  </si>
  <si>
    <t>Kombichránič 1/16/N/003</t>
  </si>
  <si>
    <t>1750118903</t>
  </si>
  <si>
    <t>108</t>
  </si>
  <si>
    <t>21-M21007a</t>
  </si>
  <si>
    <t>Kombichránič 1/10/N/003</t>
  </si>
  <si>
    <t>1158095472</t>
  </si>
  <si>
    <t>109</t>
  </si>
  <si>
    <t>21-M21008</t>
  </si>
  <si>
    <t>KIT 3</t>
  </si>
  <si>
    <t>-1823928111</t>
  </si>
  <si>
    <t>110</t>
  </si>
  <si>
    <t>21-M21009</t>
  </si>
  <si>
    <t>Spínač 1 IP 44</t>
  </si>
  <si>
    <t>1084004540</t>
  </si>
  <si>
    <t>111</t>
  </si>
  <si>
    <t>21-M21010</t>
  </si>
  <si>
    <t>CYKY 3O x1,5</t>
  </si>
  <si>
    <t>239557883</t>
  </si>
  <si>
    <t>112</t>
  </si>
  <si>
    <t>21-M21011</t>
  </si>
  <si>
    <t>CYKY 3J x1,5</t>
  </si>
  <si>
    <t>-1182140773</t>
  </si>
  <si>
    <t>113</t>
  </si>
  <si>
    <t>21-M21012</t>
  </si>
  <si>
    <t>Zásuvka 230V IP 44</t>
  </si>
  <si>
    <t>235242744</t>
  </si>
  <si>
    <t>114</t>
  </si>
  <si>
    <t>21-M21013</t>
  </si>
  <si>
    <t>Krabice Acidur 16 IP 54</t>
  </si>
  <si>
    <t>-1929014825</t>
  </si>
  <si>
    <t>115</t>
  </si>
  <si>
    <t>21-M21014</t>
  </si>
  <si>
    <t>wago svorky</t>
  </si>
  <si>
    <t>169890286</t>
  </si>
  <si>
    <t>116</t>
  </si>
  <si>
    <t>21-M21015</t>
  </si>
  <si>
    <t>podružný elektroměr 3f 40A</t>
  </si>
  <si>
    <t>-602543810</t>
  </si>
  <si>
    <t>117</t>
  </si>
  <si>
    <t>21-M21016</t>
  </si>
  <si>
    <t>hlavní jistič 3/20 A</t>
  </si>
  <si>
    <t>1272863457</t>
  </si>
  <si>
    <t>118</t>
  </si>
  <si>
    <t>21-M21017</t>
  </si>
  <si>
    <t>Drobný a pom.mater. 3% Z MATER.</t>
  </si>
  <si>
    <t>kpl</t>
  </si>
  <si>
    <t>-822976627</t>
  </si>
  <si>
    <t>119</t>
  </si>
  <si>
    <t>21m21016</t>
  </si>
  <si>
    <t>Úprava a napojení v stá.rozvaděči RH</t>
  </si>
  <si>
    <t>-810586096</t>
  </si>
  <si>
    <t>120</t>
  </si>
  <si>
    <t>21m21017</t>
  </si>
  <si>
    <t>Zednické přípomoci průrazy drobné opravy</t>
  </si>
  <si>
    <t>1739264422</t>
  </si>
  <si>
    <t>121</t>
  </si>
  <si>
    <t>21m21020</t>
  </si>
  <si>
    <t>Montáže</t>
  </si>
  <si>
    <t>-790670248</t>
  </si>
  <si>
    <t>122</t>
  </si>
  <si>
    <t>21m21021</t>
  </si>
  <si>
    <t>Demontáže</t>
  </si>
  <si>
    <t>-2045217301</t>
  </si>
  <si>
    <t>123</t>
  </si>
  <si>
    <t>21m21022</t>
  </si>
  <si>
    <t>Výchozí revize</t>
  </si>
  <si>
    <t>495317688</t>
  </si>
  <si>
    <t>VRN</t>
  </si>
  <si>
    <t>Vedlejší rozpočtové náklady</t>
  </si>
  <si>
    <t>VRN3</t>
  </si>
  <si>
    <t>Zařízení staveniště</t>
  </si>
  <si>
    <t>124</t>
  </si>
  <si>
    <t>030001000</t>
  </si>
  <si>
    <t>soub</t>
  </si>
  <si>
    <t>1024</t>
  </si>
  <si>
    <t>1929330331</t>
  </si>
  <si>
    <t xml:space="preserve">B - Překop pro přívodní kabel </t>
  </si>
  <si>
    <t xml:space="preserve">    5 - Komunikace pozemní</t>
  </si>
  <si>
    <t>M - Práce a dodávky M</t>
  </si>
  <si>
    <t xml:space="preserve">    46-M - Zemní práce při extr.mont.pracích</t>
  </si>
  <si>
    <t>113107422</t>
  </si>
  <si>
    <t>Odstranění podkladu z kameniva drceného tl přes 100 do 200 mm při překopech strojně pl do 15 m2</t>
  </si>
  <si>
    <t>-1892303441</t>
  </si>
  <si>
    <t>10*0,6</t>
  </si>
  <si>
    <t>113107442</t>
  </si>
  <si>
    <t>Odstranění podkladu živičných tl přes 50 do 100 mm při překopech strojně pl do 15 m2</t>
  </si>
  <si>
    <t>-798719243</t>
  </si>
  <si>
    <t>Komunikace pozemní</t>
  </si>
  <si>
    <t>566901133</t>
  </si>
  <si>
    <t>Vyspravení podkladu po překopech inženýrských sítí plochy do 15 m2 štěrkodrtí tl. 200 mm</t>
  </si>
  <si>
    <t>574520969</t>
  </si>
  <si>
    <t>572340112</t>
  </si>
  <si>
    <t>Vyspravení krytu komunikací po překopech pl do 15 m2 asfaltovým betonem ACO (AB) tl přes 50 do 70 mm</t>
  </si>
  <si>
    <t>607448932</t>
  </si>
  <si>
    <t>919735112</t>
  </si>
  <si>
    <t>Řezání stávajícího živičného krytu hl přes 50 do 100 mm</t>
  </si>
  <si>
    <t>-870671003</t>
  </si>
  <si>
    <t>10*2+0,6*2</t>
  </si>
  <si>
    <t>2041079588</t>
  </si>
  <si>
    <t>827483215</t>
  </si>
  <si>
    <t>-76910268</t>
  </si>
  <si>
    <t>3,06*14 'Přepočtené koeficientem množství</t>
  </si>
  <si>
    <t>-1464690748</t>
  </si>
  <si>
    <t>998225111</t>
  </si>
  <si>
    <t>Přesun hmot pro pozemní komunikace s krytem z kamene, monolitickým betonovým nebo živičným</t>
  </si>
  <si>
    <t>400206954</t>
  </si>
  <si>
    <t>Práce a dodávky M</t>
  </si>
  <si>
    <t>46-M</t>
  </si>
  <si>
    <t>Zemní práce při extr.mont.pracích</t>
  </si>
  <si>
    <t>460161241</t>
  </si>
  <si>
    <t>Hloubení kabelových rýh ručně š 50 cm hl 50 cm v hornině tř I skupiny 1 a 2</t>
  </si>
  <si>
    <t>2102847755</t>
  </si>
  <si>
    <t>460321111</t>
  </si>
  <si>
    <t>Vodorovné přemístění horniny jakékoliv třídy stavebním kolečkem při elektromontážích do 10 m</t>
  </si>
  <si>
    <t>-1493359994</t>
  </si>
  <si>
    <t>10*0,5*0,1  " lože"</t>
  </si>
  <si>
    <t>460341113</t>
  </si>
  <si>
    <t>Vodorovné přemístění horniny jakékoliv třídy dopravními prostředky při elektromontážích přes 500 do 1000 m</t>
  </si>
  <si>
    <t>1179734491</t>
  </si>
  <si>
    <t>460341121</t>
  </si>
  <si>
    <t>Příplatek k vodorovnému přemístění horniny dopravními prostředky při elektromontážích za každých dalších i započatých 1000 m</t>
  </si>
  <si>
    <t>-1334375767</t>
  </si>
  <si>
    <t>0,5*2 'Přepočtené koeficientem množství</t>
  </si>
  <si>
    <t>460361111</t>
  </si>
  <si>
    <t>Poplatek za uložení zeminy na skládce (skládkovné) kód odpadu 17 05 04</t>
  </si>
  <si>
    <t>-339902263</t>
  </si>
  <si>
    <t>0,5*1,6 'Přepočtené koeficientem množství</t>
  </si>
  <si>
    <t>460371111</t>
  </si>
  <si>
    <t>Naložení výkopku při elektromontážích ručně z hornin třídy I skupiny 1 až 3</t>
  </si>
  <si>
    <t>1711764591</t>
  </si>
  <si>
    <t>460431251</t>
  </si>
  <si>
    <t>Zásyp kabelových rýh ručně se zhutněním š 50 cm hl 50 cm z horniny tř I skupiny 1 a 2</t>
  </si>
  <si>
    <t>-1896126307</t>
  </si>
  <si>
    <t>460661115</t>
  </si>
  <si>
    <t>Kabelové lože z písku pro kabely nn bez zakrytí š lože přes 80 do 100 cm</t>
  </si>
  <si>
    <t>-1699561406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</si>
</sst>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9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0000A8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8" fillId="0" borderId="0" applyNumberFormat="0" applyFill="0" applyBorder="0" applyAlignment="0" applyProtection="0"/>
  </cellStyleXfs>
  <cellXfs count="233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8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20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2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23" fillId="4" borderId="0" xfId="0" applyFont="1" applyFill="1" applyAlignment="1">
      <alignment horizontal="center" vertical="center"/>
    </xf>
    <xf numFmtId="0" fontId="24" fillId="0" borderId="16" xfId="0" applyFont="1" applyBorder="1" applyAlignment="1">
      <alignment horizontal="center" vertical="center" wrapText="1"/>
    </xf>
    <xf numFmtId="0" fontId="24" fillId="0" borderId="17" xfId="0" applyFont="1" applyBorder="1" applyAlignment="1">
      <alignment horizontal="center" vertical="center" wrapText="1"/>
    </xf>
    <xf numFmtId="0" fontId="24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5" fillId="0" borderId="0" xfId="0" applyFont="1" applyAlignment="1">
      <alignment horizontal="left" vertical="center"/>
    </xf>
    <xf numFmtId="0" fontId="25" fillId="0" borderId="0" xfId="0" applyFont="1" applyAlignment="1">
      <alignment vertical="center"/>
    </xf>
    <xf numFmtId="4" fontId="25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1" fillId="0" borderId="14" xfId="0" applyNumberFormat="1" applyFont="1" applyBorder="1" applyAlignment="1">
      <alignment vertical="center"/>
    </xf>
    <xf numFmtId="4" fontId="21" fillId="0" borderId="0" xfId="0" applyNumberFormat="1" applyFont="1" applyAlignment="1">
      <alignment vertical="center"/>
    </xf>
    <xf numFmtId="166" fontId="21" fillId="0" borderId="0" xfId="0" applyNumberFormat="1" applyFont="1" applyAlignment="1">
      <alignment vertical="center"/>
    </xf>
    <xf numFmtId="4" fontId="21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7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8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30" fillId="0" borderId="14" xfId="0" applyNumberFormat="1" applyFont="1" applyBorder="1" applyAlignment="1">
      <alignment vertical="center"/>
    </xf>
    <xf numFmtId="4" fontId="30" fillId="0" borderId="0" xfId="0" applyNumberFormat="1" applyFont="1" applyAlignment="1">
      <alignment vertical="center"/>
    </xf>
    <xf numFmtId="166" fontId="30" fillId="0" borderId="0" xfId="0" applyNumberFormat="1" applyFont="1" applyAlignment="1">
      <alignment vertical="center"/>
    </xf>
    <xf numFmtId="4" fontId="30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30" fillId="0" borderId="19" xfId="0" applyNumberFormat="1" applyFont="1" applyBorder="1" applyAlignment="1">
      <alignment vertical="center"/>
    </xf>
    <xf numFmtId="4" fontId="30" fillId="0" borderId="20" xfId="0" applyNumberFormat="1" applyFont="1" applyBorder="1" applyAlignment="1">
      <alignment vertical="center"/>
    </xf>
    <xf numFmtId="166" fontId="30" fillId="0" borderId="20" xfId="0" applyNumberFormat="1" applyFont="1" applyBorder="1" applyAlignment="1">
      <alignment vertical="center"/>
    </xf>
    <xf numFmtId="4" fontId="30" fillId="0" borderId="21" xfId="0" applyNumberFormat="1" applyFont="1" applyBorder="1" applyAlignment="1">
      <alignment vertical="center"/>
    </xf>
    <xf numFmtId="0" fontId="31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8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3" fillId="4" borderId="0" xfId="0" applyFont="1" applyFill="1" applyAlignment="1">
      <alignment horizontal="left" vertical="center"/>
    </xf>
    <xf numFmtId="0" fontId="23" fillId="4" borderId="0" xfId="0" applyFont="1" applyFill="1" applyAlignment="1">
      <alignment horizontal="right" vertical="center"/>
    </xf>
    <xf numFmtId="0" fontId="32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23" fillId="4" borderId="16" xfId="0" applyFont="1" applyFill="1" applyBorder="1" applyAlignment="1">
      <alignment horizontal="center" vertical="center" wrapText="1"/>
    </xf>
    <xf numFmtId="0" fontId="23" fillId="4" borderId="17" xfId="0" applyFont="1" applyFill="1" applyBorder="1" applyAlignment="1">
      <alignment horizontal="center" vertical="center" wrapText="1"/>
    </xf>
    <xf numFmtId="0" fontId="23" fillId="4" borderId="18" xfId="0" applyFont="1" applyFill="1" applyBorder="1" applyAlignment="1">
      <alignment horizontal="center" vertical="center" wrapText="1"/>
    </xf>
    <xf numFmtId="0" fontId="23" fillId="4" borderId="0" xfId="0" applyFont="1" applyFill="1" applyAlignment="1">
      <alignment horizontal="center" vertical="center" wrapText="1"/>
    </xf>
    <xf numFmtId="4" fontId="25" fillId="0" borderId="0" xfId="0" applyNumberFormat="1" applyFont="1"/>
    <xf numFmtId="166" fontId="33" fillId="0" borderId="12" xfId="0" applyNumberFormat="1" applyFont="1" applyBorder="1"/>
    <xf numFmtId="166" fontId="33" fillId="0" borderId="13" xfId="0" applyNumberFormat="1" applyFont="1" applyBorder="1"/>
    <xf numFmtId="4" fontId="34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23" fillId="0" borderId="22" xfId="0" applyFont="1" applyBorder="1" applyAlignment="1">
      <alignment horizontal="center" vertical="center"/>
    </xf>
    <xf numFmtId="49" fontId="23" fillId="0" borderId="22" xfId="0" applyNumberFormat="1" applyFont="1" applyBorder="1" applyAlignment="1">
      <alignment horizontal="left" vertical="center" wrapText="1"/>
    </xf>
    <xf numFmtId="0" fontId="23" fillId="0" borderId="22" xfId="0" applyFont="1" applyBorder="1" applyAlignment="1">
      <alignment horizontal="left" vertical="center" wrapText="1"/>
    </xf>
    <xf numFmtId="0" fontId="23" fillId="0" borderId="22" xfId="0" applyFont="1" applyBorder="1" applyAlignment="1">
      <alignment horizontal="center" vertical="center" wrapText="1"/>
    </xf>
    <xf numFmtId="167" fontId="23" fillId="0" borderId="22" xfId="0" applyNumberFormat="1" applyFont="1" applyBorder="1" applyAlignment="1">
      <alignment vertical="center"/>
    </xf>
    <xf numFmtId="4" fontId="23" fillId="2" borderId="22" xfId="0" applyNumberFormat="1" applyFont="1" applyFill="1" applyBorder="1" applyAlignment="1" applyProtection="1">
      <alignment vertical="center"/>
      <protection locked="0"/>
    </xf>
    <xf numFmtId="4" fontId="23" fillId="0" borderId="22" xfId="0" applyNumberFormat="1" applyFont="1" applyBorder="1" applyAlignment="1">
      <alignment vertical="center"/>
    </xf>
    <xf numFmtId="0" fontId="0" fillId="0" borderId="22" xfId="0" applyBorder="1" applyAlignment="1">
      <alignment vertical="center"/>
    </xf>
    <xf numFmtId="0" fontId="24" fillId="2" borderId="14" xfId="0" applyFont="1" applyFill="1" applyBorder="1" applyAlignment="1" applyProtection="1">
      <alignment horizontal="left" vertical="center"/>
      <protection locked="0"/>
    </xf>
    <xf numFmtId="0" fontId="24" fillId="0" borderId="0" xfId="0" applyFont="1" applyAlignment="1">
      <alignment horizontal="center" vertical="center"/>
    </xf>
    <xf numFmtId="166" fontId="24" fillId="0" borderId="0" xfId="0" applyNumberFormat="1" applyFont="1" applyAlignment="1">
      <alignment vertical="center"/>
    </xf>
    <xf numFmtId="166" fontId="24" fillId="0" borderId="15" xfId="0" applyNumberFormat="1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9" fillId="0" borderId="3" xfId="0" applyFont="1" applyBorder="1" applyAlignment="1">
      <alignment vertical="center"/>
    </xf>
    <xf numFmtId="0" fontId="35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14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12" fillId="0" borderId="3" xfId="0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167" fontId="12" fillId="0" borderId="0" xfId="0" applyNumberFormat="1" applyFont="1" applyAlignment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14" xfId="0" applyFont="1" applyBorder="1" applyAlignment="1">
      <alignment vertical="center"/>
    </xf>
    <xf numFmtId="0" fontId="12" fillId="0" borderId="15" xfId="0" applyFont="1" applyBorder="1" applyAlignment="1">
      <alignment vertical="center"/>
    </xf>
    <xf numFmtId="0" fontId="36" fillId="0" borderId="22" xfId="0" applyFont="1" applyBorder="1" applyAlignment="1">
      <alignment horizontal="center" vertical="center"/>
    </xf>
    <xf numFmtId="49" fontId="36" fillId="0" borderId="22" xfId="0" applyNumberFormat="1" applyFont="1" applyBorder="1" applyAlignment="1">
      <alignment horizontal="left" vertical="center" wrapText="1"/>
    </xf>
    <xf numFmtId="0" fontId="36" fillId="0" borderId="22" xfId="0" applyFont="1" applyBorder="1" applyAlignment="1">
      <alignment horizontal="left" vertical="center" wrapText="1"/>
    </xf>
    <xf numFmtId="0" fontId="36" fillId="0" borderId="22" xfId="0" applyFont="1" applyBorder="1" applyAlignment="1">
      <alignment horizontal="center" vertical="center" wrapText="1"/>
    </xf>
    <xf numFmtId="167" fontId="36" fillId="0" borderId="22" xfId="0" applyNumberFormat="1" applyFont="1" applyBorder="1" applyAlignment="1">
      <alignment vertical="center"/>
    </xf>
    <xf numFmtId="4" fontId="36" fillId="2" borderId="22" xfId="0" applyNumberFormat="1" applyFont="1" applyFill="1" applyBorder="1" applyAlignment="1" applyProtection="1">
      <alignment vertical="center"/>
      <protection locked="0"/>
    </xf>
    <xf numFmtId="4" fontId="36" fillId="0" borderId="22" xfId="0" applyNumberFormat="1" applyFont="1" applyBorder="1" applyAlignment="1">
      <alignment vertical="center"/>
    </xf>
    <xf numFmtId="0" fontId="37" fillId="0" borderId="22" xfId="0" applyFont="1" applyBorder="1" applyAlignment="1">
      <alignment vertical="center"/>
    </xf>
    <xf numFmtId="0" fontId="37" fillId="0" borderId="3" xfId="0" applyFont="1" applyBorder="1" applyAlignment="1">
      <alignment vertical="center"/>
    </xf>
    <xf numFmtId="0" fontId="36" fillId="2" borderId="14" xfId="0" applyFont="1" applyFill="1" applyBorder="1" applyAlignment="1" applyProtection="1">
      <alignment horizontal="left" vertical="center"/>
      <protection locked="0"/>
    </xf>
    <xf numFmtId="0" fontId="36" fillId="0" borderId="0" xfId="0" applyFont="1" applyAlignment="1">
      <alignment horizontal="center" vertical="center"/>
    </xf>
    <xf numFmtId="0" fontId="24" fillId="2" borderId="19" xfId="0" applyFont="1" applyFill="1" applyBorder="1" applyAlignment="1" applyProtection="1">
      <alignment horizontal="left" vertical="center"/>
      <protection locked="0"/>
    </xf>
    <xf numFmtId="0" fontId="24" fillId="0" borderId="20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166" fontId="24" fillId="0" borderId="20" xfId="0" applyNumberFormat="1" applyFont="1" applyBorder="1" applyAlignment="1">
      <alignment vertical="center"/>
    </xf>
    <xf numFmtId="166" fontId="24" fillId="0" borderId="21" xfId="0" applyNumberFormat="1" applyFont="1" applyBorder="1" applyAlignment="1">
      <alignment vertical="center"/>
    </xf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8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9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left" vertical="center"/>
    </xf>
    <xf numFmtId="0" fontId="22" fillId="0" borderId="14" xfId="0" applyFont="1" applyBorder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3" fillId="4" borderId="6" xfId="0" applyFont="1" applyFill="1" applyBorder="1" applyAlignment="1">
      <alignment horizontal="center" vertical="center"/>
    </xf>
    <xf numFmtId="0" fontId="23" fillId="4" borderId="7" xfId="0" applyFont="1" applyFill="1" applyBorder="1" applyAlignment="1">
      <alignment horizontal="left" vertical="center"/>
    </xf>
    <xf numFmtId="0" fontId="23" fillId="4" borderId="7" xfId="0" applyFont="1" applyFill="1" applyBorder="1" applyAlignment="1">
      <alignment horizontal="center" vertical="center"/>
    </xf>
    <xf numFmtId="0" fontId="23" fillId="4" borderId="7" xfId="0" applyFont="1" applyFill="1" applyBorder="1" applyAlignment="1">
      <alignment horizontal="right" vertical="center"/>
    </xf>
    <xf numFmtId="0" fontId="23" fillId="4" borderId="8" xfId="0" applyFont="1" applyFill="1" applyBorder="1" applyAlignment="1">
      <alignment horizontal="left" vertical="center"/>
    </xf>
    <xf numFmtId="4" fontId="29" fillId="0" borderId="0" xfId="0" applyNumberFormat="1" applyFont="1" applyAlignment="1">
      <alignment vertical="center"/>
    </xf>
    <xf numFmtId="0" fontId="29" fillId="0" borderId="0" xfId="0" applyFont="1" applyAlignment="1">
      <alignment vertical="center"/>
    </xf>
    <xf numFmtId="0" fontId="28" fillId="0" borderId="0" xfId="0" applyFont="1" applyAlignment="1">
      <alignment horizontal="left" vertical="center" wrapText="1"/>
    </xf>
    <xf numFmtId="4" fontId="25" fillId="0" borderId="0" xfId="0" applyNumberFormat="1" applyFont="1" applyAlignment="1">
      <alignment horizontal="right" vertical="center"/>
    </xf>
    <xf numFmtId="4" fontId="25" fillId="0" borderId="0" xfId="0" applyNumberFormat="1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98"/>
  <sheetViews>
    <sheetView showGridLines="0" topLeftCell="A136" workbookViewId="0"/>
  </sheetViews>
  <sheetFormatPr defaultRowHeight="14.5"/>
  <cols>
    <col min="1" max="1" width="8.33203125" customWidth="1"/>
    <col min="2" max="2" width="1.6640625" customWidth="1"/>
    <col min="3" max="3" width="4.109375" customWidth="1"/>
    <col min="4" max="33" width="2.6640625" customWidth="1"/>
    <col min="34" max="34" width="3.33203125" customWidth="1"/>
    <col min="35" max="35" width="31.6640625" customWidth="1"/>
    <col min="36" max="37" width="2.44140625" customWidth="1"/>
    <col min="38" max="38" width="8.33203125" customWidth="1"/>
    <col min="39" max="39" width="3.33203125" customWidth="1"/>
    <col min="40" max="40" width="13.33203125" customWidth="1"/>
    <col min="41" max="41" width="7.44140625" customWidth="1"/>
    <col min="42" max="42" width="4.109375" customWidth="1"/>
    <col min="43" max="43" width="15.6640625" hidden="1" customWidth="1"/>
    <col min="44" max="44" width="13.6640625" customWidth="1"/>
    <col min="45" max="47" width="25.7773437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09375" hidden="1" customWidth="1"/>
    <col min="54" max="54" width="25" hidden="1" customWidth="1"/>
    <col min="55" max="55" width="21.6640625" hidden="1" customWidth="1"/>
    <col min="56" max="56" width="19.109375" hidden="1" customWidth="1"/>
    <col min="57" max="57" width="66.44140625" customWidth="1"/>
    <col min="71" max="91" width="9.33203125" hidden="1"/>
  </cols>
  <sheetData>
    <row r="1" spans="1:74" ht="10">
      <c r="A1" s="16" t="s">
        <v>0</v>
      </c>
      <c r="AZ1" s="16" t="s">
        <v>1</v>
      </c>
      <c r="BA1" s="16" t="s">
        <v>2</v>
      </c>
      <c r="BB1" s="16" t="s">
        <v>3</v>
      </c>
      <c r="BT1" s="16" t="s">
        <v>4</v>
      </c>
      <c r="BU1" s="16" t="s">
        <v>4</v>
      </c>
      <c r="BV1" s="16" t="s">
        <v>5</v>
      </c>
    </row>
    <row r="2" spans="1:74" ht="37" customHeight="1">
      <c r="AR2" s="195"/>
      <c r="AS2" s="195"/>
      <c r="AT2" s="195"/>
      <c r="AU2" s="195"/>
      <c r="AV2" s="195"/>
      <c r="AW2" s="195"/>
      <c r="AX2" s="195"/>
      <c r="AY2" s="195"/>
      <c r="AZ2" s="195"/>
      <c r="BA2" s="195"/>
      <c r="BB2" s="195"/>
      <c r="BC2" s="195"/>
      <c r="BD2" s="195"/>
      <c r="BE2" s="195"/>
      <c r="BS2" s="17" t="s">
        <v>6</v>
      </c>
      <c r="BT2" s="17" t="s">
        <v>7</v>
      </c>
    </row>
    <row r="3" spans="1:74" ht="7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8</v>
      </c>
    </row>
    <row r="4" spans="1:74" ht="25" customHeight="1">
      <c r="B4" s="20"/>
      <c r="D4" s="21" t="s">
        <v>9</v>
      </c>
      <c r="AR4" s="20"/>
      <c r="AS4" s="22" t="s">
        <v>10</v>
      </c>
      <c r="BE4" s="23" t="s">
        <v>11</v>
      </c>
      <c r="BS4" s="17" t="s">
        <v>12</v>
      </c>
    </row>
    <row r="5" spans="1:74" ht="12" customHeight="1">
      <c r="B5" s="20"/>
      <c r="D5" s="24" t="s">
        <v>13</v>
      </c>
      <c r="K5" s="194" t="s">
        <v>14</v>
      </c>
      <c r="L5" s="195"/>
      <c r="M5" s="195"/>
      <c r="N5" s="195"/>
      <c r="O5" s="195"/>
      <c r="P5" s="195"/>
      <c r="Q5" s="195"/>
      <c r="R5" s="195"/>
      <c r="S5" s="195"/>
      <c r="T5" s="195"/>
      <c r="U5" s="195"/>
      <c r="V5" s="195"/>
      <c r="W5" s="195"/>
      <c r="X5" s="195"/>
      <c r="Y5" s="195"/>
      <c r="Z5" s="195"/>
      <c r="AA5" s="195"/>
      <c r="AB5" s="195"/>
      <c r="AC5" s="195"/>
      <c r="AD5" s="195"/>
      <c r="AE5" s="195"/>
      <c r="AF5" s="195"/>
      <c r="AG5" s="195"/>
      <c r="AH5" s="195"/>
      <c r="AI5" s="195"/>
      <c r="AJ5" s="195"/>
      <c r="AR5" s="20"/>
      <c r="BE5" s="191" t="s">
        <v>15</v>
      </c>
      <c r="BS5" s="17" t="s">
        <v>6</v>
      </c>
    </row>
    <row r="6" spans="1:74" ht="37" customHeight="1">
      <c r="B6" s="20"/>
      <c r="D6" s="26" t="s">
        <v>16</v>
      </c>
      <c r="K6" s="196" t="s">
        <v>17</v>
      </c>
      <c r="L6" s="195"/>
      <c r="M6" s="195"/>
      <c r="N6" s="195"/>
      <c r="O6" s="195"/>
      <c r="P6" s="195"/>
      <c r="Q6" s="195"/>
      <c r="R6" s="195"/>
      <c r="S6" s="195"/>
      <c r="T6" s="195"/>
      <c r="U6" s="195"/>
      <c r="V6" s="195"/>
      <c r="W6" s="195"/>
      <c r="X6" s="195"/>
      <c r="Y6" s="195"/>
      <c r="Z6" s="195"/>
      <c r="AA6" s="195"/>
      <c r="AB6" s="195"/>
      <c r="AC6" s="195"/>
      <c r="AD6" s="195"/>
      <c r="AE6" s="195"/>
      <c r="AF6" s="195"/>
      <c r="AG6" s="195"/>
      <c r="AH6" s="195"/>
      <c r="AI6" s="195"/>
      <c r="AJ6" s="195"/>
      <c r="AR6" s="20"/>
      <c r="BE6" s="192"/>
      <c r="BS6" s="17" t="s">
        <v>6</v>
      </c>
    </row>
    <row r="7" spans="1:74" ht="12" customHeight="1">
      <c r="B7" s="20"/>
      <c r="D7" s="27" t="s">
        <v>18</v>
      </c>
      <c r="K7" s="25" t="s">
        <v>1</v>
      </c>
      <c r="AK7" s="27" t="s">
        <v>19</v>
      </c>
      <c r="AN7" s="25" t="s">
        <v>1</v>
      </c>
      <c r="AR7" s="20"/>
      <c r="BE7" s="192"/>
      <c r="BS7" s="17" t="s">
        <v>6</v>
      </c>
    </row>
    <row r="8" spans="1:74" ht="12" customHeight="1">
      <c r="B8" s="20"/>
      <c r="D8" s="27" t="s">
        <v>20</v>
      </c>
      <c r="K8" s="25" t="s">
        <v>21</v>
      </c>
      <c r="AK8" s="27" t="s">
        <v>22</v>
      </c>
      <c r="AN8" s="28" t="s">
        <v>23</v>
      </c>
      <c r="AR8" s="20"/>
      <c r="BE8" s="192"/>
      <c r="BS8" s="17" t="s">
        <v>6</v>
      </c>
    </row>
    <row r="9" spans="1:74" ht="14.4" customHeight="1">
      <c r="B9" s="20"/>
      <c r="AR9" s="20"/>
      <c r="BE9" s="192"/>
      <c r="BS9" s="17" t="s">
        <v>6</v>
      </c>
    </row>
    <row r="10" spans="1:74" ht="12" customHeight="1">
      <c r="B10" s="20"/>
      <c r="D10" s="27" t="s">
        <v>24</v>
      </c>
      <c r="AK10" s="27" t="s">
        <v>25</v>
      </c>
      <c r="AN10" s="25" t="s">
        <v>1</v>
      </c>
      <c r="AR10" s="20"/>
      <c r="BE10" s="192"/>
      <c r="BS10" s="17" t="s">
        <v>6</v>
      </c>
    </row>
    <row r="11" spans="1:74" ht="18.5" customHeight="1">
      <c r="B11" s="20"/>
      <c r="E11" s="25" t="s">
        <v>26</v>
      </c>
      <c r="AK11" s="27" t="s">
        <v>27</v>
      </c>
      <c r="AN11" s="25" t="s">
        <v>1</v>
      </c>
      <c r="AR11" s="20"/>
      <c r="BE11" s="192"/>
      <c r="BS11" s="17" t="s">
        <v>6</v>
      </c>
    </row>
    <row r="12" spans="1:74" ht="7" customHeight="1">
      <c r="B12" s="20"/>
      <c r="AR12" s="20"/>
      <c r="BE12" s="192"/>
      <c r="BS12" s="17" t="s">
        <v>6</v>
      </c>
    </row>
    <row r="13" spans="1:74" ht="12" customHeight="1">
      <c r="B13" s="20"/>
      <c r="D13" s="27" t="s">
        <v>28</v>
      </c>
      <c r="AK13" s="27" t="s">
        <v>25</v>
      </c>
      <c r="AN13" s="29" t="s">
        <v>29</v>
      </c>
      <c r="AR13" s="20"/>
      <c r="BE13" s="192"/>
      <c r="BS13" s="17" t="s">
        <v>6</v>
      </c>
    </row>
    <row r="14" spans="1:74" ht="12.5">
      <c r="B14" s="20"/>
      <c r="E14" s="197" t="s">
        <v>29</v>
      </c>
      <c r="F14" s="198"/>
      <c r="G14" s="198"/>
      <c r="H14" s="198"/>
      <c r="I14" s="198"/>
      <c r="J14" s="198"/>
      <c r="K14" s="198"/>
      <c r="L14" s="198"/>
      <c r="M14" s="198"/>
      <c r="N14" s="198"/>
      <c r="O14" s="198"/>
      <c r="P14" s="198"/>
      <c r="Q14" s="198"/>
      <c r="R14" s="198"/>
      <c r="S14" s="198"/>
      <c r="T14" s="198"/>
      <c r="U14" s="198"/>
      <c r="V14" s="198"/>
      <c r="W14" s="198"/>
      <c r="X14" s="198"/>
      <c r="Y14" s="198"/>
      <c r="Z14" s="198"/>
      <c r="AA14" s="198"/>
      <c r="AB14" s="198"/>
      <c r="AC14" s="198"/>
      <c r="AD14" s="198"/>
      <c r="AE14" s="198"/>
      <c r="AF14" s="198"/>
      <c r="AG14" s="198"/>
      <c r="AH14" s="198"/>
      <c r="AI14" s="198"/>
      <c r="AJ14" s="198"/>
      <c r="AK14" s="27" t="s">
        <v>27</v>
      </c>
      <c r="AN14" s="29" t="s">
        <v>29</v>
      </c>
      <c r="AR14" s="20"/>
      <c r="BE14" s="192"/>
      <c r="BS14" s="17" t="s">
        <v>6</v>
      </c>
    </row>
    <row r="15" spans="1:74" ht="7" customHeight="1">
      <c r="B15" s="20"/>
      <c r="AR15" s="20"/>
      <c r="BE15" s="192"/>
      <c r="BS15" s="17" t="s">
        <v>4</v>
      </c>
    </row>
    <row r="16" spans="1:74" ht="12" customHeight="1">
      <c r="B16" s="20"/>
      <c r="D16" s="27" t="s">
        <v>30</v>
      </c>
      <c r="AK16" s="27" t="s">
        <v>25</v>
      </c>
      <c r="AN16" s="25" t="s">
        <v>1</v>
      </c>
      <c r="AR16" s="20"/>
      <c r="BE16" s="192"/>
      <c r="BS16" s="17" t="s">
        <v>4</v>
      </c>
    </row>
    <row r="17" spans="2:71" ht="18.5" customHeight="1">
      <c r="B17" s="20"/>
      <c r="E17" s="25" t="s">
        <v>31</v>
      </c>
      <c r="AK17" s="27" t="s">
        <v>27</v>
      </c>
      <c r="AN17" s="25" t="s">
        <v>1</v>
      </c>
      <c r="AR17" s="20"/>
      <c r="BE17" s="192"/>
      <c r="BS17" s="17" t="s">
        <v>32</v>
      </c>
    </row>
    <row r="18" spans="2:71" ht="7" customHeight="1">
      <c r="B18" s="20"/>
      <c r="AR18" s="20"/>
      <c r="BE18" s="192"/>
      <c r="BS18" s="17" t="s">
        <v>6</v>
      </c>
    </row>
    <row r="19" spans="2:71" ht="12" customHeight="1">
      <c r="B19" s="20"/>
      <c r="D19" s="27" t="s">
        <v>33</v>
      </c>
      <c r="AK19" s="27" t="s">
        <v>25</v>
      </c>
      <c r="AN19" s="25" t="s">
        <v>34</v>
      </c>
      <c r="AR19" s="20"/>
      <c r="BE19" s="192"/>
      <c r="BS19" s="17" t="s">
        <v>6</v>
      </c>
    </row>
    <row r="20" spans="2:71" ht="18.5" customHeight="1">
      <c r="B20" s="20"/>
      <c r="E20" s="25" t="s">
        <v>35</v>
      </c>
      <c r="AK20" s="27" t="s">
        <v>27</v>
      </c>
      <c r="AN20" s="25" t="s">
        <v>1</v>
      </c>
      <c r="AR20" s="20"/>
      <c r="BE20" s="192"/>
      <c r="BS20" s="17" t="s">
        <v>32</v>
      </c>
    </row>
    <row r="21" spans="2:71" ht="7" customHeight="1">
      <c r="B21" s="20"/>
      <c r="AR21" s="20"/>
      <c r="BE21" s="192"/>
    </row>
    <row r="22" spans="2:71" ht="12" customHeight="1">
      <c r="B22" s="20"/>
      <c r="D22" s="27" t="s">
        <v>36</v>
      </c>
      <c r="AR22" s="20"/>
      <c r="BE22" s="192"/>
    </row>
    <row r="23" spans="2:71" ht="16.5" customHeight="1">
      <c r="B23" s="20"/>
      <c r="E23" s="199" t="s">
        <v>37</v>
      </c>
      <c r="F23" s="199"/>
      <c r="G23" s="199"/>
      <c r="H23" s="199"/>
      <c r="I23" s="199"/>
      <c r="J23" s="199"/>
      <c r="K23" s="199"/>
      <c r="L23" s="199"/>
      <c r="M23" s="199"/>
      <c r="N23" s="199"/>
      <c r="O23" s="199"/>
      <c r="P23" s="199"/>
      <c r="Q23" s="199"/>
      <c r="R23" s="199"/>
      <c r="S23" s="199"/>
      <c r="T23" s="199"/>
      <c r="U23" s="199"/>
      <c r="V23" s="199"/>
      <c r="W23" s="199"/>
      <c r="X23" s="199"/>
      <c r="Y23" s="199"/>
      <c r="Z23" s="199"/>
      <c r="AA23" s="199"/>
      <c r="AB23" s="199"/>
      <c r="AC23" s="199"/>
      <c r="AD23" s="199"/>
      <c r="AE23" s="199"/>
      <c r="AF23" s="199"/>
      <c r="AG23" s="199"/>
      <c r="AH23" s="199"/>
      <c r="AI23" s="199"/>
      <c r="AJ23" s="199"/>
      <c r="AK23" s="199"/>
      <c r="AL23" s="199"/>
      <c r="AM23" s="199"/>
      <c r="AN23" s="199"/>
      <c r="AR23" s="20"/>
      <c r="BE23" s="192"/>
    </row>
    <row r="24" spans="2:71" ht="7" customHeight="1">
      <c r="B24" s="20"/>
      <c r="AR24" s="20"/>
      <c r="BE24" s="192"/>
    </row>
    <row r="25" spans="2:71" ht="7" customHeight="1">
      <c r="B25" s="20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R25" s="20"/>
      <c r="BE25" s="192"/>
    </row>
    <row r="26" spans="2:71" s="1" customFormat="1" ht="25.9" customHeight="1">
      <c r="B26" s="32"/>
      <c r="D26" s="33" t="s">
        <v>38</v>
      </c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200">
        <f>ROUND(AG94,2)</f>
        <v>0</v>
      </c>
      <c r="AL26" s="201"/>
      <c r="AM26" s="201"/>
      <c r="AN26" s="201"/>
      <c r="AO26" s="201"/>
      <c r="AR26" s="32"/>
      <c r="BE26" s="192"/>
    </row>
    <row r="27" spans="2:71" s="1" customFormat="1" ht="7" customHeight="1">
      <c r="B27" s="32"/>
      <c r="AR27" s="32"/>
      <c r="BE27" s="192"/>
    </row>
    <row r="28" spans="2:71" s="1" customFormat="1" ht="12.5">
      <c r="B28" s="32"/>
      <c r="L28" s="202" t="s">
        <v>39</v>
      </c>
      <c r="M28" s="202"/>
      <c r="N28" s="202"/>
      <c r="O28" s="202"/>
      <c r="P28" s="202"/>
      <c r="W28" s="202" t="s">
        <v>40</v>
      </c>
      <c r="X28" s="202"/>
      <c r="Y28" s="202"/>
      <c r="Z28" s="202"/>
      <c r="AA28" s="202"/>
      <c r="AB28" s="202"/>
      <c r="AC28" s="202"/>
      <c r="AD28" s="202"/>
      <c r="AE28" s="202"/>
      <c r="AK28" s="202" t="s">
        <v>41</v>
      </c>
      <c r="AL28" s="202"/>
      <c r="AM28" s="202"/>
      <c r="AN28" s="202"/>
      <c r="AO28" s="202"/>
      <c r="AR28" s="32"/>
      <c r="BE28" s="192"/>
    </row>
    <row r="29" spans="2:71" s="2" customFormat="1" ht="14.4" customHeight="1">
      <c r="B29" s="36"/>
      <c r="D29" s="27" t="s">
        <v>42</v>
      </c>
      <c r="F29" s="27" t="s">
        <v>43</v>
      </c>
      <c r="L29" s="205">
        <v>0.21</v>
      </c>
      <c r="M29" s="204"/>
      <c r="N29" s="204"/>
      <c r="O29" s="204"/>
      <c r="P29" s="204"/>
      <c r="W29" s="203">
        <f>ROUND(AZ94, 2)</f>
        <v>0</v>
      </c>
      <c r="X29" s="204"/>
      <c r="Y29" s="204"/>
      <c r="Z29" s="204"/>
      <c r="AA29" s="204"/>
      <c r="AB29" s="204"/>
      <c r="AC29" s="204"/>
      <c r="AD29" s="204"/>
      <c r="AE29" s="204"/>
      <c r="AK29" s="203">
        <f>ROUND(AV94, 2)</f>
        <v>0</v>
      </c>
      <c r="AL29" s="204"/>
      <c r="AM29" s="204"/>
      <c r="AN29" s="204"/>
      <c r="AO29" s="204"/>
      <c r="AR29" s="36"/>
      <c r="BE29" s="193"/>
    </row>
    <row r="30" spans="2:71" s="2" customFormat="1" ht="14.4" customHeight="1">
      <c r="B30" s="36"/>
      <c r="F30" s="27" t="s">
        <v>44</v>
      </c>
      <c r="L30" s="205">
        <v>0.12</v>
      </c>
      <c r="M30" s="204"/>
      <c r="N30" s="204"/>
      <c r="O30" s="204"/>
      <c r="P30" s="204"/>
      <c r="W30" s="203">
        <f>ROUND(BA94, 2)</f>
        <v>0</v>
      </c>
      <c r="X30" s="204"/>
      <c r="Y30" s="204"/>
      <c r="Z30" s="204"/>
      <c r="AA30" s="204"/>
      <c r="AB30" s="204"/>
      <c r="AC30" s="204"/>
      <c r="AD30" s="204"/>
      <c r="AE30" s="204"/>
      <c r="AK30" s="203">
        <f>ROUND(AW94, 2)</f>
        <v>0</v>
      </c>
      <c r="AL30" s="204"/>
      <c r="AM30" s="204"/>
      <c r="AN30" s="204"/>
      <c r="AO30" s="204"/>
      <c r="AR30" s="36"/>
      <c r="BE30" s="193"/>
    </row>
    <row r="31" spans="2:71" s="2" customFormat="1" ht="14.4" hidden="1" customHeight="1">
      <c r="B31" s="36"/>
      <c r="F31" s="27" t="s">
        <v>45</v>
      </c>
      <c r="L31" s="205">
        <v>0.21</v>
      </c>
      <c r="M31" s="204"/>
      <c r="N31" s="204"/>
      <c r="O31" s="204"/>
      <c r="P31" s="204"/>
      <c r="W31" s="203">
        <f>ROUND(BB94, 2)</f>
        <v>0</v>
      </c>
      <c r="X31" s="204"/>
      <c r="Y31" s="204"/>
      <c r="Z31" s="204"/>
      <c r="AA31" s="204"/>
      <c r="AB31" s="204"/>
      <c r="AC31" s="204"/>
      <c r="AD31" s="204"/>
      <c r="AE31" s="204"/>
      <c r="AK31" s="203">
        <v>0</v>
      </c>
      <c r="AL31" s="204"/>
      <c r="AM31" s="204"/>
      <c r="AN31" s="204"/>
      <c r="AO31" s="204"/>
      <c r="AR31" s="36"/>
      <c r="BE31" s="193"/>
    </row>
    <row r="32" spans="2:71" s="2" customFormat="1" ht="14.4" hidden="1" customHeight="1">
      <c r="B32" s="36"/>
      <c r="F32" s="27" t="s">
        <v>46</v>
      </c>
      <c r="L32" s="205">
        <v>0.12</v>
      </c>
      <c r="M32" s="204"/>
      <c r="N32" s="204"/>
      <c r="O32" s="204"/>
      <c r="P32" s="204"/>
      <c r="W32" s="203">
        <f>ROUND(BC94, 2)</f>
        <v>0</v>
      </c>
      <c r="X32" s="204"/>
      <c r="Y32" s="204"/>
      <c r="Z32" s="204"/>
      <c r="AA32" s="204"/>
      <c r="AB32" s="204"/>
      <c r="AC32" s="204"/>
      <c r="AD32" s="204"/>
      <c r="AE32" s="204"/>
      <c r="AK32" s="203">
        <v>0</v>
      </c>
      <c r="AL32" s="204"/>
      <c r="AM32" s="204"/>
      <c r="AN32" s="204"/>
      <c r="AO32" s="204"/>
      <c r="AR32" s="36"/>
      <c r="BE32" s="193"/>
    </row>
    <row r="33" spans="2:57" s="2" customFormat="1" ht="14.4" hidden="1" customHeight="1">
      <c r="B33" s="36"/>
      <c r="F33" s="27" t="s">
        <v>47</v>
      </c>
      <c r="L33" s="205">
        <v>0</v>
      </c>
      <c r="M33" s="204"/>
      <c r="N33" s="204"/>
      <c r="O33" s="204"/>
      <c r="P33" s="204"/>
      <c r="W33" s="203">
        <f>ROUND(BD94, 2)</f>
        <v>0</v>
      </c>
      <c r="X33" s="204"/>
      <c r="Y33" s="204"/>
      <c r="Z33" s="204"/>
      <c r="AA33" s="204"/>
      <c r="AB33" s="204"/>
      <c r="AC33" s="204"/>
      <c r="AD33" s="204"/>
      <c r="AE33" s="204"/>
      <c r="AK33" s="203">
        <v>0</v>
      </c>
      <c r="AL33" s="204"/>
      <c r="AM33" s="204"/>
      <c r="AN33" s="204"/>
      <c r="AO33" s="204"/>
      <c r="AR33" s="36"/>
      <c r="BE33" s="193"/>
    </row>
    <row r="34" spans="2:57" s="1" customFormat="1" ht="7" customHeight="1">
      <c r="B34" s="32"/>
      <c r="AR34" s="32"/>
      <c r="BE34" s="192"/>
    </row>
    <row r="35" spans="2:57" s="1" customFormat="1" ht="25.9" customHeight="1">
      <c r="B35" s="32"/>
      <c r="C35" s="37"/>
      <c r="D35" s="38" t="s">
        <v>48</v>
      </c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40" t="s">
        <v>49</v>
      </c>
      <c r="U35" s="39"/>
      <c r="V35" s="39"/>
      <c r="W35" s="39"/>
      <c r="X35" s="206" t="s">
        <v>50</v>
      </c>
      <c r="Y35" s="207"/>
      <c r="Z35" s="207"/>
      <c r="AA35" s="207"/>
      <c r="AB35" s="207"/>
      <c r="AC35" s="39"/>
      <c r="AD35" s="39"/>
      <c r="AE35" s="39"/>
      <c r="AF35" s="39"/>
      <c r="AG35" s="39"/>
      <c r="AH35" s="39"/>
      <c r="AI35" s="39"/>
      <c r="AJ35" s="39"/>
      <c r="AK35" s="208">
        <f>SUM(AK26:AK33)</f>
        <v>0</v>
      </c>
      <c r="AL35" s="207"/>
      <c r="AM35" s="207"/>
      <c r="AN35" s="207"/>
      <c r="AO35" s="209"/>
      <c r="AP35" s="37"/>
      <c r="AQ35" s="37"/>
      <c r="AR35" s="32"/>
    </row>
    <row r="36" spans="2:57" s="1" customFormat="1" ht="7" customHeight="1">
      <c r="B36" s="32"/>
      <c r="AR36" s="32"/>
    </row>
    <row r="37" spans="2:57" s="1" customFormat="1" ht="14.4" customHeight="1">
      <c r="B37" s="32"/>
      <c r="AR37" s="32"/>
    </row>
    <row r="38" spans="2:57" ht="14.4" customHeight="1">
      <c r="B38" s="20"/>
      <c r="AR38" s="20"/>
    </row>
    <row r="39" spans="2:57" ht="14.4" customHeight="1">
      <c r="B39" s="20"/>
      <c r="AR39" s="20"/>
    </row>
    <row r="40" spans="2:57" ht="14.4" customHeight="1">
      <c r="B40" s="20"/>
      <c r="AR40" s="20"/>
    </row>
    <row r="41" spans="2:57" ht="14.4" customHeight="1">
      <c r="B41" s="20"/>
      <c r="AR41" s="20"/>
    </row>
    <row r="42" spans="2:57" ht="14.4" customHeight="1">
      <c r="B42" s="20"/>
      <c r="AR42" s="20"/>
    </row>
    <row r="43" spans="2:57" ht="14.4" customHeight="1">
      <c r="B43" s="20"/>
      <c r="AR43" s="20"/>
    </row>
    <row r="44" spans="2:57" ht="14.4" customHeight="1">
      <c r="B44" s="20"/>
      <c r="AR44" s="20"/>
    </row>
    <row r="45" spans="2:57" ht="14.4" customHeight="1">
      <c r="B45" s="20"/>
      <c r="AR45" s="20"/>
    </row>
    <row r="46" spans="2:57" ht="14.4" customHeight="1">
      <c r="B46" s="20"/>
      <c r="AR46" s="20"/>
    </row>
    <row r="47" spans="2:57" ht="14.4" customHeight="1">
      <c r="B47" s="20"/>
      <c r="AR47" s="20"/>
    </row>
    <row r="48" spans="2:57" ht="14.4" customHeight="1">
      <c r="B48" s="20"/>
      <c r="AR48" s="20"/>
    </row>
    <row r="49" spans="2:44" s="1" customFormat="1" ht="14.4" customHeight="1">
      <c r="B49" s="32"/>
      <c r="D49" s="41" t="s">
        <v>51</v>
      </c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1" t="s">
        <v>52</v>
      </c>
      <c r="AI49" s="42"/>
      <c r="AJ49" s="42"/>
      <c r="AK49" s="42"/>
      <c r="AL49" s="42"/>
      <c r="AM49" s="42"/>
      <c r="AN49" s="42"/>
      <c r="AO49" s="42"/>
      <c r="AR49" s="32"/>
    </row>
    <row r="50" spans="2:44" ht="10">
      <c r="B50" s="20"/>
      <c r="AR50" s="20"/>
    </row>
    <row r="51" spans="2:44" ht="10">
      <c r="B51" s="20"/>
      <c r="AR51" s="20"/>
    </row>
    <row r="52" spans="2:44" ht="10">
      <c r="B52" s="20"/>
      <c r="AR52" s="20"/>
    </row>
    <row r="53" spans="2:44" ht="10">
      <c r="B53" s="20"/>
      <c r="AR53" s="20"/>
    </row>
    <row r="54" spans="2:44" ht="10">
      <c r="B54" s="20"/>
      <c r="AR54" s="20"/>
    </row>
    <row r="55" spans="2:44" ht="10">
      <c r="B55" s="20"/>
      <c r="AR55" s="20"/>
    </row>
    <row r="56" spans="2:44" ht="10">
      <c r="B56" s="20"/>
      <c r="AR56" s="20"/>
    </row>
    <row r="57" spans="2:44" ht="10">
      <c r="B57" s="20"/>
      <c r="AR57" s="20"/>
    </row>
    <row r="58" spans="2:44" ht="10">
      <c r="B58" s="20"/>
      <c r="AR58" s="20"/>
    </row>
    <row r="59" spans="2:44" ht="10">
      <c r="B59" s="20"/>
      <c r="AR59" s="20"/>
    </row>
    <row r="60" spans="2:44" s="1" customFormat="1" ht="12.5">
      <c r="B60" s="32"/>
      <c r="D60" s="43" t="s">
        <v>53</v>
      </c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43" t="s">
        <v>54</v>
      </c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43" t="s">
        <v>53</v>
      </c>
      <c r="AI60" s="34"/>
      <c r="AJ60" s="34"/>
      <c r="AK60" s="34"/>
      <c r="AL60" s="34"/>
      <c r="AM60" s="43" t="s">
        <v>54</v>
      </c>
      <c r="AN60" s="34"/>
      <c r="AO60" s="34"/>
      <c r="AR60" s="32"/>
    </row>
    <row r="61" spans="2:44" ht="10">
      <c r="B61" s="20"/>
      <c r="AR61" s="20"/>
    </row>
    <row r="62" spans="2:44" ht="10">
      <c r="B62" s="20"/>
      <c r="AR62" s="20"/>
    </row>
    <row r="63" spans="2:44" ht="10">
      <c r="B63" s="20"/>
      <c r="AR63" s="20"/>
    </row>
    <row r="64" spans="2:44" s="1" customFormat="1" ht="13">
      <c r="B64" s="32"/>
      <c r="D64" s="41" t="s">
        <v>55</v>
      </c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42"/>
      <c r="P64" s="42"/>
      <c r="Q64" s="42"/>
      <c r="R64" s="42"/>
      <c r="S64" s="42"/>
      <c r="T64" s="42"/>
      <c r="U64" s="42"/>
      <c r="V64" s="42"/>
      <c r="W64" s="42"/>
      <c r="X64" s="42"/>
      <c r="Y64" s="42"/>
      <c r="Z64" s="42"/>
      <c r="AA64" s="42"/>
      <c r="AB64" s="42"/>
      <c r="AC64" s="42"/>
      <c r="AD64" s="42"/>
      <c r="AE64" s="42"/>
      <c r="AF64" s="42"/>
      <c r="AG64" s="42"/>
      <c r="AH64" s="41" t="s">
        <v>56</v>
      </c>
      <c r="AI64" s="42"/>
      <c r="AJ64" s="42"/>
      <c r="AK64" s="42"/>
      <c r="AL64" s="42"/>
      <c r="AM64" s="42"/>
      <c r="AN64" s="42"/>
      <c r="AO64" s="42"/>
      <c r="AR64" s="32"/>
    </row>
    <row r="65" spans="2:44" ht="10">
      <c r="B65" s="20"/>
      <c r="AR65" s="20"/>
    </row>
    <row r="66" spans="2:44" ht="10">
      <c r="B66" s="20"/>
      <c r="AR66" s="20"/>
    </row>
    <row r="67" spans="2:44" ht="10">
      <c r="B67" s="20"/>
      <c r="AR67" s="20"/>
    </row>
    <row r="68" spans="2:44" ht="10">
      <c r="B68" s="20"/>
      <c r="AR68" s="20"/>
    </row>
    <row r="69" spans="2:44" ht="10">
      <c r="B69" s="20"/>
      <c r="AR69" s="20"/>
    </row>
    <row r="70" spans="2:44" ht="10">
      <c r="B70" s="20"/>
      <c r="AR70" s="20"/>
    </row>
    <row r="71" spans="2:44" ht="10">
      <c r="B71" s="20"/>
      <c r="AR71" s="20"/>
    </row>
    <row r="72" spans="2:44" ht="10">
      <c r="B72" s="20"/>
      <c r="AR72" s="20"/>
    </row>
    <row r="73" spans="2:44" ht="10">
      <c r="B73" s="20"/>
      <c r="AR73" s="20"/>
    </row>
    <row r="74" spans="2:44" ht="10">
      <c r="B74" s="20"/>
      <c r="AR74" s="20"/>
    </row>
    <row r="75" spans="2:44" s="1" customFormat="1" ht="12.5">
      <c r="B75" s="32"/>
      <c r="D75" s="43" t="s">
        <v>53</v>
      </c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43" t="s">
        <v>54</v>
      </c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43" t="s">
        <v>53</v>
      </c>
      <c r="AI75" s="34"/>
      <c r="AJ75" s="34"/>
      <c r="AK75" s="34"/>
      <c r="AL75" s="34"/>
      <c r="AM75" s="43" t="s">
        <v>54</v>
      </c>
      <c r="AN75" s="34"/>
      <c r="AO75" s="34"/>
      <c r="AR75" s="32"/>
    </row>
    <row r="76" spans="2:44" s="1" customFormat="1" ht="10">
      <c r="B76" s="32"/>
      <c r="AR76" s="32"/>
    </row>
    <row r="77" spans="2:44" s="1" customFormat="1" ht="7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5"/>
      <c r="W77" s="45"/>
      <c r="X77" s="45"/>
      <c r="Y77" s="45"/>
      <c r="Z77" s="45"/>
      <c r="AA77" s="45"/>
      <c r="AB77" s="45"/>
      <c r="AC77" s="45"/>
      <c r="AD77" s="45"/>
      <c r="AE77" s="45"/>
      <c r="AF77" s="45"/>
      <c r="AG77" s="45"/>
      <c r="AH77" s="45"/>
      <c r="AI77" s="45"/>
      <c r="AJ77" s="45"/>
      <c r="AK77" s="45"/>
      <c r="AL77" s="45"/>
      <c r="AM77" s="45"/>
      <c r="AN77" s="45"/>
      <c r="AO77" s="45"/>
      <c r="AP77" s="45"/>
      <c r="AQ77" s="45"/>
      <c r="AR77" s="32"/>
    </row>
    <row r="81" spans="1:91" s="1" customFormat="1" ht="7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47"/>
      <c r="U81" s="47"/>
      <c r="V81" s="47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47"/>
      <c r="AJ81" s="47"/>
      <c r="AK81" s="47"/>
      <c r="AL81" s="47"/>
      <c r="AM81" s="47"/>
      <c r="AN81" s="47"/>
      <c r="AO81" s="47"/>
      <c r="AP81" s="47"/>
      <c r="AQ81" s="47"/>
      <c r="AR81" s="32"/>
    </row>
    <row r="82" spans="1:91" s="1" customFormat="1" ht="25" customHeight="1">
      <c r="B82" s="32"/>
      <c r="C82" s="21" t="s">
        <v>57</v>
      </c>
      <c r="AR82" s="32"/>
    </row>
    <row r="83" spans="1:91" s="1" customFormat="1" ht="7" customHeight="1">
      <c r="B83" s="32"/>
      <c r="AR83" s="32"/>
    </row>
    <row r="84" spans="1:91" s="3" customFormat="1" ht="12" customHeight="1">
      <c r="B84" s="48"/>
      <c r="C84" s="27" t="s">
        <v>13</v>
      </c>
      <c r="L84" s="3" t="str">
        <f>K5</f>
        <v>MZe</v>
      </c>
      <c r="AR84" s="48"/>
    </row>
    <row r="85" spans="1:91" s="4" customFormat="1" ht="37" customHeight="1">
      <c r="B85" s="49"/>
      <c r="C85" s="50" t="s">
        <v>16</v>
      </c>
      <c r="L85" s="210" t="str">
        <f>K6</f>
        <v>Garáže- Rakovník, parc.č. st. 4220, k.ú. Rakovník</v>
      </c>
      <c r="M85" s="211"/>
      <c r="N85" s="211"/>
      <c r="O85" s="211"/>
      <c r="P85" s="211"/>
      <c r="Q85" s="211"/>
      <c r="R85" s="211"/>
      <c r="S85" s="211"/>
      <c r="T85" s="211"/>
      <c r="U85" s="211"/>
      <c r="V85" s="211"/>
      <c r="W85" s="211"/>
      <c r="X85" s="211"/>
      <c r="Y85" s="211"/>
      <c r="Z85" s="211"/>
      <c r="AA85" s="211"/>
      <c r="AB85" s="211"/>
      <c r="AC85" s="211"/>
      <c r="AD85" s="211"/>
      <c r="AE85" s="211"/>
      <c r="AF85" s="211"/>
      <c r="AG85" s="211"/>
      <c r="AH85" s="211"/>
      <c r="AI85" s="211"/>
      <c r="AJ85" s="211"/>
      <c r="AR85" s="49"/>
    </row>
    <row r="86" spans="1:91" s="1" customFormat="1" ht="7" customHeight="1">
      <c r="B86" s="32"/>
      <c r="AR86" s="32"/>
    </row>
    <row r="87" spans="1:91" s="1" customFormat="1" ht="12" customHeight="1">
      <c r="B87" s="32"/>
      <c r="C87" s="27" t="s">
        <v>20</v>
      </c>
      <c r="L87" s="51" t="str">
        <f>IF(K8="","",K8)</f>
        <v>Lubenská 2250, Rakovník</v>
      </c>
      <c r="AI87" s="27" t="s">
        <v>22</v>
      </c>
      <c r="AM87" s="212" t="str">
        <f>IF(AN8= "","",AN8)</f>
        <v>18. 4. 2024</v>
      </c>
      <c r="AN87" s="212"/>
      <c r="AR87" s="32"/>
    </row>
    <row r="88" spans="1:91" s="1" customFormat="1" ht="7" customHeight="1">
      <c r="B88" s="32"/>
      <c r="AR88" s="32"/>
    </row>
    <row r="89" spans="1:91" s="1" customFormat="1" ht="15.15" customHeight="1">
      <c r="B89" s="32"/>
      <c r="C89" s="27" t="s">
        <v>24</v>
      </c>
      <c r="L89" s="3" t="str">
        <f>IF(E11= "","",E11)</f>
        <v>Ministerstvo zemědělství</v>
      </c>
      <c r="AI89" s="27" t="s">
        <v>30</v>
      </c>
      <c r="AM89" s="213" t="str">
        <f>IF(E17="","",E17)</f>
        <v xml:space="preserve"> </v>
      </c>
      <c r="AN89" s="214"/>
      <c r="AO89" s="214"/>
      <c r="AP89" s="214"/>
      <c r="AR89" s="32"/>
      <c r="AS89" s="215" t="s">
        <v>58</v>
      </c>
      <c r="AT89" s="216"/>
      <c r="AU89" s="53"/>
      <c r="AV89" s="53"/>
      <c r="AW89" s="53"/>
      <c r="AX89" s="53"/>
      <c r="AY89" s="53"/>
      <c r="AZ89" s="53"/>
      <c r="BA89" s="53"/>
      <c r="BB89" s="53"/>
      <c r="BC89" s="53"/>
      <c r="BD89" s="54"/>
    </row>
    <row r="90" spans="1:91" s="1" customFormat="1" ht="25.65" customHeight="1">
      <c r="B90" s="32"/>
      <c r="C90" s="27" t="s">
        <v>28</v>
      </c>
      <c r="L90" s="3" t="str">
        <f>IF(E14= "Vyplň údaj","",E14)</f>
        <v/>
      </c>
      <c r="AI90" s="27" t="s">
        <v>33</v>
      </c>
      <c r="AM90" s="213" t="str">
        <f>IF(E20="","",E20)</f>
        <v>Lenka Jandová, Průběžná 1851, Rakovník</v>
      </c>
      <c r="AN90" s="214"/>
      <c r="AO90" s="214"/>
      <c r="AP90" s="214"/>
      <c r="AR90" s="32"/>
      <c r="AS90" s="217"/>
      <c r="AT90" s="218"/>
      <c r="BD90" s="56"/>
    </row>
    <row r="91" spans="1:91" s="1" customFormat="1" ht="10.75" customHeight="1">
      <c r="B91" s="32"/>
      <c r="AR91" s="32"/>
      <c r="AS91" s="217"/>
      <c r="AT91" s="218"/>
      <c r="BD91" s="56"/>
    </row>
    <row r="92" spans="1:91" s="1" customFormat="1" ht="29.25" customHeight="1">
      <c r="B92" s="32"/>
      <c r="C92" s="219" t="s">
        <v>59</v>
      </c>
      <c r="D92" s="220"/>
      <c r="E92" s="220"/>
      <c r="F92" s="220"/>
      <c r="G92" s="220"/>
      <c r="H92" s="57"/>
      <c r="I92" s="221" t="s">
        <v>60</v>
      </c>
      <c r="J92" s="220"/>
      <c r="K92" s="220"/>
      <c r="L92" s="220"/>
      <c r="M92" s="220"/>
      <c r="N92" s="220"/>
      <c r="O92" s="220"/>
      <c r="P92" s="220"/>
      <c r="Q92" s="220"/>
      <c r="R92" s="220"/>
      <c r="S92" s="220"/>
      <c r="T92" s="220"/>
      <c r="U92" s="220"/>
      <c r="V92" s="220"/>
      <c r="W92" s="220"/>
      <c r="X92" s="220"/>
      <c r="Y92" s="220"/>
      <c r="Z92" s="220"/>
      <c r="AA92" s="220"/>
      <c r="AB92" s="220"/>
      <c r="AC92" s="220"/>
      <c r="AD92" s="220"/>
      <c r="AE92" s="220"/>
      <c r="AF92" s="220"/>
      <c r="AG92" s="222" t="s">
        <v>61</v>
      </c>
      <c r="AH92" s="220"/>
      <c r="AI92" s="220"/>
      <c r="AJ92" s="220"/>
      <c r="AK92" s="220"/>
      <c r="AL92" s="220"/>
      <c r="AM92" s="220"/>
      <c r="AN92" s="221" t="s">
        <v>62</v>
      </c>
      <c r="AO92" s="220"/>
      <c r="AP92" s="223"/>
      <c r="AQ92" s="58" t="s">
        <v>63</v>
      </c>
      <c r="AR92" s="32"/>
      <c r="AS92" s="59" t="s">
        <v>64</v>
      </c>
      <c r="AT92" s="60" t="s">
        <v>65</v>
      </c>
      <c r="AU92" s="60" t="s">
        <v>66</v>
      </c>
      <c r="AV92" s="60" t="s">
        <v>67</v>
      </c>
      <c r="AW92" s="60" t="s">
        <v>68</v>
      </c>
      <c r="AX92" s="60" t="s">
        <v>69</v>
      </c>
      <c r="AY92" s="60" t="s">
        <v>70</v>
      </c>
      <c r="AZ92" s="60" t="s">
        <v>71</v>
      </c>
      <c r="BA92" s="60" t="s">
        <v>72</v>
      </c>
      <c r="BB92" s="60" t="s">
        <v>73</v>
      </c>
      <c r="BC92" s="60" t="s">
        <v>74</v>
      </c>
      <c r="BD92" s="61" t="s">
        <v>75</v>
      </c>
    </row>
    <row r="93" spans="1:91" s="1" customFormat="1" ht="10.75" customHeight="1">
      <c r="B93" s="32"/>
      <c r="AR93" s="32"/>
      <c r="AS93" s="62"/>
      <c r="AT93" s="53"/>
      <c r="AU93" s="53"/>
      <c r="AV93" s="53"/>
      <c r="AW93" s="53"/>
      <c r="AX93" s="53"/>
      <c r="AY93" s="53"/>
      <c r="AZ93" s="53"/>
      <c r="BA93" s="53"/>
      <c r="BB93" s="53"/>
      <c r="BC93" s="53"/>
      <c r="BD93" s="54"/>
    </row>
    <row r="94" spans="1:91" s="5" customFormat="1" ht="32.4" customHeight="1">
      <c r="B94" s="63"/>
      <c r="C94" s="64" t="s">
        <v>76</v>
      </c>
      <c r="D94" s="65"/>
      <c r="E94" s="65"/>
      <c r="F94" s="65"/>
      <c r="G94" s="65"/>
      <c r="H94" s="65"/>
      <c r="I94" s="65"/>
      <c r="J94" s="65"/>
      <c r="K94" s="65"/>
      <c r="L94" s="65"/>
      <c r="M94" s="65"/>
      <c r="N94" s="65"/>
      <c r="O94" s="65"/>
      <c r="P94" s="65"/>
      <c r="Q94" s="65"/>
      <c r="R94" s="65"/>
      <c r="S94" s="65"/>
      <c r="T94" s="65"/>
      <c r="U94" s="65"/>
      <c r="V94" s="65"/>
      <c r="W94" s="65"/>
      <c r="X94" s="65"/>
      <c r="Y94" s="65"/>
      <c r="Z94" s="65"/>
      <c r="AA94" s="65"/>
      <c r="AB94" s="65"/>
      <c r="AC94" s="65"/>
      <c r="AD94" s="65"/>
      <c r="AE94" s="65"/>
      <c r="AF94" s="65"/>
      <c r="AG94" s="227">
        <f>ROUND(SUM(AG95:AG96),2)</f>
        <v>0</v>
      </c>
      <c r="AH94" s="227"/>
      <c r="AI94" s="227"/>
      <c r="AJ94" s="227"/>
      <c r="AK94" s="227"/>
      <c r="AL94" s="227"/>
      <c r="AM94" s="227"/>
      <c r="AN94" s="228">
        <f>SUM(AG94,AT94)</f>
        <v>0</v>
      </c>
      <c r="AO94" s="228"/>
      <c r="AP94" s="228"/>
      <c r="AQ94" s="67" t="s">
        <v>1</v>
      </c>
      <c r="AR94" s="63"/>
      <c r="AS94" s="68">
        <f>ROUND(SUM(AS95:AS96),2)</f>
        <v>0</v>
      </c>
      <c r="AT94" s="69">
        <f>ROUND(SUM(AV94:AW94),2)</f>
        <v>0</v>
      </c>
      <c r="AU94" s="70">
        <f>ROUND(SUM(AU95:AU96),5)</f>
        <v>0</v>
      </c>
      <c r="AV94" s="69">
        <f>ROUND(AZ94*L29,2)</f>
        <v>0</v>
      </c>
      <c r="AW94" s="69">
        <f>ROUND(BA94*L30,2)</f>
        <v>0</v>
      </c>
      <c r="AX94" s="69">
        <f>ROUND(BB94*L29,2)</f>
        <v>0</v>
      </c>
      <c r="AY94" s="69">
        <f>ROUND(BC94*L30,2)</f>
        <v>0</v>
      </c>
      <c r="AZ94" s="69">
        <f>ROUND(SUM(AZ95:AZ96),2)</f>
        <v>0</v>
      </c>
      <c r="BA94" s="69">
        <f>ROUND(SUM(BA95:BA96),2)</f>
        <v>0</v>
      </c>
      <c r="BB94" s="69">
        <f>ROUND(SUM(BB95:BB96),2)</f>
        <v>0</v>
      </c>
      <c r="BC94" s="69">
        <f>ROUND(SUM(BC95:BC96),2)</f>
        <v>0</v>
      </c>
      <c r="BD94" s="71">
        <f>ROUND(SUM(BD95:BD96),2)</f>
        <v>0</v>
      </c>
      <c r="BS94" s="72" t="s">
        <v>77</v>
      </c>
      <c r="BT94" s="72" t="s">
        <v>78</v>
      </c>
      <c r="BU94" s="73" t="s">
        <v>79</v>
      </c>
      <c r="BV94" s="72" t="s">
        <v>80</v>
      </c>
      <c r="BW94" s="72" t="s">
        <v>5</v>
      </c>
      <c r="BX94" s="72" t="s">
        <v>81</v>
      </c>
      <c r="CL94" s="72" t="s">
        <v>1</v>
      </c>
    </row>
    <row r="95" spans="1:91" s="6" customFormat="1" ht="16.5" customHeight="1">
      <c r="A95" s="74" t="s">
        <v>82</v>
      </c>
      <c r="B95" s="75"/>
      <c r="C95" s="76"/>
      <c r="D95" s="226" t="s">
        <v>83</v>
      </c>
      <c r="E95" s="226"/>
      <c r="F95" s="226"/>
      <c r="G95" s="226"/>
      <c r="H95" s="226"/>
      <c r="I95" s="77"/>
      <c r="J95" s="226" t="s">
        <v>84</v>
      </c>
      <c r="K95" s="226"/>
      <c r="L95" s="226"/>
      <c r="M95" s="226"/>
      <c r="N95" s="226"/>
      <c r="O95" s="226"/>
      <c r="P95" s="226"/>
      <c r="Q95" s="226"/>
      <c r="R95" s="226"/>
      <c r="S95" s="226"/>
      <c r="T95" s="226"/>
      <c r="U95" s="226"/>
      <c r="V95" s="226"/>
      <c r="W95" s="226"/>
      <c r="X95" s="226"/>
      <c r="Y95" s="226"/>
      <c r="Z95" s="226"/>
      <c r="AA95" s="226"/>
      <c r="AB95" s="226"/>
      <c r="AC95" s="226"/>
      <c r="AD95" s="226"/>
      <c r="AE95" s="226"/>
      <c r="AF95" s="226"/>
      <c r="AG95" s="224">
        <f>'A - Stavební část+elektro...'!J30</f>
        <v>0</v>
      </c>
      <c r="AH95" s="225"/>
      <c r="AI95" s="225"/>
      <c r="AJ95" s="225"/>
      <c r="AK95" s="225"/>
      <c r="AL95" s="225"/>
      <c r="AM95" s="225"/>
      <c r="AN95" s="224">
        <f>SUM(AG95,AT95)</f>
        <v>0</v>
      </c>
      <c r="AO95" s="225"/>
      <c r="AP95" s="225"/>
      <c r="AQ95" s="78" t="s">
        <v>85</v>
      </c>
      <c r="AR95" s="75"/>
      <c r="AS95" s="79">
        <v>0</v>
      </c>
      <c r="AT95" s="80">
        <f>ROUND(SUM(AV95:AW95),2)</f>
        <v>0</v>
      </c>
      <c r="AU95" s="81">
        <f>'A - Stavební část+elektro...'!P135</f>
        <v>0</v>
      </c>
      <c r="AV95" s="80">
        <f>'A - Stavební část+elektro...'!J33</f>
        <v>0</v>
      </c>
      <c r="AW95" s="80">
        <f>'A - Stavební část+elektro...'!J34</f>
        <v>0</v>
      </c>
      <c r="AX95" s="80">
        <f>'A - Stavební část+elektro...'!J35</f>
        <v>0</v>
      </c>
      <c r="AY95" s="80">
        <f>'A - Stavební část+elektro...'!J36</f>
        <v>0</v>
      </c>
      <c r="AZ95" s="80">
        <f>'A - Stavební část+elektro...'!F33</f>
        <v>0</v>
      </c>
      <c r="BA95" s="80">
        <f>'A - Stavební část+elektro...'!F34</f>
        <v>0</v>
      </c>
      <c r="BB95" s="80">
        <f>'A - Stavební část+elektro...'!F35</f>
        <v>0</v>
      </c>
      <c r="BC95" s="80">
        <f>'A - Stavební část+elektro...'!F36</f>
        <v>0</v>
      </c>
      <c r="BD95" s="82">
        <f>'A - Stavební část+elektro...'!F37</f>
        <v>0</v>
      </c>
      <c r="BT95" s="83" t="s">
        <v>86</v>
      </c>
      <c r="BV95" s="83" t="s">
        <v>80</v>
      </c>
      <c r="BW95" s="83" t="s">
        <v>87</v>
      </c>
      <c r="BX95" s="83" t="s">
        <v>5</v>
      </c>
      <c r="CL95" s="83" t="s">
        <v>1</v>
      </c>
      <c r="CM95" s="83" t="s">
        <v>88</v>
      </c>
    </row>
    <row r="96" spans="1:91" s="6" customFormat="1" ht="16.5" customHeight="1">
      <c r="A96" s="74" t="s">
        <v>82</v>
      </c>
      <c r="B96" s="75"/>
      <c r="C96" s="76"/>
      <c r="D96" s="226" t="s">
        <v>89</v>
      </c>
      <c r="E96" s="226"/>
      <c r="F96" s="226"/>
      <c r="G96" s="226"/>
      <c r="H96" s="226"/>
      <c r="I96" s="77"/>
      <c r="J96" s="226" t="s">
        <v>90</v>
      </c>
      <c r="K96" s="226"/>
      <c r="L96" s="226"/>
      <c r="M96" s="226"/>
      <c r="N96" s="226"/>
      <c r="O96" s="226"/>
      <c r="P96" s="226"/>
      <c r="Q96" s="226"/>
      <c r="R96" s="226"/>
      <c r="S96" s="226"/>
      <c r="T96" s="226"/>
      <c r="U96" s="226"/>
      <c r="V96" s="226"/>
      <c r="W96" s="226"/>
      <c r="X96" s="226"/>
      <c r="Y96" s="226"/>
      <c r="Z96" s="226"/>
      <c r="AA96" s="226"/>
      <c r="AB96" s="226"/>
      <c r="AC96" s="226"/>
      <c r="AD96" s="226"/>
      <c r="AE96" s="226"/>
      <c r="AF96" s="226"/>
      <c r="AG96" s="224">
        <f>'B - Překop pro přívodní k...'!J30</f>
        <v>0</v>
      </c>
      <c r="AH96" s="225"/>
      <c r="AI96" s="225"/>
      <c r="AJ96" s="225"/>
      <c r="AK96" s="225"/>
      <c r="AL96" s="225"/>
      <c r="AM96" s="225"/>
      <c r="AN96" s="224">
        <f>SUM(AG96,AT96)</f>
        <v>0</v>
      </c>
      <c r="AO96" s="225"/>
      <c r="AP96" s="225"/>
      <c r="AQ96" s="78" t="s">
        <v>85</v>
      </c>
      <c r="AR96" s="75"/>
      <c r="AS96" s="84">
        <v>0</v>
      </c>
      <c r="AT96" s="85">
        <f>ROUND(SUM(AV96:AW96),2)</f>
        <v>0</v>
      </c>
      <c r="AU96" s="86">
        <f>'B - Překop pro přívodní k...'!P124</f>
        <v>0</v>
      </c>
      <c r="AV96" s="85">
        <f>'B - Překop pro přívodní k...'!J33</f>
        <v>0</v>
      </c>
      <c r="AW96" s="85">
        <f>'B - Překop pro přívodní k...'!J34</f>
        <v>0</v>
      </c>
      <c r="AX96" s="85">
        <f>'B - Překop pro přívodní k...'!J35</f>
        <v>0</v>
      </c>
      <c r="AY96" s="85">
        <f>'B - Překop pro přívodní k...'!J36</f>
        <v>0</v>
      </c>
      <c r="AZ96" s="85">
        <f>'B - Překop pro přívodní k...'!F33</f>
        <v>0</v>
      </c>
      <c r="BA96" s="85">
        <f>'B - Překop pro přívodní k...'!F34</f>
        <v>0</v>
      </c>
      <c r="BB96" s="85">
        <f>'B - Překop pro přívodní k...'!F35</f>
        <v>0</v>
      </c>
      <c r="BC96" s="85">
        <f>'B - Překop pro přívodní k...'!F36</f>
        <v>0</v>
      </c>
      <c r="BD96" s="87">
        <f>'B - Překop pro přívodní k...'!F37</f>
        <v>0</v>
      </c>
      <c r="BT96" s="83" t="s">
        <v>86</v>
      </c>
      <c r="BV96" s="83" t="s">
        <v>80</v>
      </c>
      <c r="BW96" s="83" t="s">
        <v>91</v>
      </c>
      <c r="BX96" s="83" t="s">
        <v>5</v>
      </c>
      <c r="CL96" s="83" t="s">
        <v>1</v>
      </c>
      <c r="CM96" s="83" t="s">
        <v>88</v>
      </c>
    </row>
    <row r="97" spans="2:44" s="1" customFormat="1" ht="30" customHeight="1">
      <c r="B97" s="32"/>
      <c r="AR97" s="32"/>
    </row>
    <row r="98" spans="2:44" s="1" customFormat="1" ht="7" customHeight="1">
      <c r="B98" s="44"/>
      <c r="C98" s="45"/>
      <c r="D98" s="45"/>
      <c r="E98" s="45"/>
      <c r="F98" s="45"/>
      <c r="G98" s="45"/>
      <c r="H98" s="45"/>
      <c r="I98" s="45"/>
      <c r="J98" s="45"/>
      <c r="K98" s="45"/>
      <c r="L98" s="45"/>
      <c r="M98" s="45"/>
      <c r="N98" s="45"/>
      <c r="O98" s="45"/>
      <c r="P98" s="45"/>
      <c r="Q98" s="45"/>
      <c r="R98" s="45"/>
      <c r="S98" s="45"/>
      <c r="T98" s="45"/>
      <c r="U98" s="45"/>
      <c r="V98" s="45"/>
      <c r="W98" s="45"/>
      <c r="X98" s="45"/>
      <c r="Y98" s="45"/>
      <c r="Z98" s="45"/>
      <c r="AA98" s="45"/>
      <c r="AB98" s="45"/>
      <c r="AC98" s="45"/>
      <c r="AD98" s="45"/>
      <c r="AE98" s="45"/>
      <c r="AF98" s="45"/>
      <c r="AG98" s="45"/>
      <c r="AH98" s="45"/>
      <c r="AI98" s="45"/>
      <c r="AJ98" s="45"/>
      <c r="AK98" s="45"/>
      <c r="AL98" s="45"/>
      <c r="AM98" s="45"/>
      <c r="AN98" s="45"/>
      <c r="AO98" s="45"/>
      <c r="AP98" s="45"/>
      <c r="AQ98" s="45"/>
      <c r="AR98" s="32"/>
    </row>
  </sheetData>
  <sheetProtection algorithmName="SHA-512" hashValue="GzJ5Fnpjq1c56gLEHFLNGXM+Ks0WyDzEPr1Ky/2/YlUUpL4u9mlEC2szmwiue+8Fb+27HnlMoLlYDjsCqC2sag==" saltValue="/qyUaqkvf5DQvp/FFDzK2RuRDlLPleWE0SVzqKTdBxX+gCISF+URy/lkPeZPtD58YkhD38ppuL7cv51ni6er2g==" spinCount="100000" sheet="1" objects="1" scenarios="1" formatColumns="0" formatRows="0"/>
  <mergeCells count="46">
    <mergeCell ref="AR2:BE2"/>
    <mergeCell ref="AN96:AP96"/>
    <mergeCell ref="AG96:AM96"/>
    <mergeCell ref="D96:H96"/>
    <mergeCell ref="J96:AF96"/>
    <mergeCell ref="AG94:AM94"/>
    <mergeCell ref="AN94:AP94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L85:AJ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AK31:AO31"/>
    <mergeCell ref="L31:P31"/>
    <mergeCell ref="W32:AE32"/>
    <mergeCell ref="AK32:AO32"/>
    <mergeCell ref="L32:P32"/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</mergeCells>
  <hyperlinks>
    <hyperlink ref="A95" location="'A - Stavební část+elektro...'!C2" display="/" xr:uid="{00000000-0004-0000-0000-000000000000}"/>
    <hyperlink ref="A96" location="'B - Překop pro přívodní k...'!C2" display="/" xr:uid="{00000000-0004-0000-0000-000001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471"/>
  <sheetViews>
    <sheetView showGridLines="0" tabSelected="1" topLeftCell="A90" workbookViewId="0">
      <selection activeCell="J92" sqref="J92"/>
    </sheetView>
  </sheetViews>
  <sheetFormatPr defaultRowHeight="14.5"/>
  <cols>
    <col min="1" max="1" width="8.33203125" customWidth="1"/>
    <col min="2" max="2" width="1.21875" customWidth="1"/>
    <col min="3" max="3" width="4.109375" customWidth="1"/>
    <col min="4" max="4" width="4.33203125" customWidth="1"/>
    <col min="5" max="5" width="17.109375" customWidth="1"/>
    <col min="6" max="6" width="50.77734375" customWidth="1"/>
    <col min="7" max="7" width="7.44140625" customWidth="1"/>
    <col min="8" max="8" width="14" customWidth="1"/>
    <col min="9" max="9" width="15.77734375" customWidth="1"/>
    <col min="10" max="10" width="22.33203125" customWidth="1"/>
    <col min="11" max="11" width="22.33203125" hidden="1" customWidth="1"/>
    <col min="12" max="12" width="9.33203125" customWidth="1"/>
    <col min="13" max="13" width="10.77734375" hidden="1" customWidth="1"/>
    <col min="14" max="14" width="9.33203125" hidden="1"/>
    <col min="15" max="20" width="14.10937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7" customHeight="1">
      <c r="L2" s="195"/>
      <c r="M2" s="195"/>
      <c r="N2" s="195"/>
      <c r="O2" s="195"/>
      <c r="P2" s="195"/>
      <c r="Q2" s="195"/>
      <c r="R2" s="195"/>
      <c r="S2" s="195"/>
      <c r="T2" s="195"/>
      <c r="U2" s="195"/>
      <c r="V2" s="195"/>
      <c r="AT2" s="17" t="s">
        <v>87</v>
      </c>
    </row>
    <row r="3" spans="2:46" ht="7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88</v>
      </c>
    </row>
    <row r="4" spans="2:46" ht="25" customHeight="1">
      <c r="B4" s="20"/>
      <c r="D4" s="21" t="s">
        <v>92</v>
      </c>
      <c r="L4" s="20"/>
      <c r="M4" s="88" t="s">
        <v>10</v>
      </c>
      <c r="AT4" s="17" t="s">
        <v>4</v>
      </c>
    </row>
    <row r="5" spans="2:46" ht="7" customHeight="1">
      <c r="B5" s="20"/>
      <c r="L5" s="20"/>
    </row>
    <row r="6" spans="2:46" ht="12" customHeight="1">
      <c r="B6" s="20"/>
      <c r="D6" s="27" t="s">
        <v>16</v>
      </c>
      <c r="L6" s="20"/>
    </row>
    <row r="7" spans="2:46" ht="16.5" customHeight="1">
      <c r="B7" s="20"/>
      <c r="E7" s="229" t="str">
        <f>'Rekapitulace stavby'!K6</f>
        <v>Garáže- Rakovník, parc.č. st. 4220, k.ú. Rakovník</v>
      </c>
      <c r="F7" s="230"/>
      <c r="G7" s="230"/>
      <c r="H7" s="230"/>
      <c r="L7" s="20"/>
    </row>
    <row r="8" spans="2:46" s="1" customFormat="1" ht="12" customHeight="1">
      <c r="B8" s="32"/>
      <c r="D8" s="27" t="s">
        <v>93</v>
      </c>
      <c r="L8" s="32"/>
    </row>
    <row r="9" spans="2:46" s="1" customFormat="1" ht="16.5" customHeight="1">
      <c r="B9" s="32"/>
      <c r="E9" s="210" t="s">
        <v>94</v>
      </c>
      <c r="F9" s="231"/>
      <c r="G9" s="231"/>
      <c r="H9" s="231"/>
      <c r="L9" s="32"/>
    </row>
    <row r="10" spans="2:46" s="1" customFormat="1" ht="10">
      <c r="B10" s="32"/>
      <c r="L10" s="32"/>
    </row>
    <row r="11" spans="2:46" s="1" customFormat="1" ht="12" customHeight="1">
      <c r="B11" s="32"/>
      <c r="D11" s="27" t="s">
        <v>18</v>
      </c>
      <c r="F11" s="25" t="s">
        <v>1</v>
      </c>
      <c r="I11" s="27" t="s">
        <v>19</v>
      </c>
      <c r="J11" s="25" t="s">
        <v>1</v>
      </c>
      <c r="L11" s="32"/>
    </row>
    <row r="12" spans="2:46" s="1" customFormat="1" ht="12" customHeight="1">
      <c r="B12" s="32"/>
      <c r="D12" s="27" t="s">
        <v>20</v>
      </c>
      <c r="F12" s="25" t="s">
        <v>21</v>
      </c>
      <c r="I12" s="27" t="s">
        <v>22</v>
      </c>
      <c r="J12" s="52" t="str">
        <f>'Rekapitulace stavby'!AN8</f>
        <v>18. 4. 2024</v>
      </c>
      <c r="L12" s="32"/>
    </row>
    <row r="13" spans="2:46" s="1" customFormat="1" ht="10.75" customHeight="1">
      <c r="B13" s="32"/>
      <c r="L13" s="32"/>
    </row>
    <row r="14" spans="2:46" s="1" customFormat="1" ht="12" customHeight="1">
      <c r="B14" s="32"/>
      <c r="D14" s="27" t="s">
        <v>24</v>
      </c>
      <c r="I14" s="27" t="s">
        <v>25</v>
      </c>
      <c r="J14" s="25" t="s">
        <v>1</v>
      </c>
      <c r="L14" s="32"/>
    </row>
    <row r="15" spans="2:46" s="1" customFormat="1" ht="18" customHeight="1">
      <c r="B15" s="32"/>
      <c r="E15" s="25" t="s">
        <v>26</v>
      </c>
      <c r="I15" s="27" t="s">
        <v>27</v>
      </c>
      <c r="J15" s="25" t="s">
        <v>1</v>
      </c>
      <c r="L15" s="32"/>
    </row>
    <row r="16" spans="2:46" s="1" customFormat="1" ht="7" customHeight="1">
      <c r="B16" s="32"/>
      <c r="L16" s="32"/>
    </row>
    <row r="17" spans="2:12" s="1" customFormat="1" ht="12" customHeight="1">
      <c r="B17" s="32"/>
      <c r="D17" s="27" t="s">
        <v>28</v>
      </c>
      <c r="I17" s="27" t="s">
        <v>25</v>
      </c>
      <c r="J17" s="28" t="str">
        <f>'Rekapitulace stavby'!AN13</f>
        <v>Vyplň údaj</v>
      </c>
      <c r="L17" s="32"/>
    </row>
    <row r="18" spans="2:12" s="1" customFormat="1" ht="18" customHeight="1">
      <c r="B18" s="32"/>
      <c r="E18" s="232" t="str">
        <f>'Rekapitulace stavby'!E14</f>
        <v>Vyplň údaj</v>
      </c>
      <c r="F18" s="194"/>
      <c r="G18" s="194"/>
      <c r="H18" s="194"/>
      <c r="I18" s="27" t="s">
        <v>27</v>
      </c>
      <c r="J18" s="28" t="str">
        <f>'Rekapitulace stavby'!AN14</f>
        <v>Vyplň údaj</v>
      </c>
      <c r="L18" s="32"/>
    </row>
    <row r="19" spans="2:12" s="1" customFormat="1" ht="7" customHeight="1">
      <c r="B19" s="32"/>
      <c r="L19" s="32"/>
    </row>
    <row r="20" spans="2:12" s="1" customFormat="1" ht="12" customHeight="1">
      <c r="B20" s="32"/>
      <c r="D20" s="27" t="s">
        <v>30</v>
      </c>
      <c r="I20" s="27" t="s">
        <v>25</v>
      </c>
      <c r="J20" s="25" t="str">
        <f>IF('Rekapitulace stavby'!AN16="","",'Rekapitulace stavby'!AN16)</f>
        <v/>
      </c>
      <c r="L20" s="32"/>
    </row>
    <row r="21" spans="2:12" s="1" customFormat="1" ht="18" customHeight="1">
      <c r="B21" s="32"/>
      <c r="E21" s="25" t="str">
        <f>IF('Rekapitulace stavby'!E17="","",'Rekapitulace stavby'!E17)</f>
        <v xml:space="preserve"> </v>
      </c>
      <c r="I21" s="27" t="s">
        <v>27</v>
      </c>
      <c r="J21" s="25" t="str">
        <f>IF('Rekapitulace stavby'!AN17="","",'Rekapitulace stavby'!AN17)</f>
        <v/>
      </c>
      <c r="L21" s="32"/>
    </row>
    <row r="22" spans="2:12" s="1" customFormat="1" ht="7" customHeight="1">
      <c r="B22" s="32"/>
      <c r="L22" s="32"/>
    </row>
    <row r="23" spans="2:12" s="1" customFormat="1" ht="12" customHeight="1">
      <c r="B23" s="32"/>
      <c r="D23" s="27" t="s">
        <v>33</v>
      </c>
      <c r="I23" s="27" t="s">
        <v>25</v>
      </c>
      <c r="J23" s="25" t="s">
        <v>1</v>
      </c>
      <c r="L23" s="32"/>
    </row>
    <row r="24" spans="2:12" s="1" customFormat="1" ht="18" customHeight="1">
      <c r="B24" s="32"/>
      <c r="E24" s="25" t="s">
        <v>95</v>
      </c>
      <c r="I24" s="27" t="s">
        <v>27</v>
      </c>
      <c r="J24" s="25" t="s">
        <v>1</v>
      </c>
      <c r="L24" s="32"/>
    </row>
    <row r="25" spans="2:12" s="1" customFormat="1" ht="7" customHeight="1">
      <c r="B25" s="32"/>
      <c r="L25" s="32"/>
    </row>
    <row r="26" spans="2:12" s="1" customFormat="1" ht="12" customHeight="1">
      <c r="B26" s="32"/>
      <c r="D26" s="27" t="s">
        <v>36</v>
      </c>
      <c r="L26" s="32"/>
    </row>
    <row r="27" spans="2:12" s="7" customFormat="1" ht="16.5" customHeight="1">
      <c r="B27" s="89"/>
      <c r="E27" s="199" t="s">
        <v>1</v>
      </c>
      <c r="F27" s="199"/>
      <c r="G27" s="199"/>
      <c r="H27" s="199"/>
      <c r="L27" s="89"/>
    </row>
    <row r="28" spans="2:12" s="1" customFormat="1" ht="7" customHeight="1">
      <c r="B28" s="32"/>
      <c r="L28" s="32"/>
    </row>
    <row r="29" spans="2:12" s="1" customFormat="1" ht="7" customHeight="1">
      <c r="B29" s="32"/>
      <c r="D29" s="53"/>
      <c r="E29" s="53"/>
      <c r="F29" s="53"/>
      <c r="G29" s="53"/>
      <c r="H29" s="53"/>
      <c r="I29" s="53"/>
      <c r="J29" s="53"/>
      <c r="K29" s="53"/>
      <c r="L29" s="32"/>
    </row>
    <row r="30" spans="2:12" s="1" customFormat="1" ht="25.4" customHeight="1">
      <c r="B30" s="32"/>
      <c r="D30" s="90" t="s">
        <v>38</v>
      </c>
      <c r="J30" s="66">
        <f>ROUND(J135, 2)</f>
        <v>0</v>
      </c>
      <c r="L30" s="32"/>
    </row>
    <row r="31" spans="2:12" s="1" customFormat="1" ht="7" customHeight="1">
      <c r="B31" s="32"/>
      <c r="D31" s="53"/>
      <c r="E31" s="53"/>
      <c r="F31" s="53"/>
      <c r="G31" s="53"/>
      <c r="H31" s="53"/>
      <c r="I31" s="53"/>
      <c r="J31" s="53"/>
      <c r="K31" s="53"/>
      <c r="L31" s="32"/>
    </row>
    <row r="32" spans="2:12" s="1" customFormat="1" ht="14.4" customHeight="1">
      <c r="B32" s="32"/>
      <c r="F32" s="35" t="s">
        <v>40</v>
      </c>
      <c r="I32" s="35" t="s">
        <v>39</v>
      </c>
      <c r="J32" s="35" t="s">
        <v>41</v>
      </c>
      <c r="L32" s="32"/>
    </row>
    <row r="33" spans="2:12" s="1" customFormat="1" ht="14.4" customHeight="1">
      <c r="B33" s="32"/>
      <c r="D33" s="55" t="s">
        <v>42</v>
      </c>
      <c r="E33" s="27" t="s">
        <v>43</v>
      </c>
      <c r="F33" s="91">
        <f>ROUND((SUM(BE135:BE470)),  2)</f>
        <v>0</v>
      </c>
      <c r="I33" s="92">
        <v>0.21</v>
      </c>
      <c r="J33" s="91">
        <f>ROUND(((SUM(BE135:BE470))*I33),  2)</f>
        <v>0</v>
      </c>
      <c r="L33" s="32"/>
    </row>
    <row r="34" spans="2:12" s="1" customFormat="1" ht="14.4" customHeight="1">
      <c r="B34" s="32"/>
      <c r="E34" s="27" t="s">
        <v>44</v>
      </c>
      <c r="F34" s="91">
        <f>ROUND((SUM(BF135:BF470)),  2)</f>
        <v>0</v>
      </c>
      <c r="I34" s="92">
        <v>0.12</v>
      </c>
      <c r="J34" s="91">
        <f>ROUND(((SUM(BF135:BF470))*I34),  2)</f>
        <v>0</v>
      </c>
      <c r="L34" s="32"/>
    </row>
    <row r="35" spans="2:12" s="1" customFormat="1" ht="14.4" hidden="1" customHeight="1">
      <c r="B35" s="32"/>
      <c r="E35" s="27" t="s">
        <v>45</v>
      </c>
      <c r="F35" s="91">
        <f>ROUND((SUM(BG135:BG470)),  2)</f>
        <v>0</v>
      </c>
      <c r="I35" s="92">
        <v>0.21</v>
      </c>
      <c r="J35" s="91">
        <f>0</f>
        <v>0</v>
      </c>
      <c r="L35" s="32"/>
    </row>
    <row r="36" spans="2:12" s="1" customFormat="1" ht="14.4" hidden="1" customHeight="1">
      <c r="B36" s="32"/>
      <c r="E36" s="27" t="s">
        <v>46</v>
      </c>
      <c r="F36" s="91">
        <f>ROUND((SUM(BH135:BH470)),  2)</f>
        <v>0</v>
      </c>
      <c r="I36" s="92">
        <v>0.12</v>
      </c>
      <c r="J36" s="91">
        <f>0</f>
        <v>0</v>
      </c>
      <c r="L36" s="32"/>
    </row>
    <row r="37" spans="2:12" s="1" customFormat="1" ht="14.4" hidden="1" customHeight="1">
      <c r="B37" s="32"/>
      <c r="E37" s="27" t="s">
        <v>47</v>
      </c>
      <c r="F37" s="91">
        <f>ROUND((SUM(BI135:BI470)),  2)</f>
        <v>0</v>
      </c>
      <c r="I37" s="92">
        <v>0</v>
      </c>
      <c r="J37" s="91">
        <f>0</f>
        <v>0</v>
      </c>
      <c r="L37" s="32"/>
    </row>
    <row r="38" spans="2:12" s="1" customFormat="1" ht="7" customHeight="1">
      <c r="B38" s="32"/>
      <c r="L38" s="32"/>
    </row>
    <row r="39" spans="2:12" s="1" customFormat="1" ht="25.4" customHeight="1">
      <c r="B39" s="32"/>
      <c r="C39" s="93"/>
      <c r="D39" s="94" t="s">
        <v>48</v>
      </c>
      <c r="E39" s="57"/>
      <c r="F39" s="57"/>
      <c r="G39" s="95" t="s">
        <v>49</v>
      </c>
      <c r="H39" s="96" t="s">
        <v>50</v>
      </c>
      <c r="I39" s="57"/>
      <c r="J39" s="97">
        <f>SUM(J30:J37)</f>
        <v>0</v>
      </c>
      <c r="K39" s="98"/>
      <c r="L39" s="32"/>
    </row>
    <row r="40" spans="2:12" s="1" customFormat="1" ht="14.4" customHeight="1">
      <c r="B40" s="32"/>
      <c r="L40" s="32"/>
    </row>
    <row r="41" spans="2:12" ht="14.4" customHeight="1">
      <c r="B41" s="20"/>
      <c r="L41" s="20"/>
    </row>
    <row r="42" spans="2:12" ht="14.4" customHeight="1">
      <c r="B42" s="20"/>
      <c r="L42" s="20"/>
    </row>
    <row r="43" spans="2:12" ht="14.4" customHeight="1">
      <c r="B43" s="20"/>
      <c r="L43" s="20"/>
    </row>
    <row r="44" spans="2:12" ht="14.4" customHeight="1">
      <c r="B44" s="20"/>
      <c r="L44" s="20"/>
    </row>
    <row r="45" spans="2:12" ht="14.4" customHeight="1">
      <c r="B45" s="20"/>
      <c r="L45" s="20"/>
    </row>
    <row r="46" spans="2:12" ht="14.4" customHeight="1">
      <c r="B46" s="20"/>
      <c r="L46" s="20"/>
    </row>
    <row r="47" spans="2:12" ht="14.4" customHeight="1">
      <c r="B47" s="20"/>
      <c r="L47" s="20"/>
    </row>
    <row r="48" spans="2:12" ht="14.4" customHeight="1">
      <c r="B48" s="20"/>
      <c r="L48" s="20"/>
    </row>
    <row r="49" spans="2:12" ht="14.4" customHeight="1">
      <c r="B49" s="20"/>
      <c r="L49" s="20"/>
    </row>
    <row r="50" spans="2:12" s="1" customFormat="1" ht="14.4" customHeight="1">
      <c r="B50" s="32"/>
      <c r="D50" s="41" t="s">
        <v>51</v>
      </c>
      <c r="E50" s="42"/>
      <c r="F50" s="42"/>
      <c r="G50" s="41" t="s">
        <v>52</v>
      </c>
      <c r="H50" s="42"/>
      <c r="I50" s="42"/>
      <c r="J50" s="42"/>
      <c r="K50" s="42"/>
      <c r="L50" s="32"/>
    </row>
    <row r="51" spans="2:12" ht="10">
      <c r="B51" s="20"/>
      <c r="L51" s="20"/>
    </row>
    <row r="52" spans="2:12" ht="10">
      <c r="B52" s="20"/>
      <c r="L52" s="20"/>
    </row>
    <row r="53" spans="2:12" ht="10">
      <c r="B53" s="20"/>
      <c r="L53" s="20"/>
    </row>
    <row r="54" spans="2:12" ht="10">
      <c r="B54" s="20"/>
      <c r="L54" s="20"/>
    </row>
    <row r="55" spans="2:12" ht="10">
      <c r="B55" s="20"/>
      <c r="L55" s="20"/>
    </row>
    <row r="56" spans="2:12" ht="10">
      <c r="B56" s="20"/>
      <c r="L56" s="20"/>
    </row>
    <row r="57" spans="2:12" ht="10">
      <c r="B57" s="20"/>
      <c r="L57" s="20"/>
    </row>
    <row r="58" spans="2:12" ht="10">
      <c r="B58" s="20"/>
      <c r="L58" s="20"/>
    </row>
    <row r="59" spans="2:12" ht="10">
      <c r="B59" s="20"/>
      <c r="L59" s="20"/>
    </row>
    <row r="60" spans="2:12" ht="10">
      <c r="B60" s="20"/>
      <c r="L60" s="20"/>
    </row>
    <row r="61" spans="2:12" s="1" customFormat="1" ht="12.5">
      <c r="B61" s="32"/>
      <c r="D61" s="43" t="s">
        <v>53</v>
      </c>
      <c r="E61" s="34"/>
      <c r="F61" s="99" t="s">
        <v>54</v>
      </c>
      <c r="G61" s="43" t="s">
        <v>53</v>
      </c>
      <c r="H61" s="34"/>
      <c r="I61" s="34"/>
      <c r="J61" s="100" t="s">
        <v>54</v>
      </c>
      <c r="K61" s="34"/>
      <c r="L61" s="32"/>
    </row>
    <row r="62" spans="2:12" ht="10">
      <c r="B62" s="20"/>
      <c r="L62" s="20"/>
    </row>
    <row r="63" spans="2:12" ht="10">
      <c r="B63" s="20"/>
      <c r="L63" s="20"/>
    </row>
    <row r="64" spans="2:12" ht="10">
      <c r="B64" s="20"/>
      <c r="L64" s="20"/>
    </row>
    <row r="65" spans="2:12" s="1" customFormat="1" ht="13">
      <c r="B65" s="32"/>
      <c r="D65" s="41" t="s">
        <v>55</v>
      </c>
      <c r="E65" s="42"/>
      <c r="F65" s="42"/>
      <c r="G65" s="41" t="s">
        <v>56</v>
      </c>
      <c r="H65" s="42"/>
      <c r="I65" s="42"/>
      <c r="J65" s="42"/>
      <c r="K65" s="42"/>
      <c r="L65" s="32"/>
    </row>
    <row r="66" spans="2:12" ht="10">
      <c r="B66" s="20"/>
      <c r="L66" s="20"/>
    </row>
    <row r="67" spans="2:12" ht="10">
      <c r="B67" s="20"/>
      <c r="L67" s="20"/>
    </row>
    <row r="68" spans="2:12" ht="10">
      <c r="B68" s="20"/>
      <c r="L68" s="20"/>
    </row>
    <row r="69" spans="2:12" ht="10">
      <c r="B69" s="20"/>
      <c r="L69" s="20"/>
    </row>
    <row r="70" spans="2:12" ht="10">
      <c r="B70" s="20"/>
      <c r="L70" s="20"/>
    </row>
    <row r="71" spans="2:12" ht="10">
      <c r="B71" s="20"/>
      <c r="L71" s="20"/>
    </row>
    <row r="72" spans="2:12" ht="10">
      <c r="B72" s="20"/>
      <c r="L72" s="20"/>
    </row>
    <row r="73" spans="2:12" ht="10">
      <c r="B73" s="20"/>
      <c r="L73" s="20"/>
    </row>
    <row r="74" spans="2:12" ht="10">
      <c r="B74" s="20"/>
      <c r="L74" s="20"/>
    </row>
    <row r="75" spans="2:12" ht="10">
      <c r="B75" s="20"/>
      <c r="L75" s="20"/>
    </row>
    <row r="76" spans="2:12" s="1" customFormat="1" ht="12.5">
      <c r="B76" s="32"/>
      <c r="D76" s="43" t="s">
        <v>53</v>
      </c>
      <c r="E76" s="34"/>
      <c r="F76" s="99" t="s">
        <v>54</v>
      </c>
      <c r="G76" s="43" t="s">
        <v>53</v>
      </c>
      <c r="H76" s="34"/>
      <c r="I76" s="34"/>
      <c r="J76" s="100" t="s">
        <v>54</v>
      </c>
      <c r="K76" s="34"/>
      <c r="L76" s="32"/>
    </row>
    <row r="77" spans="2:12" s="1" customFormat="1" ht="14.4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2"/>
    </row>
    <row r="81" spans="2:47" s="1" customFormat="1" ht="7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2"/>
    </row>
    <row r="82" spans="2:47" s="1" customFormat="1" ht="25" customHeight="1">
      <c r="B82" s="32"/>
      <c r="C82" s="21" t="s">
        <v>96</v>
      </c>
      <c r="L82" s="32"/>
    </row>
    <row r="83" spans="2:47" s="1" customFormat="1" ht="7" customHeight="1">
      <c r="B83" s="32"/>
      <c r="L83" s="32"/>
    </row>
    <row r="84" spans="2:47" s="1" customFormat="1" ht="12" customHeight="1">
      <c r="B84" s="32"/>
      <c r="C84" s="27" t="s">
        <v>16</v>
      </c>
      <c r="L84" s="32"/>
    </row>
    <row r="85" spans="2:47" s="1" customFormat="1" ht="16.5" customHeight="1">
      <c r="B85" s="32"/>
      <c r="E85" s="229" t="str">
        <f>E7</f>
        <v>Garáže- Rakovník, parc.č. st. 4220, k.ú. Rakovník</v>
      </c>
      <c r="F85" s="230"/>
      <c r="G85" s="230"/>
      <c r="H85" s="230"/>
      <c r="L85" s="32"/>
    </row>
    <row r="86" spans="2:47" s="1" customFormat="1" ht="12" customHeight="1">
      <c r="B86" s="32"/>
      <c r="C86" s="27" t="s">
        <v>93</v>
      </c>
      <c r="L86" s="32"/>
    </row>
    <row r="87" spans="2:47" s="1" customFormat="1" ht="16.5" customHeight="1">
      <c r="B87" s="32"/>
      <c r="E87" s="210" t="str">
        <f>E9</f>
        <v>A - Stavební část+elektroinstalace</v>
      </c>
      <c r="F87" s="231"/>
      <c r="G87" s="231"/>
      <c r="H87" s="231"/>
      <c r="L87" s="32"/>
    </row>
    <row r="88" spans="2:47" s="1" customFormat="1" ht="7" customHeight="1">
      <c r="B88" s="32"/>
      <c r="L88" s="32"/>
    </row>
    <row r="89" spans="2:47" s="1" customFormat="1" ht="12" customHeight="1">
      <c r="B89" s="32"/>
      <c r="C89" s="27" t="s">
        <v>20</v>
      </c>
      <c r="F89" s="25" t="str">
        <f>F12</f>
        <v>Lubenská 2250, Rakovník</v>
      </c>
      <c r="I89" s="27" t="s">
        <v>22</v>
      </c>
      <c r="J89" s="52" t="str">
        <f>IF(J12="","",J12)</f>
        <v>18. 4. 2024</v>
      </c>
      <c r="L89" s="32"/>
    </row>
    <row r="90" spans="2:47" s="1" customFormat="1" ht="7" customHeight="1">
      <c r="B90" s="32"/>
      <c r="L90" s="32"/>
    </row>
    <row r="91" spans="2:47" s="1" customFormat="1" ht="15.15" customHeight="1">
      <c r="B91" s="32"/>
      <c r="C91" s="27" t="s">
        <v>24</v>
      </c>
      <c r="F91" s="25" t="str">
        <f>E15</f>
        <v>Ministerstvo zemědělství</v>
      </c>
      <c r="I91" s="27" t="s">
        <v>30</v>
      </c>
      <c r="J91" s="30" t="str">
        <f>E21</f>
        <v xml:space="preserve"> </v>
      </c>
      <c r="L91" s="32"/>
    </row>
    <row r="92" spans="2:47" s="1" customFormat="1" ht="15.15" customHeight="1">
      <c r="B92" s="32"/>
      <c r="C92" s="27" t="s">
        <v>28</v>
      </c>
      <c r="F92" s="25" t="str">
        <f>IF(E18="","",E18)</f>
        <v>Vyplň údaj</v>
      </c>
      <c r="I92" s="27" t="s">
        <v>33</v>
      </c>
      <c r="J92" s="30" t="str">
        <f>E24</f>
        <v>Lenka Jandová</v>
      </c>
      <c r="L92" s="32"/>
    </row>
    <row r="93" spans="2:47" s="1" customFormat="1" ht="10.25" customHeight="1">
      <c r="B93" s="32"/>
      <c r="L93" s="32"/>
    </row>
    <row r="94" spans="2:47" s="1" customFormat="1" ht="29.25" customHeight="1">
      <c r="B94" s="32"/>
      <c r="C94" s="101" t="s">
        <v>97</v>
      </c>
      <c r="D94" s="93"/>
      <c r="E94" s="93"/>
      <c r="F94" s="93"/>
      <c r="G94" s="93"/>
      <c r="H94" s="93"/>
      <c r="I94" s="93"/>
      <c r="J94" s="102" t="s">
        <v>98</v>
      </c>
      <c r="K94" s="93"/>
      <c r="L94" s="32"/>
    </row>
    <row r="95" spans="2:47" s="1" customFormat="1" ht="10.25" customHeight="1">
      <c r="B95" s="32"/>
      <c r="L95" s="32"/>
    </row>
    <row r="96" spans="2:47" s="1" customFormat="1" ht="22.75" customHeight="1">
      <c r="B96" s="32"/>
      <c r="C96" s="103" t="s">
        <v>99</v>
      </c>
      <c r="J96" s="66">
        <f>J135</f>
        <v>0</v>
      </c>
      <c r="L96" s="32"/>
      <c r="AU96" s="17" t="s">
        <v>100</v>
      </c>
    </row>
    <row r="97" spans="2:12" s="8" customFormat="1" ht="25" customHeight="1">
      <c r="B97" s="104"/>
      <c r="D97" s="105" t="s">
        <v>101</v>
      </c>
      <c r="E97" s="106"/>
      <c r="F97" s="106"/>
      <c r="G97" s="106"/>
      <c r="H97" s="106"/>
      <c r="I97" s="106"/>
      <c r="J97" s="107">
        <f>J136</f>
        <v>0</v>
      </c>
      <c r="L97" s="104"/>
    </row>
    <row r="98" spans="2:12" s="9" customFormat="1" ht="19.899999999999999" customHeight="1">
      <c r="B98" s="108"/>
      <c r="D98" s="109" t="s">
        <v>102</v>
      </c>
      <c r="E98" s="110"/>
      <c r="F98" s="110"/>
      <c r="G98" s="110"/>
      <c r="H98" s="110"/>
      <c r="I98" s="110"/>
      <c r="J98" s="111">
        <f>J137</f>
        <v>0</v>
      </c>
      <c r="L98" s="108"/>
    </row>
    <row r="99" spans="2:12" s="9" customFormat="1" ht="19.899999999999999" customHeight="1">
      <c r="B99" s="108"/>
      <c r="D99" s="109" t="s">
        <v>103</v>
      </c>
      <c r="E99" s="110"/>
      <c r="F99" s="110"/>
      <c r="G99" s="110"/>
      <c r="H99" s="110"/>
      <c r="I99" s="110"/>
      <c r="J99" s="111">
        <f>J153</f>
        <v>0</v>
      </c>
      <c r="L99" s="108"/>
    </row>
    <row r="100" spans="2:12" s="9" customFormat="1" ht="19.899999999999999" customHeight="1">
      <c r="B100" s="108"/>
      <c r="D100" s="109" t="s">
        <v>104</v>
      </c>
      <c r="E100" s="110"/>
      <c r="F100" s="110"/>
      <c r="G100" s="110"/>
      <c r="H100" s="110"/>
      <c r="I100" s="110"/>
      <c r="J100" s="111">
        <f>J161</f>
        <v>0</v>
      </c>
      <c r="L100" s="108"/>
    </row>
    <row r="101" spans="2:12" s="9" customFormat="1" ht="19.899999999999999" customHeight="1">
      <c r="B101" s="108"/>
      <c r="D101" s="109" t="s">
        <v>105</v>
      </c>
      <c r="E101" s="110"/>
      <c r="F101" s="110"/>
      <c r="G101" s="110"/>
      <c r="H101" s="110"/>
      <c r="I101" s="110"/>
      <c r="J101" s="111">
        <f>J171</f>
        <v>0</v>
      </c>
      <c r="L101" s="108"/>
    </row>
    <row r="102" spans="2:12" s="9" customFormat="1" ht="19.899999999999999" customHeight="1">
      <c r="B102" s="108"/>
      <c r="D102" s="109" t="s">
        <v>106</v>
      </c>
      <c r="E102" s="110"/>
      <c r="F102" s="110"/>
      <c r="G102" s="110"/>
      <c r="H102" s="110"/>
      <c r="I102" s="110"/>
      <c r="J102" s="111">
        <f>J220</f>
        <v>0</v>
      </c>
      <c r="L102" s="108"/>
    </row>
    <row r="103" spans="2:12" s="9" customFormat="1" ht="19.899999999999999" customHeight="1">
      <c r="B103" s="108"/>
      <c r="D103" s="109" t="s">
        <v>107</v>
      </c>
      <c r="E103" s="110"/>
      <c r="F103" s="110"/>
      <c r="G103" s="110"/>
      <c r="H103" s="110"/>
      <c r="I103" s="110"/>
      <c r="J103" s="111">
        <f>J362</f>
        <v>0</v>
      </c>
      <c r="L103" s="108"/>
    </row>
    <row r="104" spans="2:12" s="9" customFormat="1" ht="19.899999999999999" customHeight="1">
      <c r="B104" s="108"/>
      <c r="D104" s="109" t="s">
        <v>108</v>
      </c>
      <c r="E104" s="110"/>
      <c r="F104" s="110"/>
      <c r="G104" s="110"/>
      <c r="H104" s="110"/>
      <c r="I104" s="110"/>
      <c r="J104" s="111">
        <f>J371</f>
        <v>0</v>
      </c>
      <c r="L104" s="108"/>
    </row>
    <row r="105" spans="2:12" s="8" customFormat="1" ht="25" customHeight="1">
      <c r="B105" s="104"/>
      <c r="D105" s="105" t="s">
        <v>109</v>
      </c>
      <c r="E105" s="106"/>
      <c r="F105" s="106"/>
      <c r="G105" s="106"/>
      <c r="H105" s="106"/>
      <c r="I105" s="106"/>
      <c r="J105" s="107">
        <f>J373</f>
        <v>0</v>
      </c>
      <c r="L105" s="104"/>
    </row>
    <row r="106" spans="2:12" s="9" customFormat="1" ht="19.899999999999999" customHeight="1">
      <c r="B106" s="108"/>
      <c r="D106" s="109" t="s">
        <v>110</v>
      </c>
      <c r="E106" s="110"/>
      <c r="F106" s="110"/>
      <c r="G106" s="110"/>
      <c r="H106" s="110"/>
      <c r="I106" s="110"/>
      <c r="J106" s="111">
        <f>J374</f>
        <v>0</v>
      </c>
      <c r="L106" s="108"/>
    </row>
    <row r="107" spans="2:12" s="9" customFormat="1" ht="19.899999999999999" customHeight="1">
      <c r="B107" s="108"/>
      <c r="D107" s="109" t="s">
        <v>111</v>
      </c>
      <c r="E107" s="110"/>
      <c r="F107" s="110"/>
      <c r="G107" s="110"/>
      <c r="H107" s="110"/>
      <c r="I107" s="110"/>
      <c r="J107" s="111">
        <f>J387</f>
        <v>0</v>
      </c>
      <c r="L107" s="108"/>
    </row>
    <row r="108" spans="2:12" s="9" customFormat="1" ht="19.899999999999999" customHeight="1">
      <c r="B108" s="108"/>
      <c r="D108" s="109" t="s">
        <v>112</v>
      </c>
      <c r="E108" s="110"/>
      <c r="F108" s="110"/>
      <c r="G108" s="110"/>
      <c r="H108" s="110"/>
      <c r="I108" s="110"/>
      <c r="J108" s="111">
        <f>J391</f>
        <v>0</v>
      </c>
      <c r="L108" s="108"/>
    </row>
    <row r="109" spans="2:12" s="9" customFormat="1" ht="19.899999999999999" customHeight="1">
      <c r="B109" s="108"/>
      <c r="D109" s="109" t="s">
        <v>113</v>
      </c>
      <c r="E109" s="110"/>
      <c r="F109" s="110"/>
      <c r="G109" s="110"/>
      <c r="H109" s="110"/>
      <c r="I109" s="110"/>
      <c r="J109" s="111">
        <f>J393</f>
        <v>0</v>
      </c>
      <c r="L109" s="108"/>
    </row>
    <row r="110" spans="2:12" s="9" customFormat="1" ht="19.899999999999999" customHeight="1">
      <c r="B110" s="108"/>
      <c r="D110" s="109" t="s">
        <v>114</v>
      </c>
      <c r="E110" s="110"/>
      <c r="F110" s="110"/>
      <c r="G110" s="110"/>
      <c r="H110" s="110"/>
      <c r="I110" s="110"/>
      <c r="J110" s="111">
        <f>J397</f>
        <v>0</v>
      </c>
      <c r="L110" s="108"/>
    </row>
    <row r="111" spans="2:12" s="9" customFormat="1" ht="19.899999999999999" customHeight="1">
      <c r="B111" s="108"/>
      <c r="D111" s="109" t="s">
        <v>115</v>
      </c>
      <c r="E111" s="110"/>
      <c r="F111" s="110"/>
      <c r="G111" s="110"/>
      <c r="H111" s="110"/>
      <c r="I111" s="110"/>
      <c r="J111" s="111">
        <f>J422</f>
        <v>0</v>
      </c>
      <c r="L111" s="108"/>
    </row>
    <row r="112" spans="2:12" s="8" customFormat="1" ht="25" customHeight="1">
      <c r="B112" s="104"/>
      <c r="D112" s="105" t="s">
        <v>116</v>
      </c>
      <c r="E112" s="106"/>
      <c r="F112" s="106"/>
      <c r="G112" s="106"/>
      <c r="H112" s="106"/>
      <c r="I112" s="106"/>
      <c r="J112" s="107">
        <f>J443</f>
        <v>0</v>
      </c>
      <c r="L112" s="104"/>
    </row>
    <row r="113" spans="2:12" s="9" customFormat="1" ht="19.899999999999999" customHeight="1">
      <c r="B113" s="108"/>
      <c r="D113" s="109" t="s">
        <v>117</v>
      </c>
      <c r="E113" s="110"/>
      <c r="F113" s="110"/>
      <c r="G113" s="110"/>
      <c r="H113" s="110"/>
      <c r="I113" s="110"/>
      <c r="J113" s="111">
        <f>J444</f>
        <v>0</v>
      </c>
      <c r="L113" s="108"/>
    </row>
    <row r="114" spans="2:12" s="8" customFormat="1" ht="25" customHeight="1">
      <c r="B114" s="104"/>
      <c r="D114" s="105" t="s">
        <v>118</v>
      </c>
      <c r="E114" s="106"/>
      <c r="F114" s="106"/>
      <c r="G114" s="106"/>
      <c r="H114" s="106"/>
      <c r="I114" s="106"/>
      <c r="J114" s="107">
        <f>J468</f>
        <v>0</v>
      </c>
      <c r="L114" s="104"/>
    </row>
    <row r="115" spans="2:12" s="9" customFormat="1" ht="19.899999999999999" customHeight="1">
      <c r="B115" s="108"/>
      <c r="D115" s="109" t="s">
        <v>119</v>
      </c>
      <c r="E115" s="110"/>
      <c r="F115" s="110"/>
      <c r="G115" s="110"/>
      <c r="H115" s="110"/>
      <c r="I115" s="110"/>
      <c r="J115" s="111">
        <f>J469</f>
        <v>0</v>
      </c>
      <c r="L115" s="108"/>
    </row>
    <row r="116" spans="2:12" s="1" customFormat="1" ht="21.75" customHeight="1">
      <c r="B116" s="32"/>
      <c r="L116" s="32"/>
    </row>
    <row r="117" spans="2:12" s="1" customFormat="1" ht="7" customHeight="1">
      <c r="B117" s="44"/>
      <c r="C117" s="45"/>
      <c r="D117" s="45"/>
      <c r="E117" s="45"/>
      <c r="F117" s="45"/>
      <c r="G117" s="45"/>
      <c r="H117" s="45"/>
      <c r="I117" s="45"/>
      <c r="J117" s="45"/>
      <c r="K117" s="45"/>
      <c r="L117" s="32"/>
    </row>
    <row r="121" spans="2:12" s="1" customFormat="1" ht="7" customHeight="1">
      <c r="B121" s="46"/>
      <c r="C121" s="47"/>
      <c r="D121" s="47"/>
      <c r="E121" s="47"/>
      <c r="F121" s="47"/>
      <c r="G121" s="47"/>
      <c r="H121" s="47"/>
      <c r="I121" s="47"/>
      <c r="J121" s="47"/>
      <c r="K121" s="47"/>
      <c r="L121" s="32"/>
    </row>
    <row r="122" spans="2:12" s="1" customFormat="1" ht="25" customHeight="1">
      <c r="B122" s="32"/>
      <c r="C122" s="21" t="s">
        <v>120</v>
      </c>
      <c r="L122" s="32"/>
    </row>
    <row r="123" spans="2:12" s="1" customFormat="1" ht="7" customHeight="1">
      <c r="B123" s="32"/>
      <c r="L123" s="32"/>
    </row>
    <row r="124" spans="2:12" s="1" customFormat="1" ht="12" customHeight="1">
      <c r="B124" s="32"/>
      <c r="C124" s="27" t="s">
        <v>16</v>
      </c>
      <c r="L124" s="32"/>
    </row>
    <row r="125" spans="2:12" s="1" customFormat="1" ht="16.5" customHeight="1">
      <c r="B125" s="32"/>
      <c r="E125" s="229" t="str">
        <f>E7</f>
        <v>Garáže- Rakovník, parc.č. st. 4220, k.ú. Rakovník</v>
      </c>
      <c r="F125" s="230"/>
      <c r="G125" s="230"/>
      <c r="H125" s="230"/>
      <c r="L125" s="32"/>
    </row>
    <row r="126" spans="2:12" s="1" customFormat="1" ht="12" customHeight="1">
      <c r="B126" s="32"/>
      <c r="C126" s="27" t="s">
        <v>93</v>
      </c>
      <c r="L126" s="32"/>
    </row>
    <row r="127" spans="2:12" s="1" customFormat="1" ht="16.5" customHeight="1">
      <c r="B127" s="32"/>
      <c r="E127" s="210" t="str">
        <f>E9</f>
        <v>A - Stavební část+elektroinstalace</v>
      </c>
      <c r="F127" s="231"/>
      <c r="G127" s="231"/>
      <c r="H127" s="231"/>
      <c r="L127" s="32"/>
    </row>
    <row r="128" spans="2:12" s="1" customFormat="1" ht="7" customHeight="1">
      <c r="B128" s="32"/>
      <c r="L128" s="32"/>
    </row>
    <row r="129" spans="2:65" s="1" customFormat="1" ht="12" customHeight="1">
      <c r="B129" s="32"/>
      <c r="C129" s="27" t="s">
        <v>20</v>
      </c>
      <c r="F129" s="25" t="str">
        <f>F12</f>
        <v>Lubenská 2250, Rakovník</v>
      </c>
      <c r="I129" s="27" t="s">
        <v>22</v>
      </c>
      <c r="J129" s="52" t="str">
        <f>IF(J12="","",J12)</f>
        <v>18. 4. 2024</v>
      </c>
      <c r="L129" s="32"/>
    </row>
    <row r="130" spans="2:65" s="1" customFormat="1" ht="7" customHeight="1">
      <c r="B130" s="32"/>
      <c r="L130" s="32"/>
    </row>
    <row r="131" spans="2:65" s="1" customFormat="1" ht="15.15" customHeight="1">
      <c r="B131" s="32"/>
      <c r="C131" s="27" t="s">
        <v>24</v>
      </c>
      <c r="F131" s="25" t="str">
        <f>E15</f>
        <v>Ministerstvo zemědělství</v>
      </c>
      <c r="I131" s="27" t="s">
        <v>30</v>
      </c>
      <c r="J131" s="30" t="str">
        <f>E21</f>
        <v xml:space="preserve"> </v>
      </c>
      <c r="L131" s="32"/>
    </row>
    <row r="132" spans="2:65" s="1" customFormat="1" ht="15.15" customHeight="1">
      <c r="B132" s="32"/>
      <c r="C132" s="27" t="s">
        <v>28</v>
      </c>
      <c r="F132" s="25" t="str">
        <f>IF(E18="","",E18)</f>
        <v>Vyplň údaj</v>
      </c>
      <c r="I132" s="27" t="s">
        <v>33</v>
      </c>
      <c r="J132" s="30" t="str">
        <f>E24</f>
        <v>Lenka Jandová</v>
      </c>
      <c r="L132" s="32"/>
    </row>
    <row r="133" spans="2:65" s="1" customFormat="1" ht="10.25" customHeight="1">
      <c r="B133" s="32"/>
      <c r="L133" s="32"/>
    </row>
    <row r="134" spans="2:65" s="10" customFormat="1" ht="29.25" customHeight="1">
      <c r="B134" s="112"/>
      <c r="C134" s="113" t="s">
        <v>121</v>
      </c>
      <c r="D134" s="114" t="s">
        <v>63</v>
      </c>
      <c r="E134" s="114" t="s">
        <v>59</v>
      </c>
      <c r="F134" s="114" t="s">
        <v>60</v>
      </c>
      <c r="G134" s="114" t="s">
        <v>122</v>
      </c>
      <c r="H134" s="114" t="s">
        <v>123</v>
      </c>
      <c r="I134" s="114" t="s">
        <v>124</v>
      </c>
      <c r="J134" s="115" t="s">
        <v>98</v>
      </c>
      <c r="K134" s="116" t="s">
        <v>125</v>
      </c>
      <c r="L134" s="112"/>
      <c r="M134" s="59" t="s">
        <v>1</v>
      </c>
      <c r="N134" s="60" t="s">
        <v>42</v>
      </c>
      <c r="O134" s="60" t="s">
        <v>126</v>
      </c>
      <c r="P134" s="60" t="s">
        <v>127</v>
      </c>
      <c r="Q134" s="60" t="s">
        <v>128</v>
      </c>
      <c r="R134" s="60" t="s">
        <v>129</v>
      </c>
      <c r="S134" s="60" t="s">
        <v>130</v>
      </c>
      <c r="T134" s="61" t="s">
        <v>131</v>
      </c>
    </row>
    <row r="135" spans="2:65" s="1" customFormat="1" ht="22.75" customHeight="1">
      <c r="B135" s="32"/>
      <c r="C135" s="64" t="s">
        <v>132</v>
      </c>
      <c r="J135" s="117">
        <f>BK135</f>
        <v>0</v>
      </c>
      <c r="L135" s="32"/>
      <c r="M135" s="62"/>
      <c r="N135" s="53"/>
      <c r="O135" s="53"/>
      <c r="P135" s="118">
        <f>P136+P373+P443+P468</f>
        <v>0</v>
      </c>
      <c r="Q135" s="53"/>
      <c r="R135" s="118">
        <f>R136+R373+R443+R468</f>
        <v>44.958400500000003</v>
      </c>
      <c r="S135" s="53"/>
      <c r="T135" s="119">
        <f>T136+T373+T443+T468</f>
        <v>54.824615600000008</v>
      </c>
      <c r="AT135" s="17" t="s">
        <v>77</v>
      </c>
      <c r="AU135" s="17" t="s">
        <v>100</v>
      </c>
      <c r="BK135" s="120">
        <f>BK136+BK373+BK443+BK468</f>
        <v>0</v>
      </c>
    </row>
    <row r="136" spans="2:65" s="11" customFormat="1" ht="25.9" customHeight="1">
      <c r="B136" s="121"/>
      <c r="D136" s="122" t="s">
        <v>77</v>
      </c>
      <c r="E136" s="123" t="s">
        <v>133</v>
      </c>
      <c r="F136" s="123" t="s">
        <v>134</v>
      </c>
      <c r="I136" s="124"/>
      <c r="J136" s="125">
        <f>BK136</f>
        <v>0</v>
      </c>
      <c r="L136" s="121"/>
      <c r="M136" s="126"/>
      <c r="P136" s="127">
        <f>P137+P153+P161+P171+P220+P362+P371</f>
        <v>0</v>
      </c>
      <c r="R136" s="127">
        <f>R137+R153+R161+R171+R220+R362+R371</f>
        <v>43.745745720000002</v>
      </c>
      <c r="T136" s="128">
        <f>T137+T153+T161+T171+T220+T362+T371</f>
        <v>54.547855600000005</v>
      </c>
      <c r="AR136" s="122" t="s">
        <v>86</v>
      </c>
      <c r="AT136" s="129" t="s">
        <v>77</v>
      </c>
      <c r="AU136" s="129" t="s">
        <v>78</v>
      </c>
      <c r="AY136" s="122" t="s">
        <v>135</v>
      </c>
      <c r="BK136" s="130">
        <f>BK137+BK153+BK161+BK171+BK220+BK362+BK371</f>
        <v>0</v>
      </c>
    </row>
    <row r="137" spans="2:65" s="11" customFormat="1" ht="22.75" customHeight="1">
      <c r="B137" s="121"/>
      <c r="D137" s="122" t="s">
        <v>77</v>
      </c>
      <c r="E137" s="131" t="s">
        <v>86</v>
      </c>
      <c r="F137" s="131" t="s">
        <v>136</v>
      </c>
      <c r="I137" s="124"/>
      <c r="J137" s="132">
        <f>BK137</f>
        <v>0</v>
      </c>
      <c r="L137" s="121"/>
      <c r="M137" s="126"/>
      <c r="P137" s="127">
        <f>SUM(P138:P152)</f>
        <v>0</v>
      </c>
      <c r="R137" s="127">
        <f>SUM(R138:R152)</f>
        <v>0</v>
      </c>
      <c r="T137" s="128">
        <f>SUM(T138:T152)</f>
        <v>0</v>
      </c>
      <c r="AR137" s="122" t="s">
        <v>86</v>
      </c>
      <c r="AT137" s="129" t="s">
        <v>77</v>
      </c>
      <c r="AU137" s="129" t="s">
        <v>86</v>
      </c>
      <c r="AY137" s="122" t="s">
        <v>135</v>
      </c>
      <c r="BK137" s="130">
        <f>SUM(BK138:BK152)</f>
        <v>0</v>
      </c>
    </row>
    <row r="138" spans="2:65" s="1" customFormat="1" ht="37.75" customHeight="1">
      <c r="B138" s="32"/>
      <c r="C138" s="133" t="s">
        <v>86</v>
      </c>
      <c r="D138" s="133" t="s">
        <v>137</v>
      </c>
      <c r="E138" s="134" t="s">
        <v>138</v>
      </c>
      <c r="F138" s="135" t="s">
        <v>139</v>
      </c>
      <c r="G138" s="136" t="s">
        <v>140</v>
      </c>
      <c r="H138" s="137">
        <v>6.48</v>
      </c>
      <c r="I138" s="138"/>
      <c r="J138" s="139">
        <f>ROUND(I138*H138,2)</f>
        <v>0</v>
      </c>
      <c r="K138" s="140"/>
      <c r="L138" s="32"/>
      <c r="M138" s="141" t="s">
        <v>1</v>
      </c>
      <c r="N138" s="142" t="s">
        <v>43</v>
      </c>
      <c r="P138" s="143">
        <f>O138*H138</f>
        <v>0</v>
      </c>
      <c r="Q138" s="143">
        <v>0</v>
      </c>
      <c r="R138" s="143">
        <f>Q138*H138</f>
        <v>0</v>
      </c>
      <c r="S138" s="143">
        <v>0</v>
      </c>
      <c r="T138" s="144">
        <f>S138*H138</f>
        <v>0</v>
      </c>
      <c r="AR138" s="145" t="s">
        <v>141</v>
      </c>
      <c r="AT138" s="145" t="s">
        <v>137</v>
      </c>
      <c r="AU138" s="145" t="s">
        <v>88</v>
      </c>
      <c r="AY138" s="17" t="s">
        <v>135</v>
      </c>
      <c r="BE138" s="146">
        <f>IF(N138="základní",J138,0)</f>
        <v>0</v>
      </c>
      <c r="BF138" s="146">
        <f>IF(N138="snížená",J138,0)</f>
        <v>0</v>
      </c>
      <c r="BG138" s="146">
        <f>IF(N138="zákl. přenesená",J138,0)</f>
        <v>0</v>
      </c>
      <c r="BH138" s="146">
        <f>IF(N138="sníž. přenesená",J138,0)</f>
        <v>0</v>
      </c>
      <c r="BI138" s="146">
        <f>IF(N138="nulová",J138,0)</f>
        <v>0</v>
      </c>
      <c r="BJ138" s="17" t="s">
        <v>86</v>
      </c>
      <c r="BK138" s="146">
        <f>ROUND(I138*H138,2)</f>
        <v>0</v>
      </c>
      <c r="BL138" s="17" t="s">
        <v>141</v>
      </c>
      <c r="BM138" s="145" t="s">
        <v>142</v>
      </c>
    </row>
    <row r="139" spans="2:65" s="12" customFormat="1" ht="10">
      <c r="B139" s="147"/>
      <c r="D139" s="148" t="s">
        <v>143</v>
      </c>
      <c r="E139" s="149" t="s">
        <v>1</v>
      </c>
      <c r="F139" s="150" t="s">
        <v>144</v>
      </c>
      <c r="H139" s="149" t="s">
        <v>1</v>
      </c>
      <c r="I139" s="151"/>
      <c r="L139" s="147"/>
      <c r="M139" s="152"/>
      <c r="T139" s="153"/>
      <c r="AT139" s="149" t="s">
        <v>143</v>
      </c>
      <c r="AU139" s="149" t="s">
        <v>88</v>
      </c>
      <c r="AV139" s="12" t="s">
        <v>86</v>
      </c>
      <c r="AW139" s="12" t="s">
        <v>32</v>
      </c>
      <c r="AX139" s="12" t="s">
        <v>78</v>
      </c>
      <c r="AY139" s="149" t="s">
        <v>135</v>
      </c>
    </row>
    <row r="140" spans="2:65" s="13" customFormat="1" ht="10">
      <c r="B140" s="154"/>
      <c r="D140" s="148" t="s">
        <v>143</v>
      </c>
      <c r="E140" s="155" t="s">
        <v>1</v>
      </c>
      <c r="F140" s="156" t="s">
        <v>145</v>
      </c>
      <c r="H140" s="157">
        <v>6.48</v>
      </c>
      <c r="I140" s="158"/>
      <c r="L140" s="154"/>
      <c r="M140" s="159"/>
      <c r="T140" s="160"/>
      <c r="AT140" s="155" t="s">
        <v>143</v>
      </c>
      <c r="AU140" s="155" t="s">
        <v>88</v>
      </c>
      <c r="AV140" s="13" t="s">
        <v>88</v>
      </c>
      <c r="AW140" s="13" t="s">
        <v>32</v>
      </c>
      <c r="AX140" s="13" t="s">
        <v>86</v>
      </c>
      <c r="AY140" s="155" t="s">
        <v>135</v>
      </c>
    </row>
    <row r="141" spans="2:65" s="1" customFormat="1" ht="37.75" customHeight="1">
      <c r="B141" s="32"/>
      <c r="C141" s="133" t="s">
        <v>88</v>
      </c>
      <c r="D141" s="133" t="s">
        <v>137</v>
      </c>
      <c r="E141" s="134" t="s">
        <v>146</v>
      </c>
      <c r="F141" s="135" t="s">
        <v>147</v>
      </c>
      <c r="G141" s="136" t="s">
        <v>140</v>
      </c>
      <c r="H141" s="137">
        <v>1.8</v>
      </c>
      <c r="I141" s="138"/>
      <c r="J141" s="139">
        <f>ROUND(I141*H141,2)</f>
        <v>0</v>
      </c>
      <c r="K141" s="140"/>
      <c r="L141" s="32"/>
      <c r="M141" s="141" t="s">
        <v>1</v>
      </c>
      <c r="N141" s="142" t="s">
        <v>43</v>
      </c>
      <c r="P141" s="143">
        <f>O141*H141</f>
        <v>0</v>
      </c>
      <c r="Q141" s="143">
        <v>0</v>
      </c>
      <c r="R141" s="143">
        <f>Q141*H141</f>
        <v>0</v>
      </c>
      <c r="S141" s="143">
        <v>0</v>
      </c>
      <c r="T141" s="144">
        <f>S141*H141</f>
        <v>0</v>
      </c>
      <c r="AR141" s="145" t="s">
        <v>141</v>
      </c>
      <c r="AT141" s="145" t="s">
        <v>137</v>
      </c>
      <c r="AU141" s="145" t="s">
        <v>88</v>
      </c>
      <c r="AY141" s="17" t="s">
        <v>135</v>
      </c>
      <c r="BE141" s="146">
        <f>IF(N141="základní",J141,0)</f>
        <v>0</v>
      </c>
      <c r="BF141" s="146">
        <f>IF(N141="snížená",J141,0)</f>
        <v>0</v>
      </c>
      <c r="BG141" s="146">
        <f>IF(N141="zákl. přenesená",J141,0)</f>
        <v>0</v>
      </c>
      <c r="BH141" s="146">
        <f>IF(N141="sníž. přenesená",J141,0)</f>
        <v>0</v>
      </c>
      <c r="BI141" s="146">
        <f>IF(N141="nulová",J141,0)</f>
        <v>0</v>
      </c>
      <c r="BJ141" s="17" t="s">
        <v>86</v>
      </c>
      <c r="BK141" s="146">
        <f>ROUND(I141*H141,2)</f>
        <v>0</v>
      </c>
      <c r="BL141" s="17" t="s">
        <v>141</v>
      </c>
      <c r="BM141" s="145" t="s">
        <v>148</v>
      </c>
    </row>
    <row r="142" spans="2:65" s="13" customFormat="1" ht="10">
      <c r="B142" s="154"/>
      <c r="D142" s="148" t="s">
        <v>143</v>
      </c>
      <c r="E142" s="155" t="s">
        <v>1</v>
      </c>
      <c r="F142" s="156" t="s">
        <v>149</v>
      </c>
      <c r="H142" s="157">
        <v>1.8</v>
      </c>
      <c r="I142" s="158"/>
      <c r="L142" s="154"/>
      <c r="M142" s="159"/>
      <c r="T142" s="160"/>
      <c r="AT142" s="155" t="s">
        <v>143</v>
      </c>
      <c r="AU142" s="155" t="s">
        <v>88</v>
      </c>
      <c r="AV142" s="13" t="s">
        <v>88</v>
      </c>
      <c r="AW142" s="13" t="s">
        <v>32</v>
      </c>
      <c r="AX142" s="13" t="s">
        <v>86</v>
      </c>
      <c r="AY142" s="155" t="s">
        <v>135</v>
      </c>
    </row>
    <row r="143" spans="2:65" s="1" customFormat="1" ht="37.75" customHeight="1">
      <c r="B143" s="32"/>
      <c r="C143" s="133" t="s">
        <v>150</v>
      </c>
      <c r="D143" s="133" t="s">
        <v>137</v>
      </c>
      <c r="E143" s="134" t="s">
        <v>151</v>
      </c>
      <c r="F143" s="135" t="s">
        <v>152</v>
      </c>
      <c r="G143" s="136" t="s">
        <v>140</v>
      </c>
      <c r="H143" s="137">
        <v>1.8</v>
      </c>
      <c r="I143" s="138"/>
      <c r="J143" s="139">
        <f>ROUND(I143*H143,2)</f>
        <v>0</v>
      </c>
      <c r="K143" s="140"/>
      <c r="L143" s="32"/>
      <c r="M143" s="141" t="s">
        <v>1</v>
      </c>
      <c r="N143" s="142" t="s">
        <v>43</v>
      </c>
      <c r="P143" s="143">
        <f>O143*H143</f>
        <v>0</v>
      </c>
      <c r="Q143" s="143">
        <v>0</v>
      </c>
      <c r="R143" s="143">
        <f>Q143*H143</f>
        <v>0</v>
      </c>
      <c r="S143" s="143">
        <v>0</v>
      </c>
      <c r="T143" s="144">
        <f>S143*H143</f>
        <v>0</v>
      </c>
      <c r="AR143" s="145" t="s">
        <v>141</v>
      </c>
      <c r="AT143" s="145" t="s">
        <v>137</v>
      </c>
      <c r="AU143" s="145" t="s">
        <v>88</v>
      </c>
      <c r="AY143" s="17" t="s">
        <v>135</v>
      </c>
      <c r="BE143" s="146">
        <f>IF(N143="základní",J143,0)</f>
        <v>0</v>
      </c>
      <c r="BF143" s="146">
        <f>IF(N143="snížená",J143,0)</f>
        <v>0</v>
      </c>
      <c r="BG143" s="146">
        <f>IF(N143="zákl. přenesená",J143,0)</f>
        <v>0</v>
      </c>
      <c r="BH143" s="146">
        <f>IF(N143="sníž. přenesená",J143,0)</f>
        <v>0</v>
      </c>
      <c r="BI143" s="146">
        <f>IF(N143="nulová",J143,0)</f>
        <v>0</v>
      </c>
      <c r="BJ143" s="17" t="s">
        <v>86</v>
      </c>
      <c r="BK143" s="146">
        <f>ROUND(I143*H143,2)</f>
        <v>0</v>
      </c>
      <c r="BL143" s="17" t="s">
        <v>141</v>
      </c>
      <c r="BM143" s="145" t="s">
        <v>153</v>
      </c>
    </row>
    <row r="144" spans="2:65" s="1" customFormat="1" ht="37.75" customHeight="1">
      <c r="B144" s="32"/>
      <c r="C144" s="133" t="s">
        <v>141</v>
      </c>
      <c r="D144" s="133" t="s">
        <v>137</v>
      </c>
      <c r="E144" s="134" t="s">
        <v>154</v>
      </c>
      <c r="F144" s="135" t="s">
        <v>155</v>
      </c>
      <c r="G144" s="136" t="s">
        <v>140</v>
      </c>
      <c r="H144" s="137">
        <v>7.2</v>
      </c>
      <c r="I144" s="138"/>
      <c r="J144" s="139">
        <f>ROUND(I144*H144,2)</f>
        <v>0</v>
      </c>
      <c r="K144" s="140"/>
      <c r="L144" s="32"/>
      <c r="M144" s="141" t="s">
        <v>1</v>
      </c>
      <c r="N144" s="142" t="s">
        <v>43</v>
      </c>
      <c r="P144" s="143">
        <f>O144*H144</f>
        <v>0</v>
      </c>
      <c r="Q144" s="143">
        <v>0</v>
      </c>
      <c r="R144" s="143">
        <f>Q144*H144</f>
        <v>0</v>
      </c>
      <c r="S144" s="143">
        <v>0</v>
      </c>
      <c r="T144" s="144">
        <f>S144*H144</f>
        <v>0</v>
      </c>
      <c r="AR144" s="145" t="s">
        <v>141</v>
      </c>
      <c r="AT144" s="145" t="s">
        <v>137</v>
      </c>
      <c r="AU144" s="145" t="s">
        <v>88</v>
      </c>
      <c r="AY144" s="17" t="s">
        <v>135</v>
      </c>
      <c r="BE144" s="146">
        <f>IF(N144="základní",J144,0)</f>
        <v>0</v>
      </c>
      <c r="BF144" s="146">
        <f>IF(N144="snížená",J144,0)</f>
        <v>0</v>
      </c>
      <c r="BG144" s="146">
        <f>IF(N144="zákl. přenesená",J144,0)</f>
        <v>0</v>
      </c>
      <c r="BH144" s="146">
        <f>IF(N144="sníž. přenesená",J144,0)</f>
        <v>0</v>
      </c>
      <c r="BI144" s="146">
        <f>IF(N144="nulová",J144,0)</f>
        <v>0</v>
      </c>
      <c r="BJ144" s="17" t="s">
        <v>86</v>
      </c>
      <c r="BK144" s="146">
        <f>ROUND(I144*H144,2)</f>
        <v>0</v>
      </c>
      <c r="BL144" s="17" t="s">
        <v>141</v>
      </c>
      <c r="BM144" s="145" t="s">
        <v>156</v>
      </c>
    </row>
    <row r="145" spans="2:65" s="13" customFormat="1" ht="10">
      <c r="B145" s="154"/>
      <c r="D145" s="148" t="s">
        <v>143</v>
      </c>
      <c r="E145" s="155" t="s">
        <v>1</v>
      </c>
      <c r="F145" s="156" t="s">
        <v>157</v>
      </c>
      <c r="H145" s="157">
        <v>7.2</v>
      </c>
      <c r="I145" s="158"/>
      <c r="L145" s="154"/>
      <c r="M145" s="159"/>
      <c r="T145" s="160"/>
      <c r="AT145" s="155" t="s">
        <v>143</v>
      </c>
      <c r="AU145" s="155" t="s">
        <v>88</v>
      </c>
      <c r="AV145" s="13" t="s">
        <v>88</v>
      </c>
      <c r="AW145" s="13" t="s">
        <v>32</v>
      </c>
      <c r="AX145" s="13" t="s">
        <v>86</v>
      </c>
      <c r="AY145" s="155" t="s">
        <v>135</v>
      </c>
    </row>
    <row r="146" spans="2:65" s="1" customFormat="1" ht="24.15" customHeight="1">
      <c r="B146" s="32"/>
      <c r="C146" s="133" t="s">
        <v>158</v>
      </c>
      <c r="D146" s="133" t="s">
        <v>137</v>
      </c>
      <c r="E146" s="134" t="s">
        <v>159</v>
      </c>
      <c r="F146" s="135" t="s">
        <v>160</v>
      </c>
      <c r="G146" s="136" t="s">
        <v>140</v>
      </c>
      <c r="H146" s="137">
        <v>1.8</v>
      </c>
      <c r="I146" s="138"/>
      <c r="J146" s="139">
        <f>ROUND(I146*H146,2)</f>
        <v>0</v>
      </c>
      <c r="K146" s="140"/>
      <c r="L146" s="32"/>
      <c r="M146" s="141" t="s">
        <v>1</v>
      </c>
      <c r="N146" s="142" t="s">
        <v>43</v>
      </c>
      <c r="P146" s="143">
        <f>O146*H146</f>
        <v>0</v>
      </c>
      <c r="Q146" s="143">
        <v>0</v>
      </c>
      <c r="R146" s="143">
        <f>Q146*H146</f>
        <v>0</v>
      </c>
      <c r="S146" s="143">
        <v>0</v>
      </c>
      <c r="T146" s="144">
        <f>S146*H146</f>
        <v>0</v>
      </c>
      <c r="AR146" s="145" t="s">
        <v>141</v>
      </c>
      <c r="AT146" s="145" t="s">
        <v>137</v>
      </c>
      <c r="AU146" s="145" t="s">
        <v>88</v>
      </c>
      <c r="AY146" s="17" t="s">
        <v>135</v>
      </c>
      <c r="BE146" s="146">
        <f>IF(N146="základní",J146,0)</f>
        <v>0</v>
      </c>
      <c r="BF146" s="146">
        <f>IF(N146="snížená",J146,0)</f>
        <v>0</v>
      </c>
      <c r="BG146" s="146">
        <f>IF(N146="zákl. přenesená",J146,0)</f>
        <v>0</v>
      </c>
      <c r="BH146" s="146">
        <f>IF(N146="sníž. přenesená",J146,0)</f>
        <v>0</v>
      </c>
      <c r="BI146" s="146">
        <f>IF(N146="nulová",J146,0)</f>
        <v>0</v>
      </c>
      <c r="BJ146" s="17" t="s">
        <v>86</v>
      </c>
      <c r="BK146" s="146">
        <f>ROUND(I146*H146,2)</f>
        <v>0</v>
      </c>
      <c r="BL146" s="17" t="s">
        <v>141</v>
      </c>
      <c r="BM146" s="145" t="s">
        <v>161</v>
      </c>
    </row>
    <row r="147" spans="2:65" s="1" customFormat="1" ht="24.15" customHeight="1">
      <c r="B147" s="32"/>
      <c r="C147" s="133" t="s">
        <v>162</v>
      </c>
      <c r="D147" s="133" t="s">
        <v>137</v>
      </c>
      <c r="E147" s="134" t="s">
        <v>163</v>
      </c>
      <c r="F147" s="135" t="s">
        <v>164</v>
      </c>
      <c r="G147" s="136" t="s">
        <v>165</v>
      </c>
      <c r="H147" s="137">
        <v>2.88</v>
      </c>
      <c r="I147" s="138"/>
      <c r="J147" s="139">
        <f>ROUND(I147*H147,2)</f>
        <v>0</v>
      </c>
      <c r="K147" s="140"/>
      <c r="L147" s="32"/>
      <c r="M147" s="141" t="s">
        <v>1</v>
      </c>
      <c r="N147" s="142" t="s">
        <v>43</v>
      </c>
      <c r="P147" s="143">
        <f>O147*H147</f>
        <v>0</v>
      </c>
      <c r="Q147" s="143">
        <v>0</v>
      </c>
      <c r="R147" s="143">
        <f>Q147*H147</f>
        <v>0</v>
      </c>
      <c r="S147" s="143">
        <v>0</v>
      </c>
      <c r="T147" s="144">
        <f>S147*H147</f>
        <v>0</v>
      </c>
      <c r="AR147" s="145" t="s">
        <v>141</v>
      </c>
      <c r="AT147" s="145" t="s">
        <v>137</v>
      </c>
      <c r="AU147" s="145" t="s">
        <v>88</v>
      </c>
      <c r="AY147" s="17" t="s">
        <v>135</v>
      </c>
      <c r="BE147" s="146">
        <f>IF(N147="základní",J147,0)</f>
        <v>0</v>
      </c>
      <c r="BF147" s="146">
        <f>IF(N147="snížená",J147,0)</f>
        <v>0</v>
      </c>
      <c r="BG147" s="146">
        <f>IF(N147="zákl. přenesená",J147,0)</f>
        <v>0</v>
      </c>
      <c r="BH147" s="146">
        <f>IF(N147="sníž. přenesená",J147,0)</f>
        <v>0</v>
      </c>
      <c r="BI147" s="146">
        <f>IF(N147="nulová",J147,0)</f>
        <v>0</v>
      </c>
      <c r="BJ147" s="17" t="s">
        <v>86</v>
      </c>
      <c r="BK147" s="146">
        <f>ROUND(I147*H147,2)</f>
        <v>0</v>
      </c>
      <c r="BL147" s="17" t="s">
        <v>141</v>
      </c>
      <c r="BM147" s="145" t="s">
        <v>166</v>
      </c>
    </row>
    <row r="148" spans="2:65" s="13" customFormat="1" ht="10">
      <c r="B148" s="154"/>
      <c r="D148" s="148" t="s">
        <v>143</v>
      </c>
      <c r="E148" s="155" t="s">
        <v>1</v>
      </c>
      <c r="F148" s="156" t="s">
        <v>167</v>
      </c>
      <c r="H148" s="157">
        <v>2.88</v>
      </c>
      <c r="I148" s="158"/>
      <c r="L148" s="154"/>
      <c r="M148" s="159"/>
      <c r="T148" s="160"/>
      <c r="AT148" s="155" t="s">
        <v>143</v>
      </c>
      <c r="AU148" s="155" t="s">
        <v>88</v>
      </c>
      <c r="AV148" s="13" t="s">
        <v>88</v>
      </c>
      <c r="AW148" s="13" t="s">
        <v>32</v>
      </c>
      <c r="AX148" s="13" t="s">
        <v>86</v>
      </c>
      <c r="AY148" s="155" t="s">
        <v>135</v>
      </c>
    </row>
    <row r="149" spans="2:65" s="1" customFormat="1" ht="16.5" customHeight="1">
      <c r="B149" s="32"/>
      <c r="C149" s="133" t="s">
        <v>168</v>
      </c>
      <c r="D149" s="133" t="s">
        <v>137</v>
      </c>
      <c r="E149" s="134" t="s">
        <v>169</v>
      </c>
      <c r="F149" s="135" t="s">
        <v>170</v>
      </c>
      <c r="G149" s="136" t="s">
        <v>140</v>
      </c>
      <c r="H149" s="137">
        <v>1.8</v>
      </c>
      <c r="I149" s="138"/>
      <c r="J149" s="139">
        <f>ROUND(I149*H149,2)</f>
        <v>0</v>
      </c>
      <c r="K149" s="140"/>
      <c r="L149" s="32"/>
      <c r="M149" s="141" t="s">
        <v>1</v>
      </c>
      <c r="N149" s="142" t="s">
        <v>43</v>
      </c>
      <c r="P149" s="143">
        <f>O149*H149</f>
        <v>0</v>
      </c>
      <c r="Q149" s="143">
        <v>0</v>
      </c>
      <c r="R149" s="143">
        <f>Q149*H149</f>
        <v>0</v>
      </c>
      <c r="S149" s="143">
        <v>0</v>
      </c>
      <c r="T149" s="144">
        <f>S149*H149</f>
        <v>0</v>
      </c>
      <c r="AR149" s="145" t="s">
        <v>141</v>
      </c>
      <c r="AT149" s="145" t="s">
        <v>137</v>
      </c>
      <c r="AU149" s="145" t="s">
        <v>88</v>
      </c>
      <c r="AY149" s="17" t="s">
        <v>135</v>
      </c>
      <c r="BE149" s="146">
        <f>IF(N149="základní",J149,0)</f>
        <v>0</v>
      </c>
      <c r="BF149" s="146">
        <f>IF(N149="snížená",J149,0)</f>
        <v>0</v>
      </c>
      <c r="BG149" s="146">
        <f>IF(N149="zákl. přenesená",J149,0)</f>
        <v>0</v>
      </c>
      <c r="BH149" s="146">
        <f>IF(N149="sníž. přenesená",J149,0)</f>
        <v>0</v>
      </c>
      <c r="BI149" s="146">
        <f>IF(N149="nulová",J149,0)</f>
        <v>0</v>
      </c>
      <c r="BJ149" s="17" t="s">
        <v>86</v>
      </c>
      <c r="BK149" s="146">
        <f>ROUND(I149*H149,2)</f>
        <v>0</v>
      </c>
      <c r="BL149" s="17" t="s">
        <v>141</v>
      </c>
      <c r="BM149" s="145" t="s">
        <v>171</v>
      </c>
    </row>
    <row r="150" spans="2:65" s="1" customFormat="1" ht="33" customHeight="1">
      <c r="B150" s="32"/>
      <c r="C150" s="133" t="s">
        <v>172</v>
      </c>
      <c r="D150" s="133" t="s">
        <v>137</v>
      </c>
      <c r="E150" s="134" t="s">
        <v>173</v>
      </c>
      <c r="F150" s="135" t="s">
        <v>174</v>
      </c>
      <c r="G150" s="136" t="s">
        <v>140</v>
      </c>
      <c r="H150" s="137">
        <v>4.68</v>
      </c>
      <c r="I150" s="138"/>
      <c r="J150" s="139">
        <f>ROUND(I150*H150,2)</f>
        <v>0</v>
      </c>
      <c r="K150" s="140"/>
      <c r="L150" s="32"/>
      <c r="M150" s="141" t="s">
        <v>1</v>
      </c>
      <c r="N150" s="142" t="s">
        <v>43</v>
      </c>
      <c r="P150" s="143">
        <f>O150*H150</f>
        <v>0</v>
      </c>
      <c r="Q150" s="143">
        <v>0</v>
      </c>
      <c r="R150" s="143">
        <f>Q150*H150</f>
        <v>0</v>
      </c>
      <c r="S150" s="143">
        <v>0</v>
      </c>
      <c r="T150" s="144">
        <f>S150*H150</f>
        <v>0</v>
      </c>
      <c r="AR150" s="145" t="s">
        <v>141</v>
      </c>
      <c r="AT150" s="145" t="s">
        <v>137</v>
      </c>
      <c r="AU150" s="145" t="s">
        <v>88</v>
      </c>
      <c r="AY150" s="17" t="s">
        <v>135</v>
      </c>
      <c r="BE150" s="146">
        <f>IF(N150="základní",J150,0)</f>
        <v>0</v>
      </c>
      <c r="BF150" s="146">
        <f>IF(N150="snížená",J150,0)</f>
        <v>0</v>
      </c>
      <c r="BG150" s="146">
        <f>IF(N150="zákl. přenesená",J150,0)</f>
        <v>0</v>
      </c>
      <c r="BH150" s="146">
        <f>IF(N150="sníž. přenesená",J150,0)</f>
        <v>0</v>
      </c>
      <c r="BI150" s="146">
        <f>IF(N150="nulová",J150,0)</f>
        <v>0</v>
      </c>
      <c r="BJ150" s="17" t="s">
        <v>86</v>
      </c>
      <c r="BK150" s="146">
        <f>ROUND(I150*H150,2)</f>
        <v>0</v>
      </c>
      <c r="BL150" s="17" t="s">
        <v>141</v>
      </c>
      <c r="BM150" s="145" t="s">
        <v>175</v>
      </c>
    </row>
    <row r="151" spans="2:65" s="12" customFormat="1" ht="10">
      <c r="B151" s="147"/>
      <c r="D151" s="148" t="s">
        <v>143</v>
      </c>
      <c r="E151" s="149" t="s">
        <v>1</v>
      </c>
      <c r="F151" s="150" t="s">
        <v>176</v>
      </c>
      <c r="H151" s="149" t="s">
        <v>1</v>
      </c>
      <c r="I151" s="151"/>
      <c r="L151" s="147"/>
      <c r="M151" s="152"/>
      <c r="T151" s="153"/>
      <c r="AT151" s="149" t="s">
        <v>143</v>
      </c>
      <c r="AU151" s="149" t="s">
        <v>88</v>
      </c>
      <c r="AV151" s="12" t="s">
        <v>86</v>
      </c>
      <c r="AW151" s="12" t="s">
        <v>32</v>
      </c>
      <c r="AX151" s="12" t="s">
        <v>78</v>
      </c>
      <c r="AY151" s="149" t="s">
        <v>135</v>
      </c>
    </row>
    <row r="152" spans="2:65" s="13" customFormat="1" ht="10">
      <c r="B152" s="154"/>
      <c r="D152" s="148" t="s">
        <v>143</v>
      </c>
      <c r="E152" s="155" t="s">
        <v>1</v>
      </c>
      <c r="F152" s="156" t="s">
        <v>177</v>
      </c>
      <c r="H152" s="157">
        <v>4.68</v>
      </c>
      <c r="I152" s="158"/>
      <c r="L152" s="154"/>
      <c r="M152" s="159"/>
      <c r="T152" s="160"/>
      <c r="AT152" s="155" t="s">
        <v>143</v>
      </c>
      <c r="AU152" s="155" t="s">
        <v>88</v>
      </c>
      <c r="AV152" s="13" t="s">
        <v>88</v>
      </c>
      <c r="AW152" s="13" t="s">
        <v>32</v>
      </c>
      <c r="AX152" s="13" t="s">
        <v>86</v>
      </c>
      <c r="AY152" s="155" t="s">
        <v>135</v>
      </c>
    </row>
    <row r="153" spans="2:65" s="11" customFormat="1" ht="22.75" customHeight="1">
      <c r="B153" s="121"/>
      <c r="D153" s="122" t="s">
        <v>77</v>
      </c>
      <c r="E153" s="131" t="s">
        <v>88</v>
      </c>
      <c r="F153" s="131" t="s">
        <v>178</v>
      </c>
      <c r="I153" s="124"/>
      <c r="J153" s="132">
        <f>BK153</f>
        <v>0</v>
      </c>
      <c r="L153" s="121"/>
      <c r="M153" s="126"/>
      <c r="P153" s="127">
        <f>SUM(P154:P160)</f>
        <v>0</v>
      </c>
      <c r="R153" s="127">
        <f>SUM(R154:R160)</f>
        <v>8.1912876299999997</v>
      </c>
      <c r="T153" s="128">
        <f>SUM(T154:T160)</f>
        <v>0</v>
      </c>
      <c r="AR153" s="122" t="s">
        <v>86</v>
      </c>
      <c r="AT153" s="129" t="s">
        <v>77</v>
      </c>
      <c r="AU153" s="129" t="s">
        <v>86</v>
      </c>
      <c r="AY153" s="122" t="s">
        <v>135</v>
      </c>
      <c r="BK153" s="130">
        <f>SUM(BK154:BK160)</f>
        <v>0</v>
      </c>
    </row>
    <row r="154" spans="2:65" s="1" customFormat="1" ht="24.15" customHeight="1">
      <c r="B154" s="32"/>
      <c r="C154" s="133" t="s">
        <v>179</v>
      </c>
      <c r="D154" s="133" t="s">
        <v>137</v>
      </c>
      <c r="E154" s="134" t="s">
        <v>180</v>
      </c>
      <c r="F154" s="135" t="s">
        <v>181</v>
      </c>
      <c r="G154" s="136" t="s">
        <v>140</v>
      </c>
      <c r="H154" s="137">
        <v>3.214</v>
      </c>
      <c r="I154" s="138"/>
      <c r="J154" s="139">
        <f>ROUND(I154*H154,2)</f>
        <v>0</v>
      </c>
      <c r="K154" s="140"/>
      <c r="L154" s="32"/>
      <c r="M154" s="141" t="s">
        <v>1</v>
      </c>
      <c r="N154" s="142" t="s">
        <v>43</v>
      </c>
      <c r="P154" s="143">
        <f>O154*H154</f>
        <v>0</v>
      </c>
      <c r="Q154" s="143">
        <v>2.5018699999999998</v>
      </c>
      <c r="R154" s="143">
        <f>Q154*H154</f>
        <v>8.0410101799999989</v>
      </c>
      <c r="S154" s="143">
        <v>0</v>
      </c>
      <c r="T154" s="144">
        <f>S154*H154</f>
        <v>0</v>
      </c>
      <c r="AR154" s="145" t="s">
        <v>141</v>
      </c>
      <c r="AT154" s="145" t="s">
        <v>137</v>
      </c>
      <c r="AU154" s="145" t="s">
        <v>88</v>
      </c>
      <c r="AY154" s="17" t="s">
        <v>135</v>
      </c>
      <c r="BE154" s="146">
        <f>IF(N154="základní",J154,0)</f>
        <v>0</v>
      </c>
      <c r="BF154" s="146">
        <f>IF(N154="snížená",J154,0)</f>
        <v>0</v>
      </c>
      <c r="BG154" s="146">
        <f>IF(N154="zákl. přenesená",J154,0)</f>
        <v>0</v>
      </c>
      <c r="BH154" s="146">
        <f>IF(N154="sníž. přenesená",J154,0)</f>
        <v>0</v>
      </c>
      <c r="BI154" s="146">
        <f>IF(N154="nulová",J154,0)</f>
        <v>0</v>
      </c>
      <c r="BJ154" s="17" t="s">
        <v>86</v>
      </c>
      <c r="BK154" s="146">
        <f>ROUND(I154*H154,2)</f>
        <v>0</v>
      </c>
      <c r="BL154" s="17" t="s">
        <v>141</v>
      </c>
      <c r="BM154" s="145" t="s">
        <v>182</v>
      </c>
    </row>
    <row r="155" spans="2:65" s="13" customFormat="1" ht="10">
      <c r="B155" s="154"/>
      <c r="D155" s="148" t="s">
        <v>143</v>
      </c>
      <c r="E155" s="155" t="s">
        <v>1</v>
      </c>
      <c r="F155" s="156" t="s">
        <v>183</v>
      </c>
      <c r="H155" s="157">
        <v>3.214</v>
      </c>
      <c r="I155" s="158"/>
      <c r="L155" s="154"/>
      <c r="M155" s="159"/>
      <c r="T155" s="160"/>
      <c r="AT155" s="155" t="s">
        <v>143</v>
      </c>
      <c r="AU155" s="155" t="s">
        <v>88</v>
      </c>
      <c r="AV155" s="13" t="s">
        <v>88</v>
      </c>
      <c r="AW155" s="13" t="s">
        <v>32</v>
      </c>
      <c r="AX155" s="13" t="s">
        <v>86</v>
      </c>
      <c r="AY155" s="155" t="s">
        <v>135</v>
      </c>
    </row>
    <row r="156" spans="2:65" s="1" customFormat="1" ht="16.5" customHeight="1">
      <c r="B156" s="32"/>
      <c r="C156" s="133" t="s">
        <v>184</v>
      </c>
      <c r="D156" s="133" t="s">
        <v>137</v>
      </c>
      <c r="E156" s="134" t="s">
        <v>185</v>
      </c>
      <c r="F156" s="135" t="s">
        <v>186</v>
      </c>
      <c r="G156" s="136" t="s">
        <v>187</v>
      </c>
      <c r="H156" s="137">
        <v>6.48</v>
      </c>
      <c r="I156" s="138"/>
      <c r="J156" s="139">
        <f>ROUND(I156*H156,2)</f>
        <v>0</v>
      </c>
      <c r="K156" s="140"/>
      <c r="L156" s="32"/>
      <c r="M156" s="141" t="s">
        <v>1</v>
      </c>
      <c r="N156" s="142" t="s">
        <v>43</v>
      </c>
      <c r="P156" s="143">
        <f>O156*H156</f>
        <v>0</v>
      </c>
      <c r="Q156" s="143">
        <v>2.6900000000000001E-3</v>
      </c>
      <c r="R156" s="143">
        <f>Q156*H156</f>
        <v>1.7431200000000001E-2</v>
      </c>
      <c r="S156" s="143">
        <v>0</v>
      </c>
      <c r="T156" s="144">
        <f>S156*H156</f>
        <v>0</v>
      </c>
      <c r="AR156" s="145" t="s">
        <v>141</v>
      </c>
      <c r="AT156" s="145" t="s">
        <v>137</v>
      </c>
      <c r="AU156" s="145" t="s">
        <v>88</v>
      </c>
      <c r="AY156" s="17" t="s">
        <v>135</v>
      </c>
      <c r="BE156" s="146">
        <f>IF(N156="základní",J156,0)</f>
        <v>0</v>
      </c>
      <c r="BF156" s="146">
        <f>IF(N156="snížená",J156,0)</f>
        <v>0</v>
      </c>
      <c r="BG156" s="146">
        <f>IF(N156="zákl. přenesená",J156,0)</f>
        <v>0</v>
      </c>
      <c r="BH156" s="146">
        <f>IF(N156="sníž. přenesená",J156,0)</f>
        <v>0</v>
      </c>
      <c r="BI156" s="146">
        <f>IF(N156="nulová",J156,0)</f>
        <v>0</v>
      </c>
      <c r="BJ156" s="17" t="s">
        <v>86</v>
      </c>
      <c r="BK156" s="146">
        <f>ROUND(I156*H156,2)</f>
        <v>0</v>
      </c>
      <c r="BL156" s="17" t="s">
        <v>141</v>
      </c>
      <c r="BM156" s="145" t="s">
        <v>188</v>
      </c>
    </row>
    <row r="157" spans="2:65" s="13" customFormat="1" ht="10">
      <c r="B157" s="154"/>
      <c r="D157" s="148" t="s">
        <v>143</v>
      </c>
      <c r="E157" s="155" t="s">
        <v>1</v>
      </c>
      <c r="F157" s="156" t="s">
        <v>189</v>
      </c>
      <c r="H157" s="157">
        <v>6.48</v>
      </c>
      <c r="I157" s="158"/>
      <c r="L157" s="154"/>
      <c r="M157" s="159"/>
      <c r="T157" s="160"/>
      <c r="AT157" s="155" t="s">
        <v>143</v>
      </c>
      <c r="AU157" s="155" t="s">
        <v>88</v>
      </c>
      <c r="AV157" s="13" t="s">
        <v>88</v>
      </c>
      <c r="AW157" s="13" t="s">
        <v>32</v>
      </c>
      <c r="AX157" s="13" t="s">
        <v>86</v>
      </c>
      <c r="AY157" s="155" t="s">
        <v>135</v>
      </c>
    </row>
    <row r="158" spans="2:65" s="1" customFormat="1" ht="16.5" customHeight="1">
      <c r="B158" s="32"/>
      <c r="C158" s="133" t="s">
        <v>190</v>
      </c>
      <c r="D158" s="133" t="s">
        <v>137</v>
      </c>
      <c r="E158" s="134" t="s">
        <v>191</v>
      </c>
      <c r="F158" s="135" t="s">
        <v>192</v>
      </c>
      <c r="G158" s="136" t="s">
        <v>187</v>
      </c>
      <c r="H158" s="137">
        <v>6.48</v>
      </c>
      <c r="I158" s="138"/>
      <c r="J158" s="139">
        <f>ROUND(I158*H158,2)</f>
        <v>0</v>
      </c>
      <c r="K158" s="140"/>
      <c r="L158" s="32"/>
      <c r="M158" s="141" t="s">
        <v>1</v>
      </c>
      <c r="N158" s="142" t="s">
        <v>43</v>
      </c>
      <c r="P158" s="143">
        <f>O158*H158</f>
        <v>0</v>
      </c>
      <c r="Q158" s="143">
        <v>0</v>
      </c>
      <c r="R158" s="143">
        <f>Q158*H158</f>
        <v>0</v>
      </c>
      <c r="S158" s="143">
        <v>0</v>
      </c>
      <c r="T158" s="144">
        <f>S158*H158</f>
        <v>0</v>
      </c>
      <c r="AR158" s="145" t="s">
        <v>141</v>
      </c>
      <c r="AT158" s="145" t="s">
        <v>137</v>
      </c>
      <c r="AU158" s="145" t="s">
        <v>88</v>
      </c>
      <c r="AY158" s="17" t="s">
        <v>135</v>
      </c>
      <c r="BE158" s="146">
        <f>IF(N158="základní",J158,0)</f>
        <v>0</v>
      </c>
      <c r="BF158" s="146">
        <f>IF(N158="snížená",J158,0)</f>
        <v>0</v>
      </c>
      <c r="BG158" s="146">
        <f>IF(N158="zákl. přenesená",J158,0)</f>
        <v>0</v>
      </c>
      <c r="BH158" s="146">
        <f>IF(N158="sníž. přenesená",J158,0)</f>
        <v>0</v>
      </c>
      <c r="BI158" s="146">
        <f>IF(N158="nulová",J158,0)</f>
        <v>0</v>
      </c>
      <c r="BJ158" s="17" t="s">
        <v>86</v>
      </c>
      <c r="BK158" s="146">
        <f>ROUND(I158*H158,2)</f>
        <v>0</v>
      </c>
      <c r="BL158" s="17" t="s">
        <v>141</v>
      </c>
      <c r="BM158" s="145" t="s">
        <v>193</v>
      </c>
    </row>
    <row r="159" spans="2:65" s="1" customFormat="1" ht="16.5" customHeight="1">
      <c r="B159" s="32"/>
      <c r="C159" s="133" t="s">
        <v>8</v>
      </c>
      <c r="D159" s="133" t="s">
        <v>137</v>
      </c>
      <c r="E159" s="134" t="s">
        <v>194</v>
      </c>
      <c r="F159" s="135" t="s">
        <v>195</v>
      </c>
      <c r="G159" s="136" t="s">
        <v>165</v>
      </c>
      <c r="H159" s="137">
        <v>0.125</v>
      </c>
      <c r="I159" s="138"/>
      <c r="J159" s="139">
        <f>ROUND(I159*H159,2)</f>
        <v>0</v>
      </c>
      <c r="K159" s="140"/>
      <c r="L159" s="32"/>
      <c r="M159" s="141" t="s">
        <v>1</v>
      </c>
      <c r="N159" s="142" t="s">
        <v>43</v>
      </c>
      <c r="P159" s="143">
        <f>O159*H159</f>
        <v>0</v>
      </c>
      <c r="Q159" s="143">
        <v>1.06277</v>
      </c>
      <c r="R159" s="143">
        <f>Q159*H159</f>
        <v>0.13284625</v>
      </c>
      <c r="S159" s="143">
        <v>0</v>
      </c>
      <c r="T159" s="144">
        <f>S159*H159</f>
        <v>0</v>
      </c>
      <c r="AR159" s="145" t="s">
        <v>141</v>
      </c>
      <c r="AT159" s="145" t="s">
        <v>137</v>
      </c>
      <c r="AU159" s="145" t="s">
        <v>88</v>
      </c>
      <c r="AY159" s="17" t="s">
        <v>135</v>
      </c>
      <c r="BE159" s="146">
        <f>IF(N159="základní",J159,0)</f>
        <v>0</v>
      </c>
      <c r="BF159" s="146">
        <f>IF(N159="snížená",J159,0)</f>
        <v>0</v>
      </c>
      <c r="BG159" s="146">
        <f>IF(N159="zákl. přenesená",J159,0)</f>
        <v>0</v>
      </c>
      <c r="BH159" s="146">
        <f>IF(N159="sníž. přenesená",J159,0)</f>
        <v>0</v>
      </c>
      <c r="BI159" s="146">
        <f>IF(N159="nulová",J159,0)</f>
        <v>0</v>
      </c>
      <c r="BJ159" s="17" t="s">
        <v>86</v>
      </c>
      <c r="BK159" s="146">
        <f>ROUND(I159*H159,2)</f>
        <v>0</v>
      </c>
      <c r="BL159" s="17" t="s">
        <v>141</v>
      </c>
      <c r="BM159" s="145" t="s">
        <v>196</v>
      </c>
    </row>
    <row r="160" spans="2:65" s="13" customFormat="1" ht="10">
      <c r="B160" s="154"/>
      <c r="D160" s="148" t="s">
        <v>143</v>
      </c>
      <c r="E160" s="155" t="s">
        <v>1</v>
      </c>
      <c r="F160" s="156" t="s">
        <v>197</v>
      </c>
      <c r="H160" s="157">
        <v>0.125</v>
      </c>
      <c r="I160" s="158"/>
      <c r="L160" s="154"/>
      <c r="M160" s="159"/>
      <c r="T160" s="160"/>
      <c r="AT160" s="155" t="s">
        <v>143</v>
      </c>
      <c r="AU160" s="155" t="s">
        <v>88</v>
      </c>
      <c r="AV160" s="13" t="s">
        <v>88</v>
      </c>
      <c r="AW160" s="13" t="s">
        <v>32</v>
      </c>
      <c r="AX160" s="13" t="s">
        <v>86</v>
      </c>
      <c r="AY160" s="155" t="s">
        <v>135</v>
      </c>
    </row>
    <row r="161" spans="2:65" s="11" customFormat="1" ht="22.75" customHeight="1">
      <c r="B161" s="121"/>
      <c r="D161" s="122" t="s">
        <v>77</v>
      </c>
      <c r="E161" s="131" t="s">
        <v>150</v>
      </c>
      <c r="F161" s="131" t="s">
        <v>198</v>
      </c>
      <c r="I161" s="124"/>
      <c r="J161" s="132">
        <f>BK161</f>
        <v>0</v>
      </c>
      <c r="L161" s="121"/>
      <c r="M161" s="126"/>
      <c r="P161" s="127">
        <f>SUM(P162:P170)</f>
        <v>0</v>
      </c>
      <c r="R161" s="127">
        <f>SUM(R162:R170)</f>
        <v>3.1142159999999999</v>
      </c>
      <c r="T161" s="128">
        <f>SUM(T162:T170)</f>
        <v>0</v>
      </c>
      <c r="AR161" s="122" t="s">
        <v>86</v>
      </c>
      <c r="AT161" s="129" t="s">
        <v>77</v>
      </c>
      <c r="AU161" s="129" t="s">
        <v>86</v>
      </c>
      <c r="AY161" s="122" t="s">
        <v>135</v>
      </c>
      <c r="BK161" s="130">
        <f>SUM(BK162:BK170)</f>
        <v>0</v>
      </c>
    </row>
    <row r="162" spans="2:65" s="1" customFormat="1" ht="24.15" customHeight="1">
      <c r="B162" s="32"/>
      <c r="C162" s="133" t="s">
        <v>199</v>
      </c>
      <c r="D162" s="133" t="s">
        <v>137</v>
      </c>
      <c r="E162" s="134" t="s">
        <v>200</v>
      </c>
      <c r="F162" s="135" t="s">
        <v>201</v>
      </c>
      <c r="G162" s="136" t="s">
        <v>187</v>
      </c>
      <c r="H162" s="137">
        <v>13.2</v>
      </c>
      <c r="I162" s="138"/>
      <c r="J162" s="139">
        <f>ROUND(I162*H162,2)</f>
        <v>0</v>
      </c>
      <c r="K162" s="140"/>
      <c r="L162" s="32"/>
      <c r="M162" s="141" t="s">
        <v>1</v>
      </c>
      <c r="N162" s="142" t="s">
        <v>43</v>
      </c>
      <c r="P162" s="143">
        <f>O162*H162</f>
        <v>0</v>
      </c>
      <c r="Q162" s="143">
        <v>0.23458000000000001</v>
      </c>
      <c r="R162" s="143">
        <f>Q162*H162</f>
        <v>3.0964559999999999</v>
      </c>
      <c r="S162" s="143">
        <v>0</v>
      </c>
      <c r="T162" s="144">
        <f>S162*H162</f>
        <v>0</v>
      </c>
      <c r="AR162" s="145" t="s">
        <v>141</v>
      </c>
      <c r="AT162" s="145" t="s">
        <v>137</v>
      </c>
      <c r="AU162" s="145" t="s">
        <v>88</v>
      </c>
      <c r="AY162" s="17" t="s">
        <v>135</v>
      </c>
      <c r="BE162" s="146">
        <f>IF(N162="základní",J162,0)</f>
        <v>0</v>
      </c>
      <c r="BF162" s="146">
        <f>IF(N162="snížená",J162,0)</f>
        <v>0</v>
      </c>
      <c r="BG162" s="146">
        <f>IF(N162="zákl. přenesená",J162,0)</f>
        <v>0</v>
      </c>
      <c r="BH162" s="146">
        <f>IF(N162="sníž. přenesená",J162,0)</f>
        <v>0</v>
      </c>
      <c r="BI162" s="146">
        <f>IF(N162="nulová",J162,0)</f>
        <v>0</v>
      </c>
      <c r="BJ162" s="17" t="s">
        <v>86</v>
      </c>
      <c r="BK162" s="146">
        <f>ROUND(I162*H162,2)</f>
        <v>0</v>
      </c>
      <c r="BL162" s="17" t="s">
        <v>141</v>
      </c>
      <c r="BM162" s="145" t="s">
        <v>202</v>
      </c>
    </row>
    <row r="163" spans="2:65" s="12" customFormat="1" ht="10">
      <c r="B163" s="147"/>
      <c r="D163" s="148" t="s">
        <v>143</v>
      </c>
      <c r="E163" s="149" t="s">
        <v>1</v>
      </c>
      <c r="F163" s="150" t="s">
        <v>203</v>
      </c>
      <c r="H163" s="149" t="s">
        <v>1</v>
      </c>
      <c r="I163" s="151"/>
      <c r="L163" s="147"/>
      <c r="M163" s="152"/>
      <c r="T163" s="153"/>
      <c r="AT163" s="149" t="s">
        <v>143</v>
      </c>
      <c r="AU163" s="149" t="s">
        <v>88</v>
      </c>
      <c r="AV163" s="12" t="s">
        <v>86</v>
      </c>
      <c r="AW163" s="12" t="s">
        <v>32</v>
      </c>
      <c r="AX163" s="12" t="s">
        <v>78</v>
      </c>
      <c r="AY163" s="149" t="s">
        <v>135</v>
      </c>
    </row>
    <row r="164" spans="2:65" s="13" customFormat="1" ht="10">
      <c r="B164" s="154"/>
      <c r="D164" s="148" t="s">
        <v>143</v>
      </c>
      <c r="E164" s="155" t="s">
        <v>1</v>
      </c>
      <c r="F164" s="156" t="s">
        <v>204</v>
      </c>
      <c r="H164" s="157">
        <v>13.2</v>
      </c>
      <c r="I164" s="158"/>
      <c r="L164" s="154"/>
      <c r="M164" s="159"/>
      <c r="T164" s="160"/>
      <c r="AT164" s="155" t="s">
        <v>143</v>
      </c>
      <c r="AU164" s="155" t="s">
        <v>88</v>
      </c>
      <c r="AV164" s="13" t="s">
        <v>88</v>
      </c>
      <c r="AW164" s="13" t="s">
        <v>32</v>
      </c>
      <c r="AX164" s="13" t="s">
        <v>86</v>
      </c>
      <c r="AY164" s="155" t="s">
        <v>135</v>
      </c>
    </row>
    <row r="165" spans="2:65" s="1" customFormat="1" ht="24.15" customHeight="1">
      <c r="B165" s="32"/>
      <c r="C165" s="133" t="s">
        <v>205</v>
      </c>
      <c r="D165" s="133" t="s">
        <v>137</v>
      </c>
      <c r="E165" s="134" t="s">
        <v>206</v>
      </c>
      <c r="F165" s="135" t="s">
        <v>207</v>
      </c>
      <c r="G165" s="136" t="s">
        <v>208</v>
      </c>
      <c r="H165" s="137">
        <v>222</v>
      </c>
      <c r="I165" s="138"/>
      <c r="J165" s="139">
        <f>ROUND(I165*H165,2)</f>
        <v>0</v>
      </c>
      <c r="K165" s="140"/>
      <c r="L165" s="32"/>
      <c r="M165" s="141" t="s">
        <v>1</v>
      </c>
      <c r="N165" s="142" t="s">
        <v>43</v>
      </c>
      <c r="P165" s="143">
        <f>O165*H165</f>
        <v>0</v>
      </c>
      <c r="Q165" s="143">
        <v>8.0000000000000007E-5</v>
      </c>
      <c r="R165" s="143">
        <f>Q165*H165</f>
        <v>1.7760000000000001E-2</v>
      </c>
      <c r="S165" s="143">
        <v>0</v>
      </c>
      <c r="T165" s="144">
        <f>S165*H165</f>
        <v>0</v>
      </c>
      <c r="AR165" s="145" t="s">
        <v>141</v>
      </c>
      <c r="AT165" s="145" t="s">
        <v>137</v>
      </c>
      <c r="AU165" s="145" t="s">
        <v>88</v>
      </c>
      <c r="AY165" s="17" t="s">
        <v>135</v>
      </c>
      <c r="BE165" s="146">
        <f>IF(N165="základní",J165,0)</f>
        <v>0</v>
      </c>
      <c r="BF165" s="146">
        <f>IF(N165="snížená",J165,0)</f>
        <v>0</v>
      </c>
      <c r="BG165" s="146">
        <f>IF(N165="zákl. přenesená",J165,0)</f>
        <v>0</v>
      </c>
      <c r="BH165" s="146">
        <f>IF(N165="sníž. přenesená",J165,0)</f>
        <v>0</v>
      </c>
      <c r="BI165" s="146">
        <f>IF(N165="nulová",J165,0)</f>
        <v>0</v>
      </c>
      <c r="BJ165" s="17" t="s">
        <v>86</v>
      </c>
      <c r="BK165" s="146">
        <f>ROUND(I165*H165,2)</f>
        <v>0</v>
      </c>
      <c r="BL165" s="17" t="s">
        <v>141</v>
      </c>
      <c r="BM165" s="145" t="s">
        <v>209</v>
      </c>
    </row>
    <row r="166" spans="2:65" s="12" customFormat="1" ht="10">
      <c r="B166" s="147"/>
      <c r="D166" s="148" t="s">
        <v>143</v>
      </c>
      <c r="E166" s="149" t="s">
        <v>1</v>
      </c>
      <c r="F166" s="150" t="s">
        <v>210</v>
      </c>
      <c r="H166" s="149" t="s">
        <v>1</v>
      </c>
      <c r="I166" s="151"/>
      <c r="L166" s="147"/>
      <c r="M166" s="152"/>
      <c r="T166" s="153"/>
      <c r="AT166" s="149" t="s">
        <v>143</v>
      </c>
      <c r="AU166" s="149" t="s">
        <v>88</v>
      </c>
      <c r="AV166" s="12" t="s">
        <v>86</v>
      </c>
      <c r="AW166" s="12" t="s">
        <v>32</v>
      </c>
      <c r="AX166" s="12" t="s">
        <v>78</v>
      </c>
      <c r="AY166" s="149" t="s">
        <v>135</v>
      </c>
    </row>
    <row r="167" spans="2:65" s="13" customFormat="1" ht="10">
      <c r="B167" s="154"/>
      <c r="D167" s="148" t="s">
        <v>143</v>
      </c>
      <c r="E167" s="155" t="s">
        <v>1</v>
      </c>
      <c r="F167" s="156" t="s">
        <v>211</v>
      </c>
      <c r="H167" s="157">
        <v>192</v>
      </c>
      <c r="I167" s="158"/>
      <c r="L167" s="154"/>
      <c r="M167" s="159"/>
      <c r="T167" s="160"/>
      <c r="AT167" s="155" t="s">
        <v>143</v>
      </c>
      <c r="AU167" s="155" t="s">
        <v>88</v>
      </c>
      <c r="AV167" s="13" t="s">
        <v>88</v>
      </c>
      <c r="AW167" s="13" t="s">
        <v>32</v>
      </c>
      <c r="AX167" s="13" t="s">
        <v>78</v>
      </c>
      <c r="AY167" s="155" t="s">
        <v>135</v>
      </c>
    </row>
    <row r="168" spans="2:65" s="12" customFormat="1" ht="10">
      <c r="B168" s="147"/>
      <c r="D168" s="148" t="s">
        <v>143</v>
      </c>
      <c r="E168" s="149" t="s">
        <v>1</v>
      </c>
      <c r="F168" s="150" t="s">
        <v>212</v>
      </c>
      <c r="H168" s="149" t="s">
        <v>1</v>
      </c>
      <c r="I168" s="151"/>
      <c r="L168" s="147"/>
      <c r="M168" s="152"/>
      <c r="T168" s="153"/>
      <c r="AT168" s="149" t="s">
        <v>143</v>
      </c>
      <c r="AU168" s="149" t="s">
        <v>88</v>
      </c>
      <c r="AV168" s="12" t="s">
        <v>86</v>
      </c>
      <c r="AW168" s="12" t="s">
        <v>32</v>
      </c>
      <c r="AX168" s="12" t="s">
        <v>78</v>
      </c>
      <c r="AY168" s="149" t="s">
        <v>135</v>
      </c>
    </row>
    <row r="169" spans="2:65" s="13" customFormat="1" ht="10">
      <c r="B169" s="154"/>
      <c r="D169" s="148" t="s">
        <v>143</v>
      </c>
      <c r="E169" s="155" t="s">
        <v>1</v>
      </c>
      <c r="F169" s="156" t="s">
        <v>213</v>
      </c>
      <c r="H169" s="157">
        <v>30</v>
      </c>
      <c r="I169" s="158"/>
      <c r="L169" s="154"/>
      <c r="M169" s="159"/>
      <c r="T169" s="160"/>
      <c r="AT169" s="155" t="s">
        <v>143</v>
      </c>
      <c r="AU169" s="155" t="s">
        <v>88</v>
      </c>
      <c r="AV169" s="13" t="s">
        <v>88</v>
      </c>
      <c r="AW169" s="13" t="s">
        <v>32</v>
      </c>
      <c r="AX169" s="13" t="s">
        <v>78</v>
      </c>
      <c r="AY169" s="155" t="s">
        <v>135</v>
      </c>
    </row>
    <row r="170" spans="2:65" s="14" customFormat="1" ht="10">
      <c r="B170" s="161"/>
      <c r="D170" s="148" t="s">
        <v>143</v>
      </c>
      <c r="E170" s="162" t="s">
        <v>1</v>
      </c>
      <c r="F170" s="163" t="s">
        <v>214</v>
      </c>
      <c r="H170" s="164">
        <v>222</v>
      </c>
      <c r="I170" s="165"/>
      <c r="L170" s="161"/>
      <c r="M170" s="166"/>
      <c r="T170" s="167"/>
      <c r="AT170" s="162" t="s">
        <v>143</v>
      </c>
      <c r="AU170" s="162" t="s">
        <v>88</v>
      </c>
      <c r="AV170" s="14" t="s">
        <v>141</v>
      </c>
      <c r="AW170" s="14" t="s">
        <v>32</v>
      </c>
      <c r="AX170" s="14" t="s">
        <v>86</v>
      </c>
      <c r="AY170" s="162" t="s">
        <v>135</v>
      </c>
    </row>
    <row r="171" spans="2:65" s="11" customFormat="1" ht="22.75" customHeight="1">
      <c r="B171" s="121"/>
      <c r="D171" s="122" t="s">
        <v>77</v>
      </c>
      <c r="E171" s="131" t="s">
        <v>162</v>
      </c>
      <c r="F171" s="131" t="s">
        <v>215</v>
      </c>
      <c r="I171" s="124"/>
      <c r="J171" s="132">
        <f>BK171</f>
        <v>0</v>
      </c>
      <c r="L171" s="121"/>
      <c r="M171" s="126"/>
      <c r="P171" s="127">
        <f>SUM(P172:P219)</f>
        <v>0</v>
      </c>
      <c r="R171" s="127">
        <f>SUM(R172:R219)</f>
        <v>27.812299089999996</v>
      </c>
      <c r="T171" s="128">
        <f>SUM(T172:T219)</f>
        <v>2.0376000000000001E-3</v>
      </c>
      <c r="AR171" s="122" t="s">
        <v>86</v>
      </c>
      <c r="AT171" s="129" t="s">
        <v>77</v>
      </c>
      <c r="AU171" s="129" t="s">
        <v>86</v>
      </c>
      <c r="AY171" s="122" t="s">
        <v>135</v>
      </c>
      <c r="BK171" s="130">
        <f>SUM(BK172:BK219)</f>
        <v>0</v>
      </c>
    </row>
    <row r="172" spans="2:65" s="1" customFormat="1" ht="24.15" customHeight="1">
      <c r="B172" s="32"/>
      <c r="C172" s="133" t="s">
        <v>216</v>
      </c>
      <c r="D172" s="133" t="s">
        <v>137</v>
      </c>
      <c r="E172" s="134" t="s">
        <v>217</v>
      </c>
      <c r="F172" s="135" t="s">
        <v>218</v>
      </c>
      <c r="G172" s="136" t="s">
        <v>187</v>
      </c>
      <c r="H172" s="137">
        <v>588.86400000000003</v>
      </c>
      <c r="I172" s="138"/>
      <c r="J172" s="139">
        <f>ROUND(I172*H172,2)</f>
        <v>0</v>
      </c>
      <c r="K172" s="140"/>
      <c r="L172" s="32"/>
      <c r="M172" s="141" t="s">
        <v>1</v>
      </c>
      <c r="N172" s="142" t="s">
        <v>43</v>
      </c>
      <c r="P172" s="143">
        <f>O172*H172</f>
        <v>0</v>
      </c>
      <c r="Q172" s="143">
        <v>1.8380000000000001E-2</v>
      </c>
      <c r="R172" s="143">
        <f>Q172*H172</f>
        <v>10.823320320000001</v>
      </c>
      <c r="S172" s="143">
        <v>0</v>
      </c>
      <c r="T172" s="144">
        <f>S172*H172</f>
        <v>0</v>
      </c>
      <c r="AR172" s="145" t="s">
        <v>141</v>
      </c>
      <c r="AT172" s="145" t="s">
        <v>137</v>
      </c>
      <c r="AU172" s="145" t="s">
        <v>88</v>
      </c>
      <c r="AY172" s="17" t="s">
        <v>135</v>
      </c>
      <c r="BE172" s="146">
        <f>IF(N172="základní",J172,0)</f>
        <v>0</v>
      </c>
      <c r="BF172" s="146">
        <f>IF(N172="snížená",J172,0)</f>
        <v>0</v>
      </c>
      <c r="BG172" s="146">
        <f>IF(N172="zákl. přenesená",J172,0)</f>
        <v>0</v>
      </c>
      <c r="BH172" s="146">
        <f>IF(N172="sníž. přenesená",J172,0)</f>
        <v>0</v>
      </c>
      <c r="BI172" s="146">
        <f>IF(N172="nulová",J172,0)</f>
        <v>0</v>
      </c>
      <c r="BJ172" s="17" t="s">
        <v>86</v>
      </c>
      <c r="BK172" s="146">
        <f>ROUND(I172*H172,2)</f>
        <v>0</v>
      </c>
      <c r="BL172" s="17" t="s">
        <v>141</v>
      </c>
      <c r="BM172" s="145" t="s">
        <v>219</v>
      </c>
    </row>
    <row r="173" spans="2:65" s="12" customFormat="1" ht="10">
      <c r="B173" s="147"/>
      <c r="D173" s="148" t="s">
        <v>143</v>
      </c>
      <c r="E173" s="149" t="s">
        <v>1</v>
      </c>
      <c r="F173" s="150" t="s">
        <v>220</v>
      </c>
      <c r="H173" s="149" t="s">
        <v>1</v>
      </c>
      <c r="I173" s="151"/>
      <c r="L173" s="147"/>
      <c r="M173" s="152"/>
      <c r="T173" s="153"/>
      <c r="AT173" s="149" t="s">
        <v>143</v>
      </c>
      <c r="AU173" s="149" t="s">
        <v>88</v>
      </c>
      <c r="AV173" s="12" t="s">
        <v>86</v>
      </c>
      <c r="AW173" s="12" t="s">
        <v>32</v>
      </c>
      <c r="AX173" s="12" t="s">
        <v>78</v>
      </c>
      <c r="AY173" s="149" t="s">
        <v>135</v>
      </c>
    </row>
    <row r="174" spans="2:65" s="13" customFormat="1" ht="10">
      <c r="B174" s="154"/>
      <c r="D174" s="148" t="s">
        <v>143</v>
      </c>
      <c r="E174" s="155" t="s">
        <v>1</v>
      </c>
      <c r="F174" s="156" t="s">
        <v>221</v>
      </c>
      <c r="H174" s="157">
        <v>34.244999999999997</v>
      </c>
      <c r="I174" s="158"/>
      <c r="L174" s="154"/>
      <c r="M174" s="159"/>
      <c r="T174" s="160"/>
      <c r="AT174" s="155" t="s">
        <v>143</v>
      </c>
      <c r="AU174" s="155" t="s">
        <v>88</v>
      </c>
      <c r="AV174" s="13" t="s">
        <v>88</v>
      </c>
      <c r="AW174" s="13" t="s">
        <v>32</v>
      </c>
      <c r="AX174" s="13" t="s">
        <v>78</v>
      </c>
      <c r="AY174" s="155" t="s">
        <v>135</v>
      </c>
    </row>
    <row r="175" spans="2:65" s="13" customFormat="1" ht="10">
      <c r="B175" s="154"/>
      <c r="D175" s="148" t="s">
        <v>143</v>
      </c>
      <c r="E175" s="155" t="s">
        <v>1</v>
      </c>
      <c r="F175" s="156" t="s">
        <v>222</v>
      </c>
      <c r="H175" s="157">
        <v>2.5590000000000002</v>
      </c>
      <c r="I175" s="158"/>
      <c r="L175" s="154"/>
      <c r="M175" s="159"/>
      <c r="T175" s="160"/>
      <c r="AT175" s="155" t="s">
        <v>143</v>
      </c>
      <c r="AU175" s="155" t="s">
        <v>88</v>
      </c>
      <c r="AV175" s="13" t="s">
        <v>88</v>
      </c>
      <c r="AW175" s="13" t="s">
        <v>32</v>
      </c>
      <c r="AX175" s="13" t="s">
        <v>78</v>
      </c>
      <c r="AY175" s="155" t="s">
        <v>135</v>
      </c>
    </row>
    <row r="176" spans="2:65" s="15" customFormat="1" ht="10">
      <c r="B176" s="168"/>
      <c r="D176" s="148" t="s">
        <v>143</v>
      </c>
      <c r="E176" s="169" t="s">
        <v>1</v>
      </c>
      <c r="F176" s="170" t="s">
        <v>223</v>
      </c>
      <c r="H176" s="171">
        <v>36.804000000000002</v>
      </c>
      <c r="I176" s="172"/>
      <c r="L176" s="168"/>
      <c r="M176" s="173"/>
      <c r="T176" s="174"/>
      <c r="AT176" s="169" t="s">
        <v>143</v>
      </c>
      <c r="AU176" s="169" t="s">
        <v>88</v>
      </c>
      <c r="AV176" s="15" t="s">
        <v>150</v>
      </c>
      <c r="AW176" s="15" t="s">
        <v>32</v>
      </c>
      <c r="AX176" s="15" t="s">
        <v>78</v>
      </c>
      <c r="AY176" s="169" t="s">
        <v>135</v>
      </c>
    </row>
    <row r="177" spans="2:65" s="13" customFormat="1" ht="10">
      <c r="B177" s="154"/>
      <c r="D177" s="148" t="s">
        <v>143</v>
      </c>
      <c r="E177" s="155" t="s">
        <v>1</v>
      </c>
      <c r="F177" s="156" t="s">
        <v>224</v>
      </c>
      <c r="H177" s="157">
        <v>552.05999999999995</v>
      </c>
      <c r="I177" s="158"/>
      <c r="L177" s="154"/>
      <c r="M177" s="159"/>
      <c r="T177" s="160"/>
      <c r="AT177" s="155" t="s">
        <v>143</v>
      </c>
      <c r="AU177" s="155" t="s">
        <v>88</v>
      </c>
      <c r="AV177" s="13" t="s">
        <v>88</v>
      </c>
      <c r="AW177" s="13" t="s">
        <v>32</v>
      </c>
      <c r="AX177" s="13" t="s">
        <v>78</v>
      </c>
      <c r="AY177" s="155" t="s">
        <v>135</v>
      </c>
    </row>
    <row r="178" spans="2:65" s="14" customFormat="1" ht="10">
      <c r="B178" s="161"/>
      <c r="D178" s="148" t="s">
        <v>143</v>
      </c>
      <c r="E178" s="162" t="s">
        <v>1</v>
      </c>
      <c r="F178" s="163" t="s">
        <v>214</v>
      </c>
      <c r="H178" s="164">
        <v>588.86400000000003</v>
      </c>
      <c r="I178" s="165"/>
      <c r="L178" s="161"/>
      <c r="M178" s="166"/>
      <c r="T178" s="167"/>
      <c r="AT178" s="162" t="s">
        <v>143</v>
      </c>
      <c r="AU178" s="162" t="s">
        <v>88</v>
      </c>
      <c r="AV178" s="14" t="s">
        <v>141</v>
      </c>
      <c r="AW178" s="14" t="s">
        <v>32</v>
      </c>
      <c r="AX178" s="14" t="s">
        <v>86</v>
      </c>
      <c r="AY178" s="162" t="s">
        <v>135</v>
      </c>
    </row>
    <row r="179" spans="2:65" s="1" customFormat="1" ht="16.5" customHeight="1">
      <c r="B179" s="32"/>
      <c r="C179" s="133" t="s">
        <v>225</v>
      </c>
      <c r="D179" s="133" t="s">
        <v>137</v>
      </c>
      <c r="E179" s="134" t="s">
        <v>226</v>
      </c>
      <c r="F179" s="135" t="s">
        <v>227</v>
      </c>
      <c r="G179" s="136" t="s">
        <v>187</v>
      </c>
      <c r="H179" s="137">
        <v>20.8</v>
      </c>
      <c r="I179" s="138"/>
      <c r="J179" s="139">
        <f>ROUND(I179*H179,2)</f>
        <v>0</v>
      </c>
      <c r="K179" s="140"/>
      <c r="L179" s="32"/>
      <c r="M179" s="141" t="s">
        <v>1</v>
      </c>
      <c r="N179" s="142" t="s">
        <v>43</v>
      </c>
      <c r="P179" s="143">
        <f>O179*H179</f>
        <v>0</v>
      </c>
      <c r="Q179" s="143">
        <v>1.1E-4</v>
      </c>
      <c r="R179" s="143">
        <f>Q179*H179</f>
        <v>2.2880000000000001E-3</v>
      </c>
      <c r="S179" s="143">
        <v>6.0000000000000002E-5</v>
      </c>
      <c r="T179" s="144">
        <f>S179*H179</f>
        <v>1.248E-3</v>
      </c>
      <c r="AR179" s="145" t="s">
        <v>141</v>
      </c>
      <c r="AT179" s="145" t="s">
        <v>137</v>
      </c>
      <c r="AU179" s="145" t="s">
        <v>88</v>
      </c>
      <c r="AY179" s="17" t="s">
        <v>135</v>
      </c>
      <c r="BE179" s="146">
        <f>IF(N179="základní",J179,0)</f>
        <v>0</v>
      </c>
      <c r="BF179" s="146">
        <f>IF(N179="snížená",J179,0)</f>
        <v>0</v>
      </c>
      <c r="BG179" s="146">
        <f>IF(N179="zákl. přenesená",J179,0)</f>
        <v>0</v>
      </c>
      <c r="BH179" s="146">
        <f>IF(N179="sníž. přenesená",J179,0)</f>
        <v>0</v>
      </c>
      <c r="BI179" s="146">
        <f>IF(N179="nulová",J179,0)</f>
        <v>0</v>
      </c>
      <c r="BJ179" s="17" t="s">
        <v>86</v>
      </c>
      <c r="BK179" s="146">
        <f>ROUND(I179*H179,2)</f>
        <v>0</v>
      </c>
      <c r="BL179" s="17" t="s">
        <v>141</v>
      </c>
      <c r="BM179" s="145" t="s">
        <v>228</v>
      </c>
    </row>
    <row r="180" spans="2:65" s="13" customFormat="1" ht="10">
      <c r="B180" s="154"/>
      <c r="D180" s="148" t="s">
        <v>143</v>
      </c>
      <c r="E180" s="155" t="s">
        <v>1</v>
      </c>
      <c r="F180" s="156" t="s">
        <v>229</v>
      </c>
      <c r="H180" s="157">
        <v>20.8</v>
      </c>
      <c r="I180" s="158"/>
      <c r="L180" s="154"/>
      <c r="M180" s="159"/>
      <c r="T180" s="160"/>
      <c r="AT180" s="155" t="s">
        <v>143</v>
      </c>
      <c r="AU180" s="155" t="s">
        <v>88</v>
      </c>
      <c r="AV180" s="13" t="s">
        <v>88</v>
      </c>
      <c r="AW180" s="13" t="s">
        <v>32</v>
      </c>
      <c r="AX180" s="13" t="s">
        <v>86</v>
      </c>
      <c r="AY180" s="155" t="s">
        <v>135</v>
      </c>
    </row>
    <row r="181" spans="2:65" s="1" customFormat="1" ht="24.15" customHeight="1">
      <c r="B181" s="32"/>
      <c r="C181" s="133" t="s">
        <v>230</v>
      </c>
      <c r="D181" s="133" t="s">
        <v>137</v>
      </c>
      <c r="E181" s="134" t="s">
        <v>231</v>
      </c>
      <c r="F181" s="135" t="s">
        <v>232</v>
      </c>
      <c r="G181" s="136" t="s">
        <v>187</v>
      </c>
      <c r="H181" s="137">
        <v>12.2</v>
      </c>
      <c r="I181" s="138"/>
      <c r="J181" s="139">
        <f>ROUND(I181*H181,2)</f>
        <v>0</v>
      </c>
      <c r="K181" s="140"/>
      <c r="L181" s="32"/>
      <c r="M181" s="141" t="s">
        <v>1</v>
      </c>
      <c r="N181" s="142" t="s">
        <v>43</v>
      </c>
      <c r="P181" s="143">
        <f>O181*H181</f>
        <v>0</v>
      </c>
      <c r="Q181" s="143">
        <v>1.8000000000000001E-4</v>
      </c>
      <c r="R181" s="143">
        <f>Q181*H181</f>
        <v>2.196E-3</v>
      </c>
      <c r="S181" s="143">
        <v>0</v>
      </c>
      <c r="T181" s="144">
        <f>S181*H181</f>
        <v>0</v>
      </c>
      <c r="AR181" s="145" t="s">
        <v>141</v>
      </c>
      <c r="AT181" s="145" t="s">
        <v>137</v>
      </c>
      <c r="AU181" s="145" t="s">
        <v>88</v>
      </c>
      <c r="AY181" s="17" t="s">
        <v>135</v>
      </c>
      <c r="BE181" s="146">
        <f>IF(N181="základní",J181,0)</f>
        <v>0</v>
      </c>
      <c r="BF181" s="146">
        <f>IF(N181="snížená",J181,0)</f>
        <v>0</v>
      </c>
      <c r="BG181" s="146">
        <f>IF(N181="zákl. přenesená",J181,0)</f>
        <v>0</v>
      </c>
      <c r="BH181" s="146">
        <f>IF(N181="sníž. přenesená",J181,0)</f>
        <v>0</v>
      </c>
      <c r="BI181" s="146">
        <f>IF(N181="nulová",J181,0)</f>
        <v>0</v>
      </c>
      <c r="BJ181" s="17" t="s">
        <v>86</v>
      </c>
      <c r="BK181" s="146">
        <f>ROUND(I181*H181,2)</f>
        <v>0</v>
      </c>
      <c r="BL181" s="17" t="s">
        <v>141</v>
      </c>
      <c r="BM181" s="145" t="s">
        <v>233</v>
      </c>
    </row>
    <row r="182" spans="2:65" s="12" customFormat="1" ht="10">
      <c r="B182" s="147"/>
      <c r="D182" s="148" t="s">
        <v>143</v>
      </c>
      <c r="E182" s="149" t="s">
        <v>1</v>
      </c>
      <c r="F182" s="150" t="s">
        <v>234</v>
      </c>
      <c r="H182" s="149" t="s">
        <v>1</v>
      </c>
      <c r="I182" s="151"/>
      <c r="L182" s="147"/>
      <c r="M182" s="152"/>
      <c r="T182" s="153"/>
      <c r="AT182" s="149" t="s">
        <v>143</v>
      </c>
      <c r="AU182" s="149" t="s">
        <v>88</v>
      </c>
      <c r="AV182" s="12" t="s">
        <v>86</v>
      </c>
      <c r="AW182" s="12" t="s">
        <v>32</v>
      </c>
      <c r="AX182" s="12" t="s">
        <v>78</v>
      </c>
      <c r="AY182" s="149" t="s">
        <v>135</v>
      </c>
    </row>
    <row r="183" spans="2:65" s="13" customFormat="1" ht="10">
      <c r="B183" s="154"/>
      <c r="D183" s="148" t="s">
        <v>143</v>
      </c>
      <c r="E183" s="155" t="s">
        <v>1</v>
      </c>
      <c r="F183" s="156" t="s">
        <v>235</v>
      </c>
      <c r="H183" s="157">
        <v>5.6</v>
      </c>
      <c r="I183" s="158"/>
      <c r="L183" s="154"/>
      <c r="M183" s="159"/>
      <c r="T183" s="160"/>
      <c r="AT183" s="155" t="s">
        <v>143</v>
      </c>
      <c r="AU183" s="155" t="s">
        <v>88</v>
      </c>
      <c r="AV183" s="13" t="s">
        <v>88</v>
      </c>
      <c r="AW183" s="13" t="s">
        <v>32</v>
      </c>
      <c r="AX183" s="13" t="s">
        <v>78</v>
      </c>
      <c r="AY183" s="155" t="s">
        <v>135</v>
      </c>
    </row>
    <row r="184" spans="2:65" s="13" customFormat="1" ht="10">
      <c r="B184" s="154"/>
      <c r="D184" s="148" t="s">
        <v>143</v>
      </c>
      <c r="E184" s="155" t="s">
        <v>1</v>
      </c>
      <c r="F184" s="156" t="s">
        <v>236</v>
      </c>
      <c r="H184" s="157">
        <v>6.6</v>
      </c>
      <c r="I184" s="158"/>
      <c r="L184" s="154"/>
      <c r="M184" s="159"/>
      <c r="T184" s="160"/>
      <c r="AT184" s="155" t="s">
        <v>143</v>
      </c>
      <c r="AU184" s="155" t="s">
        <v>88</v>
      </c>
      <c r="AV184" s="13" t="s">
        <v>88</v>
      </c>
      <c r="AW184" s="13" t="s">
        <v>32</v>
      </c>
      <c r="AX184" s="13" t="s">
        <v>78</v>
      </c>
      <c r="AY184" s="155" t="s">
        <v>135</v>
      </c>
    </row>
    <row r="185" spans="2:65" s="14" customFormat="1" ht="10">
      <c r="B185" s="161"/>
      <c r="D185" s="148" t="s">
        <v>143</v>
      </c>
      <c r="E185" s="162" t="s">
        <v>1</v>
      </c>
      <c r="F185" s="163" t="s">
        <v>214</v>
      </c>
      <c r="H185" s="164">
        <v>12.2</v>
      </c>
      <c r="I185" s="165"/>
      <c r="L185" s="161"/>
      <c r="M185" s="166"/>
      <c r="T185" s="167"/>
      <c r="AT185" s="162" t="s">
        <v>143</v>
      </c>
      <c r="AU185" s="162" t="s">
        <v>88</v>
      </c>
      <c r="AV185" s="14" t="s">
        <v>141</v>
      </c>
      <c r="AW185" s="14" t="s">
        <v>32</v>
      </c>
      <c r="AX185" s="14" t="s">
        <v>86</v>
      </c>
      <c r="AY185" s="162" t="s">
        <v>135</v>
      </c>
    </row>
    <row r="186" spans="2:65" s="1" customFormat="1" ht="24.15" customHeight="1">
      <c r="B186" s="32"/>
      <c r="C186" s="133" t="s">
        <v>237</v>
      </c>
      <c r="D186" s="133" t="s">
        <v>137</v>
      </c>
      <c r="E186" s="134" t="s">
        <v>238</v>
      </c>
      <c r="F186" s="135" t="s">
        <v>239</v>
      </c>
      <c r="G186" s="136" t="s">
        <v>187</v>
      </c>
      <c r="H186" s="137">
        <v>100.896</v>
      </c>
      <c r="I186" s="138"/>
      <c r="J186" s="139">
        <f>ROUND(I186*H186,2)</f>
        <v>0</v>
      </c>
      <c r="K186" s="140"/>
      <c r="L186" s="32"/>
      <c r="M186" s="141" t="s">
        <v>1</v>
      </c>
      <c r="N186" s="142" t="s">
        <v>43</v>
      </c>
      <c r="P186" s="143">
        <f>O186*H186</f>
        <v>0</v>
      </c>
      <c r="Q186" s="143">
        <v>2.6360000000000001E-2</v>
      </c>
      <c r="R186" s="143">
        <f>Q186*H186</f>
        <v>2.6596185600000002</v>
      </c>
      <c r="S186" s="143">
        <v>0</v>
      </c>
      <c r="T186" s="144">
        <f>S186*H186</f>
        <v>0</v>
      </c>
      <c r="AR186" s="145" t="s">
        <v>141</v>
      </c>
      <c r="AT186" s="145" t="s">
        <v>137</v>
      </c>
      <c r="AU186" s="145" t="s">
        <v>88</v>
      </c>
      <c r="AY186" s="17" t="s">
        <v>135</v>
      </c>
      <c r="BE186" s="146">
        <f>IF(N186="základní",J186,0)</f>
        <v>0</v>
      </c>
      <c r="BF186" s="146">
        <f>IF(N186="snížená",J186,0)</f>
        <v>0</v>
      </c>
      <c r="BG186" s="146">
        <f>IF(N186="zákl. přenesená",J186,0)</f>
        <v>0</v>
      </c>
      <c r="BH186" s="146">
        <f>IF(N186="sníž. přenesená",J186,0)</f>
        <v>0</v>
      </c>
      <c r="BI186" s="146">
        <f>IF(N186="nulová",J186,0)</f>
        <v>0</v>
      </c>
      <c r="BJ186" s="17" t="s">
        <v>86</v>
      </c>
      <c r="BK186" s="146">
        <f>ROUND(I186*H186,2)</f>
        <v>0</v>
      </c>
      <c r="BL186" s="17" t="s">
        <v>141</v>
      </c>
      <c r="BM186" s="145" t="s">
        <v>240</v>
      </c>
    </row>
    <row r="187" spans="2:65" s="1" customFormat="1" ht="24.15" customHeight="1">
      <c r="B187" s="32"/>
      <c r="C187" s="133" t="s">
        <v>241</v>
      </c>
      <c r="D187" s="133" t="s">
        <v>137</v>
      </c>
      <c r="E187" s="134" t="s">
        <v>242</v>
      </c>
      <c r="F187" s="135" t="s">
        <v>243</v>
      </c>
      <c r="G187" s="136" t="s">
        <v>187</v>
      </c>
      <c r="H187" s="137">
        <v>100.896</v>
      </c>
      <c r="I187" s="138"/>
      <c r="J187" s="139">
        <f>ROUND(I187*H187,2)</f>
        <v>0</v>
      </c>
      <c r="K187" s="140"/>
      <c r="L187" s="32"/>
      <c r="M187" s="141" t="s">
        <v>1</v>
      </c>
      <c r="N187" s="142" t="s">
        <v>43</v>
      </c>
      <c r="P187" s="143">
        <f>O187*H187</f>
        <v>0</v>
      </c>
      <c r="Q187" s="143">
        <v>7.9000000000000008E-3</v>
      </c>
      <c r="R187" s="143">
        <f>Q187*H187</f>
        <v>0.79707840000000008</v>
      </c>
      <c r="S187" s="143">
        <v>0</v>
      </c>
      <c r="T187" s="144">
        <f>S187*H187</f>
        <v>0</v>
      </c>
      <c r="AR187" s="145" t="s">
        <v>141</v>
      </c>
      <c r="AT187" s="145" t="s">
        <v>137</v>
      </c>
      <c r="AU187" s="145" t="s">
        <v>88</v>
      </c>
      <c r="AY187" s="17" t="s">
        <v>135</v>
      </c>
      <c r="BE187" s="146">
        <f>IF(N187="základní",J187,0)</f>
        <v>0</v>
      </c>
      <c r="BF187" s="146">
        <f>IF(N187="snížená",J187,0)</f>
        <v>0</v>
      </c>
      <c r="BG187" s="146">
        <f>IF(N187="zákl. přenesená",J187,0)</f>
        <v>0</v>
      </c>
      <c r="BH187" s="146">
        <f>IF(N187="sníž. přenesená",J187,0)</f>
        <v>0</v>
      </c>
      <c r="BI187" s="146">
        <f>IF(N187="nulová",J187,0)</f>
        <v>0</v>
      </c>
      <c r="BJ187" s="17" t="s">
        <v>86</v>
      </c>
      <c r="BK187" s="146">
        <f>ROUND(I187*H187,2)</f>
        <v>0</v>
      </c>
      <c r="BL187" s="17" t="s">
        <v>141</v>
      </c>
      <c r="BM187" s="145" t="s">
        <v>244</v>
      </c>
    </row>
    <row r="188" spans="2:65" s="1" customFormat="1" ht="24.15" customHeight="1">
      <c r="B188" s="32"/>
      <c r="C188" s="133" t="s">
        <v>245</v>
      </c>
      <c r="D188" s="133" t="s">
        <v>137</v>
      </c>
      <c r="E188" s="134" t="s">
        <v>246</v>
      </c>
      <c r="F188" s="135" t="s">
        <v>247</v>
      </c>
      <c r="G188" s="136" t="s">
        <v>187</v>
      </c>
      <c r="H188" s="137">
        <v>12.2</v>
      </c>
      <c r="I188" s="138"/>
      <c r="J188" s="139">
        <f>ROUND(I188*H188,2)</f>
        <v>0</v>
      </c>
      <c r="K188" s="140"/>
      <c r="L188" s="32"/>
      <c r="M188" s="141" t="s">
        <v>1</v>
      </c>
      <c r="N188" s="142" t="s">
        <v>43</v>
      </c>
      <c r="P188" s="143">
        <f>O188*H188</f>
        <v>0</v>
      </c>
      <c r="Q188" s="143">
        <v>5.7000000000000002E-3</v>
      </c>
      <c r="R188" s="143">
        <f>Q188*H188</f>
        <v>6.9540000000000005E-2</v>
      </c>
      <c r="S188" s="143">
        <v>0</v>
      </c>
      <c r="T188" s="144">
        <f>S188*H188</f>
        <v>0</v>
      </c>
      <c r="AR188" s="145" t="s">
        <v>141</v>
      </c>
      <c r="AT188" s="145" t="s">
        <v>137</v>
      </c>
      <c r="AU188" s="145" t="s">
        <v>88</v>
      </c>
      <c r="AY188" s="17" t="s">
        <v>135</v>
      </c>
      <c r="BE188" s="146">
        <f>IF(N188="základní",J188,0)</f>
        <v>0</v>
      </c>
      <c r="BF188" s="146">
        <f>IF(N188="snížená",J188,0)</f>
        <v>0</v>
      </c>
      <c r="BG188" s="146">
        <f>IF(N188="zákl. přenesená",J188,0)</f>
        <v>0</v>
      </c>
      <c r="BH188" s="146">
        <f>IF(N188="sníž. přenesená",J188,0)</f>
        <v>0</v>
      </c>
      <c r="BI188" s="146">
        <f>IF(N188="nulová",J188,0)</f>
        <v>0</v>
      </c>
      <c r="BJ188" s="17" t="s">
        <v>86</v>
      </c>
      <c r="BK188" s="146">
        <f>ROUND(I188*H188,2)</f>
        <v>0</v>
      </c>
      <c r="BL188" s="17" t="s">
        <v>141</v>
      </c>
      <c r="BM188" s="145" t="s">
        <v>248</v>
      </c>
    </row>
    <row r="189" spans="2:65" s="1" customFormat="1" ht="24.15" customHeight="1">
      <c r="B189" s="32"/>
      <c r="C189" s="133" t="s">
        <v>7</v>
      </c>
      <c r="D189" s="133" t="s">
        <v>137</v>
      </c>
      <c r="E189" s="134" t="s">
        <v>249</v>
      </c>
      <c r="F189" s="135" t="s">
        <v>250</v>
      </c>
      <c r="G189" s="136" t="s">
        <v>208</v>
      </c>
      <c r="H189" s="137">
        <v>89.6</v>
      </c>
      <c r="I189" s="138"/>
      <c r="J189" s="139">
        <f>ROUND(I189*H189,2)</f>
        <v>0</v>
      </c>
      <c r="K189" s="140"/>
      <c r="L189" s="32"/>
      <c r="M189" s="141" t="s">
        <v>1</v>
      </c>
      <c r="N189" s="142" t="s">
        <v>43</v>
      </c>
      <c r="P189" s="143">
        <f>O189*H189</f>
        <v>0</v>
      </c>
      <c r="Q189" s="143">
        <v>5.1999999999999995E-4</v>
      </c>
      <c r="R189" s="143">
        <f>Q189*H189</f>
        <v>4.6591999999999995E-2</v>
      </c>
      <c r="S189" s="143">
        <v>0</v>
      </c>
      <c r="T189" s="144">
        <f>S189*H189</f>
        <v>0</v>
      </c>
      <c r="AR189" s="145" t="s">
        <v>141</v>
      </c>
      <c r="AT189" s="145" t="s">
        <v>137</v>
      </c>
      <c r="AU189" s="145" t="s">
        <v>88</v>
      </c>
      <c r="AY189" s="17" t="s">
        <v>135</v>
      </c>
      <c r="BE189" s="146">
        <f>IF(N189="základní",J189,0)</f>
        <v>0</v>
      </c>
      <c r="BF189" s="146">
        <f>IF(N189="snížená",J189,0)</f>
        <v>0</v>
      </c>
      <c r="BG189" s="146">
        <f>IF(N189="zákl. přenesená",J189,0)</f>
        <v>0</v>
      </c>
      <c r="BH189" s="146">
        <f>IF(N189="sníž. přenesená",J189,0)</f>
        <v>0</v>
      </c>
      <c r="BI189" s="146">
        <f>IF(N189="nulová",J189,0)</f>
        <v>0</v>
      </c>
      <c r="BJ189" s="17" t="s">
        <v>86</v>
      </c>
      <c r="BK189" s="146">
        <f>ROUND(I189*H189,2)</f>
        <v>0</v>
      </c>
      <c r="BL189" s="17" t="s">
        <v>141</v>
      </c>
      <c r="BM189" s="145" t="s">
        <v>251</v>
      </c>
    </row>
    <row r="190" spans="2:65" s="12" customFormat="1" ht="10">
      <c r="B190" s="147"/>
      <c r="D190" s="148" t="s">
        <v>143</v>
      </c>
      <c r="E190" s="149" t="s">
        <v>1</v>
      </c>
      <c r="F190" s="150" t="s">
        <v>252</v>
      </c>
      <c r="H190" s="149" t="s">
        <v>1</v>
      </c>
      <c r="I190" s="151"/>
      <c r="L190" s="147"/>
      <c r="M190" s="152"/>
      <c r="T190" s="153"/>
      <c r="AT190" s="149" t="s">
        <v>143</v>
      </c>
      <c r="AU190" s="149" t="s">
        <v>88</v>
      </c>
      <c r="AV190" s="12" t="s">
        <v>86</v>
      </c>
      <c r="AW190" s="12" t="s">
        <v>32</v>
      </c>
      <c r="AX190" s="12" t="s">
        <v>78</v>
      </c>
      <c r="AY190" s="149" t="s">
        <v>135</v>
      </c>
    </row>
    <row r="191" spans="2:65" s="13" customFormat="1" ht="10">
      <c r="B191" s="154"/>
      <c r="D191" s="148" t="s">
        <v>143</v>
      </c>
      <c r="E191" s="155" t="s">
        <v>1</v>
      </c>
      <c r="F191" s="156" t="s">
        <v>253</v>
      </c>
      <c r="H191" s="157">
        <v>89.6</v>
      </c>
      <c r="I191" s="158"/>
      <c r="L191" s="154"/>
      <c r="M191" s="159"/>
      <c r="T191" s="160"/>
      <c r="AT191" s="155" t="s">
        <v>143</v>
      </c>
      <c r="AU191" s="155" t="s">
        <v>88</v>
      </c>
      <c r="AV191" s="13" t="s">
        <v>88</v>
      </c>
      <c r="AW191" s="13" t="s">
        <v>32</v>
      </c>
      <c r="AX191" s="13" t="s">
        <v>86</v>
      </c>
      <c r="AY191" s="155" t="s">
        <v>135</v>
      </c>
    </row>
    <row r="192" spans="2:65" s="1" customFormat="1" ht="21.75" customHeight="1">
      <c r="B192" s="32"/>
      <c r="C192" s="133" t="s">
        <v>254</v>
      </c>
      <c r="D192" s="133" t="s">
        <v>137</v>
      </c>
      <c r="E192" s="134" t="s">
        <v>255</v>
      </c>
      <c r="F192" s="135" t="s">
        <v>256</v>
      </c>
      <c r="G192" s="136" t="s">
        <v>208</v>
      </c>
      <c r="H192" s="137">
        <v>89.6</v>
      </c>
      <c r="I192" s="138"/>
      <c r="J192" s="139">
        <f>ROUND(I192*H192,2)</f>
        <v>0</v>
      </c>
      <c r="K192" s="140"/>
      <c r="L192" s="32"/>
      <c r="M192" s="141" t="s">
        <v>1</v>
      </c>
      <c r="N192" s="142" t="s">
        <v>43</v>
      </c>
      <c r="P192" s="143">
        <f>O192*H192</f>
        <v>0</v>
      </c>
      <c r="Q192" s="143">
        <v>2.0000000000000002E-5</v>
      </c>
      <c r="R192" s="143">
        <f>Q192*H192</f>
        <v>1.792E-3</v>
      </c>
      <c r="S192" s="143">
        <v>0</v>
      </c>
      <c r="T192" s="144">
        <f>S192*H192</f>
        <v>0</v>
      </c>
      <c r="AR192" s="145" t="s">
        <v>141</v>
      </c>
      <c r="AT192" s="145" t="s">
        <v>137</v>
      </c>
      <c r="AU192" s="145" t="s">
        <v>88</v>
      </c>
      <c r="AY192" s="17" t="s">
        <v>135</v>
      </c>
      <c r="BE192" s="146">
        <f>IF(N192="základní",J192,0)</f>
        <v>0</v>
      </c>
      <c r="BF192" s="146">
        <f>IF(N192="snížená",J192,0)</f>
        <v>0</v>
      </c>
      <c r="BG192" s="146">
        <f>IF(N192="zákl. přenesená",J192,0)</f>
        <v>0</v>
      </c>
      <c r="BH192" s="146">
        <f>IF(N192="sníž. přenesená",J192,0)</f>
        <v>0</v>
      </c>
      <c r="BI192" s="146">
        <f>IF(N192="nulová",J192,0)</f>
        <v>0</v>
      </c>
      <c r="BJ192" s="17" t="s">
        <v>86</v>
      </c>
      <c r="BK192" s="146">
        <f>ROUND(I192*H192,2)</f>
        <v>0</v>
      </c>
      <c r="BL192" s="17" t="s">
        <v>141</v>
      </c>
      <c r="BM192" s="145" t="s">
        <v>257</v>
      </c>
    </row>
    <row r="193" spans="2:65" s="1" customFormat="1" ht="24.15" customHeight="1">
      <c r="B193" s="32"/>
      <c r="C193" s="133" t="s">
        <v>258</v>
      </c>
      <c r="D193" s="133" t="s">
        <v>137</v>
      </c>
      <c r="E193" s="134" t="s">
        <v>259</v>
      </c>
      <c r="F193" s="135" t="s">
        <v>260</v>
      </c>
      <c r="G193" s="136" t="s">
        <v>208</v>
      </c>
      <c r="H193" s="137">
        <v>89.6</v>
      </c>
      <c r="I193" s="138"/>
      <c r="J193" s="139">
        <f>ROUND(I193*H193,2)</f>
        <v>0</v>
      </c>
      <c r="K193" s="140"/>
      <c r="L193" s="32"/>
      <c r="M193" s="141" t="s">
        <v>1</v>
      </c>
      <c r="N193" s="142" t="s">
        <v>43</v>
      </c>
      <c r="P193" s="143">
        <f>O193*H193</f>
        <v>0</v>
      </c>
      <c r="Q193" s="143">
        <v>4.6000000000000001E-4</v>
      </c>
      <c r="R193" s="143">
        <f>Q193*H193</f>
        <v>4.1215999999999996E-2</v>
      </c>
      <c r="S193" s="143">
        <v>0</v>
      </c>
      <c r="T193" s="144">
        <f>S193*H193</f>
        <v>0</v>
      </c>
      <c r="AR193" s="145" t="s">
        <v>141</v>
      </c>
      <c r="AT193" s="145" t="s">
        <v>137</v>
      </c>
      <c r="AU193" s="145" t="s">
        <v>88</v>
      </c>
      <c r="AY193" s="17" t="s">
        <v>135</v>
      </c>
      <c r="BE193" s="146">
        <f>IF(N193="základní",J193,0)</f>
        <v>0</v>
      </c>
      <c r="BF193" s="146">
        <f>IF(N193="snížená",J193,0)</f>
        <v>0</v>
      </c>
      <c r="BG193" s="146">
        <f>IF(N193="zákl. přenesená",J193,0)</f>
        <v>0</v>
      </c>
      <c r="BH193" s="146">
        <f>IF(N193="sníž. přenesená",J193,0)</f>
        <v>0</v>
      </c>
      <c r="BI193" s="146">
        <f>IF(N193="nulová",J193,0)</f>
        <v>0</v>
      </c>
      <c r="BJ193" s="17" t="s">
        <v>86</v>
      </c>
      <c r="BK193" s="146">
        <f>ROUND(I193*H193,2)</f>
        <v>0</v>
      </c>
      <c r="BL193" s="17" t="s">
        <v>141</v>
      </c>
      <c r="BM193" s="145" t="s">
        <v>261</v>
      </c>
    </row>
    <row r="194" spans="2:65" s="1" customFormat="1" ht="24.15" customHeight="1">
      <c r="B194" s="32"/>
      <c r="C194" s="133" t="s">
        <v>262</v>
      </c>
      <c r="D194" s="133" t="s">
        <v>137</v>
      </c>
      <c r="E194" s="134" t="s">
        <v>263</v>
      </c>
      <c r="F194" s="135" t="s">
        <v>264</v>
      </c>
      <c r="G194" s="136" t="s">
        <v>187</v>
      </c>
      <c r="H194" s="137">
        <v>78.959999999999994</v>
      </c>
      <c r="I194" s="138"/>
      <c r="J194" s="139">
        <f>ROUND(I194*H194,2)</f>
        <v>0</v>
      </c>
      <c r="K194" s="140"/>
      <c r="L194" s="32"/>
      <c r="M194" s="141" t="s">
        <v>1</v>
      </c>
      <c r="N194" s="142" t="s">
        <v>43</v>
      </c>
      <c r="P194" s="143">
        <f>O194*H194</f>
        <v>0</v>
      </c>
      <c r="Q194" s="143">
        <v>0</v>
      </c>
      <c r="R194" s="143">
        <f>Q194*H194</f>
        <v>0</v>
      </c>
      <c r="S194" s="143">
        <v>1.0000000000000001E-5</v>
      </c>
      <c r="T194" s="144">
        <f>S194*H194</f>
        <v>7.896E-4</v>
      </c>
      <c r="AR194" s="145" t="s">
        <v>141</v>
      </c>
      <c r="AT194" s="145" t="s">
        <v>137</v>
      </c>
      <c r="AU194" s="145" t="s">
        <v>88</v>
      </c>
      <c r="AY194" s="17" t="s">
        <v>135</v>
      </c>
      <c r="BE194" s="146">
        <f>IF(N194="základní",J194,0)</f>
        <v>0</v>
      </c>
      <c r="BF194" s="146">
        <f>IF(N194="snížená",J194,0)</f>
        <v>0</v>
      </c>
      <c r="BG194" s="146">
        <f>IF(N194="zákl. přenesená",J194,0)</f>
        <v>0</v>
      </c>
      <c r="BH194" s="146">
        <f>IF(N194="sníž. přenesená",J194,0)</f>
        <v>0</v>
      </c>
      <c r="BI194" s="146">
        <f>IF(N194="nulová",J194,0)</f>
        <v>0</v>
      </c>
      <c r="BJ194" s="17" t="s">
        <v>86</v>
      </c>
      <c r="BK194" s="146">
        <f>ROUND(I194*H194,2)</f>
        <v>0</v>
      </c>
      <c r="BL194" s="17" t="s">
        <v>141</v>
      </c>
      <c r="BM194" s="145" t="s">
        <v>265</v>
      </c>
    </row>
    <row r="195" spans="2:65" s="13" customFormat="1" ht="10">
      <c r="B195" s="154"/>
      <c r="D195" s="148" t="s">
        <v>143</v>
      </c>
      <c r="E195" s="155" t="s">
        <v>1</v>
      </c>
      <c r="F195" s="156" t="s">
        <v>266</v>
      </c>
      <c r="H195" s="157">
        <v>78.959999999999994</v>
      </c>
      <c r="I195" s="158"/>
      <c r="L195" s="154"/>
      <c r="M195" s="159"/>
      <c r="T195" s="160"/>
      <c r="AT195" s="155" t="s">
        <v>143</v>
      </c>
      <c r="AU195" s="155" t="s">
        <v>88</v>
      </c>
      <c r="AV195" s="13" t="s">
        <v>88</v>
      </c>
      <c r="AW195" s="13" t="s">
        <v>32</v>
      </c>
      <c r="AX195" s="13" t="s">
        <v>86</v>
      </c>
      <c r="AY195" s="155" t="s">
        <v>135</v>
      </c>
    </row>
    <row r="196" spans="2:65" s="1" customFormat="1" ht="16.5" customHeight="1">
      <c r="B196" s="32"/>
      <c r="C196" s="133" t="s">
        <v>267</v>
      </c>
      <c r="D196" s="133" t="s">
        <v>137</v>
      </c>
      <c r="E196" s="134" t="s">
        <v>268</v>
      </c>
      <c r="F196" s="135" t="s">
        <v>269</v>
      </c>
      <c r="G196" s="136" t="s">
        <v>187</v>
      </c>
      <c r="H196" s="137">
        <v>100.896</v>
      </c>
      <c r="I196" s="138"/>
      <c r="J196" s="139">
        <f>ROUND(I196*H196,2)</f>
        <v>0</v>
      </c>
      <c r="K196" s="140"/>
      <c r="L196" s="32"/>
      <c r="M196" s="141" t="s">
        <v>1</v>
      </c>
      <c r="N196" s="142" t="s">
        <v>43</v>
      </c>
      <c r="P196" s="143">
        <f>O196*H196</f>
        <v>0</v>
      </c>
      <c r="Q196" s="143">
        <v>0</v>
      </c>
      <c r="R196" s="143">
        <f>Q196*H196</f>
        <v>0</v>
      </c>
      <c r="S196" s="143">
        <v>0</v>
      </c>
      <c r="T196" s="144">
        <f>S196*H196</f>
        <v>0</v>
      </c>
      <c r="AR196" s="145" t="s">
        <v>141</v>
      </c>
      <c r="AT196" s="145" t="s">
        <v>137</v>
      </c>
      <c r="AU196" s="145" t="s">
        <v>88</v>
      </c>
      <c r="AY196" s="17" t="s">
        <v>135</v>
      </c>
      <c r="BE196" s="146">
        <f>IF(N196="základní",J196,0)</f>
        <v>0</v>
      </c>
      <c r="BF196" s="146">
        <f>IF(N196="snížená",J196,0)</f>
        <v>0</v>
      </c>
      <c r="BG196" s="146">
        <f>IF(N196="zákl. přenesená",J196,0)</f>
        <v>0</v>
      </c>
      <c r="BH196" s="146">
        <f>IF(N196="sníž. přenesená",J196,0)</f>
        <v>0</v>
      </c>
      <c r="BI196" s="146">
        <f>IF(N196="nulová",J196,0)</f>
        <v>0</v>
      </c>
      <c r="BJ196" s="17" t="s">
        <v>86</v>
      </c>
      <c r="BK196" s="146">
        <f>ROUND(I196*H196,2)</f>
        <v>0</v>
      </c>
      <c r="BL196" s="17" t="s">
        <v>141</v>
      </c>
      <c r="BM196" s="145" t="s">
        <v>270</v>
      </c>
    </row>
    <row r="197" spans="2:65" s="12" customFormat="1" ht="10">
      <c r="B197" s="147"/>
      <c r="D197" s="148" t="s">
        <v>143</v>
      </c>
      <c r="E197" s="149" t="s">
        <v>1</v>
      </c>
      <c r="F197" s="150" t="s">
        <v>271</v>
      </c>
      <c r="H197" s="149" t="s">
        <v>1</v>
      </c>
      <c r="I197" s="151"/>
      <c r="L197" s="147"/>
      <c r="M197" s="152"/>
      <c r="T197" s="153"/>
      <c r="AT197" s="149" t="s">
        <v>143</v>
      </c>
      <c r="AU197" s="149" t="s">
        <v>88</v>
      </c>
      <c r="AV197" s="12" t="s">
        <v>86</v>
      </c>
      <c r="AW197" s="12" t="s">
        <v>32</v>
      </c>
      <c r="AX197" s="12" t="s">
        <v>78</v>
      </c>
      <c r="AY197" s="149" t="s">
        <v>135</v>
      </c>
    </row>
    <row r="198" spans="2:65" s="13" customFormat="1" ht="10">
      <c r="B198" s="154"/>
      <c r="D198" s="148" t="s">
        <v>143</v>
      </c>
      <c r="E198" s="155" t="s">
        <v>1</v>
      </c>
      <c r="F198" s="156" t="s">
        <v>272</v>
      </c>
      <c r="H198" s="157">
        <v>134.19999999999999</v>
      </c>
      <c r="I198" s="158"/>
      <c r="L198" s="154"/>
      <c r="M198" s="159"/>
      <c r="T198" s="160"/>
      <c r="AT198" s="155" t="s">
        <v>143</v>
      </c>
      <c r="AU198" s="155" t="s">
        <v>88</v>
      </c>
      <c r="AV198" s="13" t="s">
        <v>88</v>
      </c>
      <c r="AW198" s="13" t="s">
        <v>32</v>
      </c>
      <c r="AX198" s="13" t="s">
        <v>78</v>
      </c>
      <c r="AY198" s="155" t="s">
        <v>135</v>
      </c>
    </row>
    <row r="199" spans="2:65" s="13" customFormat="1" ht="10">
      <c r="B199" s="154"/>
      <c r="D199" s="148" t="s">
        <v>143</v>
      </c>
      <c r="E199" s="155" t="s">
        <v>1</v>
      </c>
      <c r="F199" s="156" t="s">
        <v>273</v>
      </c>
      <c r="H199" s="157">
        <v>3.4159999999999999</v>
      </c>
      <c r="I199" s="158"/>
      <c r="L199" s="154"/>
      <c r="M199" s="159"/>
      <c r="T199" s="160"/>
      <c r="AT199" s="155" t="s">
        <v>143</v>
      </c>
      <c r="AU199" s="155" t="s">
        <v>88</v>
      </c>
      <c r="AV199" s="13" t="s">
        <v>88</v>
      </c>
      <c r="AW199" s="13" t="s">
        <v>32</v>
      </c>
      <c r="AX199" s="13" t="s">
        <v>78</v>
      </c>
      <c r="AY199" s="155" t="s">
        <v>135</v>
      </c>
    </row>
    <row r="200" spans="2:65" s="13" customFormat="1" ht="10">
      <c r="B200" s="154"/>
      <c r="D200" s="148" t="s">
        <v>143</v>
      </c>
      <c r="E200" s="155" t="s">
        <v>1</v>
      </c>
      <c r="F200" s="156" t="s">
        <v>274</v>
      </c>
      <c r="H200" s="157">
        <v>-78.959999999999994</v>
      </c>
      <c r="I200" s="158"/>
      <c r="L200" s="154"/>
      <c r="M200" s="159"/>
      <c r="T200" s="160"/>
      <c r="AT200" s="155" t="s">
        <v>143</v>
      </c>
      <c r="AU200" s="155" t="s">
        <v>88</v>
      </c>
      <c r="AV200" s="13" t="s">
        <v>88</v>
      </c>
      <c r="AW200" s="13" t="s">
        <v>32</v>
      </c>
      <c r="AX200" s="13" t="s">
        <v>78</v>
      </c>
      <c r="AY200" s="155" t="s">
        <v>135</v>
      </c>
    </row>
    <row r="201" spans="2:65" s="15" customFormat="1" ht="10">
      <c r="B201" s="168"/>
      <c r="D201" s="148" t="s">
        <v>143</v>
      </c>
      <c r="E201" s="169" t="s">
        <v>1</v>
      </c>
      <c r="F201" s="170" t="s">
        <v>223</v>
      </c>
      <c r="H201" s="171">
        <v>58.655999999999999</v>
      </c>
      <c r="I201" s="172"/>
      <c r="L201" s="168"/>
      <c r="M201" s="173"/>
      <c r="T201" s="174"/>
      <c r="AT201" s="169" t="s">
        <v>143</v>
      </c>
      <c r="AU201" s="169" t="s">
        <v>88</v>
      </c>
      <c r="AV201" s="15" t="s">
        <v>150</v>
      </c>
      <c r="AW201" s="15" t="s">
        <v>32</v>
      </c>
      <c r="AX201" s="15" t="s">
        <v>78</v>
      </c>
      <c r="AY201" s="169" t="s">
        <v>135</v>
      </c>
    </row>
    <row r="202" spans="2:65" s="12" customFormat="1" ht="10">
      <c r="B202" s="147"/>
      <c r="D202" s="148" t="s">
        <v>143</v>
      </c>
      <c r="E202" s="149" t="s">
        <v>1</v>
      </c>
      <c r="F202" s="150" t="s">
        <v>275</v>
      </c>
      <c r="H202" s="149" t="s">
        <v>1</v>
      </c>
      <c r="I202" s="151"/>
      <c r="L202" s="147"/>
      <c r="M202" s="152"/>
      <c r="T202" s="153"/>
      <c r="AT202" s="149" t="s">
        <v>143</v>
      </c>
      <c r="AU202" s="149" t="s">
        <v>88</v>
      </c>
      <c r="AV202" s="12" t="s">
        <v>86</v>
      </c>
      <c r="AW202" s="12" t="s">
        <v>32</v>
      </c>
      <c r="AX202" s="12" t="s">
        <v>78</v>
      </c>
      <c r="AY202" s="149" t="s">
        <v>135</v>
      </c>
    </row>
    <row r="203" spans="2:65" s="13" customFormat="1" ht="10">
      <c r="B203" s="154"/>
      <c r="D203" s="148" t="s">
        <v>143</v>
      </c>
      <c r="E203" s="155" t="s">
        <v>1</v>
      </c>
      <c r="F203" s="156" t="s">
        <v>276</v>
      </c>
      <c r="H203" s="157">
        <v>42.24</v>
      </c>
      <c r="I203" s="158"/>
      <c r="L203" s="154"/>
      <c r="M203" s="159"/>
      <c r="T203" s="160"/>
      <c r="AT203" s="155" t="s">
        <v>143</v>
      </c>
      <c r="AU203" s="155" t="s">
        <v>88</v>
      </c>
      <c r="AV203" s="13" t="s">
        <v>88</v>
      </c>
      <c r="AW203" s="13" t="s">
        <v>32</v>
      </c>
      <c r="AX203" s="13" t="s">
        <v>78</v>
      </c>
      <c r="AY203" s="155" t="s">
        <v>135</v>
      </c>
    </row>
    <row r="204" spans="2:65" s="14" customFormat="1" ht="10">
      <c r="B204" s="161"/>
      <c r="D204" s="148" t="s">
        <v>143</v>
      </c>
      <c r="E204" s="162" t="s">
        <v>1</v>
      </c>
      <c r="F204" s="163" t="s">
        <v>214</v>
      </c>
      <c r="H204" s="164">
        <v>100.896</v>
      </c>
      <c r="I204" s="165"/>
      <c r="L204" s="161"/>
      <c r="M204" s="166"/>
      <c r="T204" s="167"/>
      <c r="AT204" s="162" t="s">
        <v>143</v>
      </c>
      <c r="AU204" s="162" t="s">
        <v>88</v>
      </c>
      <c r="AV204" s="14" t="s">
        <v>141</v>
      </c>
      <c r="AW204" s="14" t="s">
        <v>32</v>
      </c>
      <c r="AX204" s="14" t="s">
        <v>86</v>
      </c>
      <c r="AY204" s="162" t="s">
        <v>135</v>
      </c>
    </row>
    <row r="205" spans="2:65" s="1" customFormat="1" ht="33" customHeight="1">
      <c r="B205" s="32"/>
      <c r="C205" s="133" t="s">
        <v>277</v>
      </c>
      <c r="D205" s="133" t="s">
        <v>137</v>
      </c>
      <c r="E205" s="134" t="s">
        <v>278</v>
      </c>
      <c r="F205" s="135" t="s">
        <v>279</v>
      </c>
      <c r="G205" s="136" t="s">
        <v>140</v>
      </c>
      <c r="H205" s="137">
        <v>3.4769999999999999</v>
      </c>
      <c r="I205" s="138"/>
      <c r="J205" s="139">
        <f>ROUND(I205*H205,2)</f>
        <v>0</v>
      </c>
      <c r="K205" s="140"/>
      <c r="L205" s="32"/>
      <c r="M205" s="141" t="s">
        <v>1</v>
      </c>
      <c r="N205" s="142" t="s">
        <v>43</v>
      </c>
      <c r="P205" s="143">
        <f>O205*H205</f>
        <v>0</v>
      </c>
      <c r="Q205" s="143">
        <v>2.5018699999999998</v>
      </c>
      <c r="R205" s="143">
        <f>Q205*H205</f>
        <v>8.6990019899999993</v>
      </c>
      <c r="S205" s="143">
        <v>0</v>
      </c>
      <c r="T205" s="144">
        <f>S205*H205</f>
        <v>0</v>
      </c>
      <c r="AR205" s="145" t="s">
        <v>141</v>
      </c>
      <c r="AT205" s="145" t="s">
        <v>137</v>
      </c>
      <c r="AU205" s="145" t="s">
        <v>88</v>
      </c>
      <c r="AY205" s="17" t="s">
        <v>135</v>
      </c>
      <c r="BE205" s="146">
        <f>IF(N205="základní",J205,0)</f>
        <v>0</v>
      </c>
      <c r="BF205" s="146">
        <f>IF(N205="snížená",J205,0)</f>
        <v>0</v>
      </c>
      <c r="BG205" s="146">
        <f>IF(N205="zákl. přenesená",J205,0)</f>
        <v>0</v>
      </c>
      <c r="BH205" s="146">
        <f>IF(N205="sníž. přenesená",J205,0)</f>
        <v>0</v>
      </c>
      <c r="BI205" s="146">
        <f>IF(N205="nulová",J205,0)</f>
        <v>0</v>
      </c>
      <c r="BJ205" s="17" t="s">
        <v>86</v>
      </c>
      <c r="BK205" s="146">
        <f>ROUND(I205*H205,2)</f>
        <v>0</v>
      </c>
      <c r="BL205" s="17" t="s">
        <v>141</v>
      </c>
      <c r="BM205" s="145" t="s">
        <v>280</v>
      </c>
    </row>
    <row r="206" spans="2:65" s="13" customFormat="1" ht="10">
      <c r="B206" s="154"/>
      <c r="D206" s="148" t="s">
        <v>143</v>
      </c>
      <c r="E206" s="155" t="s">
        <v>1</v>
      </c>
      <c r="F206" s="156" t="s">
        <v>281</v>
      </c>
      <c r="H206" s="157">
        <v>3.4769999999999999</v>
      </c>
      <c r="I206" s="158"/>
      <c r="L206" s="154"/>
      <c r="M206" s="159"/>
      <c r="T206" s="160"/>
      <c r="AT206" s="155" t="s">
        <v>143</v>
      </c>
      <c r="AU206" s="155" t="s">
        <v>88</v>
      </c>
      <c r="AV206" s="13" t="s">
        <v>88</v>
      </c>
      <c r="AW206" s="13" t="s">
        <v>32</v>
      </c>
      <c r="AX206" s="13" t="s">
        <v>86</v>
      </c>
      <c r="AY206" s="155" t="s">
        <v>135</v>
      </c>
    </row>
    <row r="207" spans="2:65" s="1" customFormat="1" ht="24.15" customHeight="1">
      <c r="B207" s="32"/>
      <c r="C207" s="133" t="s">
        <v>282</v>
      </c>
      <c r="D207" s="133" t="s">
        <v>137</v>
      </c>
      <c r="E207" s="134" t="s">
        <v>283</v>
      </c>
      <c r="F207" s="135" t="s">
        <v>284</v>
      </c>
      <c r="G207" s="136" t="s">
        <v>140</v>
      </c>
      <c r="H207" s="137">
        <v>0.3</v>
      </c>
      <c r="I207" s="138"/>
      <c r="J207" s="139">
        <f>ROUND(I207*H207,2)</f>
        <v>0</v>
      </c>
      <c r="K207" s="140"/>
      <c r="L207" s="32"/>
      <c r="M207" s="141" t="s">
        <v>1</v>
      </c>
      <c r="N207" s="142" t="s">
        <v>43</v>
      </c>
      <c r="P207" s="143">
        <f>O207*H207</f>
        <v>0</v>
      </c>
      <c r="Q207" s="143">
        <v>2.3010199999999998</v>
      </c>
      <c r="R207" s="143">
        <f>Q207*H207</f>
        <v>0.69030599999999998</v>
      </c>
      <c r="S207" s="143">
        <v>0</v>
      </c>
      <c r="T207" s="144">
        <f>S207*H207</f>
        <v>0</v>
      </c>
      <c r="AR207" s="145" t="s">
        <v>141</v>
      </c>
      <c r="AT207" s="145" t="s">
        <v>137</v>
      </c>
      <c r="AU207" s="145" t="s">
        <v>88</v>
      </c>
      <c r="AY207" s="17" t="s">
        <v>135</v>
      </c>
      <c r="BE207" s="146">
        <f>IF(N207="základní",J207,0)</f>
        <v>0</v>
      </c>
      <c r="BF207" s="146">
        <f>IF(N207="snížená",J207,0)</f>
        <v>0</v>
      </c>
      <c r="BG207" s="146">
        <f>IF(N207="zákl. přenesená",J207,0)</f>
        <v>0</v>
      </c>
      <c r="BH207" s="146">
        <f>IF(N207="sníž. přenesená",J207,0)</f>
        <v>0</v>
      </c>
      <c r="BI207" s="146">
        <f>IF(N207="nulová",J207,0)</f>
        <v>0</v>
      </c>
      <c r="BJ207" s="17" t="s">
        <v>86</v>
      </c>
      <c r="BK207" s="146">
        <f>ROUND(I207*H207,2)</f>
        <v>0</v>
      </c>
      <c r="BL207" s="17" t="s">
        <v>141</v>
      </c>
      <c r="BM207" s="145" t="s">
        <v>285</v>
      </c>
    </row>
    <row r="208" spans="2:65" s="12" customFormat="1" ht="10">
      <c r="B208" s="147"/>
      <c r="D208" s="148" t="s">
        <v>143</v>
      </c>
      <c r="E208" s="149" t="s">
        <v>1</v>
      </c>
      <c r="F208" s="150" t="s">
        <v>286</v>
      </c>
      <c r="H208" s="149" t="s">
        <v>1</v>
      </c>
      <c r="I208" s="151"/>
      <c r="L208" s="147"/>
      <c r="M208" s="152"/>
      <c r="T208" s="153"/>
      <c r="AT208" s="149" t="s">
        <v>143</v>
      </c>
      <c r="AU208" s="149" t="s">
        <v>88</v>
      </c>
      <c r="AV208" s="12" t="s">
        <v>86</v>
      </c>
      <c r="AW208" s="12" t="s">
        <v>32</v>
      </c>
      <c r="AX208" s="12" t="s">
        <v>78</v>
      </c>
      <c r="AY208" s="149" t="s">
        <v>135</v>
      </c>
    </row>
    <row r="209" spans="2:65" s="12" customFormat="1" ht="10">
      <c r="B209" s="147"/>
      <c r="D209" s="148" t="s">
        <v>143</v>
      </c>
      <c r="E209" s="149" t="s">
        <v>1</v>
      </c>
      <c r="F209" s="150" t="s">
        <v>287</v>
      </c>
      <c r="H209" s="149" t="s">
        <v>1</v>
      </c>
      <c r="I209" s="151"/>
      <c r="L209" s="147"/>
      <c r="M209" s="152"/>
      <c r="T209" s="153"/>
      <c r="AT209" s="149" t="s">
        <v>143</v>
      </c>
      <c r="AU209" s="149" t="s">
        <v>88</v>
      </c>
      <c r="AV209" s="12" t="s">
        <v>86</v>
      </c>
      <c r="AW209" s="12" t="s">
        <v>32</v>
      </c>
      <c r="AX209" s="12" t="s">
        <v>78</v>
      </c>
      <c r="AY209" s="149" t="s">
        <v>135</v>
      </c>
    </row>
    <row r="210" spans="2:65" s="13" customFormat="1" ht="10">
      <c r="B210" s="154"/>
      <c r="D210" s="148" t="s">
        <v>143</v>
      </c>
      <c r="E210" s="155" t="s">
        <v>1</v>
      </c>
      <c r="F210" s="156" t="s">
        <v>288</v>
      </c>
      <c r="H210" s="157">
        <v>0.3</v>
      </c>
      <c r="I210" s="158"/>
      <c r="L210" s="154"/>
      <c r="M210" s="159"/>
      <c r="T210" s="160"/>
      <c r="AT210" s="155" t="s">
        <v>143</v>
      </c>
      <c r="AU210" s="155" t="s">
        <v>88</v>
      </c>
      <c r="AV210" s="13" t="s">
        <v>88</v>
      </c>
      <c r="AW210" s="13" t="s">
        <v>32</v>
      </c>
      <c r="AX210" s="13" t="s">
        <v>86</v>
      </c>
      <c r="AY210" s="155" t="s">
        <v>135</v>
      </c>
    </row>
    <row r="211" spans="2:65" s="1" customFormat="1" ht="24.15" customHeight="1">
      <c r="B211" s="32"/>
      <c r="C211" s="133" t="s">
        <v>289</v>
      </c>
      <c r="D211" s="133" t="s">
        <v>137</v>
      </c>
      <c r="E211" s="134" t="s">
        <v>290</v>
      </c>
      <c r="F211" s="135" t="s">
        <v>291</v>
      </c>
      <c r="G211" s="136" t="s">
        <v>140</v>
      </c>
      <c r="H211" s="137">
        <v>1.6459999999999999</v>
      </c>
      <c r="I211" s="138"/>
      <c r="J211" s="139">
        <f>ROUND(I211*H211,2)</f>
        <v>0</v>
      </c>
      <c r="K211" s="140"/>
      <c r="L211" s="32"/>
      <c r="M211" s="141" t="s">
        <v>1</v>
      </c>
      <c r="N211" s="142" t="s">
        <v>43</v>
      </c>
      <c r="P211" s="143">
        <f>O211*H211</f>
        <v>0</v>
      </c>
      <c r="Q211" s="143">
        <v>2.3010199999999998</v>
      </c>
      <c r="R211" s="143">
        <f>Q211*H211</f>
        <v>3.7874789199999994</v>
      </c>
      <c r="S211" s="143">
        <v>0</v>
      </c>
      <c r="T211" s="144">
        <f>S211*H211</f>
        <v>0</v>
      </c>
      <c r="AR211" s="145" t="s">
        <v>141</v>
      </c>
      <c r="AT211" s="145" t="s">
        <v>137</v>
      </c>
      <c r="AU211" s="145" t="s">
        <v>88</v>
      </c>
      <c r="AY211" s="17" t="s">
        <v>135</v>
      </c>
      <c r="BE211" s="146">
        <f>IF(N211="základní",J211,0)</f>
        <v>0</v>
      </c>
      <c r="BF211" s="146">
        <f>IF(N211="snížená",J211,0)</f>
        <v>0</v>
      </c>
      <c r="BG211" s="146">
        <f>IF(N211="zákl. přenesená",J211,0)</f>
        <v>0</v>
      </c>
      <c r="BH211" s="146">
        <f>IF(N211="sníž. přenesená",J211,0)</f>
        <v>0</v>
      </c>
      <c r="BI211" s="146">
        <f>IF(N211="nulová",J211,0)</f>
        <v>0</v>
      </c>
      <c r="BJ211" s="17" t="s">
        <v>86</v>
      </c>
      <c r="BK211" s="146">
        <f>ROUND(I211*H211,2)</f>
        <v>0</v>
      </c>
      <c r="BL211" s="17" t="s">
        <v>141</v>
      </c>
      <c r="BM211" s="145" t="s">
        <v>292</v>
      </c>
    </row>
    <row r="212" spans="2:65" s="13" customFormat="1" ht="10">
      <c r="B212" s="154"/>
      <c r="D212" s="148" t="s">
        <v>143</v>
      </c>
      <c r="E212" s="155" t="s">
        <v>1</v>
      </c>
      <c r="F212" s="156" t="s">
        <v>293</v>
      </c>
      <c r="H212" s="157">
        <v>1.6459999999999999</v>
      </c>
      <c r="I212" s="158"/>
      <c r="L212" s="154"/>
      <c r="M212" s="159"/>
      <c r="T212" s="160"/>
      <c r="AT212" s="155" t="s">
        <v>143</v>
      </c>
      <c r="AU212" s="155" t="s">
        <v>88</v>
      </c>
      <c r="AV212" s="13" t="s">
        <v>88</v>
      </c>
      <c r="AW212" s="13" t="s">
        <v>32</v>
      </c>
      <c r="AX212" s="13" t="s">
        <v>86</v>
      </c>
      <c r="AY212" s="155" t="s">
        <v>135</v>
      </c>
    </row>
    <row r="213" spans="2:65" s="1" customFormat="1" ht="24.15" customHeight="1">
      <c r="B213" s="32"/>
      <c r="C213" s="133" t="s">
        <v>294</v>
      </c>
      <c r="D213" s="133" t="s">
        <v>137</v>
      </c>
      <c r="E213" s="134" t="s">
        <v>295</v>
      </c>
      <c r="F213" s="135" t="s">
        <v>296</v>
      </c>
      <c r="G213" s="136" t="s">
        <v>140</v>
      </c>
      <c r="H213" s="137">
        <v>3.4769999999999999</v>
      </c>
      <c r="I213" s="138"/>
      <c r="J213" s="139">
        <f>ROUND(I213*H213,2)</f>
        <v>0</v>
      </c>
      <c r="K213" s="140"/>
      <c r="L213" s="32"/>
      <c r="M213" s="141" t="s">
        <v>1</v>
      </c>
      <c r="N213" s="142" t="s">
        <v>43</v>
      </c>
      <c r="P213" s="143">
        <f>O213*H213</f>
        <v>0</v>
      </c>
      <c r="Q213" s="143">
        <v>0</v>
      </c>
      <c r="R213" s="143">
        <f>Q213*H213</f>
        <v>0</v>
      </c>
      <c r="S213" s="143">
        <v>0</v>
      </c>
      <c r="T213" s="144">
        <f>S213*H213</f>
        <v>0</v>
      </c>
      <c r="AR213" s="145" t="s">
        <v>141</v>
      </c>
      <c r="AT213" s="145" t="s">
        <v>137</v>
      </c>
      <c r="AU213" s="145" t="s">
        <v>88</v>
      </c>
      <c r="AY213" s="17" t="s">
        <v>135</v>
      </c>
      <c r="BE213" s="146">
        <f>IF(N213="základní",J213,0)</f>
        <v>0</v>
      </c>
      <c r="BF213" s="146">
        <f>IF(N213="snížená",J213,0)</f>
        <v>0</v>
      </c>
      <c r="BG213" s="146">
        <f>IF(N213="zákl. přenesená",J213,0)</f>
        <v>0</v>
      </c>
      <c r="BH213" s="146">
        <f>IF(N213="sníž. přenesená",J213,0)</f>
        <v>0</v>
      </c>
      <c r="BI213" s="146">
        <f>IF(N213="nulová",J213,0)</f>
        <v>0</v>
      </c>
      <c r="BJ213" s="17" t="s">
        <v>86</v>
      </c>
      <c r="BK213" s="146">
        <f>ROUND(I213*H213,2)</f>
        <v>0</v>
      </c>
      <c r="BL213" s="17" t="s">
        <v>141</v>
      </c>
      <c r="BM213" s="145" t="s">
        <v>297</v>
      </c>
    </row>
    <row r="214" spans="2:65" s="1" customFormat="1" ht="33" customHeight="1">
      <c r="B214" s="32"/>
      <c r="C214" s="133" t="s">
        <v>213</v>
      </c>
      <c r="D214" s="133" t="s">
        <v>137</v>
      </c>
      <c r="E214" s="134" t="s">
        <v>298</v>
      </c>
      <c r="F214" s="135" t="s">
        <v>299</v>
      </c>
      <c r="G214" s="136" t="s">
        <v>140</v>
      </c>
      <c r="H214" s="137">
        <v>3.4769999999999999</v>
      </c>
      <c r="I214" s="138"/>
      <c r="J214" s="139">
        <f>ROUND(I214*H214,2)</f>
        <v>0</v>
      </c>
      <c r="K214" s="140"/>
      <c r="L214" s="32"/>
      <c r="M214" s="141" t="s">
        <v>1</v>
      </c>
      <c r="N214" s="142" t="s">
        <v>43</v>
      </c>
      <c r="P214" s="143">
        <f>O214*H214</f>
        <v>0</v>
      </c>
      <c r="Q214" s="143">
        <v>0</v>
      </c>
      <c r="R214" s="143">
        <f>Q214*H214</f>
        <v>0</v>
      </c>
      <c r="S214" s="143">
        <v>0</v>
      </c>
      <c r="T214" s="144">
        <f>S214*H214</f>
        <v>0</v>
      </c>
      <c r="AR214" s="145" t="s">
        <v>141</v>
      </c>
      <c r="AT214" s="145" t="s">
        <v>137</v>
      </c>
      <c r="AU214" s="145" t="s">
        <v>88</v>
      </c>
      <c r="AY214" s="17" t="s">
        <v>135</v>
      </c>
      <c r="BE214" s="146">
        <f>IF(N214="základní",J214,0)</f>
        <v>0</v>
      </c>
      <c r="BF214" s="146">
        <f>IF(N214="snížená",J214,0)</f>
        <v>0</v>
      </c>
      <c r="BG214" s="146">
        <f>IF(N214="zákl. přenesená",J214,0)</f>
        <v>0</v>
      </c>
      <c r="BH214" s="146">
        <f>IF(N214="sníž. přenesená",J214,0)</f>
        <v>0</v>
      </c>
      <c r="BI214" s="146">
        <f>IF(N214="nulová",J214,0)</f>
        <v>0</v>
      </c>
      <c r="BJ214" s="17" t="s">
        <v>86</v>
      </c>
      <c r="BK214" s="146">
        <f>ROUND(I214*H214,2)</f>
        <v>0</v>
      </c>
      <c r="BL214" s="17" t="s">
        <v>141</v>
      </c>
      <c r="BM214" s="145" t="s">
        <v>300</v>
      </c>
    </row>
    <row r="215" spans="2:65" s="1" customFormat="1" ht="16.5" customHeight="1">
      <c r="B215" s="32"/>
      <c r="C215" s="133" t="s">
        <v>301</v>
      </c>
      <c r="D215" s="133" t="s">
        <v>137</v>
      </c>
      <c r="E215" s="134" t="s">
        <v>302</v>
      </c>
      <c r="F215" s="135" t="s">
        <v>303</v>
      </c>
      <c r="G215" s="136" t="s">
        <v>165</v>
      </c>
      <c r="H215" s="137">
        <v>0.17</v>
      </c>
      <c r="I215" s="138"/>
      <c r="J215" s="139">
        <f>ROUND(I215*H215,2)</f>
        <v>0</v>
      </c>
      <c r="K215" s="140"/>
      <c r="L215" s="32"/>
      <c r="M215" s="141" t="s">
        <v>1</v>
      </c>
      <c r="N215" s="142" t="s">
        <v>43</v>
      </c>
      <c r="P215" s="143">
        <f>O215*H215</f>
        <v>0</v>
      </c>
      <c r="Q215" s="143">
        <v>1.06277</v>
      </c>
      <c r="R215" s="143">
        <f>Q215*H215</f>
        <v>0.18067090000000002</v>
      </c>
      <c r="S215" s="143">
        <v>0</v>
      </c>
      <c r="T215" s="144">
        <f>S215*H215</f>
        <v>0</v>
      </c>
      <c r="AR215" s="145" t="s">
        <v>141</v>
      </c>
      <c r="AT215" s="145" t="s">
        <v>137</v>
      </c>
      <c r="AU215" s="145" t="s">
        <v>88</v>
      </c>
      <c r="AY215" s="17" t="s">
        <v>135</v>
      </c>
      <c r="BE215" s="146">
        <f>IF(N215="základní",J215,0)</f>
        <v>0</v>
      </c>
      <c r="BF215" s="146">
        <f>IF(N215="snížená",J215,0)</f>
        <v>0</v>
      </c>
      <c r="BG215" s="146">
        <f>IF(N215="zákl. přenesená",J215,0)</f>
        <v>0</v>
      </c>
      <c r="BH215" s="146">
        <f>IF(N215="sníž. přenesená",J215,0)</f>
        <v>0</v>
      </c>
      <c r="BI215" s="146">
        <f>IF(N215="nulová",J215,0)</f>
        <v>0</v>
      </c>
      <c r="BJ215" s="17" t="s">
        <v>86</v>
      </c>
      <c r="BK215" s="146">
        <f>ROUND(I215*H215,2)</f>
        <v>0</v>
      </c>
      <c r="BL215" s="17" t="s">
        <v>141</v>
      </c>
      <c r="BM215" s="145" t="s">
        <v>304</v>
      </c>
    </row>
    <row r="216" spans="2:65" s="13" customFormat="1" ht="10">
      <c r="B216" s="154"/>
      <c r="D216" s="148" t="s">
        <v>143</v>
      </c>
      <c r="E216" s="155" t="s">
        <v>1</v>
      </c>
      <c r="F216" s="156" t="s">
        <v>305</v>
      </c>
      <c r="H216" s="157">
        <v>0.17</v>
      </c>
      <c r="I216" s="158"/>
      <c r="L216" s="154"/>
      <c r="M216" s="159"/>
      <c r="T216" s="160"/>
      <c r="AT216" s="155" t="s">
        <v>143</v>
      </c>
      <c r="AU216" s="155" t="s">
        <v>88</v>
      </c>
      <c r="AV216" s="13" t="s">
        <v>88</v>
      </c>
      <c r="AW216" s="13" t="s">
        <v>32</v>
      </c>
      <c r="AX216" s="13" t="s">
        <v>86</v>
      </c>
      <c r="AY216" s="155" t="s">
        <v>135</v>
      </c>
    </row>
    <row r="217" spans="2:65" s="1" customFormat="1" ht="24.15" customHeight="1">
      <c r="B217" s="32"/>
      <c r="C217" s="133" t="s">
        <v>306</v>
      </c>
      <c r="D217" s="133" t="s">
        <v>137</v>
      </c>
      <c r="E217" s="134" t="s">
        <v>307</v>
      </c>
      <c r="F217" s="135" t="s">
        <v>308</v>
      </c>
      <c r="G217" s="136" t="s">
        <v>309</v>
      </c>
      <c r="H217" s="137">
        <v>32</v>
      </c>
      <c r="I217" s="138"/>
      <c r="J217" s="139">
        <f>ROUND(I217*H217,2)</f>
        <v>0</v>
      </c>
      <c r="K217" s="140"/>
      <c r="L217" s="32"/>
      <c r="M217" s="141" t="s">
        <v>1</v>
      </c>
      <c r="N217" s="142" t="s">
        <v>43</v>
      </c>
      <c r="P217" s="143">
        <f>O217*H217</f>
        <v>0</v>
      </c>
      <c r="Q217" s="143">
        <v>0</v>
      </c>
      <c r="R217" s="143">
        <f>Q217*H217</f>
        <v>0</v>
      </c>
      <c r="S217" s="143">
        <v>0</v>
      </c>
      <c r="T217" s="144">
        <f>S217*H217</f>
        <v>0</v>
      </c>
      <c r="AR217" s="145" t="s">
        <v>141</v>
      </c>
      <c r="AT217" s="145" t="s">
        <v>137</v>
      </c>
      <c r="AU217" s="145" t="s">
        <v>88</v>
      </c>
      <c r="AY217" s="17" t="s">
        <v>135</v>
      </c>
      <c r="BE217" s="146">
        <f>IF(N217="základní",J217,0)</f>
        <v>0</v>
      </c>
      <c r="BF217" s="146">
        <f>IF(N217="snížená",J217,0)</f>
        <v>0</v>
      </c>
      <c r="BG217" s="146">
        <f>IF(N217="zákl. přenesená",J217,0)</f>
        <v>0</v>
      </c>
      <c r="BH217" s="146">
        <f>IF(N217="sníž. přenesená",J217,0)</f>
        <v>0</v>
      </c>
      <c r="BI217" s="146">
        <f>IF(N217="nulová",J217,0)</f>
        <v>0</v>
      </c>
      <c r="BJ217" s="17" t="s">
        <v>86</v>
      </c>
      <c r="BK217" s="146">
        <f>ROUND(I217*H217,2)</f>
        <v>0</v>
      </c>
      <c r="BL217" s="17" t="s">
        <v>141</v>
      </c>
      <c r="BM217" s="145" t="s">
        <v>310</v>
      </c>
    </row>
    <row r="218" spans="2:65" s="13" customFormat="1" ht="10">
      <c r="B218" s="154"/>
      <c r="D218" s="148" t="s">
        <v>143</v>
      </c>
      <c r="E218" s="155" t="s">
        <v>1</v>
      </c>
      <c r="F218" s="156" t="s">
        <v>311</v>
      </c>
      <c r="H218" s="157">
        <v>32</v>
      </c>
      <c r="I218" s="158"/>
      <c r="L218" s="154"/>
      <c r="M218" s="159"/>
      <c r="T218" s="160"/>
      <c r="AT218" s="155" t="s">
        <v>143</v>
      </c>
      <c r="AU218" s="155" t="s">
        <v>88</v>
      </c>
      <c r="AV218" s="13" t="s">
        <v>88</v>
      </c>
      <c r="AW218" s="13" t="s">
        <v>32</v>
      </c>
      <c r="AX218" s="13" t="s">
        <v>86</v>
      </c>
      <c r="AY218" s="155" t="s">
        <v>135</v>
      </c>
    </row>
    <row r="219" spans="2:65" s="1" customFormat="1" ht="16.5" customHeight="1">
      <c r="B219" s="32"/>
      <c r="C219" s="175" t="s">
        <v>312</v>
      </c>
      <c r="D219" s="175" t="s">
        <v>313</v>
      </c>
      <c r="E219" s="176" t="s">
        <v>314</v>
      </c>
      <c r="F219" s="177" t="s">
        <v>315</v>
      </c>
      <c r="G219" s="178" t="s">
        <v>309</v>
      </c>
      <c r="H219" s="179">
        <v>32</v>
      </c>
      <c r="I219" s="180"/>
      <c r="J219" s="181">
        <f>ROUND(I219*H219,2)</f>
        <v>0</v>
      </c>
      <c r="K219" s="182"/>
      <c r="L219" s="183"/>
      <c r="M219" s="184" t="s">
        <v>1</v>
      </c>
      <c r="N219" s="185" t="s">
        <v>43</v>
      </c>
      <c r="P219" s="143">
        <f>O219*H219</f>
        <v>0</v>
      </c>
      <c r="Q219" s="143">
        <v>3.5E-4</v>
      </c>
      <c r="R219" s="143">
        <f>Q219*H219</f>
        <v>1.12E-2</v>
      </c>
      <c r="S219" s="143">
        <v>0</v>
      </c>
      <c r="T219" s="144">
        <f>S219*H219</f>
        <v>0</v>
      </c>
      <c r="AR219" s="145" t="s">
        <v>172</v>
      </c>
      <c r="AT219" s="145" t="s">
        <v>313</v>
      </c>
      <c r="AU219" s="145" t="s">
        <v>88</v>
      </c>
      <c r="AY219" s="17" t="s">
        <v>135</v>
      </c>
      <c r="BE219" s="146">
        <f>IF(N219="základní",J219,0)</f>
        <v>0</v>
      </c>
      <c r="BF219" s="146">
        <f>IF(N219="snížená",J219,0)</f>
        <v>0</v>
      </c>
      <c r="BG219" s="146">
        <f>IF(N219="zákl. přenesená",J219,0)</f>
        <v>0</v>
      </c>
      <c r="BH219" s="146">
        <f>IF(N219="sníž. přenesená",J219,0)</f>
        <v>0</v>
      </c>
      <c r="BI219" s="146">
        <f>IF(N219="nulová",J219,0)</f>
        <v>0</v>
      </c>
      <c r="BJ219" s="17" t="s">
        <v>86</v>
      </c>
      <c r="BK219" s="146">
        <f>ROUND(I219*H219,2)</f>
        <v>0</v>
      </c>
      <c r="BL219" s="17" t="s">
        <v>141</v>
      </c>
      <c r="BM219" s="145" t="s">
        <v>316</v>
      </c>
    </row>
    <row r="220" spans="2:65" s="11" customFormat="1" ht="22.75" customHeight="1">
      <c r="B220" s="121"/>
      <c r="D220" s="122" t="s">
        <v>77</v>
      </c>
      <c r="E220" s="131" t="s">
        <v>179</v>
      </c>
      <c r="F220" s="131" t="s">
        <v>317</v>
      </c>
      <c r="I220" s="124"/>
      <c r="J220" s="132">
        <f>BK220</f>
        <v>0</v>
      </c>
      <c r="L220" s="121"/>
      <c r="M220" s="126"/>
      <c r="P220" s="127">
        <f>SUM(P221:P361)</f>
        <v>0</v>
      </c>
      <c r="R220" s="127">
        <f>SUM(R221:R361)</f>
        <v>4.6279430000000001</v>
      </c>
      <c r="T220" s="128">
        <f>SUM(T221:T361)</f>
        <v>52.295818000000004</v>
      </c>
      <c r="AR220" s="122" t="s">
        <v>86</v>
      </c>
      <c r="AT220" s="129" t="s">
        <v>77</v>
      </c>
      <c r="AU220" s="129" t="s">
        <v>86</v>
      </c>
      <c r="AY220" s="122" t="s">
        <v>135</v>
      </c>
      <c r="BK220" s="130">
        <f>SUM(BK221:BK361)</f>
        <v>0</v>
      </c>
    </row>
    <row r="221" spans="2:65" s="1" customFormat="1" ht="37.75" customHeight="1">
      <c r="B221" s="32"/>
      <c r="C221" s="133" t="s">
        <v>318</v>
      </c>
      <c r="D221" s="133" t="s">
        <v>137</v>
      </c>
      <c r="E221" s="134" t="s">
        <v>319</v>
      </c>
      <c r="F221" s="135" t="s">
        <v>320</v>
      </c>
      <c r="G221" s="136" t="s">
        <v>187</v>
      </c>
      <c r="H221" s="137">
        <v>131.6</v>
      </c>
      <c r="I221" s="138"/>
      <c r="J221" s="139">
        <f>ROUND(I221*H221,2)</f>
        <v>0</v>
      </c>
      <c r="K221" s="140"/>
      <c r="L221" s="32"/>
      <c r="M221" s="141" t="s">
        <v>1</v>
      </c>
      <c r="N221" s="142" t="s">
        <v>43</v>
      </c>
      <c r="P221" s="143">
        <f>O221*H221</f>
        <v>0</v>
      </c>
      <c r="Q221" s="143">
        <v>0</v>
      </c>
      <c r="R221" s="143">
        <f>Q221*H221</f>
        <v>0</v>
      </c>
      <c r="S221" s="143">
        <v>0</v>
      </c>
      <c r="T221" s="144">
        <f>S221*H221</f>
        <v>0</v>
      </c>
      <c r="AR221" s="145" t="s">
        <v>141</v>
      </c>
      <c r="AT221" s="145" t="s">
        <v>137</v>
      </c>
      <c r="AU221" s="145" t="s">
        <v>88</v>
      </c>
      <c r="AY221" s="17" t="s">
        <v>135</v>
      </c>
      <c r="BE221" s="146">
        <f>IF(N221="základní",J221,0)</f>
        <v>0</v>
      </c>
      <c r="BF221" s="146">
        <f>IF(N221="snížená",J221,0)</f>
        <v>0</v>
      </c>
      <c r="BG221" s="146">
        <f>IF(N221="zákl. přenesená",J221,0)</f>
        <v>0</v>
      </c>
      <c r="BH221" s="146">
        <f>IF(N221="sníž. přenesená",J221,0)</f>
        <v>0</v>
      </c>
      <c r="BI221" s="146">
        <f>IF(N221="nulová",J221,0)</f>
        <v>0</v>
      </c>
      <c r="BJ221" s="17" t="s">
        <v>86</v>
      </c>
      <c r="BK221" s="146">
        <f>ROUND(I221*H221,2)</f>
        <v>0</v>
      </c>
      <c r="BL221" s="17" t="s">
        <v>141</v>
      </c>
      <c r="BM221" s="145" t="s">
        <v>321</v>
      </c>
    </row>
    <row r="222" spans="2:65" s="13" customFormat="1" ht="10">
      <c r="B222" s="154"/>
      <c r="D222" s="148" t="s">
        <v>143</v>
      </c>
      <c r="E222" s="155" t="s">
        <v>1</v>
      </c>
      <c r="F222" s="156" t="s">
        <v>322</v>
      </c>
      <c r="H222" s="157">
        <v>131.6</v>
      </c>
      <c r="I222" s="158"/>
      <c r="L222" s="154"/>
      <c r="M222" s="159"/>
      <c r="T222" s="160"/>
      <c r="AT222" s="155" t="s">
        <v>143</v>
      </c>
      <c r="AU222" s="155" t="s">
        <v>88</v>
      </c>
      <c r="AV222" s="13" t="s">
        <v>88</v>
      </c>
      <c r="AW222" s="13" t="s">
        <v>32</v>
      </c>
      <c r="AX222" s="13" t="s">
        <v>86</v>
      </c>
      <c r="AY222" s="155" t="s">
        <v>135</v>
      </c>
    </row>
    <row r="223" spans="2:65" s="1" customFormat="1" ht="37.75" customHeight="1">
      <c r="B223" s="32"/>
      <c r="C223" s="133" t="s">
        <v>323</v>
      </c>
      <c r="D223" s="133" t="s">
        <v>137</v>
      </c>
      <c r="E223" s="134" t="s">
        <v>324</v>
      </c>
      <c r="F223" s="135" t="s">
        <v>325</v>
      </c>
      <c r="G223" s="136" t="s">
        <v>187</v>
      </c>
      <c r="H223" s="137">
        <v>3948</v>
      </c>
      <c r="I223" s="138"/>
      <c r="J223" s="139">
        <f>ROUND(I223*H223,2)</f>
        <v>0</v>
      </c>
      <c r="K223" s="140"/>
      <c r="L223" s="32"/>
      <c r="M223" s="141" t="s">
        <v>1</v>
      </c>
      <c r="N223" s="142" t="s">
        <v>43</v>
      </c>
      <c r="P223" s="143">
        <f>O223*H223</f>
        <v>0</v>
      </c>
      <c r="Q223" s="143">
        <v>0</v>
      </c>
      <c r="R223" s="143">
        <f>Q223*H223</f>
        <v>0</v>
      </c>
      <c r="S223" s="143">
        <v>0</v>
      </c>
      <c r="T223" s="144">
        <f>S223*H223</f>
        <v>0</v>
      </c>
      <c r="AR223" s="145" t="s">
        <v>141</v>
      </c>
      <c r="AT223" s="145" t="s">
        <v>137</v>
      </c>
      <c r="AU223" s="145" t="s">
        <v>88</v>
      </c>
      <c r="AY223" s="17" t="s">
        <v>135</v>
      </c>
      <c r="BE223" s="146">
        <f>IF(N223="základní",J223,0)</f>
        <v>0</v>
      </c>
      <c r="BF223" s="146">
        <f>IF(N223="snížená",J223,0)</f>
        <v>0</v>
      </c>
      <c r="BG223" s="146">
        <f>IF(N223="zákl. přenesená",J223,0)</f>
        <v>0</v>
      </c>
      <c r="BH223" s="146">
        <f>IF(N223="sníž. přenesená",J223,0)</f>
        <v>0</v>
      </c>
      <c r="BI223" s="146">
        <f>IF(N223="nulová",J223,0)</f>
        <v>0</v>
      </c>
      <c r="BJ223" s="17" t="s">
        <v>86</v>
      </c>
      <c r="BK223" s="146">
        <f>ROUND(I223*H223,2)</f>
        <v>0</v>
      </c>
      <c r="BL223" s="17" t="s">
        <v>141</v>
      </c>
      <c r="BM223" s="145" t="s">
        <v>326</v>
      </c>
    </row>
    <row r="224" spans="2:65" s="13" customFormat="1" ht="10">
      <c r="B224" s="154"/>
      <c r="D224" s="148" t="s">
        <v>143</v>
      </c>
      <c r="F224" s="156" t="s">
        <v>327</v>
      </c>
      <c r="H224" s="157">
        <v>3948</v>
      </c>
      <c r="I224" s="158"/>
      <c r="L224" s="154"/>
      <c r="M224" s="159"/>
      <c r="T224" s="160"/>
      <c r="AT224" s="155" t="s">
        <v>143</v>
      </c>
      <c r="AU224" s="155" t="s">
        <v>88</v>
      </c>
      <c r="AV224" s="13" t="s">
        <v>88</v>
      </c>
      <c r="AW224" s="13" t="s">
        <v>4</v>
      </c>
      <c r="AX224" s="13" t="s">
        <v>86</v>
      </c>
      <c r="AY224" s="155" t="s">
        <v>135</v>
      </c>
    </row>
    <row r="225" spans="2:65" s="1" customFormat="1" ht="37.75" customHeight="1">
      <c r="B225" s="32"/>
      <c r="C225" s="133" t="s">
        <v>328</v>
      </c>
      <c r="D225" s="133" t="s">
        <v>137</v>
      </c>
      <c r="E225" s="134" t="s">
        <v>329</v>
      </c>
      <c r="F225" s="135" t="s">
        <v>330</v>
      </c>
      <c r="G225" s="136" t="s">
        <v>187</v>
      </c>
      <c r="H225" s="137">
        <v>131.6</v>
      </c>
      <c r="I225" s="138"/>
      <c r="J225" s="139">
        <f>ROUND(I225*H225,2)</f>
        <v>0</v>
      </c>
      <c r="K225" s="140"/>
      <c r="L225" s="32"/>
      <c r="M225" s="141" t="s">
        <v>1</v>
      </c>
      <c r="N225" s="142" t="s">
        <v>43</v>
      </c>
      <c r="P225" s="143">
        <f>O225*H225</f>
        <v>0</v>
      </c>
      <c r="Q225" s="143">
        <v>0</v>
      </c>
      <c r="R225" s="143">
        <f>Q225*H225</f>
        <v>0</v>
      </c>
      <c r="S225" s="143">
        <v>0</v>
      </c>
      <c r="T225" s="144">
        <f>S225*H225</f>
        <v>0</v>
      </c>
      <c r="AR225" s="145" t="s">
        <v>141</v>
      </c>
      <c r="AT225" s="145" t="s">
        <v>137</v>
      </c>
      <c r="AU225" s="145" t="s">
        <v>88</v>
      </c>
      <c r="AY225" s="17" t="s">
        <v>135</v>
      </c>
      <c r="BE225" s="146">
        <f>IF(N225="základní",J225,0)</f>
        <v>0</v>
      </c>
      <c r="BF225" s="146">
        <f>IF(N225="snížená",J225,0)</f>
        <v>0</v>
      </c>
      <c r="BG225" s="146">
        <f>IF(N225="zákl. přenesená",J225,0)</f>
        <v>0</v>
      </c>
      <c r="BH225" s="146">
        <f>IF(N225="sníž. přenesená",J225,0)</f>
        <v>0</v>
      </c>
      <c r="BI225" s="146">
        <f>IF(N225="nulová",J225,0)</f>
        <v>0</v>
      </c>
      <c r="BJ225" s="17" t="s">
        <v>86</v>
      </c>
      <c r="BK225" s="146">
        <f>ROUND(I225*H225,2)</f>
        <v>0</v>
      </c>
      <c r="BL225" s="17" t="s">
        <v>141</v>
      </c>
      <c r="BM225" s="145" t="s">
        <v>331</v>
      </c>
    </row>
    <row r="226" spans="2:65" s="1" customFormat="1" ht="33" customHeight="1">
      <c r="B226" s="32"/>
      <c r="C226" s="133" t="s">
        <v>332</v>
      </c>
      <c r="D226" s="133" t="s">
        <v>137</v>
      </c>
      <c r="E226" s="134" t="s">
        <v>333</v>
      </c>
      <c r="F226" s="135" t="s">
        <v>334</v>
      </c>
      <c r="G226" s="136" t="s">
        <v>187</v>
      </c>
      <c r="H226" s="137">
        <v>268.8</v>
      </c>
      <c r="I226" s="138"/>
      <c r="J226" s="139">
        <f>ROUND(I226*H226,2)</f>
        <v>0</v>
      </c>
      <c r="K226" s="140"/>
      <c r="L226" s="32"/>
      <c r="M226" s="141" t="s">
        <v>1</v>
      </c>
      <c r="N226" s="142" t="s">
        <v>43</v>
      </c>
      <c r="P226" s="143">
        <f>O226*H226</f>
        <v>0</v>
      </c>
      <c r="Q226" s="143">
        <v>1.2999999999999999E-4</v>
      </c>
      <c r="R226" s="143">
        <f>Q226*H226</f>
        <v>3.4943999999999996E-2</v>
      </c>
      <c r="S226" s="143">
        <v>0</v>
      </c>
      <c r="T226" s="144">
        <f>S226*H226</f>
        <v>0</v>
      </c>
      <c r="AR226" s="145" t="s">
        <v>141</v>
      </c>
      <c r="AT226" s="145" t="s">
        <v>137</v>
      </c>
      <c r="AU226" s="145" t="s">
        <v>88</v>
      </c>
      <c r="AY226" s="17" t="s">
        <v>135</v>
      </c>
      <c r="BE226" s="146">
        <f>IF(N226="základní",J226,0)</f>
        <v>0</v>
      </c>
      <c r="BF226" s="146">
        <f>IF(N226="snížená",J226,0)</f>
        <v>0</v>
      </c>
      <c r="BG226" s="146">
        <f>IF(N226="zákl. přenesená",J226,0)</f>
        <v>0</v>
      </c>
      <c r="BH226" s="146">
        <f>IF(N226="sníž. přenesená",J226,0)</f>
        <v>0</v>
      </c>
      <c r="BI226" s="146">
        <f>IF(N226="nulová",J226,0)</f>
        <v>0</v>
      </c>
      <c r="BJ226" s="17" t="s">
        <v>86</v>
      </c>
      <c r="BK226" s="146">
        <f>ROUND(I226*H226,2)</f>
        <v>0</v>
      </c>
      <c r="BL226" s="17" t="s">
        <v>141</v>
      </c>
      <c r="BM226" s="145" t="s">
        <v>335</v>
      </c>
    </row>
    <row r="227" spans="2:65" s="13" customFormat="1" ht="10">
      <c r="B227" s="154"/>
      <c r="D227" s="148" t="s">
        <v>143</v>
      </c>
      <c r="E227" s="155" t="s">
        <v>1</v>
      </c>
      <c r="F227" s="156" t="s">
        <v>336</v>
      </c>
      <c r="H227" s="157">
        <v>268.8</v>
      </c>
      <c r="I227" s="158"/>
      <c r="L227" s="154"/>
      <c r="M227" s="159"/>
      <c r="T227" s="160"/>
      <c r="AT227" s="155" t="s">
        <v>143</v>
      </c>
      <c r="AU227" s="155" t="s">
        <v>88</v>
      </c>
      <c r="AV227" s="13" t="s">
        <v>88</v>
      </c>
      <c r="AW227" s="13" t="s">
        <v>32</v>
      </c>
      <c r="AX227" s="13" t="s">
        <v>86</v>
      </c>
      <c r="AY227" s="155" t="s">
        <v>135</v>
      </c>
    </row>
    <row r="228" spans="2:65" s="1" customFormat="1" ht="24.15" customHeight="1">
      <c r="B228" s="32"/>
      <c r="C228" s="133" t="s">
        <v>337</v>
      </c>
      <c r="D228" s="133" t="s">
        <v>137</v>
      </c>
      <c r="E228" s="134" t="s">
        <v>338</v>
      </c>
      <c r="F228" s="135" t="s">
        <v>339</v>
      </c>
      <c r="G228" s="136" t="s">
        <v>187</v>
      </c>
      <c r="H228" s="137">
        <v>268.8</v>
      </c>
      <c r="I228" s="138"/>
      <c r="J228" s="139">
        <f>ROUND(I228*H228,2)</f>
        <v>0</v>
      </c>
      <c r="K228" s="140"/>
      <c r="L228" s="32"/>
      <c r="M228" s="141" t="s">
        <v>1</v>
      </c>
      <c r="N228" s="142" t="s">
        <v>43</v>
      </c>
      <c r="P228" s="143">
        <f>O228*H228</f>
        <v>0</v>
      </c>
      <c r="Q228" s="143">
        <v>4.0000000000000003E-5</v>
      </c>
      <c r="R228" s="143">
        <f>Q228*H228</f>
        <v>1.0752000000000001E-2</v>
      </c>
      <c r="S228" s="143">
        <v>0</v>
      </c>
      <c r="T228" s="144">
        <f>S228*H228</f>
        <v>0</v>
      </c>
      <c r="AR228" s="145" t="s">
        <v>141</v>
      </c>
      <c r="AT228" s="145" t="s">
        <v>137</v>
      </c>
      <c r="AU228" s="145" t="s">
        <v>88</v>
      </c>
      <c r="AY228" s="17" t="s">
        <v>135</v>
      </c>
      <c r="BE228" s="146">
        <f>IF(N228="základní",J228,0)</f>
        <v>0</v>
      </c>
      <c r="BF228" s="146">
        <f>IF(N228="snížená",J228,0)</f>
        <v>0</v>
      </c>
      <c r="BG228" s="146">
        <f>IF(N228="zákl. přenesená",J228,0)</f>
        <v>0</v>
      </c>
      <c r="BH228" s="146">
        <f>IF(N228="sníž. přenesená",J228,0)</f>
        <v>0</v>
      </c>
      <c r="BI228" s="146">
        <f>IF(N228="nulová",J228,0)</f>
        <v>0</v>
      </c>
      <c r="BJ228" s="17" t="s">
        <v>86</v>
      </c>
      <c r="BK228" s="146">
        <f>ROUND(I228*H228,2)</f>
        <v>0</v>
      </c>
      <c r="BL228" s="17" t="s">
        <v>141</v>
      </c>
      <c r="BM228" s="145" t="s">
        <v>340</v>
      </c>
    </row>
    <row r="229" spans="2:65" s="13" customFormat="1" ht="10">
      <c r="B229" s="154"/>
      <c r="D229" s="148" t="s">
        <v>143</v>
      </c>
      <c r="E229" s="155" t="s">
        <v>1</v>
      </c>
      <c r="F229" s="156" t="s">
        <v>336</v>
      </c>
      <c r="H229" s="157">
        <v>268.8</v>
      </c>
      <c r="I229" s="158"/>
      <c r="L229" s="154"/>
      <c r="M229" s="159"/>
      <c r="T229" s="160"/>
      <c r="AT229" s="155" t="s">
        <v>143</v>
      </c>
      <c r="AU229" s="155" t="s">
        <v>88</v>
      </c>
      <c r="AV229" s="13" t="s">
        <v>88</v>
      </c>
      <c r="AW229" s="13" t="s">
        <v>32</v>
      </c>
      <c r="AX229" s="13" t="s">
        <v>86</v>
      </c>
      <c r="AY229" s="155" t="s">
        <v>135</v>
      </c>
    </row>
    <row r="230" spans="2:65" s="1" customFormat="1" ht="16.5" customHeight="1">
      <c r="B230" s="32"/>
      <c r="C230" s="133" t="s">
        <v>341</v>
      </c>
      <c r="D230" s="133" t="s">
        <v>137</v>
      </c>
      <c r="E230" s="134" t="s">
        <v>342</v>
      </c>
      <c r="F230" s="135" t="s">
        <v>343</v>
      </c>
      <c r="G230" s="136" t="s">
        <v>140</v>
      </c>
      <c r="H230" s="137">
        <v>0.5</v>
      </c>
      <c r="I230" s="138"/>
      <c r="J230" s="139">
        <f>ROUND(I230*H230,2)</f>
        <v>0</v>
      </c>
      <c r="K230" s="140"/>
      <c r="L230" s="32"/>
      <c r="M230" s="141" t="s">
        <v>1</v>
      </c>
      <c r="N230" s="142" t="s">
        <v>43</v>
      </c>
      <c r="P230" s="143">
        <f>O230*H230</f>
        <v>0</v>
      </c>
      <c r="Q230" s="143">
        <v>0</v>
      </c>
      <c r="R230" s="143">
        <f>Q230*H230</f>
        <v>0</v>
      </c>
      <c r="S230" s="143">
        <v>2</v>
      </c>
      <c r="T230" s="144">
        <f>S230*H230</f>
        <v>1</v>
      </c>
      <c r="AR230" s="145" t="s">
        <v>141</v>
      </c>
      <c r="AT230" s="145" t="s">
        <v>137</v>
      </c>
      <c r="AU230" s="145" t="s">
        <v>88</v>
      </c>
      <c r="AY230" s="17" t="s">
        <v>135</v>
      </c>
      <c r="BE230" s="146">
        <f>IF(N230="základní",J230,0)</f>
        <v>0</v>
      </c>
      <c r="BF230" s="146">
        <f>IF(N230="snížená",J230,0)</f>
        <v>0</v>
      </c>
      <c r="BG230" s="146">
        <f>IF(N230="zákl. přenesená",J230,0)</f>
        <v>0</v>
      </c>
      <c r="BH230" s="146">
        <f>IF(N230="sníž. přenesená",J230,0)</f>
        <v>0</v>
      </c>
      <c r="BI230" s="146">
        <f>IF(N230="nulová",J230,0)</f>
        <v>0</v>
      </c>
      <c r="BJ230" s="17" t="s">
        <v>86</v>
      </c>
      <c r="BK230" s="146">
        <f>ROUND(I230*H230,2)</f>
        <v>0</v>
      </c>
      <c r="BL230" s="17" t="s">
        <v>141</v>
      </c>
      <c r="BM230" s="145" t="s">
        <v>344</v>
      </c>
    </row>
    <row r="231" spans="2:65" s="12" customFormat="1" ht="10">
      <c r="B231" s="147"/>
      <c r="D231" s="148" t="s">
        <v>143</v>
      </c>
      <c r="E231" s="149" t="s">
        <v>1</v>
      </c>
      <c r="F231" s="150" t="s">
        <v>345</v>
      </c>
      <c r="H231" s="149" t="s">
        <v>1</v>
      </c>
      <c r="I231" s="151"/>
      <c r="L231" s="147"/>
      <c r="M231" s="152"/>
      <c r="T231" s="153"/>
      <c r="AT231" s="149" t="s">
        <v>143</v>
      </c>
      <c r="AU231" s="149" t="s">
        <v>88</v>
      </c>
      <c r="AV231" s="12" t="s">
        <v>86</v>
      </c>
      <c r="AW231" s="12" t="s">
        <v>32</v>
      </c>
      <c r="AX231" s="12" t="s">
        <v>78</v>
      </c>
      <c r="AY231" s="149" t="s">
        <v>135</v>
      </c>
    </row>
    <row r="232" spans="2:65" s="13" customFormat="1" ht="10">
      <c r="B232" s="154"/>
      <c r="D232" s="148" t="s">
        <v>143</v>
      </c>
      <c r="E232" s="155" t="s">
        <v>1</v>
      </c>
      <c r="F232" s="156" t="s">
        <v>346</v>
      </c>
      <c r="H232" s="157">
        <v>0.5</v>
      </c>
      <c r="I232" s="158"/>
      <c r="L232" s="154"/>
      <c r="M232" s="159"/>
      <c r="T232" s="160"/>
      <c r="AT232" s="155" t="s">
        <v>143</v>
      </c>
      <c r="AU232" s="155" t="s">
        <v>88</v>
      </c>
      <c r="AV232" s="13" t="s">
        <v>88</v>
      </c>
      <c r="AW232" s="13" t="s">
        <v>32</v>
      </c>
      <c r="AX232" s="13" t="s">
        <v>86</v>
      </c>
      <c r="AY232" s="155" t="s">
        <v>135</v>
      </c>
    </row>
    <row r="233" spans="2:65" s="1" customFormat="1" ht="24.15" customHeight="1">
      <c r="B233" s="32"/>
      <c r="C233" s="133" t="s">
        <v>347</v>
      </c>
      <c r="D233" s="133" t="s">
        <v>137</v>
      </c>
      <c r="E233" s="134" t="s">
        <v>348</v>
      </c>
      <c r="F233" s="135" t="s">
        <v>349</v>
      </c>
      <c r="G233" s="136" t="s">
        <v>187</v>
      </c>
      <c r="H233" s="137">
        <v>5.04</v>
      </c>
      <c r="I233" s="138"/>
      <c r="J233" s="139">
        <f>ROUND(I233*H233,2)</f>
        <v>0</v>
      </c>
      <c r="K233" s="140"/>
      <c r="L233" s="32"/>
      <c r="M233" s="141" t="s">
        <v>1</v>
      </c>
      <c r="N233" s="142" t="s">
        <v>43</v>
      </c>
      <c r="P233" s="143">
        <f>O233*H233</f>
        <v>0</v>
      </c>
      <c r="Q233" s="143">
        <v>0</v>
      </c>
      <c r="R233" s="143">
        <f>Q233*H233</f>
        <v>0</v>
      </c>
      <c r="S233" s="143">
        <v>0.18099999999999999</v>
      </c>
      <c r="T233" s="144">
        <f>S233*H233</f>
        <v>0.91223999999999994</v>
      </c>
      <c r="AR233" s="145" t="s">
        <v>141</v>
      </c>
      <c r="AT233" s="145" t="s">
        <v>137</v>
      </c>
      <c r="AU233" s="145" t="s">
        <v>88</v>
      </c>
      <c r="AY233" s="17" t="s">
        <v>135</v>
      </c>
      <c r="BE233" s="146">
        <f>IF(N233="základní",J233,0)</f>
        <v>0</v>
      </c>
      <c r="BF233" s="146">
        <f>IF(N233="snížená",J233,0)</f>
        <v>0</v>
      </c>
      <c r="BG233" s="146">
        <f>IF(N233="zákl. přenesená",J233,0)</f>
        <v>0</v>
      </c>
      <c r="BH233" s="146">
        <f>IF(N233="sníž. přenesená",J233,0)</f>
        <v>0</v>
      </c>
      <c r="BI233" s="146">
        <f>IF(N233="nulová",J233,0)</f>
        <v>0</v>
      </c>
      <c r="BJ233" s="17" t="s">
        <v>86</v>
      </c>
      <c r="BK233" s="146">
        <f>ROUND(I233*H233,2)</f>
        <v>0</v>
      </c>
      <c r="BL233" s="17" t="s">
        <v>141</v>
      </c>
      <c r="BM233" s="145" t="s">
        <v>350</v>
      </c>
    </row>
    <row r="234" spans="2:65" s="12" customFormat="1" ht="10">
      <c r="B234" s="147"/>
      <c r="D234" s="148" t="s">
        <v>143</v>
      </c>
      <c r="E234" s="149" t="s">
        <v>1</v>
      </c>
      <c r="F234" s="150" t="s">
        <v>351</v>
      </c>
      <c r="H234" s="149" t="s">
        <v>1</v>
      </c>
      <c r="I234" s="151"/>
      <c r="L234" s="147"/>
      <c r="M234" s="152"/>
      <c r="T234" s="153"/>
      <c r="AT234" s="149" t="s">
        <v>143</v>
      </c>
      <c r="AU234" s="149" t="s">
        <v>88</v>
      </c>
      <c r="AV234" s="12" t="s">
        <v>86</v>
      </c>
      <c r="AW234" s="12" t="s">
        <v>32</v>
      </c>
      <c r="AX234" s="12" t="s">
        <v>78</v>
      </c>
      <c r="AY234" s="149" t="s">
        <v>135</v>
      </c>
    </row>
    <row r="235" spans="2:65" s="13" customFormat="1" ht="10">
      <c r="B235" s="154"/>
      <c r="D235" s="148" t="s">
        <v>143</v>
      </c>
      <c r="E235" s="155" t="s">
        <v>1</v>
      </c>
      <c r="F235" s="156" t="s">
        <v>352</v>
      </c>
      <c r="H235" s="157">
        <v>5.04</v>
      </c>
      <c r="I235" s="158"/>
      <c r="L235" s="154"/>
      <c r="M235" s="159"/>
      <c r="T235" s="160"/>
      <c r="AT235" s="155" t="s">
        <v>143</v>
      </c>
      <c r="AU235" s="155" t="s">
        <v>88</v>
      </c>
      <c r="AV235" s="13" t="s">
        <v>88</v>
      </c>
      <c r="AW235" s="13" t="s">
        <v>32</v>
      </c>
      <c r="AX235" s="13" t="s">
        <v>86</v>
      </c>
      <c r="AY235" s="155" t="s">
        <v>135</v>
      </c>
    </row>
    <row r="236" spans="2:65" s="1" customFormat="1" ht="24.15" customHeight="1">
      <c r="B236" s="32"/>
      <c r="C236" s="133" t="s">
        <v>353</v>
      </c>
      <c r="D236" s="133" t="s">
        <v>137</v>
      </c>
      <c r="E236" s="134" t="s">
        <v>354</v>
      </c>
      <c r="F236" s="135" t="s">
        <v>355</v>
      </c>
      <c r="G236" s="136" t="s">
        <v>187</v>
      </c>
      <c r="H236" s="137">
        <v>13.2</v>
      </c>
      <c r="I236" s="138"/>
      <c r="J236" s="139">
        <f>ROUND(I236*H236,2)</f>
        <v>0</v>
      </c>
      <c r="K236" s="140"/>
      <c r="L236" s="32"/>
      <c r="M236" s="141" t="s">
        <v>1</v>
      </c>
      <c r="N236" s="142" t="s">
        <v>43</v>
      </c>
      <c r="P236" s="143">
        <f>O236*H236</f>
        <v>0</v>
      </c>
      <c r="Q236" s="143">
        <v>0</v>
      </c>
      <c r="R236" s="143">
        <f>Q236*H236</f>
        <v>0</v>
      </c>
      <c r="S236" s="143">
        <v>0.26100000000000001</v>
      </c>
      <c r="T236" s="144">
        <f>S236*H236</f>
        <v>3.4451999999999998</v>
      </c>
      <c r="AR236" s="145" t="s">
        <v>141</v>
      </c>
      <c r="AT236" s="145" t="s">
        <v>137</v>
      </c>
      <c r="AU236" s="145" t="s">
        <v>88</v>
      </c>
      <c r="AY236" s="17" t="s">
        <v>135</v>
      </c>
      <c r="BE236" s="146">
        <f>IF(N236="základní",J236,0)</f>
        <v>0</v>
      </c>
      <c r="BF236" s="146">
        <f>IF(N236="snížená",J236,0)</f>
        <v>0</v>
      </c>
      <c r="BG236" s="146">
        <f>IF(N236="zákl. přenesená",J236,0)</f>
        <v>0</v>
      </c>
      <c r="BH236" s="146">
        <f>IF(N236="sníž. přenesená",J236,0)</f>
        <v>0</v>
      </c>
      <c r="BI236" s="146">
        <f>IF(N236="nulová",J236,0)</f>
        <v>0</v>
      </c>
      <c r="BJ236" s="17" t="s">
        <v>86</v>
      </c>
      <c r="BK236" s="146">
        <f>ROUND(I236*H236,2)</f>
        <v>0</v>
      </c>
      <c r="BL236" s="17" t="s">
        <v>141</v>
      </c>
      <c r="BM236" s="145" t="s">
        <v>356</v>
      </c>
    </row>
    <row r="237" spans="2:65" s="12" customFormat="1" ht="10">
      <c r="B237" s="147"/>
      <c r="D237" s="148" t="s">
        <v>143</v>
      </c>
      <c r="E237" s="149" t="s">
        <v>1</v>
      </c>
      <c r="F237" s="150" t="s">
        <v>203</v>
      </c>
      <c r="H237" s="149" t="s">
        <v>1</v>
      </c>
      <c r="I237" s="151"/>
      <c r="L237" s="147"/>
      <c r="M237" s="152"/>
      <c r="T237" s="153"/>
      <c r="AT237" s="149" t="s">
        <v>143</v>
      </c>
      <c r="AU237" s="149" t="s">
        <v>88</v>
      </c>
      <c r="AV237" s="12" t="s">
        <v>86</v>
      </c>
      <c r="AW237" s="12" t="s">
        <v>32</v>
      </c>
      <c r="AX237" s="12" t="s">
        <v>78</v>
      </c>
      <c r="AY237" s="149" t="s">
        <v>135</v>
      </c>
    </row>
    <row r="238" spans="2:65" s="13" customFormat="1" ht="10">
      <c r="B238" s="154"/>
      <c r="D238" s="148" t="s">
        <v>143</v>
      </c>
      <c r="E238" s="155" t="s">
        <v>1</v>
      </c>
      <c r="F238" s="156" t="s">
        <v>204</v>
      </c>
      <c r="H238" s="157">
        <v>13.2</v>
      </c>
      <c r="I238" s="158"/>
      <c r="L238" s="154"/>
      <c r="M238" s="159"/>
      <c r="T238" s="160"/>
      <c r="AT238" s="155" t="s">
        <v>143</v>
      </c>
      <c r="AU238" s="155" t="s">
        <v>88</v>
      </c>
      <c r="AV238" s="13" t="s">
        <v>88</v>
      </c>
      <c r="AW238" s="13" t="s">
        <v>32</v>
      </c>
      <c r="AX238" s="13" t="s">
        <v>86</v>
      </c>
      <c r="AY238" s="155" t="s">
        <v>135</v>
      </c>
    </row>
    <row r="239" spans="2:65" s="1" customFormat="1" ht="37.75" customHeight="1">
      <c r="B239" s="32"/>
      <c r="C239" s="133" t="s">
        <v>357</v>
      </c>
      <c r="D239" s="133" t="s">
        <v>137</v>
      </c>
      <c r="E239" s="134" t="s">
        <v>358</v>
      </c>
      <c r="F239" s="135" t="s">
        <v>359</v>
      </c>
      <c r="G239" s="136" t="s">
        <v>140</v>
      </c>
      <c r="H239" s="137">
        <v>1.6459999999999999</v>
      </c>
      <c r="I239" s="138"/>
      <c r="J239" s="139">
        <f>ROUND(I239*H239,2)</f>
        <v>0</v>
      </c>
      <c r="K239" s="140"/>
      <c r="L239" s="32"/>
      <c r="M239" s="141" t="s">
        <v>1</v>
      </c>
      <c r="N239" s="142" t="s">
        <v>43</v>
      </c>
      <c r="P239" s="143">
        <f>O239*H239</f>
        <v>0</v>
      </c>
      <c r="Q239" s="143">
        <v>0</v>
      </c>
      <c r="R239" s="143">
        <f>Q239*H239</f>
        <v>0</v>
      </c>
      <c r="S239" s="143">
        <v>2.2000000000000002</v>
      </c>
      <c r="T239" s="144">
        <f>S239*H239</f>
        <v>3.6212</v>
      </c>
      <c r="AR239" s="145" t="s">
        <v>141</v>
      </c>
      <c r="AT239" s="145" t="s">
        <v>137</v>
      </c>
      <c r="AU239" s="145" t="s">
        <v>88</v>
      </c>
      <c r="AY239" s="17" t="s">
        <v>135</v>
      </c>
      <c r="BE239" s="146">
        <f>IF(N239="základní",J239,0)</f>
        <v>0</v>
      </c>
      <c r="BF239" s="146">
        <f>IF(N239="snížená",J239,0)</f>
        <v>0</v>
      </c>
      <c r="BG239" s="146">
        <f>IF(N239="zákl. přenesená",J239,0)</f>
        <v>0</v>
      </c>
      <c r="BH239" s="146">
        <f>IF(N239="sníž. přenesená",J239,0)</f>
        <v>0</v>
      </c>
      <c r="BI239" s="146">
        <f>IF(N239="nulová",J239,0)</f>
        <v>0</v>
      </c>
      <c r="BJ239" s="17" t="s">
        <v>86</v>
      </c>
      <c r="BK239" s="146">
        <f>ROUND(I239*H239,2)</f>
        <v>0</v>
      </c>
      <c r="BL239" s="17" t="s">
        <v>141</v>
      </c>
      <c r="BM239" s="145" t="s">
        <v>360</v>
      </c>
    </row>
    <row r="240" spans="2:65" s="13" customFormat="1" ht="10">
      <c r="B240" s="154"/>
      <c r="D240" s="148" t="s">
        <v>143</v>
      </c>
      <c r="E240" s="155" t="s">
        <v>1</v>
      </c>
      <c r="F240" s="156" t="s">
        <v>293</v>
      </c>
      <c r="H240" s="157">
        <v>1.6459999999999999</v>
      </c>
      <c r="I240" s="158"/>
      <c r="L240" s="154"/>
      <c r="M240" s="159"/>
      <c r="T240" s="160"/>
      <c r="AT240" s="155" t="s">
        <v>143</v>
      </c>
      <c r="AU240" s="155" t="s">
        <v>88</v>
      </c>
      <c r="AV240" s="13" t="s">
        <v>88</v>
      </c>
      <c r="AW240" s="13" t="s">
        <v>32</v>
      </c>
      <c r="AX240" s="13" t="s">
        <v>86</v>
      </c>
      <c r="AY240" s="155" t="s">
        <v>135</v>
      </c>
    </row>
    <row r="241" spans="2:65" s="12" customFormat="1" ht="10">
      <c r="B241" s="147"/>
      <c r="D241" s="148" t="s">
        <v>143</v>
      </c>
      <c r="E241" s="149" t="s">
        <v>1</v>
      </c>
      <c r="F241" s="150" t="s">
        <v>361</v>
      </c>
      <c r="H241" s="149" t="s">
        <v>1</v>
      </c>
      <c r="I241" s="151"/>
      <c r="L241" s="147"/>
      <c r="M241" s="152"/>
      <c r="T241" s="153"/>
      <c r="AT241" s="149" t="s">
        <v>143</v>
      </c>
      <c r="AU241" s="149" t="s">
        <v>88</v>
      </c>
      <c r="AV241" s="12" t="s">
        <v>86</v>
      </c>
      <c r="AW241" s="12" t="s">
        <v>32</v>
      </c>
      <c r="AX241" s="12" t="s">
        <v>78</v>
      </c>
      <c r="AY241" s="149" t="s">
        <v>135</v>
      </c>
    </row>
    <row r="242" spans="2:65" s="1" customFormat="1" ht="37.75" customHeight="1">
      <c r="B242" s="32"/>
      <c r="C242" s="133" t="s">
        <v>362</v>
      </c>
      <c r="D242" s="133" t="s">
        <v>137</v>
      </c>
      <c r="E242" s="134" t="s">
        <v>363</v>
      </c>
      <c r="F242" s="135" t="s">
        <v>364</v>
      </c>
      <c r="G242" s="136" t="s">
        <v>140</v>
      </c>
      <c r="H242" s="137">
        <v>3.4769999999999999</v>
      </c>
      <c r="I242" s="138"/>
      <c r="J242" s="139">
        <f>ROUND(I242*H242,2)</f>
        <v>0</v>
      </c>
      <c r="K242" s="140"/>
      <c r="L242" s="32"/>
      <c r="M242" s="141" t="s">
        <v>1</v>
      </c>
      <c r="N242" s="142" t="s">
        <v>43</v>
      </c>
      <c r="P242" s="143">
        <f>O242*H242</f>
        <v>0</v>
      </c>
      <c r="Q242" s="143">
        <v>0</v>
      </c>
      <c r="R242" s="143">
        <f>Q242*H242</f>
        <v>0</v>
      </c>
      <c r="S242" s="143">
        <v>2.2000000000000002</v>
      </c>
      <c r="T242" s="144">
        <f>S242*H242</f>
        <v>7.6494</v>
      </c>
      <c r="AR242" s="145" t="s">
        <v>141</v>
      </c>
      <c r="AT242" s="145" t="s">
        <v>137</v>
      </c>
      <c r="AU242" s="145" t="s">
        <v>88</v>
      </c>
      <c r="AY242" s="17" t="s">
        <v>135</v>
      </c>
      <c r="BE242" s="146">
        <f>IF(N242="základní",J242,0)</f>
        <v>0</v>
      </c>
      <c r="BF242" s="146">
        <f>IF(N242="snížená",J242,0)</f>
        <v>0</v>
      </c>
      <c r="BG242" s="146">
        <f>IF(N242="zákl. přenesená",J242,0)</f>
        <v>0</v>
      </c>
      <c r="BH242" s="146">
        <f>IF(N242="sníž. přenesená",J242,0)</f>
        <v>0</v>
      </c>
      <c r="BI242" s="146">
        <f>IF(N242="nulová",J242,0)</f>
        <v>0</v>
      </c>
      <c r="BJ242" s="17" t="s">
        <v>86</v>
      </c>
      <c r="BK242" s="146">
        <f>ROUND(I242*H242,2)</f>
        <v>0</v>
      </c>
      <c r="BL242" s="17" t="s">
        <v>141</v>
      </c>
      <c r="BM242" s="145" t="s">
        <v>365</v>
      </c>
    </row>
    <row r="243" spans="2:65" s="12" customFormat="1" ht="10">
      <c r="B243" s="147"/>
      <c r="D243" s="148" t="s">
        <v>143</v>
      </c>
      <c r="E243" s="149" t="s">
        <v>1</v>
      </c>
      <c r="F243" s="150" t="s">
        <v>366</v>
      </c>
      <c r="H243" s="149" t="s">
        <v>1</v>
      </c>
      <c r="I243" s="151"/>
      <c r="L243" s="147"/>
      <c r="M243" s="152"/>
      <c r="T243" s="153"/>
      <c r="AT243" s="149" t="s">
        <v>143</v>
      </c>
      <c r="AU243" s="149" t="s">
        <v>88</v>
      </c>
      <c r="AV243" s="12" t="s">
        <v>86</v>
      </c>
      <c r="AW243" s="12" t="s">
        <v>32</v>
      </c>
      <c r="AX243" s="12" t="s">
        <v>78</v>
      </c>
      <c r="AY243" s="149" t="s">
        <v>135</v>
      </c>
    </row>
    <row r="244" spans="2:65" s="13" customFormat="1" ht="10">
      <c r="B244" s="154"/>
      <c r="D244" s="148" t="s">
        <v>143</v>
      </c>
      <c r="E244" s="155" t="s">
        <v>1</v>
      </c>
      <c r="F244" s="156" t="s">
        <v>281</v>
      </c>
      <c r="H244" s="157">
        <v>3.4769999999999999</v>
      </c>
      <c r="I244" s="158"/>
      <c r="L244" s="154"/>
      <c r="M244" s="159"/>
      <c r="T244" s="160"/>
      <c r="AT244" s="155" t="s">
        <v>143</v>
      </c>
      <c r="AU244" s="155" t="s">
        <v>88</v>
      </c>
      <c r="AV244" s="13" t="s">
        <v>88</v>
      </c>
      <c r="AW244" s="13" t="s">
        <v>32</v>
      </c>
      <c r="AX244" s="13" t="s">
        <v>86</v>
      </c>
      <c r="AY244" s="155" t="s">
        <v>135</v>
      </c>
    </row>
    <row r="245" spans="2:65" s="1" customFormat="1" ht="24.15" customHeight="1">
      <c r="B245" s="32"/>
      <c r="C245" s="133" t="s">
        <v>367</v>
      </c>
      <c r="D245" s="133" t="s">
        <v>137</v>
      </c>
      <c r="E245" s="134" t="s">
        <v>368</v>
      </c>
      <c r="F245" s="135" t="s">
        <v>369</v>
      </c>
      <c r="G245" s="136" t="s">
        <v>187</v>
      </c>
      <c r="H245" s="137">
        <v>16.8</v>
      </c>
      <c r="I245" s="138"/>
      <c r="J245" s="139">
        <f>ROUND(I245*H245,2)</f>
        <v>0</v>
      </c>
      <c r="K245" s="140"/>
      <c r="L245" s="32"/>
      <c r="M245" s="141" t="s">
        <v>1</v>
      </c>
      <c r="N245" s="142" t="s">
        <v>43</v>
      </c>
      <c r="P245" s="143">
        <f>O245*H245</f>
        <v>0</v>
      </c>
      <c r="Q245" s="143">
        <v>0</v>
      </c>
      <c r="R245" s="143">
        <f>Q245*H245</f>
        <v>0</v>
      </c>
      <c r="S245" s="143">
        <v>3.5000000000000003E-2</v>
      </c>
      <c r="T245" s="144">
        <f>S245*H245</f>
        <v>0.58800000000000008</v>
      </c>
      <c r="AR245" s="145" t="s">
        <v>141</v>
      </c>
      <c r="AT245" s="145" t="s">
        <v>137</v>
      </c>
      <c r="AU245" s="145" t="s">
        <v>88</v>
      </c>
      <c r="AY245" s="17" t="s">
        <v>135</v>
      </c>
      <c r="BE245" s="146">
        <f>IF(N245="základní",J245,0)</f>
        <v>0</v>
      </c>
      <c r="BF245" s="146">
        <f>IF(N245="snížená",J245,0)</f>
        <v>0</v>
      </c>
      <c r="BG245" s="146">
        <f>IF(N245="zákl. přenesená",J245,0)</f>
        <v>0</v>
      </c>
      <c r="BH245" s="146">
        <f>IF(N245="sníž. přenesená",J245,0)</f>
        <v>0</v>
      </c>
      <c r="BI245" s="146">
        <f>IF(N245="nulová",J245,0)</f>
        <v>0</v>
      </c>
      <c r="BJ245" s="17" t="s">
        <v>86</v>
      </c>
      <c r="BK245" s="146">
        <f>ROUND(I245*H245,2)</f>
        <v>0</v>
      </c>
      <c r="BL245" s="17" t="s">
        <v>141</v>
      </c>
      <c r="BM245" s="145" t="s">
        <v>370</v>
      </c>
    </row>
    <row r="246" spans="2:65" s="12" customFormat="1" ht="10">
      <c r="B246" s="147"/>
      <c r="D246" s="148" t="s">
        <v>143</v>
      </c>
      <c r="E246" s="149" t="s">
        <v>1</v>
      </c>
      <c r="F246" s="150" t="s">
        <v>351</v>
      </c>
      <c r="H246" s="149" t="s">
        <v>1</v>
      </c>
      <c r="I246" s="151"/>
      <c r="L246" s="147"/>
      <c r="M246" s="152"/>
      <c r="T246" s="153"/>
      <c r="AT246" s="149" t="s">
        <v>143</v>
      </c>
      <c r="AU246" s="149" t="s">
        <v>88</v>
      </c>
      <c r="AV246" s="12" t="s">
        <v>86</v>
      </c>
      <c r="AW246" s="12" t="s">
        <v>32</v>
      </c>
      <c r="AX246" s="12" t="s">
        <v>78</v>
      </c>
      <c r="AY246" s="149" t="s">
        <v>135</v>
      </c>
    </row>
    <row r="247" spans="2:65" s="13" customFormat="1" ht="10">
      <c r="B247" s="154"/>
      <c r="D247" s="148" t="s">
        <v>143</v>
      </c>
      <c r="E247" s="155" t="s">
        <v>1</v>
      </c>
      <c r="F247" s="156" t="s">
        <v>371</v>
      </c>
      <c r="H247" s="157">
        <v>16.8</v>
      </c>
      <c r="I247" s="158"/>
      <c r="L247" s="154"/>
      <c r="M247" s="159"/>
      <c r="T247" s="160"/>
      <c r="AT247" s="155" t="s">
        <v>143</v>
      </c>
      <c r="AU247" s="155" t="s">
        <v>88</v>
      </c>
      <c r="AV247" s="13" t="s">
        <v>88</v>
      </c>
      <c r="AW247" s="13" t="s">
        <v>32</v>
      </c>
      <c r="AX247" s="13" t="s">
        <v>86</v>
      </c>
      <c r="AY247" s="155" t="s">
        <v>135</v>
      </c>
    </row>
    <row r="248" spans="2:65" s="1" customFormat="1" ht="16.5" customHeight="1">
      <c r="B248" s="32"/>
      <c r="C248" s="133" t="s">
        <v>372</v>
      </c>
      <c r="D248" s="133" t="s">
        <v>137</v>
      </c>
      <c r="E248" s="134" t="s">
        <v>373</v>
      </c>
      <c r="F248" s="135" t="s">
        <v>374</v>
      </c>
      <c r="G248" s="136" t="s">
        <v>208</v>
      </c>
      <c r="H248" s="137">
        <v>4.54</v>
      </c>
      <c r="I248" s="138"/>
      <c r="J248" s="139">
        <f>ROUND(I248*H248,2)</f>
        <v>0</v>
      </c>
      <c r="K248" s="140"/>
      <c r="L248" s="32"/>
      <c r="M248" s="141" t="s">
        <v>1</v>
      </c>
      <c r="N248" s="142" t="s">
        <v>43</v>
      </c>
      <c r="P248" s="143">
        <f>O248*H248</f>
        <v>0</v>
      </c>
      <c r="Q248" s="143">
        <v>0</v>
      </c>
      <c r="R248" s="143">
        <f>Q248*H248</f>
        <v>0</v>
      </c>
      <c r="S248" s="143">
        <v>8.9999999999999993E-3</v>
      </c>
      <c r="T248" s="144">
        <f>S248*H248</f>
        <v>4.086E-2</v>
      </c>
      <c r="AR248" s="145" t="s">
        <v>141</v>
      </c>
      <c r="AT248" s="145" t="s">
        <v>137</v>
      </c>
      <c r="AU248" s="145" t="s">
        <v>88</v>
      </c>
      <c r="AY248" s="17" t="s">
        <v>135</v>
      </c>
      <c r="BE248" s="146">
        <f>IF(N248="základní",J248,0)</f>
        <v>0</v>
      </c>
      <c r="BF248" s="146">
        <f>IF(N248="snížená",J248,0)</f>
        <v>0</v>
      </c>
      <c r="BG248" s="146">
        <f>IF(N248="zákl. přenesená",J248,0)</f>
        <v>0</v>
      </c>
      <c r="BH248" s="146">
        <f>IF(N248="sníž. přenesená",J248,0)</f>
        <v>0</v>
      </c>
      <c r="BI248" s="146">
        <f>IF(N248="nulová",J248,0)</f>
        <v>0</v>
      </c>
      <c r="BJ248" s="17" t="s">
        <v>86</v>
      </c>
      <c r="BK248" s="146">
        <f>ROUND(I248*H248,2)</f>
        <v>0</v>
      </c>
      <c r="BL248" s="17" t="s">
        <v>141</v>
      </c>
      <c r="BM248" s="145" t="s">
        <v>375</v>
      </c>
    </row>
    <row r="249" spans="2:65" s="12" customFormat="1" ht="10">
      <c r="B249" s="147"/>
      <c r="D249" s="148" t="s">
        <v>143</v>
      </c>
      <c r="E249" s="149" t="s">
        <v>1</v>
      </c>
      <c r="F249" s="150" t="s">
        <v>351</v>
      </c>
      <c r="H249" s="149" t="s">
        <v>1</v>
      </c>
      <c r="I249" s="151"/>
      <c r="L249" s="147"/>
      <c r="M249" s="152"/>
      <c r="T249" s="153"/>
      <c r="AT249" s="149" t="s">
        <v>143</v>
      </c>
      <c r="AU249" s="149" t="s">
        <v>88</v>
      </c>
      <c r="AV249" s="12" t="s">
        <v>86</v>
      </c>
      <c r="AW249" s="12" t="s">
        <v>32</v>
      </c>
      <c r="AX249" s="12" t="s">
        <v>78</v>
      </c>
      <c r="AY249" s="149" t="s">
        <v>135</v>
      </c>
    </row>
    <row r="250" spans="2:65" s="13" customFormat="1" ht="10">
      <c r="B250" s="154"/>
      <c r="D250" s="148" t="s">
        <v>143</v>
      </c>
      <c r="E250" s="155" t="s">
        <v>1</v>
      </c>
      <c r="F250" s="156" t="s">
        <v>376</v>
      </c>
      <c r="H250" s="157">
        <v>4.54</v>
      </c>
      <c r="I250" s="158"/>
      <c r="L250" s="154"/>
      <c r="M250" s="159"/>
      <c r="T250" s="160"/>
      <c r="AT250" s="155" t="s">
        <v>143</v>
      </c>
      <c r="AU250" s="155" t="s">
        <v>88</v>
      </c>
      <c r="AV250" s="13" t="s">
        <v>88</v>
      </c>
      <c r="AW250" s="13" t="s">
        <v>32</v>
      </c>
      <c r="AX250" s="13" t="s">
        <v>86</v>
      </c>
      <c r="AY250" s="155" t="s">
        <v>135</v>
      </c>
    </row>
    <row r="251" spans="2:65" s="1" customFormat="1" ht="21.75" customHeight="1">
      <c r="B251" s="32"/>
      <c r="C251" s="133" t="s">
        <v>377</v>
      </c>
      <c r="D251" s="133" t="s">
        <v>137</v>
      </c>
      <c r="E251" s="134" t="s">
        <v>378</v>
      </c>
      <c r="F251" s="135" t="s">
        <v>379</v>
      </c>
      <c r="G251" s="136" t="s">
        <v>187</v>
      </c>
      <c r="H251" s="137">
        <v>1.4</v>
      </c>
      <c r="I251" s="138"/>
      <c r="J251" s="139">
        <f>ROUND(I251*H251,2)</f>
        <v>0</v>
      </c>
      <c r="K251" s="140"/>
      <c r="L251" s="32"/>
      <c r="M251" s="141" t="s">
        <v>1</v>
      </c>
      <c r="N251" s="142" t="s">
        <v>43</v>
      </c>
      <c r="P251" s="143">
        <f>O251*H251</f>
        <v>0</v>
      </c>
      <c r="Q251" s="143">
        <v>0</v>
      </c>
      <c r="R251" s="143">
        <f>Q251*H251</f>
        <v>0</v>
      </c>
      <c r="S251" s="143">
        <v>7.5999999999999998E-2</v>
      </c>
      <c r="T251" s="144">
        <f>S251*H251</f>
        <v>0.10639999999999999</v>
      </c>
      <c r="AR251" s="145" t="s">
        <v>141</v>
      </c>
      <c r="AT251" s="145" t="s">
        <v>137</v>
      </c>
      <c r="AU251" s="145" t="s">
        <v>88</v>
      </c>
      <c r="AY251" s="17" t="s">
        <v>135</v>
      </c>
      <c r="BE251" s="146">
        <f>IF(N251="základní",J251,0)</f>
        <v>0</v>
      </c>
      <c r="BF251" s="146">
        <f>IF(N251="snížená",J251,0)</f>
        <v>0</v>
      </c>
      <c r="BG251" s="146">
        <f>IF(N251="zákl. přenesená",J251,0)</f>
        <v>0</v>
      </c>
      <c r="BH251" s="146">
        <f>IF(N251="sníž. přenesená",J251,0)</f>
        <v>0</v>
      </c>
      <c r="BI251" s="146">
        <f>IF(N251="nulová",J251,0)</f>
        <v>0</v>
      </c>
      <c r="BJ251" s="17" t="s">
        <v>86</v>
      </c>
      <c r="BK251" s="146">
        <f>ROUND(I251*H251,2)</f>
        <v>0</v>
      </c>
      <c r="BL251" s="17" t="s">
        <v>141</v>
      </c>
      <c r="BM251" s="145" t="s">
        <v>380</v>
      </c>
    </row>
    <row r="252" spans="2:65" s="12" customFormat="1" ht="10">
      <c r="B252" s="147"/>
      <c r="D252" s="148" t="s">
        <v>143</v>
      </c>
      <c r="E252" s="149" t="s">
        <v>1</v>
      </c>
      <c r="F252" s="150" t="s">
        <v>351</v>
      </c>
      <c r="H252" s="149" t="s">
        <v>1</v>
      </c>
      <c r="I252" s="151"/>
      <c r="L252" s="147"/>
      <c r="M252" s="152"/>
      <c r="T252" s="153"/>
      <c r="AT252" s="149" t="s">
        <v>143</v>
      </c>
      <c r="AU252" s="149" t="s">
        <v>88</v>
      </c>
      <c r="AV252" s="12" t="s">
        <v>86</v>
      </c>
      <c r="AW252" s="12" t="s">
        <v>32</v>
      </c>
      <c r="AX252" s="12" t="s">
        <v>78</v>
      </c>
      <c r="AY252" s="149" t="s">
        <v>135</v>
      </c>
    </row>
    <row r="253" spans="2:65" s="13" customFormat="1" ht="10">
      <c r="B253" s="154"/>
      <c r="D253" s="148" t="s">
        <v>143</v>
      </c>
      <c r="E253" s="155" t="s">
        <v>1</v>
      </c>
      <c r="F253" s="156" t="s">
        <v>381</v>
      </c>
      <c r="H253" s="157">
        <v>1.4</v>
      </c>
      <c r="I253" s="158"/>
      <c r="L253" s="154"/>
      <c r="M253" s="159"/>
      <c r="T253" s="160"/>
      <c r="AT253" s="155" t="s">
        <v>143</v>
      </c>
      <c r="AU253" s="155" t="s">
        <v>88</v>
      </c>
      <c r="AV253" s="13" t="s">
        <v>88</v>
      </c>
      <c r="AW253" s="13" t="s">
        <v>32</v>
      </c>
      <c r="AX253" s="13" t="s">
        <v>86</v>
      </c>
      <c r="AY253" s="155" t="s">
        <v>135</v>
      </c>
    </row>
    <row r="254" spans="2:65" s="1" customFormat="1" ht="24.15" customHeight="1">
      <c r="B254" s="32"/>
      <c r="C254" s="133" t="s">
        <v>382</v>
      </c>
      <c r="D254" s="133" t="s">
        <v>137</v>
      </c>
      <c r="E254" s="134" t="s">
        <v>383</v>
      </c>
      <c r="F254" s="135" t="s">
        <v>384</v>
      </c>
      <c r="G254" s="136" t="s">
        <v>187</v>
      </c>
      <c r="H254" s="137">
        <v>10</v>
      </c>
      <c r="I254" s="138"/>
      <c r="J254" s="139">
        <f>ROUND(I254*H254,2)</f>
        <v>0</v>
      </c>
      <c r="K254" s="140"/>
      <c r="L254" s="32"/>
      <c r="M254" s="141" t="s">
        <v>1</v>
      </c>
      <c r="N254" s="142" t="s">
        <v>43</v>
      </c>
      <c r="P254" s="143">
        <f>O254*H254</f>
        <v>0</v>
      </c>
      <c r="Q254" s="143">
        <v>0</v>
      </c>
      <c r="R254" s="143">
        <f>Q254*H254</f>
        <v>0</v>
      </c>
      <c r="S254" s="143">
        <v>0.187</v>
      </c>
      <c r="T254" s="144">
        <f>S254*H254</f>
        <v>1.87</v>
      </c>
      <c r="AR254" s="145" t="s">
        <v>141</v>
      </c>
      <c r="AT254" s="145" t="s">
        <v>137</v>
      </c>
      <c r="AU254" s="145" t="s">
        <v>88</v>
      </c>
      <c r="AY254" s="17" t="s">
        <v>135</v>
      </c>
      <c r="BE254" s="146">
        <f>IF(N254="základní",J254,0)</f>
        <v>0</v>
      </c>
      <c r="BF254" s="146">
        <f>IF(N254="snížená",J254,0)</f>
        <v>0</v>
      </c>
      <c r="BG254" s="146">
        <f>IF(N254="zákl. přenesená",J254,0)</f>
        <v>0</v>
      </c>
      <c r="BH254" s="146">
        <f>IF(N254="sníž. přenesená",J254,0)</f>
        <v>0</v>
      </c>
      <c r="BI254" s="146">
        <f>IF(N254="nulová",J254,0)</f>
        <v>0</v>
      </c>
      <c r="BJ254" s="17" t="s">
        <v>86</v>
      </c>
      <c r="BK254" s="146">
        <f>ROUND(I254*H254,2)</f>
        <v>0</v>
      </c>
      <c r="BL254" s="17" t="s">
        <v>141</v>
      </c>
      <c r="BM254" s="145" t="s">
        <v>385</v>
      </c>
    </row>
    <row r="255" spans="2:65" s="12" customFormat="1" ht="10">
      <c r="B255" s="147"/>
      <c r="D255" s="148" t="s">
        <v>143</v>
      </c>
      <c r="E255" s="149" t="s">
        <v>1</v>
      </c>
      <c r="F255" s="150" t="s">
        <v>386</v>
      </c>
      <c r="H255" s="149" t="s">
        <v>1</v>
      </c>
      <c r="I255" s="151"/>
      <c r="L255" s="147"/>
      <c r="M255" s="152"/>
      <c r="T255" s="153"/>
      <c r="AT255" s="149" t="s">
        <v>143</v>
      </c>
      <c r="AU255" s="149" t="s">
        <v>88</v>
      </c>
      <c r="AV255" s="12" t="s">
        <v>86</v>
      </c>
      <c r="AW255" s="12" t="s">
        <v>32</v>
      </c>
      <c r="AX255" s="12" t="s">
        <v>78</v>
      </c>
      <c r="AY255" s="149" t="s">
        <v>135</v>
      </c>
    </row>
    <row r="256" spans="2:65" s="13" customFormat="1" ht="10">
      <c r="B256" s="154"/>
      <c r="D256" s="148" t="s">
        <v>143</v>
      </c>
      <c r="E256" s="155" t="s">
        <v>1</v>
      </c>
      <c r="F256" s="156" t="s">
        <v>184</v>
      </c>
      <c r="H256" s="157">
        <v>10</v>
      </c>
      <c r="I256" s="158"/>
      <c r="L256" s="154"/>
      <c r="M256" s="159"/>
      <c r="T256" s="160"/>
      <c r="AT256" s="155" t="s">
        <v>143</v>
      </c>
      <c r="AU256" s="155" t="s">
        <v>88</v>
      </c>
      <c r="AV256" s="13" t="s">
        <v>88</v>
      </c>
      <c r="AW256" s="13" t="s">
        <v>32</v>
      </c>
      <c r="AX256" s="13" t="s">
        <v>86</v>
      </c>
      <c r="AY256" s="155" t="s">
        <v>135</v>
      </c>
    </row>
    <row r="257" spans="2:65" s="1" customFormat="1" ht="24.15" customHeight="1">
      <c r="B257" s="32"/>
      <c r="C257" s="133" t="s">
        <v>387</v>
      </c>
      <c r="D257" s="133" t="s">
        <v>137</v>
      </c>
      <c r="E257" s="134" t="s">
        <v>388</v>
      </c>
      <c r="F257" s="135" t="s">
        <v>389</v>
      </c>
      <c r="G257" s="136" t="s">
        <v>208</v>
      </c>
      <c r="H257" s="137">
        <v>6</v>
      </c>
      <c r="I257" s="138"/>
      <c r="J257" s="139">
        <f>ROUND(I257*H257,2)</f>
        <v>0</v>
      </c>
      <c r="K257" s="140"/>
      <c r="L257" s="32"/>
      <c r="M257" s="141" t="s">
        <v>1</v>
      </c>
      <c r="N257" s="142" t="s">
        <v>43</v>
      </c>
      <c r="P257" s="143">
        <f>O257*H257</f>
        <v>0</v>
      </c>
      <c r="Q257" s="143">
        <v>2.2000000000000001E-4</v>
      </c>
      <c r="R257" s="143">
        <f>Q257*H257</f>
        <v>1.32E-3</v>
      </c>
      <c r="S257" s="143">
        <v>0</v>
      </c>
      <c r="T257" s="144">
        <f>S257*H257</f>
        <v>0</v>
      </c>
      <c r="AR257" s="145" t="s">
        <v>141</v>
      </c>
      <c r="AT257" s="145" t="s">
        <v>137</v>
      </c>
      <c r="AU257" s="145" t="s">
        <v>88</v>
      </c>
      <c r="AY257" s="17" t="s">
        <v>135</v>
      </c>
      <c r="BE257" s="146">
        <f>IF(N257="základní",J257,0)</f>
        <v>0</v>
      </c>
      <c r="BF257" s="146">
        <f>IF(N257="snížená",J257,0)</f>
        <v>0</v>
      </c>
      <c r="BG257" s="146">
        <f>IF(N257="zákl. přenesená",J257,0)</f>
        <v>0</v>
      </c>
      <c r="BH257" s="146">
        <f>IF(N257="sníž. přenesená",J257,0)</f>
        <v>0</v>
      </c>
      <c r="BI257" s="146">
        <f>IF(N257="nulová",J257,0)</f>
        <v>0</v>
      </c>
      <c r="BJ257" s="17" t="s">
        <v>86</v>
      </c>
      <c r="BK257" s="146">
        <f>ROUND(I257*H257,2)</f>
        <v>0</v>
      </c>
      <c r="BL257" s="17" t="s">
        <v>141</v>
      </c>
      <c r="BM257" s="145" t="s">
        <v>390</v>
      </c>
    </row>
    <row r="258" spans="2:65" s="12" customFormat="1" ht="10">
      <c r="B258" s="147"/>
      <c r="D258" s="148" t="s">
        <v>143</v>
      </c>
      <c r="E258" s="149" t="s">
        <v>1</v>
      </c>
      <c r="F258" s="150" t="s">
        <v>391</v>
      </c>
      <c r="H258" s="149" t="s">
        <v>1</v>
      </c>
      <c r="I258" s="151"/>
      <c r="L258" s="147"/>
      <c r="M258" s="152"/>
      <c r="T258" s="153"/>
      <c r="AT258" s="149" t="s">
        <v>143</v>
      </c>
      <c r="AU258" s="149" t="s">
        <v>88</v>
      </c>
      <c r="AV258" s="12" t="s">
        <v>86</v>
      </c>
      <c r="AW258" s="12" t="s">
        <v>32</v>
      </c>
      <c r="AX258" s="12" t="s">
        <v>78</v>
      </c>
      <c r="AY258" s="149" t="s">
        <v>135</v>
      </c>
    </row>
    <row r="259" spans="2:65" s="13" customFormat="1" ht="10">
      <c r="B259" s="154"/>
      <c r="D259" s="148" t="s">
        <v>143</v>
      </c>
      <c r="E259" s="155" t="s">
        <v>1</v>
      </c>
      <c r="F259" s="156" t="s">
        <v>162</v>
      </c>
      <c r="H259" s="157">
        <v>6</v>
      </c>
      <c r="I259" s="158"/>
      <c r="L259" s="154"/>
      <c r="M259" s="159"/>
      <c r="T259" s="160"/>
      <c r="AT259" s="155" t="s">
        <v>143</v>
      </c>
      <c r="AU259" s="155" t="s">
        <v>88</v>
      </c>
      <c r="AV259" s="13" t="s">
        <v>88</v>
      </c>
      <c r="AW259" s="13" t="s">
        <v>32</v>
      </c>
      <c r="AX259" s="13" t="s">
        <v>86</v>
      </c>
      <c r="AY259" s="155" t="s">
        <v>135</v>
      </c>
    </row>
    <row r="260" spans="2:65" s="1" customFormat="1" ht="24.15" customHeight="1">
      <c r="B260" s="32"/>
      <c r="C260" s="133" t="s">
        <v>392</v>
      </c>
      <c r="D260" s="133" t="s">
        <v>137</v>
      </c>
      <c r="E260" s="134" t="s">
        <v>393</v>
      </c>
      <c r="F260" s="135" t="s">
        <v>394</v>
      </c>
      <c r="G260" s="136" t="s">
        <v>208</v>
      </c>
      <c r="H260" s="137">
        <v>39.200000000000003</v>
      </c>
      <c r="I260" s="138"/>
      <c r="J260" s="139">
        <f>ROUND(I260*H260,2)</f>
        <v>0</v>
      </c>
      <c r="K260" s="140"/>
      <c r="L260" s="32"/>
      <c r="M260" s="141" t="s">
        <v>1</v>
      </c>
      <c r="N260" s="142" t="s">
        <v>43</v>
      </c>
      <c r="P260" s="143">
        <f>O260*H260</f>
        <v>0</v>
      </c>
      <c r="Q260" s="143">
        <v>0</v>
      </c>
      <c r="R260" s="143">
        <f>Q260*H260</f>
        <v>0</v>
      </c>
      <c r="S260" s="143">
        <v>0</v>
      </c>
      <c r="T260" s="144">
        <f>S260*H260</f>
        <v>0</v>
      </c>
      <c r="AR260" s="145" t="s">
        <v>141</v>
      </c>
      <c r="AT260" s="145" t="s">
        <v>137</v>
      </c>
      <c r="AU260" s="145" t="s">
        <v>88</v>
      </c>
      <c r="AY260" s="17" t="s">
        <v>135</v>
      </c>
      <c r="BE260" s="146">
        <f>IF(N260="základní",J260,0)</f>
        <v>0</v>
      </c>
      <c r="BF260" s="146">
        <f>IF(N260="snížená",J260,0)</f>
        <v>0</v>
      </c>
      <c r="BG260" s="146">
        <f>IF(N260="zákl. přenesená",J260,0)</f>
        <v>0</v>
      </c>
      <c r="BH260" s="146">
        <f>IF(N260="sníž. přenesená",J260,0)</f>
        <v>0</v>
      </c>
      <c r="BI260" s="146">
        <f>IF(N260="nulová",J260,0)</f>
        <v>0</v>
      </c>
      <c r="BJ260" s="17" t="s">
        <v>86</v>
      </c>
      <c r="BK260" s="146">
        <f>ROUND(I260*H260,2)</f>
        <v>0</v>
      </c>
      <c r="BL260" s="17" t="s">
        <v>141</v>
      </c>
      <c r="BM260" s="145" t="s">
        <v>395</v>
      </c>
    </row>
    <row r="261" spans="2:65" s="13" customFormat="1" ht="10">
      <c r="B261" s="154"/>
      <c r="D261" s="148" t="s">
        <v>143</v>
      </c>
      <c r="E261" s="155" t="s">
        <v>1</v>
      </c>
      <c r="F261" s="156" t="s">
        <v>396</v>
      </c>
      <c r="H261" s="157">
        <v>39.200000000000003</v>
      </c>
      <c r="I261" s="158"/>
      <c r="L261" s="154"/>
      <c r="M261" s="159"/>
      <c r="T261" s="160"/>
      <c r="AT261" s="155" t="s">
        <v>143</v>
      </c>
      <c r="AU261" s="155" t="s">
        <v>88</v>
      </c>
      <c r="AV261" s="13" t="s">
        <v>88</v>
      </c>
      <c r="AW261" s="13" t="s">
        <v>32</v>
      </c>
      <c r="AX261" s="13" t="s">
        <v>86</v>
      </c>
      <c r="AY261" s="155" t="s">
        <v>135</v>
      </c>
    </row>
    <row r="262" spans="2:65" s="1" customFormat="1" ht="37.75" customHeight="1">
      <c r="B262" s="32"/>
      <c r="C262" s="133" t="s">
        <v>397</v>
      </c>
      <c r="D262" s="133" t="s">
        <v>137</v>
      </c>
      <c r="E262" s="134" t="s">
        <v>398</v>
      </c>
      <c r="F262" s="135" t="s">
        <v>399</v>
      </c>
      <c r="G262" s="136" t="s">
        <v>187</v>
      </c>
      <c r="H262" s="137">
        <v>550.51700000000005</v>
      </c>
      <c r="I262" s="138"/>
      <c r="J262" s="139">
        <f>ROUND(I262*H262,2)</f>
        <v>0</v>
      </c>
      <c r="K262" s="140"/>
      <c r="L262" s="32"/>
      <c r="M262" s="141" t="s">
        <v>1</v>
      </c>
      <c r="N262" s="142" t="s">
        <v>43</v>
      </c>
      <c r="P262" s="143">
        <f>O262*H262</f>
        <v>0</v>
      </c>
      <c r="Q262" s="143">
        <v>0</v>
      </c>
      <c r="R262" s="143">
        <f>Q262*H262</f>
        <v>0</v>
      </c>
      <c r="S262" s="143">
        <v>4.5999999999999999E-2</v>
      </c>
      <c r="T262" s="144">
        <f>S262*H262</f>
        <v>25.323782000000001</v>
      </c>
      <c r="AR262" s="145" t="s">
        <v>141</v>
      </c>
      <c r="AT262" s="145" t="s">
        <v>137</v>
      </c>
      <c r="AU262" s="145" t="s">
        <v>88</v>
      </c>
      <c r="AY262" s="17" t="s">
        <v>135</v>
      </c>
      <c r="BE262" s="146">
        <f>IF(N262="základní",J262,0)</f>
        <v>0</v>
      </c>
      <c r="BF262" s="146">
        <f>IF(N262="snížená",J262,0)</f>
        <v>0</v>
      </c>
      <c r="BG262" s="146">
        <f>IF(N262="zákl. přenesená",J262,0)</f>
        <v>0</v>
      </c>
      <c r="BH262" s="146">
        <f>IF(N262="sníž. přenesená",J262,0)</f>
        <v>0</v>
      </c>
      <c r="BI262" s="146">
        <f>IF(N262="nulová",J262,0)</f>
        <v>0</v>
      </c>
      <c r="BJ262" s="17" t="s">
        <v>86</v>
      </c>
      <c r="BK262" s="146">
        <f>ROUND(I262*H262,2)</f>
        <v>0</v>
      </c>
      <c r="BL262" s="17" t="s">
        <v>141</v>
      </c>
      <c r="BM262" s="145" t="s">
        <v>400</v>
      </c>
    </row>
    <row r="263" spans="2:65" s="12" customFormat="1" ht="10">
      <c r="B263" s="147"/>
      <c r="D263" s="148" t="s">
        <v>143</v>
      </c>
      <c r="E263" s="149" t="s">
        <v>1</v>
      </c>
      <c r="F263" s="150" t="s">
        <v>220</v>
      </c>
      <c r="H263" s="149" t="s">
        <v>1</v>
      </c>
      <c r="I263" s="151"/>
      <c r="L263" s="147"/>
      <c r="M263" s="152"/>
      <c r="T263" s="153"/>
      <c r="AT263" s="149" t="s">
        <v>143</v>
      </c>
      <c r="AU263" s="149" t="s">
        <v>88</v>
      </c>
      <c r="AV263" s="12" t="s">
        <v>86</v>
      </c>
      <c r="AW263" s="12" t="s">
        <v>32</v>
      </c>
      <c r="AX263" s="12" t="s">
        <v>78</v>
      </c>
      <c r="AY263" s="149" t="s">
        <v>135</v>
      </c>
    </row>
    <row r="264" spans="2:65" s="13" customFormat="1" ht="10">
      <c r="B264" s="154"/>
      <c r="D264" s="148" t="s">
        <v>143</v>
      </c>
      <c r="E264" s="155" t="s">
        <v>1</v>
      </c>
      <c r="F264" s="156" t="s">
        <v>221</v>
      </c>
      <c r="H264" s="157">
        <v>34.244999999999997</v>
      </c>
      <c r="I264" s="158"/>
      <c r="L264" s="154"/>
      <c r="M264" s="159"/>
      <c r="T264" s="160"/>
      <c r="AT264" s="155" t="s">
        <v>143</v>
      </c>
      <c r="AU264" s="155" t="s">
        <v>88</v>
      </c>
      <c r="AV264" s="13" t="s">
        <v>88</v>
      </c>
      <c r="AW264" s="13" t="s">
        <v>32</v>
      </c>
      <c r="AX264" s="13" t="s">
        <v>78</v>
      </c>
      <c r="AY264" s="155" t="s">
        <v>135</v>
      </c>
    </row>
    <row r="265" spans="2:65" s="13" customFormat="1" ht="10">
      <c r="B265" s="154"/>
      <c r="D265" s="148" t="s">
        <v>143</v>
      </c>
      <c r="E265" s="155" t="s">
        <v>1</v>
      </c>
      <c r="F265" s="156" t="s">
        <v>222</v>
      </c>
      <c r="H265" s="157">
        <v>2.5590000000000002</v>
      </c>
      <c r="I265" s="158"/>
      <c r="L265" s="154"/>
      <c r="M265" s="159"/>
      <c r="T265" s="160"/>
      <c r="AT265" s="155" t="s">
        <v>143</v>
      </c>
      <c r="AU265" s="155" t="s">
        <v>88</v>
      </c>
      <c r="AV265" s="13" t="s">
        <v>88</v>
      </c>
      <c r="AW265" s="13" t="s">
        <v>32</v>
      </c>
      <c r="AX265" s="13" t="s">
        <v>78</v>
      </c>
      <c r="AY265" s="155" t="s">
        <v>135</v>
      </c>
    </row>
    <row r="266" spans="2:65" s="15" customFormat="1" ht="10">
      <c r="B266" s="168"/>
      <c r="D266" s="148" t="s">
        <v>143</v>
      </c>
      <c r="E266" s="169" t="s">
        <v>1</v>
      </c>
      <c r="F266" s="170" t="s">
        <v>223</v>
      </c>
      <c r="H266" s="171">
        <v>36.804000000000002</v>
      </c>
      <c r="I266" s="172"/>
      <c r="L266" s="168"/>
      <c r="M266" s="173"/>
      <c r="T266" s="174"/>
      <c r="AT266" s="169" t="s">
        <v>143</v>
      </c>
      <c r="AU266" s="169" t="s">
        <v>88</v>
      </c>
      <c r="AV266" s="15" t="s">
        <v>150</v>
      </c>
      <c r="AW266" s="15" t="s">
        <v>32</v>
      </c>
      <c r="AX266" s="15" t="s">
        <v>78</v>
      </c>
      <c r="AY266" s="169" t="s">
        <v>135</v>
      </c>
    </row>
    <row r="267" spans="2:65" s="13" customFormat="1" ht="10">
      <c r="B267" s="154"/>
      <c r="D267" s="148" t="s">
        <v>143</v>
      </c>
      <c r="E267" s="155" t="s">
        <v>1</v>
      </c>
      <c r="F267" s="156" t="s">
        <v>401</v>
      </c>
      <c r="H267" s="157">
        <v>441.64800000000002</v>
      </c>
      <c r="I267" s="158"/>
      <c r="L267" s="154"/>
      <c r="M267" s="159"/>
      <c r="T267" s="160"/>
      <c r="AT267" s="155" t="s">
        <v>143</v>
      </c>
      <c r="AU267" s="155" t="s">
        <v>88</v>
      </c>
      <c r="AV267" s="13" t="s">
        <v>88</v>
      </c>
      <c r="AW267" s="13" t="s">
        <v>32</v>
      </c>
      <c r="AX267" s="13" t="s">
        <v>78</v>
      </c>
      <c r="AY267" s="155" t="s">
        <v>135</v>
      </c>
    </row>
    <row r="268" spans="2:65" s="12" customFormat="1" ht="10">
      <c r="B268" s="147"/>
      <c r="D268" s="148" t="s">
        <v>143</v>
      </c>
      <c r="E268" s="149" t="s">
        <v>1</v>
      </c>
      <c r="F268" s="150" t="s">
        <v>351</v>
      </c>
      <c r="H268" s="149" t="s">
        <v>1</v>
      </c>
      <c r="I268" s="151"/>
      <c r="L268" s="147"/>
      <c r="M268" s="152"/>
      <c r="T268" s="153"/>
      <c r="AT268" s="149" t="s">
        <v>143</v>
      </c>
      <c r="AU268" s="149" t="s">
        <v>88</v>
      </c>
      <c r="AV268" s="12" t="s">
        <v>86</v>
      </c>
      <c r="AW268" s="12" t="s">
        <v>32</v>
      </c>
      <c r="AX268" s="12" t="s">
        <v>78</v>
      </c>
      <c r="AY268" s="149" t="s">
        <v>135</v>
      </c>
    </row>
    <row r="269" spans="2:65" s="13" customFormat="1" ht="10">
      <c r="B269" s="154"/>
      <c r="D269" s="148" t="s">
        <v>143</v>
      </c>
      <c r="E269" s="155" t="s">
        <v>1</v>
      </c>
      <c r="F269" s="156" t="s">
        <v>402</v>
      </c>
      <c r="H269" s="157">
        <v>16.774999999999999</v>
      </c>
      <c r="I269" s="158"/>
      <c r="L269" s="154"/>
      <c r="M269" s="159"/>
      <c r="T269" s="160"/>
      <c r="AT269" s="155" t="s">
        <v>143</v>
      </c>
      <c r="AU269" s="155" t="s">
        <v>88</v>
      </c>
      <c r="AV269" s="13" t="s">
        <v>88</v>
      </c>
      <c r="AW269" s="13" t="s">
        <v>32</v>
      </c>
      <c r="AX269" s="13" t="s">
        <v>78</v>
      </c>
      <c r="AY269" s="155" t="s">
        <v>135</v>
      </c>
    </row>
    <row r="270" spans="2:65" s="12" customFormat="1" ht="10">
      <c r="B270" s="147"/>
      <c r="D270" s="148" t="s">
        <v>143</v>
      </c>
      <c r="E270" s="149" t="s">
        <v>1</v>
      </c>
      <c r="F270" s="150" t="s">
        <v>403</v>
      </c>
      <c r="H270" s="149" t="s">
        <v>1</v>
      </c>
      <c r="I270" s="151"/>
      <c r="L270" s="147"/>
      <c r="M270" s="152"/>
      <c r="T270" s="153"/>
      <c r="AT270" s="149" t="s">
        <v>143</v>
      </c>
      <c r="AU270" s="149" t="s">
        <v>88</v>
      </c>
      <c r="AV270" s="12" t="s">
        <v>86</v>
      </c>
      <c r="AW270" s="12" t="s">
        <v>32</v>
      </c>
      <c r="AX270" s="12" t="s">
        <v>78</v>
      </c>
      <c r="AY270" s="149" t="s">
        <v>135</v>
      </c>
    </row>
    <row r="271" spans="2:65" s="13" customFormat="1" ht="10">
      <c r="B271" s="154"/>
      <c r="D271" s="148" t="s">
        <v>143</v>
      </c>
      <c r="E271" s="155" t="s">
        <v>1</v>
      </c>
      <c r="F271" s="156" t="s">
        <v>404</v>
      </c>
      <c r="H271" s="157">
        <v>27.745000000000001</v>
      </c>
      <c r="I271" s="158"/>
      <c r="L271" s="154"/>
      <c r="M271" s="159"/>
      <c r="T271" s="160"/>
      <c r="AT271" s="155" t="s">
        <v>143</v>
      </c>
      <c r="AU271" s="155" t="s">
        <v>88</v>
      </c>
      <c r="AV271" s="13" t="s">
        <v>88</v>
      </c>
      <c r="AW271" s="13" t="s">
        <v>32</v>
      </c>
      <c r="AX271" s="13" t="s">
        <v>78</v>
      </c>
      <c r="AY271" s="155" t="s">
        <v>135</v>
      </c>
    </row>
    <row r="272" spans="2:65" s="12" customFormat="1" ht="10">
      <c r="B272" s="147"/>
      <c r="D272" s="148" t="s">
        <v>143</v>
      </c>
      <c r="E272" s="149" t="s">
        <v>1</v>
      </c>
      <c r="F272" s="150" t="s">
        <v>405</v>
      </c>
      <c r="H272" s="149" t="s">
        <v>1</v>
      </c>
      <c r="I272" s="151"/>
      <c r="L272" s="147"/>
      <c r="M272" s="152"/>
      <c r="T272" s="153"/>
      <c r="AT272" s="149" t="s">
        <v>143</v>
      </c>
      <c r="AU272" s="149" t="s">
        <v>88</v>
      </c>
      <c r="AV272" s="12" t="s">
        <v>86</v>
      </c>
      <c r="AW272" s="12" t="s">
        <v>32</v>
      </c>
      <c r="AX272" s="12" t="s">
        <v>78</v>
      </c>
      <c r="AY272" s="149" t="s">
        <v>135</v>
      </c>
    </row>
    <row r="273" spans="2:65" s="13" customFormat="1" ht="10">
      <c r="B273" s="154"/>
      <c r="D273" s="148" t="s">
        <v>143</v>
      </c>
      <c r="E273" s="155" t="s">
        <v>1</v>
      </c>
      <c r="F273" s="156" t="s">
        <v>406</v>
      </c>
      <c r="H273" s="157">
        <v>27.545000000000002</v>
      </c>
      <c r="I273" s="158"/>
      <c r="L273" s="154"/>
      <c r="M273" s="159"/>
      <c r="T273" s="160"/>
      <c r="AT273" s="155" t="s">
        <v>143</v>
      </c>
      <c r="AU273" s="155" t="s">
        <v>88</v>
      </c>
      <c r="AV273" s="13" t="s">
        <v>88</v>
      </c>
      <c r="AW273" s="13" t="s">
        <v>32</v>
      </c>
      <c r="AX273" s="13" t="s">
        <v>78</v>
      </c>
      <c r="AY273" s="155" t="s">
        <v>135</v>
      </c>
    </row>
    <row r="274" spans="2:65" s="14" customFormat="1" ht="10">
      <c r="B274" s="161"/>
      <c r="D274" s="148" t="s">
        <v>143</v>
      </c>
      <c r="E274" s="162" t="s">
        <v>1</v>
      </c>
      <c r="F274" s="163" t="s">
        <v>214</v>
      </c>
      <c r="H274" s="164">
        <v>550.51700000000005</v>
      </c>
      <c r="I274" s="165"/>
      <c r="L274" s="161"/>
      <c r="M274" s="166"/>
      <c r="T274" s="167"/>
      <c r="AT274" s="162" t="s">
        <v>143</v>
      </c>
      <c r="AU274" s="162" t="s">
        <v>88</v>
      </c>
      <c r="AV274" s="14" t="s">
        <v>141</v>
      </c>
      <c r="AW274" s="14" t="s">
        <v>32</v>
      </c>
      <c r="AX274" s="14" t="s">
        <v>86</v>
      </c>
      <c r="AY274" s="162" t="s">
        <v>135</v>
      </c>
    </row>
    <row r="275" spans="2:65" s="1" customFormat="1" ht="37.75" customHeight="1">
      <c r="B275" s="32"/>
      <c r="C275" s="133" t="s">
        <v>407</v>
      </c>
      <c r="D275" s="133" t="s">
        <v>137</v>
      </c>
      <c r="E275" s="134" t="s">
        <v>408</v>
      </c>
      <c r="F275" s="135" t="s">
        <v>409</v>
      </c>
      <c r="G275" s="136" t="s">
        <v>187</v>
      </c>
      <c r="H275" s="137">
        <v>100.896</v>
      </c>
      <c r="I275" s="138"/>
      <c r="J275" s="139">
        <f>ROUND(I275*H275,2)</f>
        <v>0</v>
      </c>
      <c r="K275" s="140"/>
      <c r="L275" s="32"/>
      <c r="M275" s="141" t="s">
        <v>1</v>
      </c>
      <c r="N275" s="142" t="s">
        <v>43</v>
      </c>
      <c r="P275" s="143">
        <f>O275*H275</f>
        <v>0</v>
      </c>
      <c r="Q275" s="143">
        <v>0</v>
      </c>
      <c r="R275" s="143">
        <f>Q275*H275</f>
        <v>0</v>
      </c>
      <c r="S275" s="143">
        <v>5.8999999999999997E-2</v>
      </c>
      <c r="T275" s="144">
        <f>S275*H275</f>
        <v>5.9528639999999999</v>
      </c>
      <c r="AR275" s="145" t="s">
        <v>141</v>
      </c>
      <c r="AT275" s="145" t="s">
        <v>137</v>
      </c>
      <c r="AU275" s="145" t="s">
        <v>88</v>
      </c>
      <c r="AY275" s="17" t="s">
        <v>135</v>
      </c>
      <c r="BE275" s="146">
        <f>IF(N275="základní",J275,0)</f>
        <v>0</v>
      </c>
      <c r="BF275" s="146">
        <f>IF(N275="snížená",J275,0)</f>
        <v>0</v>
      </c>
      <c r="BG275" s="146">
        <f>IF(N275="zákl. přenesená",J275,0)</f>
        <v>0</v>
      </c>
      <c r="BH275" s="146">
        <f>IF(N275="sníž. přenesená",J275,0)</f>
        <v>0</v>
      </c>
      <c r="BI275" s="146">
        <f>IF(N275="nulová",J275,0)</f>
        <v>0</v>
      </c>
      <c r="BJ275" s="17" t="s">
        <v>86</v>
      </c>
      <c r="BK275" s="146">
        <f>ROUND(I275*H275,2)</f>
        <v>0</v>
      </c>
      <c r="BL275" s="17" t="s">
        <v>141</v>
      </c>
      <c r="BM275" s="145" t="s">
        <v>410</v>
      </c>
    </row>
    <row r="276" spans="2:65" s="12" customFormat="1" ht="10">
      <c r="B276" s="147"/>
      <c r="D276" s="148" t="s">
        <v>143</v>
      </c>
      <c r="E276" s="149" t="s">
        <v>1</v>
      </c>
      <c r="F276" s="150" t="s">
        <v>271</v>
      </c>
      <c r="H276" s="149" t="s">
        <v>1</v>
      </c>
      <c r="I276" s="151"/>
      <c r="L276" s="147"/>
      <c r="M276" s="152"/>
      <c r="T276" s="153"/>
      <c r="AT276" s="149" t="s">
        <v>143</v>
      </c>
      <c r="AU276" s="149" t="s">
        <v>88</v>
      </c>
      <c r="AV276" s="12" t="s">
        <v>86</v>
      </c>
      <c r="AW276" s="12" t="s">
        <v>32</v>
      </c>
      <c r="AX276" s="12" t="s">
        <v>78</v>
      </c>
      <c r="AY276" s="149" t="s">
        <v>135</v>
      </c>
    </row>
    <row r="277" spans="2:65" s="13" customFormat="1" ht="10">
      <c r="B277" s="154"/>
      <c r="D277" s="148" t="s">
        <v>143</v>
      </c>
      <c r="E277" s="155" t="s">
        <v>1</v>
      </c>
      <c r="F277" s="156" t="s">
        <v>272</v>
      </c>
      <c r="H277" s="157">
        <v>134.19999999999999</v>
      </c>
      <c r="I277" s="158"/>
      <c r="L277" s="154"/>
      <c r="M277" s="159"/>
      <c r="T277" s="160"/>
      <c r="AT277" s="155" t="s">
        <v>143</v>
      </c>
      <c r="AU277" s="155" t="s">
        <v>88</v>
      </c>
      <c r="AV277" s="13" t="s">
        <v>88</v>
      </c>
      <c r="AW277" s="13" t="s">
        <v>32</v>
      </c>
      <c r="AX277" s="13" t="s">
        <v>78</v>
      </c>
      <c r="AY277" s="155" t="s">
        <v>135</v>
      </c>
    </row>
    <row r="278" spans="2:65" s="13" customFormat="1" ht="10">
      <c r="B278" s="154"/>
      <c r="D278" s="148" t="s">
        <v>143</v>
      </c>
      <c r="E278" s="155" t="s">
        <v>1</v>
      </c>
      <c r="F278" s="156" t="s">
        <v>273</v>
      </c>
      <c r="H278" s="157">
        <v>3.4159999999999999</v>
      </c>
      <c r="I278" s="158"/>
      <c r="L278" s="154"/>
      <c r="M278" s="159"/>
      <c r="T278" s="160"/>
      <c r="AT278" s="155" t="s">
        <v>143</v>
      </c>
      <c r="AU278" s="155" t="s">
        <v>88</v>
      </c>
      <c r="AV278" s="13" t="s">
        <v>88</v>
      </c>
      <c r="AW278" s="13" t="s">
        <v>32</v>
      </c>
      <c r="AX278" s="13" t="s">
        <v>78</v>
      </c>
      <c r="AY278" s="155" t="s">
        <v>135</v>
      </c>
    </row>
    <row r="279" spans="2:65" s="13" customFormat="1" ht="10">
      <c r="B279" s="154"/>
      <c r="D279" s="148" t="s">
        <v>143</v>
      </c>
      <c r="E279" s="155" t="s">
        <v>1</v>
      </c>
      <c r="F279" s="156" t="s">
        <v>274</v>
      </c>
      <c r="H279" s="157">
        <v>-78.959999999999994</v>
      </c>
      <c r="I279" s="158"/>
      <c r="L279" s="154"/>
      <c r="M279" s="159"/>
      <c r="T279" s="160"/>
      <c r="AT279" s="155" t="s">
        <v>143</v>
      </c>
      <c r="AU279" s="155" t="s">
        <v>88</v>
      </c>
      <c r="AV279" s="13" t="s">
        <v>88</v>
      </c>
      <c r="AW279" s="13" t="s">
        <v>32</v>
      </c>
      <c r="AX279" s="13" t="s">
        <v>78</v>
      </c>
      <c r="AY279" s="155" t="s">
        <v>135</v>
      </c>
    </row>
    <row r="280" spans="2:65" s="15" customFormat="1" ht="10">
      <c r="B280" s="168"/>
      <c r="D280" s="148" t="s">
        <v>143</v>
      </c>
      <c r="E280" s="169" t="s">
        <v>1</v>
      </c>
      <c r="F280" s="170" t="s">
        <v>223</v>
      </c>
      <c r="H280" s="171">
        <v>58.655999999999999</v>
      </c>
      <c r="I280" s="172"/>
      <c r="L280" s="168"/>
      <c r="M280" s="173"/>
      <c r="T280" s="174"/>
      <c r="AT280" s="169" t="s">
        <v>143</v>
      </c>
      <c r="AU280" s="169" t="s">
        <v>88</v>
      </c>
      <c r="AV280" s="15" t="s">
        <v>150</v>
      </c>
      <c r="AW280" s="15" t="s">
        <v>32</v>
      </c>
      <c r="AX280" s="15" t="s">
        <v>78</v>
      </c>
      <c r="AY280" s="169" t="s">
        <v>135</v>
      </c>
    </row>
    <row r="281" spans="2:65" s="12" customFormat="1" ht="10">
      <c r="B281" s="147"/>
      <c r="D281" s="148" t="s">
        <v>143</v>
      </c>
      <c r="E281" s="149" t="s">
        <v>1</v>
      </c>
      <c r="F281" s="150" t="s">
        <v>275</v>
      </c>
      <c r="H281" s="149" t="s">
        <v>1</v>
      </c>
      <c r="I281" s="151"/>
      <c r="L281" s="147"/>
      <c r="M281" s="152"/>
      <c r="T281" s="153"/>
      <c r="AT281" s="149" t="s">
        <v>143</v>
      </c>
      <c r="AU281" s="149" t="s">
        <v>88</v>
      </c>
      <c r="AV281" s="12" t="s">
        <v>86</v>
      </c>
      <c r="AW281" s="12" t="s">
        <v>32</v>
      </c>
      <c r="AX281" s="12" t="s">
        <v>78</v>
      </c>
      <c r="AY281" s="149" t="s">
        <v>135</v>
      </c>
    </row>
    <row r="282" spans="2:65" s="13" customFormat="1" ht="10">
      <c r="B282" s="154"/>
      <c r="D282" s="148" t="s">
        <v>143</v>
      </c>
      <c r="E282" s="155" t="s">
        <v>1</v>
      </c>
      <c r="F282" s="156" t="s">
        <v>276</v>
      </c>
      <c r="H282" s="157">
        <v>42.24</v>
      </c>
      <c r="I282" s="158"/>
      <c r="L282" s="154"/>
      <c r="M282" s="159"/>
      <c r="T282" s="160"/>
      <c r="AT282" s="155" t="s">
        <v>143</v>
      </c>
      <c r="AU282" s="155" t="s">
        <v>88</v>
      </c>
      <c r="AV282" s="13" t="s">
        <v>88</v>
      </c>
      <c r="AW282" s="13" t="s">
        <v>32</v>
      </c>
      <c r="AX282" s="13" t="s">
        <v>78</v>
      </c>
      <c r="AY282" s="155" t="s">
        <v>135</v>
      </c>
    </row>
    <row r="283" spans="2:65" s="14" customFormat="1" ht="10">
      <c r="B283" s="161"/>
      <c r="D283" s="148" t="s">
        <v>143</v>
      </c>
      <c r="E283" s="162" t="s">
        <v>1</v>
      </c>
      <c r="F283" s="163" t="s">
        <v>214</v>
      </c>
      <c r="H283" s="164">
        <v>100.896</v>
      </c>
      <c r="I283" s="165"/>
      <c r="L283" s="161"/>
      <c r="M283" s="166"/>
      <c r="T283" s="167"/>
      <c r="AT283" s="162" t="s">
        <v>143</v>
      </c>
      <c r="AU283" s="162" t="s">
        <v>88</v>
      </c>
      <c r="AV283" s="14" t="s">
        <v>141</v>
      </c>
      <c r="AW283" s="14" t="s">
        <v>32</v>
      </c>
      <c r="AX283" s="14" t="s">
        <v>86</v>
      </c>
      <c r="AY283" s="162" t="s">
        <v>135</v>
      </c>
    </row>
    <row r="284" spans="2:65" s="1" customFormat="1" ht="24.15" customHeight="1">
      <c r="B284" s="32"/>
      <c r="C284" s="133" t="s">
        <v>411</v>
      </c>
      <c r="D284" s="133" t="s">
        <v>137</v>
      </c>
      <c r="E284" s="134" t="s">
        <v>412</v>
      </c>
      <c r="F284" s="135" t="s">
        <v>413</v>
      </c>
      <c r="G284" s="136" t="s">
        <v>187</v>
      </c>
      <c r="H284" s="137">
        <v>16.254000000000001</v>
      </c>
      <c r="I284" s="138"/>
      <c r="J284" s="139">
        <f>ROUND(I284*H284,2)</f>
        <v>0</v>
      </c>
      <c r="K284" s="140"/>
      <c r="L284" s="32"/>
      <c r="M284" s="141" t="s">
        <v>1</v>
      </c>
      <c r="N284" s="142" t="s">
        <v>43</v>
      </c>
      <c r="P284" s="143">
        <f>O284*H284</f>
        <v>0</v>
      </c>
      <c r="Q284" s="143">
        <v>0</v>
      </c>
      <c r="R284" s="143">
        <f>Q284*H284</f>
        <v>0</v>
      </c>
      <c r="S284" s="143">
        <v>6.8000000000000005E-2</v>
      </c>
      <c r="T284" s="144">
        <f>S284*H284</f>
        <v>1.1052720000000003</v>
      </c>
      <c r="AR284" s="145" t="s">
        <v>141</v>
      </c>
      <c r="AT284" s="145" t="s">
        <v>137</v>
      </c>
      <c r="AU284" s="145" t="s">
        <v>88</v>
      </c>
      <c r="AY284" s="17" t="s">
        <v>135</v>
      </c>
      <c r="BE284" s="146">
        <f>IF(N284="základní",J284,0)</f>
        <v>0</v>
      </c>
      <c r="BF284" s="146">
        <f>IF(N284="snížená",J284,0)</f>
        <v>0</v>
      </c>
      <c r="BG284" s="146">
        <f>IF(N284="zákl. přenesená",J284,0)</f>
        <v>0</v>
      </c>
      <c r="BH284" s="146">
        <f>IF(N284="sníž. přenesená",J284,0)</f>
        <v>0</v>
      </c>
      <c r="BI284" s="146">
        <f>IF(N284="nulová",J284,0)</f>
        <v>0</v>
      </c>
      <c r="BJ284" s="17" t="s">
        <v>86</v>
      </c>
      <c r="BK284" s="146">
        <f>ROUND(I284*H284,2)</f>
        <v>0</v>
      </c>
      <c r="BL284" s="17" t="s">
        <v>141</v>
      </c>
      <c r="BM284" s="145" t="s">
        <v>414</v>
      </c>
    </row>
    <row r="285" spans="2:65" s="12" customFormat="1" ht="10">
      <c r="B285" s="147"/>
      <c r="D285" s="148" t="s">
        <v>143</v>
      </c>
      <c r="E285" s="149" t="s">
        <v>1</v>
      </c>
      <c r="F285" s="150" t="s">
        <v>351</v>
      </c>
      <c r="H285" s="149" t="s">
        <v>1</v>
      </c>
      <c r="I285" s="151"/>
      <c r="L285" s="147"/>
      <c r="M285" s="152"/>
      <c r="T285" s="153"/>
      <c r="AT285" s="149" t="s">
        <v>143</v>
      </c>
      <c r="AU285" s="149" t="s">
        <v>88</v>
      </c>
      <c r="AV285" s="12" t="s">
        <v>86</v>
      </c>
      <c r="AW285" s="12" t="s">
        <v>32</v>
      </c>
      <c r="AX285" s="12" t="s">
        <v>78</v>
      </c>
      <c r="AY285" s="149" t="s">
        <v>135</v>
      </c>
    </row>
    <row r="286" spans="2:65" s="13" customFormat="1" ht="10">
      <c r="B286" s="154"/>
      <c r="D286" s="148" t="s">
        <v>143</v>
      </c>
      <c r="E286" s="155" t="s">
        <v>1</v>
      </c>
      <c r="F286" s="156" t="s">
        <v>415</v>
      </c>
      <c r="H286" s="157">
        <v>16.254000000000001</v>
      </c>
      <c r="I286" s="158"/>
      <c r="L286" s="154"/>
      <c r="M286" s="159"/>
      <c r="T286" s="160"/>
      <c r="AT286" s="155" t="s">
        <v>143</v>
      </c>
      <c r="AU286" s="155" t="s">
        <v>88</v>
      </c>
      <c r="AV286" s="13" t="s">
        <v>88</v>
      </c>
      <c r="AW286" s="13" t="s">
        <v>32</v>
      </c>
      <c r="AX286" s="13" t="s">
        <v>86</v>
      </c>
      <c r="AY286" s="155" t="s">
        <v>135</v>
      </c>
    </row>
    <row r="287" spans="2:65" s="1" customFormat="1" ht="24.15" customHeight="1">
      <c r="B287" s="32"/>
      <c r="C287" s="133" t="s">
        <v>416</v>
      </c>
      <c r="D287" s="133" t="s">
        <v>137</v>
      </c>
      <c r="E287" s="134" t="s">
        <v>417</v>
      </c>
      <c r="F287" s="135" t="s">
        <v>418</v>
      </c>
      <c r="G287" s="136" t="s">
        <v>187</v>
      </c>
      <c r="H287" s="137">
        <v>215.6</v>
      </c>
      <c r="I287" s="138"/>
      <c r="J287" s="139">
        <f>ROUND(I287*H287,2)</f>
        <v>0</v>
      </c>
      <c r="K287" s="140"/>
      <c r="L287" s="32"/>
      <c r="M287" s="141" t="s">
        <v>1</v>
      </c>
      <c r="N287" s="142" t="s">
        <v>43</v>
      </c>
      <c r="P287" s="143">
        <f>O287*H287</f>
        <v>0</v>
      </c>
      <c r="Q287" s="143">
        <v>0</v>
      </c>
      <c r="R287" s="143">
        <f>Q287*H287</f>
        <v>0</v>
      </c>
      <c r="S287" s="143">
        <v>0</v>
      </c>
      <c r="T287" s="144">
        <f>S287*H287</f>
        <v>0</v>
      </c>
      <c r="AR287" s="145" t="s">
        <v>141</v>
      </c>
      <c r="AT287" s="145" t="s">
        <v>137</v>
      </c>
      <c r="AU287" s="145" t="s">
        <v>88</v>
      </c>
      <c r="AY287" s="17" t="s">
        <v>135</v>
      </c>
      <c r="BE287" s="146">
        <f>IF(N287="základní",J287,0)</f>
        <v>0</v>
      </c>
      <c r="BF287" s="146">
        <f>IF(N287="snížená",J287,0)</f>
        <v>0</v>
      </c>
      <c r="BG287" s="146">
        <f>IF(N287="zákl. přenesená",J287,0)</f>
        <v>0</v>
      </c>
      <c r="BH287" s="146">
        <f>IF(N287="sníž. přenesená",J287,0)</f>
        <v>0</v>
      </c>
      <c r="BI287" s="146">
        <f>IF(N287="nulová",J287,0)</f>
        <v>0</v>
      </c>
      <c r="BJ287" s="17" t="s">
        <v>86</v>
      </c>
      <c r="BK287" s="146">
        <f>ROUND(I287*H287,2)</f>
        <v>0</v>
      </c>
      <c r="BL287" s="17" t="s">
        <v>141</v>
      </c>
      <c r="BM287" s="145" t="s">
        <v>419</v>
      </c>
    </row>
    <row r="288" spans="2:65" s="12" customFormat="1" ht="10">
      <c r="B288" s="147"/>
      <c r="D288" s="148" t="s">
        <v>143</v>
      </c>
      <c r="E288" s="149" t="s">
        <v>1</v>
      </c>
      <c r="F288" s="150" t="s">
        <v>420</v>
      </c>
      <c r="H288" s="149" t="s">
        <v>1</v>
      </c>
      <c r="I288" s="151"/>
      <c r="L288" s="147"/>
      <c r="M288" s="152"/>
      <c r="T288" s="153"/>
      <c r="AT288" s="149" t="s">
        <v>143</v>
      </c>
      <c r="AU288" s="149" t="s">
        <v>88</v>
      </c>
      <c r="AV288" s="12" t="s">
        <v>86</v>
      </c>
      <c r="AW288" s="12" t="s">
        <v>32</v>
      </c>
      <c r="AX288" s="12" t="s">
        <v>78</v>
      </c>
      <c r="AY288" s="149" t="s">
        <v>135</v>
      </c>
    </row>
    <row r="289" spans="2:65" s="13" customFormat="1" ht="10">
      <c r="B289" s="154"/>
      <c r="D289" s="148" t="s">
        <v>143</v>
      </c>
      <c r="E289" s="155" t="s">
        <v>1</v>
      </c>
      <c r="F289" s="156" t="s">
        <v>421</v>
      </c>
      <c r="H289" s="157">
        <v>215.6</v>
      </c>
      <c r="I289" s="158"/>
      <c r="L289" s="154"/>
      <c r="M289" s="159"/>
      <c r="T289" s="160"/>
      <c r="AT289" s="155" t="s">
        <v>143</v>
      </c>
      <c r="AU289" s="155" t="s">
        <v>88</v>
      </c>
      <c r="AV289" s="13" t="s">
        <v>88</v>
      </c>
      <c r="AW289" s="13" t="s">
        <v>32</v>
      </c>
      <c r="AX289" s="13" t="s">
        <v>86</v>
      </c>
      <c r="AY289" s="155" t="s">
        <v>135</v>
      </c>
    </row>
    <row r="290" spans="2:65" s="1" customFormat="1" ht="24.15" customHeight="1">
      <c r="B290" s="32"/>
      <c r="C290" s="133" t="s">
        <v>422</v>
      </c>
      <c r="D290" s="133" t="s">
        <v>137</v>
      </c>
      <c r="E290" s="134" t="s">
        <v>423</v>
      </c>
      <c r="F290" s="135" t="s">
        <v>424</v>
      </c>
      <c r="G290" s="136" t="s">
        <v>187</v>
      </c>
      <c r="H290" s="137">
        <v>7.2</v>
      </c>
      <c r="I290" s="138"/>
      <c r="J290" s="139">
        <f>ROUND(I290*H290,2)</f>
        <v>0</v>
      </c>
      <c r="K290" s="140"/>
      <c r="L290" s="32"/>
      <c r="M290" s="141" t="s">
        <v>1</v>
      </c>
      <c r="N290" s="142" t="s">
        <v>43</v>
      </c>
      <c r="P290" s="143">
        <f>O290*H290</f>
        <v>0</v>
      </c>
      <c r="Q290" s="143">
        <v>0</v>
      </c>
      <c r="R290" s="143">
        <f>Q290*H290</f>
        <v>0</v>
      </c>
      <c r="S290" s="143">
        <v>0</v>
      </c>
      <c r="T290" s="144">
        <f>S290*H290</f>
        <v>0</v>
      </c>
      <c r="AR290" s="145" t="s">
        <v>141</v>
      </c>
      <c r="AT290" s="145" t="s">
        <v>137</v>
      </c>
      <c r="AU290" s="145" t="s">
        <v>88</v>
      </c>
      <c r="AY290" s="17" t="s">
        <v>135</v>
      </c>
      <c r="BE290" s="146">
        <f>IF(N290="základní",J290,0)</f>
        <v>0</v>
      </c>
      <c r="BF290" s="146">
        <f>IF(N290="snížená",J290,0)</f>
        <v>0</v>
      </c>
      <c r="BG290" s="146">
        <f>IF(N290="zákl. přenesená",J290,0)</f>
        <v>0</v>
      </c>
      <c r="BH290" s="146">
        <f>IF(N290="sníž. přenesená",J290,0)</f>
        <v>0</v>
      </c>
      <c r="BI290" s="146">
        <f>IF(N290="nulová",J290,0)</f>
        <v>0</v>
      </c>
      <c r="BJ290" s="17" t="s">
        <v>86</v>
      </c>
      <c r="BK290" s="146">
        <f>ROUND(I290*H290,2)</f>
        <v>0</v>
      </c>
      <c r="BL290" s="17" t="s">
        <v>141</v>
      </c>
      <c r="BM290" s="145" t="s">
        <v>425</v>
      </c>
    </row>
    <row r="291" spans="2:65" s="12" customFormat="1" ht="20">
      <c r="B291" s="147"/>
      <c r="D291" s="148" t="s">
        <v>143</v>
      </c>
      <c r="E291" s="149" t="s">
        <v>1</v>
      </c>
      <c r="F291" s="150" t="s">
        <v>426</v>
      </c>
      <c r="H291" s="149" t="s">
        <v>1</v>
      </c>
      <c r="I291" s="151"/>
      <c r="L291" s="147"/>
      <c r="M291" s="152"/>
      <c r="T291" s="153"/>
      <c r="AT291" s="149" t="s">
        <v>143</v>
      </c>
      <c r="AU291" s="149" t="s">
        <v>88</v>
      </c>
      <c r="AV291" s="12" t="s">
        <v>86</v>
      </c>
      <c r="AW291" s="12" t="s">
        <v>32</v>
      </c>
      <c r="AX291" s="12" t="s">
        <v>78</v>
      </c>
      <c r="AY291" s="149" t="s">
        <v>135</v>
      </c>
    </row>
    <row r="292" spans="2:65" s="13" customFormat="1" ht="10">
      <c r="B292" s="154"/>
      <c r="D292" s="148" t="s">
        <v>143</v>
      </c>
      <c r="E292" s="155" t="s">
        <v>1</v>
      </c>
      <c r="F292" s="156" t="s">
        <v>427</v>
      </c>
      <c r="H292" s="157">
        <v>7.2</v>
      </c>
      <c r="I292" s="158"/>
      <c r="L292" s="154"/>
      <c r="M292" s="159"/>
      <c r="T292" s="160"/>
      <c r="AT292" s="155" t="s">
        <v>143</v>
      </c>
      <c r="AU292" s="155" t="s">
        <v>88</v>
      </c>
      <c r="AV292" s="13" t="s">
        <v>88</v>
      </c>
      <c r="AW292" s="13" t="s">
        <v>32</v>
      </c>
      <c r="AX292" s="13" t="s">
        <v>86</v>
      </c>
      <c r="AY292" s="155" t="s">
        <v>135</v>
      </c>
    </row>
    <row r="293" spans="2:65" s="1" customFormat="1" ht="24.15" customHeight="1">
      <c r="B293" s="32"/>
      <c r="C293" s="133" t="s">
        <v>428</v>
      </c>
      <c r="D293" s="133" t="s">
        <v>137</v>
      </c>
      <c r="E293" s="134" t="s">
        <v>429</v>
      </c>
      <c r="F293" s="135" t="s">
        <v>430</v>
      </c>
      <c r="G293" s="136" t="s">
        <v>187</v>
      </c>
      <c r="H293" s="137">
        <v>11.1</v>
      </c>
      <c r="I293" s="138"/>
      <c r="J293" s="139">
        <f>ROUND(I293*H293,2)</f>
        <v>0</v>
      </c>
      <c r="K293" s="140"/>
      <c r="L293" s="32"/>
      <c r="M293" s="141" t="s">
        <v>1</v>
      </c>
      <c r="N293" s="142" t="s">
        <v>43</v>
      </c>
      <c r="P293" s="143">
        <f>O293*H293</f>
        <v>0</v>
      </c>
      <c r="Q293" s="143">
        <v>0</v>
      </c>
      <c r="R293" s="143">
        <f>Q293*H293</f>
        <v>0</v>
      </c>
      <c r="S293" s="143">
        <v>0</v>
      </c>
      <c r="T293" s="144">
        <f>S293*H293</f>
        <v>0</v>
      </c>
      <c r="AR293" s="145" t="s">
        <v>141</v>
      </c>
      <c r="AT293" s="145" t="s">
        <v>137</v>
      </c>
      <c r="AU293" s="145" t="s">
        <v>88</v>
      </c>
      <c r="AY293" s="17" t="s">
        <v>135</v>
      </c>
      <c r="BE293" s="146">
        <f>IF(N293="základní",J293,0)</f>
        <v>0</v>
      </c>
      <c r="BF293" s="146">
        <f>IF(N293="snížená",J293,0)</f>
        <v>0</v>
      </c>
      <c r="BG293" s="146">
        <f>IF(N293="zákl. přenesená",J293,0)</f>
        <v>0</v>
      </c>
      <c r="BH293" s="146">
        <f>IF(N293="sníž. přenesená",J293,0)</f>
        <v>0</v>
      </c>
      <c r="BI293" s="146">
        <f>IF(N293="nulová",J293,0)</f>
        <v>0</v>
      </c>
      <c r="BJ293" s="17" t="s">
        <v>86</v>
      </c>
      <c r="BK293" s="146">
        <f>ROUND(I293*H293,2)</f>
        <v>0</v>
      </c>
      <c r="BL293" s="17" t="s">
        <v>141</v>
      </c>
      <c r="BM293" s="145" t="s">
        <v>431</v>
      </c>
    </row>
    <row r="294" spans="2:65" s="12" customFormat="1" ht="10">
      <c r="B294" s="147"/>
      <c r="D294" s="148" t="s">
        <v>143</v>
      </c>
      <c r="E294" s="149" t="s">
        <v>1</v>
      </c>
      <c r="F294" s="150" t="s">
        <v>432</v>
      </c>
      <c r="H294" s="149" t="s">
        <v>1</v>
      </c>
      <c r="I294" s="151"/>
      <c r="L294" s="147"/>
      <c r="M294" s="152"/>
      <c r="T294" s="153"/>
      <c r="AT294" s="149" t="s">
        <v>143</v>
      </c>
      <c r="AU294" s="149" t="s">
        <v>88</v>
      </c>
      <c r="AV294" s="12" t="s">
        <v>86</v>
      </c>
      <c r="AW294" s="12" t="s">
        <v>32</v>
      </c>
      <c r="AX294" s="12" t="s">
        <v>78</v>
      </c>
      <c r="AY294" s="149" t="s">
        <v>135</v>
      </c>
    </row>
    <row r="295" spans="2:65" s="12" customFormat="1" ht="10">
      <c r="B295" s="147"/>
      <c r="D295" s="148" t="s">
        <v>143</v>
      </c>
      <c r="E295" s="149" t="s">
        <v>1</v>
      </c>
      <c r="F295" s="150" t="s">
        <v>210</v>
      </c>
      <c r="H295" s="149" t="s">
        <v>1</v>
      </c>
      <c r="I295" s="151"/>
      <c r="L295" s="147"/>
      <c r="M295" s="152"/>
      <c r="T295" s="153"/>
      <c r="AT295" s="149" t="s">
        <v>143</v>
      </c>
      <c r="AU295" s="149" t="s">
        <v>88</v>
      </c>
      <c r="AV295" s="12" t="s">
        <v>86</v>
      </c>
      <c r="AW295" s="12" t="s">
        <v>32</v>
      </c>
      <c r="AX295" s="12" t="s">
        <v>78</v>
      </c>
      <c r="AY295" s="149" t="s">
        <v>135</v>
      </c>
    </row>
    <row r="296" spans="2:65" s="13" customFormat="1" ht="10">
      <c r="B296" s="154"/>
      <c r="D296" s="148" t="s">
        <v>143</v>
      </c>
      <c r="E296" s="155" t="s">
        <v>1</v>
      </c>
      <c r="F296" s="156" t="s">
        <v>433</v>
      </c>
      <c r="H296" s="157">
        <v>9.6</v>
      </c>
      <c r="I296" s="158"/>
      <c r="L296" s="154"/>
      <c r="M296" s="159"/>
      <c r="T296" s="160"/>
      <c r="AT296" s="155" t="s">
        <v>143</v>
      </c>
      <c r="AU296" s="155" t="s">
        <v>88</v>
      </c>
      <c r="AV296" s="13" t="s">
        <v>88</v>
      </c>
      <c r="AW296" s="13" t="s">
        <v>32</v>
      </c>
      <c r="AX296" s="13" t="s">
        <v>78</v>
      </c>
      <c r="AY296" s="155" t="s">
        <v>135</v>
      </c>
    </row>
    <row r="297" spans="2:65" s="12" customFormat="1" ht="10">
      <c r="B297" s="147"/>
      <c r="D297" s="148" t="s">
        <v>143</v>
      </c>
      <c r="E297" s="149" t="s">
        <v>1</v>
      </c>
      <c r="F297" s="150" t="s">
        <v>212</v>
      </c>
      <c r="H297" s="149" t="s">
        <v>1</v>
      </c>
      <c r="I297" s="151"/>
      <c r="L297" s="147"/>
      <c r="M297" s="152"/>
      <c r="T297" s="153"/>
      <c r="AT297" s="149" t="s">
        <v>143</v>
      </c>
      <c r="AU297" s="149" t="s">
        <v>88</v>
      </c>
      <c r="AV297" s="12" t="s">
        <v>86</v>
      </c>
      <c r="AW297" s="12" t="s">
        <v>32</v>
      </c>
      <c r="AX297" s="12" t="s">
        <v>78</v>
      </c>
      <c r="AY297" s="149" t="s">
        <v>135</v>
      </c>
    </row>
    <row r="298" spans="2:65" s="13" customFormat="1" ht="10">
      <c r="B298" s="154"/>
      <c r="D298" s="148" t="s">
        <v>143</v>
      </c>
      <c r="E298" s="155" t="s">
        <v>1</v>
      </c>
      <c r="F298" s="156" t="s">
        <v>434</v>
      </c>
      <c r="H298" s="157">
        <v>1.5</v>
      </c>
      <c r="I298" s="158"/>
      <c r="L298" s="154"/>
      <c r="M298" s="159"/>
      <c r="T298" s="160"/>
      <c r="AT298" s="155" t="s">
        <v>143</v>
      </c>
      <c r="AU298" s="155" t="s">
        <v>88</v>
      </c>
      <c r="AV298" s="13" t="s">
        <v>88</v>
      </c>
      <c r="AW298" s="13" t="s">
        <v>32</v>
      </c>
      <c r="AX298" s="13" t="s">
        <v>78</v>
      </c>
      <c r="AY298" s="155" t="s">
        <v>135</v>
      </c>
    </row>
    <row r="299" spans="2:65" s="14" customFormat="1" ht="10">
      <c r="B299" s="161"/>
      <c r="D299" s="148" t="s">
        <v>143</v>
      </c>
      <c r="E299" s="162" t="s">
        <v>1</v>
      </c>
      <c r="F299" s="163" t="s">
        <v>214</v>
      </c>
      <c r="H299" s="164">
        <v>11.1</v>
      </c>
      <c r="I299" s="165"/>
      <c r="L299" s="161"/>
      <c r="M299" s="166"/>
      <c r="T299" s="167"/>
      <c r="AT299" s="162" t="s">
        <v>143</v>
      </c>
      <c r="AU299" s="162" t="s">
        <v>88</v>
      </c>
      <c r="AV299" s="14" t="s">
        <v>141</v>
      </c>
      <c r="AW299" s="14" t="s">
        <v>32</v>
      </c>
      <c r="AX299" s="14" t="s">
        <v>86</v>
      </c>
      <c r="AY299" s="162" t="s">
        <v>135</v>
      </c>
    </row>
    <row r="300" spans="2:65" s="1" customFormat="1" ht="24.15" customHeight="1">
      <c r="B300" s="32"/>
      <c r="C300" s="133" t="s">
        <v>435</v>
      </c>
      <c r="D300" s="133" t="s">
        <v>137</v>
      </c>
      <c r="E300" s="134" t="s">
        <v>436</v>
      </c>
      <c r="F300" s="135" t="s">
        <v>437</v>
      </c>
      <c r="G300" s="136" t="s">
        <v>187</v>
      </c>
      <c r="H300" s="137">
        <v>4.4800000000000004</v>
      </c>
      <c r="I300" s="138"/>
      <c r="J300" s="139">
        <f>ROUND(I300*H300,2)</f>
        <v>0</v>
      </c>
      <c r="K300" s="140"/>
      <c r="L300" s="32"/>
      <c r="M300" s="141" t="s">
        <v>1</v>
      </c>
      <c r="N300" s="142" t="s">
        <v>43</v>
      </c>
      <c r="P300" s="143">
        <f>O300*H300</f>
        <v>0</v>
      </c>
      <c r="Q300" s="143">
        <v>0</v>
      </c>
      <c r="R300" s="143">
        <f>Q300*H300</f>
        <v>0</v>
      </c>
      <c r="S300" s="143">
        <v>0</v>
      </c>
      <c r="T300" s="144">
        <f>S300*H300</f>
        <v>0</v>
      </c>
      <c r="AR300" s="145" t="s">
        <v>141</v>
      </c>
      <c r="AT300" s="145" t="s">
        <v>137</v>
      </c>
      <c r="AU300" s="145" t="s">
        <v>88</v>
      </c>
      <c r="AY300" s="17" t="s">
        <v>135</v>
      </c>
      <c r="BE300" s="146">
        <f>IF(N300="základní",J300,0)</f>
        <v>0</v>
      </c>
      <c r="BF300" s="146">
        <f>IF(N300="snížená",J300,0)</f>
        <v>0</v>
      </c>
      <c r="BG300" s="146">
        <f>IF(N300="zákl. přenesená",J300,0)</f>
        <v>0</v>
      </c>
      <c r="BH300" s="146">
        <f>IF(N300="sníž. přenesená",J300,0)</f>
        <v>0</v>
      </c>
      <c r="BI300" s="146">
        <f>IF(N300="nulová",J300,0)</f>
        <v>0</v>
      </c>
      <c r="BJ300" s="17" t="s">
        <v>86</v>
      </c>
      <c r="BK300" s="146">
        <f>ROUND(I300*H300,2)</f>
        <v>0</v>
      </c>
      <c r="BL300" s="17" t="s">
        <v>141</v>
      </c>
      <c r="BM300" s="145" t="s">
        <v>438</v>
      </c>
    </row>
    <row r="301" spans="2:65" s="12" customFormat="1" ht="10">
      <c r="B301" s="147"/>
      <c r="D301" s="148" t="s">
        <v>143</v>
      </c>
      <c r="E301" s="149" t="s">
        <v>1</v>
      </c>
      <c r="F301" s="150" t="s">
        <v>439</v>
      </c>
      <c r="H301" s="149" t="s">
        <v>1</v>
      </c>
      <c r="I301" s="151"/>
      <c r="L301" s="147"/>
      <c r="M301" s="152"/>
      <c r="T301" s="153"/>
      <c r="AT301" s="149" t="s">
        <v>143</v>
      </c>
      <c r="AU301" s="149" t="s">
        <v>88</v>
      </c>
      <c r="AV301" s="12" t="s">
        <v>86</v>
      </c>
      <c r="AW301" s="12" t="s">
        <v>32</v>
      </c>
      <c r="AX301" s="12" t="s">
        <v>78</v>
      </c>
      <c r="AY301" s="149" t="s">
        <v>135</v>
      </c>
    </row>
    <row r="302" spans="2:65" s="13" customFormat="1" ht="10">
      <c r="B302" s="154"/>
      <c r="D302" s="148" t="s">
        <v>143</v>
      </c>
      <c r="E302" s="155" t="s">
        <v>1</v>
      </c>
      <c r="F302" s="156" t="s">
        <v>440</v>
      </c>
      <c r="H302" s="157">
        <v>4.4800000000000004</v>
      </c>
      <c r="I302" s="158"/>
      <c r="L302" s="154"/>
      <c r="M302" s="159"/>
      <c r="T302" s="160"/>
      <c r="AT302" s="155" t="s">
        <v>143</v>
      </c>
      <c r="AU302" s="155" t="s">
        <v>88</v>
      </c>
      <c r="AV302" s="13" t="s">
        <v>88</v>
      </c>
      <c r="AW302" s="13" t="s">
        <v>32</v>
      </c>
      <c r="AX302" s="13" t="s">
        <v>86</v>
      </c>
      <c r="AY302" s="155" t="s">
        <v>135</v>
      </c>
    </row>
    <row r="303" spans="2:65" s="1" customFormat="1" ht="24.15" customHeight="1">
      <c r="B303" s="32"/>
      <c r="C303" s="133" t="s">
        <v>441</v>
      </c>
      <c r="D303" s="133" t="s">
        <v>137</v>
      </c>
      <c r="E303" s="134" t="s">
        <v>442</v>
      </c>
      <c r="F303" s="135" t="s">
        <v>443</v>
      </c>
      <c r="G303" s="136" t="s">
        <v>208</v>
      </c>
      <c r="H303" s="137">
        <v>302</v>
      </c>
      <c r="I303" s="138"/>
      <c r="J303" s="139">
        <f>ROUND(I303*H303,2)</f>
        <v>0</v>
      </c>
      <c r="K303" s="140"/>
      <c r="L303" s="32"/>
      <c r="M303" s="141" t="s">
        <v>1</v>
      </c>
      <c r="N303" s="142" t="s">
        <v>43</v>
      </c>
      <c r="P303" s="143">
        <f>O303*H303</f>
        <v>0</v>
      </c>
      <c r="Q303" s="143">
        <v>0</v>
      </c>
      <c r="R303" s="143">
        <f>Q303*H303</f>
        <v>0</v>
      </c>
      <c r="S303" s="143">
        <v>0</v>
      </c>
      <c r="T303" s="144">
        <f>S303*H303</f>
        <v>0</v>
      </c>
      <c r="AR303" s="145" t="s">
        <v>141</v>
      </c>
      <c r="AT303" s="145" t="s">
        <v>137</v>
      </c>
      <c r="AU303" s="145" t="s">
        <v>88</v>
      </c>
      <c r="AY303" s="17" t="s">
        <v>135</v>
      </c>
      <c r="BE303" s="146">
        <f>IF(N303="základní",J303,0)</f>
        <v>0</v>
      </c>
      <c r="BF303" s="146">
        <f>IF(N303="snížená",J303,0)</f>
        <v>0</v>
      </c>
      <c r="BG303" s="146">
        <f>IF(N303="zákl. přenesená",J303,0)</f>
        <v>0</v>
      </c>
      <c r="BH303" s="146">
        <f>IF(N303="sníž. přenesená",J303,0)</f>
        <v>0</v>
      </c>
      <c r="BI303" s="146">
        <f>IF(N303="nulová",J303,0)</f>
        <v>0</v>
      </c>
      <c r="BJ303" s="17" t="s">
        <v>86</v>
      </c>
      <c r="BK303" s="146">
        <f>ROUND(I303*H303,2)</f>
        <v>0</v>
      </c>
      <c r="BL303" s="17" t="s">
        <v>141</v>
      </c>
      <c r="BM303" s="145" t="s">
        <v>444</v>
      </c>
    </row>
    <row r="304" spans="2:65" s="12" customFormat="1" ht="10">
      <c r="B304" s="147"/>
      <c r="D304" s="148" t="s">
        <v>143</v>
      </c>
      <c r="E304" s="149" t="s">
        <v>1</v>
      </c>
      <c r="F304" s="150" t="s">
        <v>445</v>
      </c>
      <c r="H304" s="149" t="s">
        <v>1</v>
      </c>
      <c r="I304" s="151"/>
      <c r="L304" s="147"/>
      <c r="M304" s="152"/>
      <c r="T304" s="153"/>
      <c r="AT304" s="149" t="s">
        <v>143</v>
      </c>
      <c r="AU304" s="149" t="s">
        <v>88</v>
      </c>
      <c r="AV304" s="12" t="s">
        <v>86</v>
      </c>
      <c r="AW304" s="12" t="s">
        <v>32</v>
      </c>
      <c r="AX304" s="12" t="s">
        <v>78</v>
      </c>
      <c r="AY304" s="149" t="s">
        <v>135</v>
      </c>
    </row>
    <row r="305" spans="2:65" s="13" customFormat="1" ht="10">
      <c r="B305" s="154"/>
      <c r="D305" s="148" t="s">
        <v>143</v>
      </c>
      <c r="E305" s="155" t="s">
        <v>1</v>
      </c>
      <c r="F305" s="156" t="s">
        <v>446</v>
      </c>
      <c r="H305" s="157">
        <v>80</v>
      </c>
      <c r="I305" s="158"/>
      <c r="L305" s="154"/>
      <c r="M305" s="159"/>
      <c r="T305" s="160"/>
      <c r="AT305" s="155" t="s">
        <v>143</v>
      </c>
      <c r="AU305" s="155" t="s">
        <v>88</v>
      </c>
      <c r="AV305" s="13" t="s">
        <v>88</v>
      </c>
      <c r="AW305" s="13" t="s">
        <v>32</v>
      </c>
      <c r="AX305" s="13" t="s">
        <v>78</v>
      </c>
      <c r="AY305" s="155" t="s">
        <v>135</v>
      </c>
    </row>
    <row r="306" spans="2:65" s="12" customFormat="1" ht="10">
      <c r="B306" s="147"/>
      <c r="D306" s="148" t="s">
        <v>143</v>
      </c>
      <c r="E306" s="149" t="s">
        <v>1</v>
      </c>
      <c r="F306" s="150" t="s">
        <v>447</v>
      </c>
      <c r="H306" s="149" t="s">
        <v>1</v>
      </c>
      <c r="I306" s="151"/>
      <c r="L306" s="147"/>
      <c r="M306" s="152"/>
      <c r="T306" s="153"/>
      <c r="AT306" s="149" t="s">
        <v>143</v>
      </c>
      <c r="AU306" s="149" t="s">
        <v>88</v>
      </c>
      <c r="AV306" s="12" t="s">
        <v>86</v>
      </c>
      <c r="AW306" s="12" t="s">
        <v>32</v>
      </c>
      <c r="AX306" s="12" t="s">
        <v>78</v>
      </c>
      <c r="AY306" s="149" t="s">
        <v>135</v>
      </c>
    </row>
    <row r="307" spans="2:65" s="13" customFormat="1" ht="10">
      <c r="B307" s="154"/>
      <c r="D307" s="148" t="s">
        <v>143</v>
      </c>
      <c r="E307" s="155" t="s">
        <v>1</v>
      </c>
      <c r="F307" s="156" t="s">
        <v>211</v>
      </c>
      <c r="H307" s="157">
        <v>192</v>
      </c>
      <c r="I307" s="158"/>
      <c r="L307" s="154"/>
      <c r="M307" s="159"/>
      <c r="T307" s="160"/>
      <c r="AT307" s="155" t="s">
        <v>143</v>
      </c>
      <c r="AU307" s="155" t="s">
        <v>88</v>
      </c>
      <c r="AV307" s="13" t="s">
        <v>88</v>
      </c>
      <c r="AW307" s="13" t="s">
        <v>32</v>
      </c>
      <c r="AX307" s="13" t="s">
        <v>78</v>
      </c>
      <c r="AY307" s="155" t="s">
        <v>135</v>
      </c>
    </row>
    <row r="308" spans="2:65" s="12" customFormat="1" ht="10">
      <c r="B308" s="147"/>
      <c r="D308" s="148" t="s">
        <v>143</v>
      </c>
      <c r="E308" s="149" t="s">
        <v>1</v>
      </c>
      <c r="F308" s="150" t="s">
        <v>212</v>
      </c>
      <c r="H308" s="149" t="s">
        <v>1</v>
      </c>
      <c r="I308" s="151"/>
      <c r="L308" s="147"/>
      <c r="M308" s="152"/>
      <c r="T308" s="153"/>
      <c r="AT308" s="149" t="s">
        <v>143</v>
      </c>
      <c r="AU308" s="149" t="s">
        <v>88</v>
      </c>
      <c r="AV308" s="12" t="s">
        <v>86</v>
      </c>
      <c r="AW308" s="12" t="s">
        <v>32</v>
      </c>
      <c r="AX308" s="12" t="s">
        <v>78</v>
      </c>
      <c r="AY308" s="149" t="s">
        <v>135</v>
      </c>
    </row>
    <row r="309" spans="2:65" s="13" customFormat="1" ht="10">
      <c r="B309" s="154"/>
      <c r="D309" s="148" t="s">
        <v>143</v>
      </c>
      <c r="E309" s="155" t="s">
        <v>1</v>
      </c>
      <c r="F309" s="156" t="s">
        <v>213</v>
      </c>
      <c r="H309" s="157">
        <v>30</v>
      </c>
      <c r="I309" s="158"/>
      <c r="L309" s="154"/>
      <c r="M309" s="159"/>
      <c r="T309" s="160"/>
      <c r="AT309" s="155" t="s">
        <v>143</v>
      </c>
      <c r="AU309" s="155" t="s">
        <v>88</v>
      </c>
      <c r="AV309" s="13" t="s">
        <v>88</v>
      </c>
      <c r="AW309" s="13" t="s">
        <v>32</v>
      </c>
      <c r="AX309" s="13" t="s">
        <v>78</v>
      </c>
      <c r="AY309" s="155" t="s">
        <v>135</v>
      </c>
    </row>
    <row r="310" spans="2:65" s="14" customFormat="1" ht="10">
      <c r="B310" s="161"/>
      <c r="D310" s="148" t="s">
        <v>143</v>
      </c>
      <c r="E310" s="162" t="s">
        <v>1</v>
      </c>
      <c r="F310" s="163" t="s">
        <v>214</v>
      </c>
      <c r="H310" s="164">
        <v>302</v>
      </c>
      <c r="I310" s="165"/>
      <c r="L310" s="161"/>
      <c r="M310" s="166"/>
      <c r="T310" s="167"/>
      <c r="AT310" s="162" t="s">
        <v>143</v>
      </c>
      <c r="AU310" s="162" t="s">
        <v>88</v>
      </c>
      <c r="AV310" s="14" t="s">
        <v>141</v>
      </c>
      <c r="AW310" s="14" t="s">
        <v>32</v>
      </c>
      <c r="AX310" s="14" t="s">
        <v>86</v>
      </c>
      <c r="AY310" s="162" t="s">
        <v>135</v>
      </c>
    </row>
    <row r="311" spans="2:65" s="1" customFormat="1" ht="24.15" customHeight="1">
      <c r="B311" s="32"/>
      <c r="C311" s="133" t="s">
        <v>448</v>
      </c>
      <c r="D311" s="133" t="s">
        <v>137</v>
      </c>
      <c r="E311" s="134" t="s">
        <v>449</v>
      </c>
      <c r="F311" s="135" t="s">
        <v>450</v>
      </c>
      <c r="G311" s="136" t="s">
        <v>187</v>
      </c>
      <c r="H311" s="137">
        <v>10</v>
      </c>
      <c r="I311" s="138"/>
      <c r="J311" s="139">
        <f>ROUND(I311*H311,2)</f>
        <v>0</v>
      </c>
      <c r="K311" s="140"/>
      <c r="L311" s="32"/>
      <c r="M311" s="141" t="s">
        <v>1</v>
      </c>
      <c r="N311" s="142" t="s">
        <v>43</v>
      </c>
      <c r="P311" s="143">
        <f>O311*H311</f>
        <v>0</v>
      </c>
      <c r="Q311" s="143">
        <v>0</v>
      </c>
      <c r="R311" s="143">
        <f>Q311*H311</f>
        <v>0</v>
      </c>
      <c r="S311" s="143">
        <v>1.06E-2</v>
      </c>
      <c r="T311" s="144">
        <f>S311*H311</f>
        <v>0.106</v>
      </c>
      <c r="AR311" s="145" t="s">
        <v>141</v>
      </c>
      <c r="AT311" s="145" t="s">
        <v>137</v>
      </c>
      <c r="AU311" s="145" t="s">
        <v>88</v>
      </c>
      <c r="AY311" s="17" t="s">
        <v>135</v>
      </c>
      <c r="BE311" s="146">
        <f>IF(N311="základní",J311,0)</f>
        <v>0</v>
      </c>
      <c r="BF311" s="146">
        <f>IF(N311="snížená",J311,0)</f>
        <v>0</v>
      </c>
      <c r="BG311" s="146">
        <f>IF(N311="zákl. přenesená",J311,0)</f>
        <v>0</v>
      </c>
      <c r="BH311" s="146">
        <f>IF(N311="sníž. přenesená",J311,0)</f>
        <v>0</v>
      </c>
      <c r="BI311" s="146">
        <f>IF(N311="nulová",J311,0)</f>
        <v>0</v>
      </c>
      <c r="BJ311" s="17" t="s">
        <v>86</v>
      </c>
      <c r="BK311" s="146">
        <f>ROUND(I311*H311,2)</f>
        <v>0</v>
      </c>
      <c r="BL311" s="17" t="s">
        <v>141</v>
      </c>
      <c r="BM311" s="145" t="s">
        <v>451</v>
      </c>
    </row>
    <row r="312" spans="2:65" s="12" customFormat="1" ht="10">
      <c r="B312" s="147"/>
      <c r="D312" s="148" t="s">
        <v>143</v>
      </c>
      <c r="E312" s="149" t="s">
        <v>1</v>
      </c>
      <c r="F312" s="150" t="s">
        <v>386</v>
      </c>
      <c r="H312" s="149" t="s">
        <v>1</v>
      </c>
      <c r="I312" s="151"/>
      <c r="L312" s="147"/>
      <c r="M312" s="152"/>
      <c r="T312" s="153"/>
      <c r="AT312" s="149" t="s">
        <v>143</v>
      </c>
      <c r="AU312" s="149" t="s">
        <v>88</v>
      </c>
      <c r="AV312" s="12" t="s">
        <v>86</v>
      </c>
      <c r="AW312" s="12" t="s">
        <v>32</v>
      </c>
      <c r="AX312" s="12" t="s">
        <v>78</v>
      </c>
      <c r="AY312" s="149" t="s">
        <v>135</v>
      </c>
    </row>
    <row r="313" spans="2:65" s="13" customFormat="1" ht="10">
      <c r="B313" s="154"/>
      <c r="D313" s="148" t="s">
        <v>143</v>
      </c>
      <c r="E313" s="155" t="s">
        <v>1</v>
      </c>
      <c r="F313" s="156" t="s">
        <v>184</v>
      </c>
      <c r="H313" s="157">
        <v>10</v>
      </c>
      <c r="I313" s="158"/>
      <c r="L313" s="154"/>
      <c r="M313" s="159"/>
      <c r="T313" s="160"/>
      <c r="AT313" s="155" t="s">
        <v>143</v>
      </c>
      <c r="AU313" s="155" t="s">
        <v>88</v>
      </c>
      <c r="AV313" s="13" t="s">
        <v>88</v>
      </c>
      <c r="AW313" s="13" t="s">
        <v>32</v>
      </c>
      <c r="AX313" s="13" t="s">
        <v>86</v>
      </c>
      <c r="AY313" s="155" t="s">
        <v>135</v>
      </c>
    </row>
    <row r="314" spans="2:65" s="1" customFormat="1" ht="24.15" customHeight="1">
      <c r="B314" s="32"/>
      <c r="C314" s="133" t="s">
        <v>452</v>
      </c>
      <c r="D314" s="133" t="s">
        <v>137</v>
      </c>
      <c r="E314" s="134" t="s">
        <v>453</v>
      </c>
      <c r="F314" s="135" t="s">
        <v>454</v>
      </c>
      <c r="G314" s="136" t="s">
        <v>187</v>
      </c>
      <c r="H314" s="137">
        <v>7.2</v>
      </c>
      <c r="I314" s="138"/>
      <c r="J314" s="139">
        <f>ROUND(I314*H314,2)</f>
        <v>0</v>
      </c>
      <c r="K314" s="140"/>
      <c r="L314" s="32"/>
      <c r="M314" s="141" t="s">
        <v>1</v>
      </c>
      <c r="N314" s="142" t="s">
        <v>43</v>
      </c>
      <c r="P314" s="143">
        <f>O314*H314</f>
        <v>0</v>
      </c>
      <c r="Q314" s="143">
        <v>0</v>
      </c>
      <c r="R314" s="143">
        <f>Q314*H314</f>
        <v>0</v>
      </c>
      <c r="S314" s="143">
        <v>3.95E-2</v>
      </c>
      <c r="T314" s="144">
        <f>S314*H314</f>
        <v>0.28439999999999999</v>
      </c>
      <c r="AR314" s="145" t="s">
        <v>141</v>
      </c>
      <c r="AT314" s="145" t="s">
        <v>137</v>
      </c>
      <c r="AU314" s="145" t="s">
        <v>88</v>
      </c>
      <c r="AY314" s="17" t="s">
        <v>135</v>
      </c>
      <c r="BE314" s="146">
        <f>IF(N314="základní",J314,0)</f>
        <v>0</v>
      </c>
      <c r="BF314" s="146">
        <f>IF(N314="snížená",J314,0)</f>
        <v>0</v>
      </c>
      <c r="BG314" s="146">
        <f>IF(N314="zákl. přenesená",J314,0)</f>
        <v>0</v>
      </c>
      <c r="BH314" s="146">
        <f>IF(N314="sníž. přenesená",J314,0)</f>
        <v>0</v>
      </c>
      <c r="BI314" s="146">
        <f>IF(N314="nulová",J314,0)</f>
        <v>0</v>
      </c>
      <c r="BJ314" s="17" t="s">
        <v>86</v>
      </c>
      <c r="BK314" s="146">
        <f>ROUND(I314*H314,2)</f>
        <v>0</v>
      </c>
      <c r="BL314" s="17" t="s">
        <v>141</v>
      </c>
      <c r="BM314" s="145" t="s">
        <v>455</v>
      </c>
    </row>
    <row r="315" spans="2:65" s="12" customFormat="1" ht="10">
      <c r="B315" s="147"/>
      <c r="D315" s="148" t="s">
        <v>143</v>
      </c>
      <c r="E315" s="149" t="s">
        <v>1</v>
      </c>
      <c r="F315" s="150" t="s">
        <v>144</v>
      </c>
      <c r="H315" s="149" t="s">
        <v>1</v>
      </c>
      <c r="I315" s="151"/>
      <c r="L315" s="147"/>
      <c r="M315" s="152"/>
      <c r="T315" s="153"/>
      <c r="AT315" s="149" t="s">
        <v>143</v>
      </c>
      <c r="AU315" s="149" t="s">
        <v>88</v>
      </c>
      <c r="AV315" s="12" t="s">
        <v>86</v>
      </c>
      <c r="AW315" s="12" t="s">
        <v>32</v>
      </c>
      <c r="AX315" s="12" t="s">
        <v>78</v>
      </c>
      <c r="AY315" s="149" t="s">
        <v>135</v>
      </c>
    </row>
    <row r="316" spans="2:65" s="13" customFormat="1" ht="10">
      <c r="B316" s="154"/>
      <c r="D316" s="148" t="s">
        <v>143</v>
      </c>
      <c r="E316" s="155" t="s">
        <v>1</v>
      </c>
      <c r="F316" s="156" t="s">
        <v>427</v>
      </c>
      <c r="H316" s="157">
        <v>7.2</v>
      </c>
      <c r="I316" s="158"/>
      <c r="L316" s="154"/>
      <c r="M316" s="159"/>
      <c r="T316" s="160"/>
      <c r="AT316" s="155" t="s">
        <v>143</v>
      </c>
      <c r="AU316" s="155" t="s">
        <v>88</v>
      </c>
      <c r="AV316" s="13" t="s">
        <v>88</v>
      </c>
      <c r="AW316" s="13" t="s">
        <v>32</v>
      </c>
      <c r="AX316" s="13" t="s">
        <v>86</v>
      </c>
      <c r="AY316" s="155" t="s">
        <v>135</v>
      </c>
    </row>
    <row r="317" spans="2:65" s="1" customFormat="1" ht="16.5" customHeight="1">
      <c r="B317" s="32"/>
      <c r="C317" s="133" t="s">
        <v>456</v>
      </c>
      <c r="D317" s="133" t="s">
        <v>137</v>
      </c>
      <c r="E317" s="134" t="s">
        <v>457</v>
      </c>
      <c r="F317" s="135" t="s">
        <v>458</v>
      </c>
      <c r="G317" s="136" t="s">
        <v>140</v>
      </c>
      <c r="H317" s="137">
        <v>1</v>
      </c>
      <c r="I317" s="138"/>
      <c r="J317" s="139">
        <f>ROUND(I317*H317,2)</f>
        <v>0</v>
      </c>
      <c r="K317" s="140"/>
      <c r="L317" s="32"/>
      <c r="M317" s="141" t="s">
        <v>1</v>
      </c>
      <c r="N317" s="142" t="s">
        <v>43</v>
      </c>
      <c r="P317" s="143">
        <f>O317*H317</f>
        <v>0</v>
      </c>
      <c r="Q317" s="143">
        <v>0.54034000000000004</v>
      </c>
      <c r="R317" s="143">
        <f>Q317*H317</f>
        <v>0.54034000000000004</v>
      </c>
      <c r="S317" s="143">
        <v>0</v>
      </c>
      <c r="T317" s="144">
        <f>S317*H317</f>
        <v>0</v>
      </c>
      <c r="AR317" s="145" t="s">
        <v>141</v>
      </c>
      <c r="AT317" s="145" t="s">
        <v>137</v>
      </c>
      <c r="AU317" s="145" t="s">
        <v>88</v>
      </c>
      <c r="AY317" s="17" t="s">
        <v>135</v>
      </c>
      <c r="BE317" s="146">
        <f>IF(N317="základní",J317,0)</f>
        <v>0</v>
      </c>
      <c r="BF317" s="146">
        <f>IF(N317="snížená",J317,0)</f>
        <v>0</v>
      </c>
      <c r="BG317" s="146">
        <f>IF(N317="zákl. přenesená",J317,0)</f>
        <v>0</v>
      </c>
      <c r="BH317" s="146">
        <f>IF(N317="sníž. přenesená",J317,0)</f>
        <v>0</v>
      </c>
      <c r="BI317" s="146">
        <f>IF(N317="nulová",J317,0)</f>
        <v>0</v>
      </c>
      <c r="BJ317" s="17" t="s">
        <v>86</v>
      </c>
      <c r="BK317" s="146">
        <f>ROUND(I317*H317,2)</f>
        <v>0</v>
      </c>
      <c r="BL317" s="17" t="s">
        <v>141</v>
      </c>
      <c r="BM317" s="145" t="s">
        <v>459</v>
      </c>
    </row>
    <row r="318" spans="2:65" s="12" customFormat="1" ht="10">
      <c r="B318" s="147"/>
      <c r="D318" s="148" t="s">
        <v>143</v>
      </c>
      <c r="E318" s="149" t="s">
        <v>1</v>
      </c>
      <c r="F318" s="150" t="s">
        <v>386</v>
      </c>
      <c r="H318" s="149" t="s">
        <v>1</v>
      </c>
      <c r="I318" s="151"/>
      <c r="L318" s="147"/>
      <c r="M318" s="152"/>
      <c r="T318" s="153"/>
      <c r="AT318" s="149" t="s">
        <v>143</v>
      </c>
      <c r="AU318" s="149" t="s">
        <v>88</v>
      </c>
      <c r="AV318" s="12" t="s">
        <v>86</v>
      </c>
      <c r="AW318" s="12" t="s">
        <v>32</v>
      </c>
      <c r="AX318" s="12" t="s">
        <v>78</v>
      </c>
      <c r="AY318" s="149" t="s">
        <v>135</v>
      </c>
    </row>
    <row r="319" spans="2:65" s="13" customFormat="1" ht="10">
      <c r="B319" s="154"/>
      <c r="D319" s="148" t="s">
        <v>143</v>
      </c>
      <c r="E319" s="155" t="s">
        <v>1</v>
      </c>
      <c r="F319" s="156" t="s">
        <v>460</v>
      </c>
      <c r="H319" s="157">
        <v>1</v>
      </c>
      <c r="I319" s="158"/>
      <c r="L319" s="154"/>
      <c r="M319" s="159"/>
      <c r="T319" s="160"/>
      <c r="AT319" s="155" t="s">
        <v>143</v>
      </c>
      <c r="AU319" s="155" t="s">
        <v>88</v>
      </c>
      <c r="AV319" s="13" t="s">
        <v>88</v>
      </c>
      <c r="AW319" s="13" t="s">
        <v>32</v>
      </c>
      <c r="AX319" s="13" t="s">
        <v>86</v>
      </c>
      <c r="AY319" s="155" t="s">
        <v>135</v>
      </c>
    </row>
    <row r="320" spans="2:65" s="1" customFormat="1" ht="16.5" customHeight="1">
      <c r="B320" s="32"/>
      <c r="C320" s="175" t="s">
        <v>461</v>
      </c>
      <c r="D320" s="175" t="s">
        <v>313</v>
      </c>
      <c r="E320" s="176" t="s">
        <v>462</v>
      </c>
      <c r="F320" s="177" t="s">
        <v>463</v>
      </c>
      <c r="G320" s="178" t="s">
        <v>309</v>
      </c>
      <c r="H320" s="179">
        <v>320.25</v>
      </c>
      <c r="I320" s="180"/>
      <c r="J320" s="181">
        <f>ROUND(I320*H320,2)</f>
        <v>0</v>
      </c>
      <c r="K320" s="182"/>
      <c r="L320" s="183"/>
      <c r="M320" s="184" t="s">
        <v>1</v>
      </c>
      <c r="N320" s="185" t="s">
        <v>43</v>
      </c>
      <c r="P320" s="143">
        <f>O320*H320</f>
        <v>0</v>
      </c>
      <c r="Q320" s="143">
        <v>4.1000000000000003E-3</v>
      </c>
      <c r="R320" s="143">
        <f>Q320*H320</f>
        <v>1.3130250000000001</v>
      </c>
      <c r="S320" s="143">
        <v>0</v>
      </c>
      <c r="T320" s="144">
        <f>S320*H320</f>
        <v>0</v>
      </c>
      <c r="AR320" s="145" t="s">
        <v>172</v>
      </c>
      <c r="AT320" s="145" t="s">
        <v>313</v>
      </c>
      <c r="AU320" s="145" t="s">
        <v>88</v>
      </c>
      <c r="AY320" s="17" t="s">
        <v>135</v>
      </c>
      <c r="BE320" s="146">
        <f>IF(N320="základní",J320,0)</f>
        <v>0</v>
      </c>
      <c r="BF320" s="146">
        <f>IF(N320="snížená",J320,0)</f>
        <v>0</v>
      </c>
      <c r="BG320" s="146">
        <f>IF(N320="zákl. přenesená",J320,0)</f>
        <v>0</v>
      </c>
      <c r="BH320" s="146">
        <f>IF(N320="sníž. přenesená",J320,0)</f>
        <v>0</v>
      </c>
      <c r="BI320" s="146">
        <f>IF(N320="nulová",J320,0)</f>
        <v>0</v>
      </c>
      <c r="BJ320" s="17" t="s">
        <v>86</v>
      </c>
      <c r="BK320" s="146">
        <f>ROUND(I320*H320,2)</f>
        <v>0</v>
      </c>
      <c r="BL320" s="17" t="s">
        <v>141</v>
      </c>
      <c r="BM320" s="145" t="s">
        <v>464</v>
      </c>
    </row>
    <row r="321" spans="2:65" s="13" customFormat="1" ht="10">
      <c r="B321" s="154"/>
      <c r="D321" s="148" t="s">
        <v>143</v>
      </c>
      <c r="F321" s="156" t="s">
        <v>465</v>
      </c>
      <c r="H321" s="157">
        <v>320.25</v>
      </c>
      <c r="I321" s="158"/>
      <c r="L321" s="154"/>
      <c r="M321" s="159"/>
      <c r="T321" s="160"/>
      <c r="AT321" s="155" t="s">
        <v>143</v>
      </c>
      <c r="AU321" s="155" t="s">
        <v>88</v>
      </c>
      <c r="AV321" s="13" t="s">
        <v>88</v>
      </c>
      <c r="AW321" s="13" t="s">
        <v>4</v>
      </c>
      <c r="AX321" s="13" t="s">
        <v>86</v>
      </c>
      <c r="AY321" s="155" t="s">
        <v>135</v>
      </c>
    </row>
    <row r="322" spans="2:65" s="1" customFormat="1" ht="24.15" customHeight="1">
      <c r="B322" s="32"/>
      <c r="C322" s="133" t="s">
        <v>466</v>
      </c>
      <c r="D322" s="133" t="s">
        <v>137</v>
      </c>
      <c r="E322" s="134" t="s">
        <v>467</v>
      </c>
      <c r="F322" s="135" t="s">
        <v>468</v>
      </c>
      <c r="G322" s="136" t="s">
        <v>187</v>
      </c>
      <c r="H322" s="137">
        <v>10</v>
      </c>
      <c r="I322" s="138"/>
      <c r="J322" s="139">
        <f>ROUND(I322*H322,2)</f>
        <v>0</v>
      </c>
      <c r="K322" s="140"/>
      <c r="L322" s="32"/>
      <c r="M322" s="141" t="s">
        <v>1</v>
      </c>
      <c r="N322" s="142" t="s">
        <v>43</v>
      </c>
      <c r="P322" s="143">
        <f>O322*H322</f>
        <v>0</v>
      </c>
      <c r="Q322" s="143">
        <v>1.162E-2</v>
      </c>
      <c r="R322" s="143">
        <f>Q322*H322</f>
        <v>0.1162</v>
      </c>
      <c r="S322" s="143">
        <v>0</v>
      </c>
      <c r="T322" s="144">
        <f>S322*H322</f>
        <v>0</v>
      </c>
      <c r="AR322" s="145" t="s">
        <v>141</v>
      </c>
      <c r="AT322" s="145" t="s">
        <v>137</v>
      </c>
      <c r="AU322" s="145" t="s">
        <v>88</v>
      </c>
      <c r="AY322" s="17" t="s">
        <v>135</v>
      </c>
      <c r="BE322" s="146">
        <f>IF(N322="základní",J322,0)</f>
        <v>0</v>
      </c>
      <c r="BF322" s="146">
        <f>IF(N322="snížená",J322,0)</f>
        <v>0</v>
      </c>
      <c r="BG322" s="146">
        <f>IF(N322="zákl. přenesená",J322,0)</f>
        <v>0</v>
      </c>
      <c r="BH322" s="146">
        <f>IF(N322="sníž. přenesená",J322,0)</f>
        <v>0</v>
      </c>
      <c r="BI322" s="146">
        <f>IF(N322="nulová",J322,0)</f>
        <v>0</v>
      </c>
      <c r="BJ322" s="17" t="s">
        <v>86</v>
      </c>
      <c r="BK322" s="146">
        <f>ROUND(I322*H322,2)</f>
        <v>0</v>
      </c>
      <c r="BL322" s="17" t="s">
        <v>141</v>
      </c>
      <c r="BM322" s="145" t="s">
        <v>469</v>
      </c>
    </row>
    <row r="323" spans="2:65" s="12" customFormat="1" ht="10">
      <c r="B323" s="147"/>
      <c r="D323" s="148" t="s">
        <v>143</v>
      </c>
      <c r="E323" s="149" t="s">
        <v>1</v>
      </c>
      <c r="F323" s="150" t="s">
        <v>386</v>
      </c>
      <c r="H323" s="149" t="s">
        <v>1</v>
      </c>
      <c r="I323" s="151"/>
      <c r="L323" s="147"/>
      <c r="M323" s="152"/>
      <c r="T323" s="153"/>
      <c r="AT323" s="149" t="s">
        <v>143</v>
      </c>
      <c r="AU323" s="149" t="s">
        <v>88</v>
      </c>
      <c r="AV323" s="12" t="s">
        <v>86</v>
      </c>
      <c r="AW323" s="12" t="s">
        <v>32</v>
      </c>
      <c r="AX323" s="12" t="s">
        <v>78</v>
      </c>
      <c r="AY323" s="149" t="s">
        <v>135</v>
      </c>
    </row>
    <row r="324" spans="2:65" s="13" customFormat="1" ht="10">
      <c r="B324" s="154"/>
      <c r="D324" s="148" t="s">
        <v>143</v>
      </c>
      <c r="E324" s="155" t="s">
        <v>1</v>
      </c>
      <c r="F324" s="156" t="s">
        <v>184</v>
      </c>
      <c r="H324" s="157">
        <v>10</v>
      </c>
      <c r="I324" s="158"/>
      <c r="L324" s="154"/>
      <c r="M324" s="159"/>
      <c r="T324" s="160"/>
      <c r="AT324" s="155" t="s">
        <v>143</v>
      </c>
      <c r="AU324" s="155" t="s">
        <v>88</v>
      </c>
      <c r="AV324" s="13" t="s">
        <v>88</v>
      </c>
      <c r="AW324" s="13" t="s">
        <v>32</v>
      </c>
      <c r="AX324" s="13" t="s">
        <v>86</v>
      </c>
      <c r="AY324" s="155" t="s">
        <v>135</v>
      </c>
    </row>
    <row r="325" spans="2:65" s="1" customFormat="1" ht="24.15" customHeight="1">
      <c r="B325" s="32"/>
      <c r="C325" s="133" t="s">
        <v>470</v>
      </c>
      <c r="D325" s="133" t="s">
        <v>137</v>
      </c>
      <c r="E325" s="134" t="s">
        <v>471</v>
      </c>
      <c r="F325" s="135" t="s">
        <v>472</v>
      </c>
      <c r="G325" s="136" t="s">
        <v>187</v>
      </c>
      <c r="H325" s="137">
        <v>7.2</v>
      </c>
      <c r="I325" s="138"/>
      <c r="J325" s="139">
        <f>ROUND(I325*H325,2)</f>
        <v>0</v>
      </c>
      <c r="K325" s="140"/>
      <c r="L325" s="32"/>
      <c r="M325" s="141" t="s">
        <v>1</v>
      </c>
      <c r="N325" s="142" t="s">
        <v>43</v>
      </c>
      <c r="P325" s="143">
        <f>O325*H325</f>
        <v>0</v>
      </c>
      <c r="Q325" s="143">
        <v>3.9079999999999997E-2</v>
      </c>
      <c r="R325" s="143">
        <f>Q325*H325</f>
        <v>0.28137599999999996</v>
      </c>
      <c r="S325" s="143">
        <v>0</v>
      </c>
      <c r="T325" s="144">
        <f>S325*H325</f>
        <v>0</v>
      </c>
      <c r="AR325" s="145" t="s">
        <v>141</v>
      </c>
      <c r="AT325" s="145" t="s">
        <v>137</v>
      </c>
      <c r="AU325" s="145" t="s">
        <v>88</v>
      </c>
      <c r="AY325" s="17" t="s">
        <v>135</v>
      </c>
      <c r="BE325" s="146">
        <f>IF(N325="základní",J325,0)</f>
        <v>0</v>
      </c>
      <c r="BF325" s="146">
        <f>IF(N325="snížená",J325,0)</f>
        <v>0</v>
      </c>
      <c r="BG325" s="146">
        <f>IF(N325="zákl. přenesená",J325,0)</f>
        <v>0</v>
      </c>
      <c r="BH325" s="146">
        <f>IF(N325="sníž. přenesená",J325,0)</f>
        <v>0</v>
      </c>
      <c r="BI325" s="146">
        <f>IF(N325="nulová",J325,0)</f>
        <v>0</v>
      </c>
      <c r="BJ325" s="17" t="s">
        <v>86</v>
      </c>
      <c r="BK325" s="146">
        <f>ROUND(I325*H325,2)</f>
        <v>0</v>
      </c>
      <c r="BL325" s="17" t="s">
        <v>141</v>
      </c>
      <c r="BM325" s="145" t="s">
        <v>473</v>
      </c>
    </row>
    <row r="326" spans="2:65" s="1" customFormat="1" ht="49" customHeight="1">
      <c r="B326" s="32"/>
      <c r="C326" s="133" t="s">
        <v>474</v>
      </c>
      <c r="D326" s="133" t="s">
        <v>137</v>
      </c>
      <c r="E326" s="134" t="s">
        <v>475</v>
      </c>
      <c r="F326" s="135" t="s">
        <v>476</v>
      </c>
      <c r="G326" s="136" t="s">
        <v>187</v>
      </c>
      <c r="H326" s="137">
        <v>61.6</v>
      </c>
      <c r="I326" s="138"/>
      <c r="J326" s="139">
        <f>ROUND(I326*H326,2)</f>
        <v>0</v>
      </c>
      <c r="K326" s="140"/>
      <c r="L326" s="32"/>
      <c r="M326" s="141" t="s">
        <v>1</v>
      </c>
      <c r="N326" s="142" t="s">
        <v>43</v>
      </c>
      <c r="P326" s="143">
        <f>O326*H326</f>
        <v>0</v>
      </c>
      <c r="Q326" s="143">
        <v>8.9099999999999995E-3</v>
      </c>
      <c r="R326" s="143">
        <f>Q326*H326</f>
        <v>0.54885600000000001</v>
      </c>
      <c r="S326" s="143">
        <v>0</v>
      </c>
      <c r="T326" s="144">
        <f>S326*H326</f>
        <v>0</v>
      </c>
      <c r="AR326" s="145" t="s">
        <v>141</v>
      </c>
      <c r="AT326" s="145" t="s">
        <v>137</v>
      </c>
      <c r="AU326" s="145" t="s">
        <v>88</v>
      </c>
      <c r="AY326" s="17" t="s">
        <v>135</v>
      </c>
      <c r="BE326" s="146">
        <f>IF(N326="základní",J326,0)</f>
        <v>0</v>
      </c>
      <c r="BF326" s="146">
        <f>IF(N326="snížená",J326,0)</f>
        <v>0</v>
      </c>
      <c r="BG326" s="146">
        <f>IF(N326="zákl. přenesená",J326,0)</f>
        <v>0</v>
      </c>
      <c r="BH326" s="146">
        <f>IF(N326="sníž. přenesená",J326,0)</f>
        <v>0</v>
      </c>
      <c r="BI326" s="146">
        <f>IF(N326="nulová",J326,0)</f>
        <v>0</v>
      </c>
      <c r="BJ326" s="17" t="s">
        <v>86</v>
      </c>
      <c r="BK326" s="146">
        <f>ROUND(I326*H326,2)</f>
        <v>0</v>
      </c>
      <c r="BL326" s="17" t="s">
        <v>141</v>
      </c>
      <c r="BM326" s="145" t="s">
        <v>477</v>
      </c>
    </row>
    <row r="327" spans="2:65" s="12" customFormat="1" ht="10">
      <c r="B327" s="147"/>
      <c r="D327" s="148" t="s">
        <v>143</v>
      </c>
      <c r="E327" s="149" t="s">
        <v>1</v>
      </c>
      <c r="F327" s="150" t="s">
        <v>478</v>
      </c>
      <c r="H327" s="149" t="s">
        <v>1</v>
      </c>
      <c r="I327" s="151"/>
      <c r="L327" s="147"/>
      <c r="M327" s="152"/>
      <c r="T327" s="153"/>
      <c r="AT327" s="149" t="s">
        <v>143</v>
      </c>
      <c r="AU327" s="149" t="s">
        <v>88</v>
      </c>
      <c r="AV327" s="12" t="s">
        <v>86</v>
      </c>
      <c r="AW327" s="12" t="s">
        <v>32</v>
      </c>
      <c r="AX327" s="12" t="s">
        <v>78</v>
      </c>
      <c r="AY327" s="149" t="s">
        <v>135</v>
      </c>
    </row>
    <row r="328" spans="2:65" s="12" customFormat="1" ht="10">
      <c r="B328" s="147"/>
      <c r="D328" s="148" t="s">
        <v>143</v>
      </c>
      <c r="E328" s="149" t="s">
        <v>1</v>
      </c>
      <c r="F328" s="150" t="s">
        <v>479</v>
      </c>
      <c r="H328" s="149" t="s">
        <v>1</v>
      </c>
      <c r="I328" s="151"/>
      <c r="L328" s="147"/>
      <c r="M328" s="152"/>
      <c r="T328" s="153"/>
      <c r="AT328" s="149" t="s">
        <v>143</v>
      </c>
      <c r="AU328" s="149" t="s">
        <v>88</v>
      </c>
      <c r="AV328" s="12" t="s">
        <v>86</v>
      </c>
      <c r="AW328" s="12" t="s">
        <v>32</v>
      </c>
      <c r="AX328" s="12" t="s">
        <v>78</v>
      </c>
      <c r="AY328" s="149" t="s">
        <v>135</v>
      </c>
    </row>
    <row r="329" spans="2:65" s="13" customFormat="1" ht="10">
      <c r="B329" s="154"/>
      <c r="D329" s="148" t="s">
        <v>143</v>
      </c>
      <c r="E329" s="155" t="s">
        <v>1</v>
      </c>
      <c r="F329" s="156" t="s">
        <v>480</v>
      </c>
      <c r="H329" s="157">
        <v>61.6</v>
      </c>
      <c r="I329" s="158"/>
      <c r="L329" s="154"/>
      <c r="M329" s="159"/>
      <c r="T329" s="160"/>
      <c r="AT329" s="155" t="s">
        <v>143</v>
      </c>
      <c r="AU329" s="155" t="s">
        <v>88</v>
      </c>
      <c r="AV329" s="13" t="s">
        <v>88</v>
      </c>
      <c r="AW329" s="13" t="s">
        <v>32</v>
      </c>
      <c r="AX329" s="13" t="s">
        <v>86</v>
      </c>
      <c r="AY329" s="155" t="s">
        <v>135</v>
      </c>
    </row>
    <row r="330" spans="2:65" s="1" customFormat="1" ht="49" customHeight="1">
      <c r="B330" s="32"/>
      <c r="C330" s="133" t="s">
        <v>481</v>
      </c>
      <c r="D330" s="133" t="s">
        <v>137</v>
      </c>
      <c r="E330" s="134" t="s">
        <v>482</v>
      </c>
      <c r="F330" s="135" t="s">
        <v>483</v>
      </c>
      <c r="G330" s="136" t="s">
        <v>187</v>
      </c>
      <c r="H330" s="137">
        <v>154</v>
      </c>
      <c r="I330" s="138"/>
      <c r="J330" s="139">
        <f>ROUND(I330*H330,2)</f>
        <v>0</v>
      </c>
      <c r="K330" s="140"/>
      <c r="L330" s="32"/>
      <c r="M330" s="141" t="s">
        <v>1</v>
      </c>
      <c r="N330" s="142" t="s">
        <v>43</v>
      </c>
      <c r="P330" s="143">
        <f>O330*H330</f>
        <v>0</v>
      </c>
      <c r="Q330" s="143">
        <v>8.9099999999999995E-3</v>
      </c>
      <c r="R330" s="143">
        <f>Q330*H330</f>
        <v>1.3721399999999999</v>
      </c>
      <c r="S330" s="143">
        <v>0</v>
      </c>
      <c r="T330" s="144">
        <f>S330*H330</f>
        <v>0</v>
      </c>
      <c r="AR330" s="145" t="s">
        <v>141</v>
      </c>
      <c r="AT330" s="145" t="s">
        <v>137</v>
      </c>
      <c r="AU330" s="145" t="s">
        <v>88</v>
      </c>
      <c r="AY330" s="17" t="s">
        <v>135</v>
      </c>
      <c r="BE330" s="146">
        <f>IF(N330="základní",J330,0)</f>
        <v>0</v>
      </c>
      <c r="BF330" s="146">
        <f>IF(N330="snížená",J330,0)</f>
        <v>0</v>
      </c>
      <c r="BG330" s="146">
        <f>IF(N330="zákl. přenesená",J330,0)</f>
        <v>0</v>
      </c>
      <c r="BH330" s="146">
        <f>IF(N330="sníž. přenesená",J330,0)</f>
        <v>0</v>
      </c>
      <c r="BI330" s="146">
        <f>IF(N330="nulová",J330,0)</f>
        <v>0</v>
      </c>
      <c r="BJ330" s="17" t="s">
        <v>86</v>
      </c>
      <c r="BK330" s="146">
        <f>ROUND(I330*H330,2)</f>
        <v>0</v>
      </c>
      <c r="BL330" s="17" t="s">
        <v>141</v>
      </c>
      <c r="BM330" s="145" t="s">
        <v>484</v>
      </c>
    </row>
    <row r="331" spans="2:65" s="12" customFormat="1" ht="10">
      <c r="B331" s="147"/>
      <c r="D331" s="148" t="s">
        <v>143</v>
      </c>
      <c r="E331" s="149" t="s">
        <v>1</v>
      </c>
      <c r="F331" s="150" t="s">
        <v>485</v>
      </c>
      <c r="H331" s="149" t="s">
        <v>1</v>
      </c>
      <c r="I331" s="151"/>
      <c r="L331" s="147"/>
      <c r="M331" s="152"/>
      <c r="T331" s="153"/>
      <c r="AT331" s="149" t="s">
        <v>143</v>
      </c>
      <c r="AU331" s="149" t="s">
        <v>88</v>
      </c>
      <c r="AV331" s="12" t="s">
        <v>86</v>
      </c>
      <c r="AW331" s="12" t="s">
        <v>32</v>
      </c>
      <c r="AX331" s="12" t="s">
        <v>78</v>
      </c>
      <c r="AY331" s="149" t="s">
        <v>135</v>
      </c>
    </row>
    <row r="332" spans="2:65" s="12" customFormat="1" ht="10">
      <c r="B332" s="147"/>
      <c r="D332" s="148" t="s">
        <v>143</v>
      </c>
      <c r="E332" s="149" t="s">
        <v>1</v>
      </c>
      <c r="F332" s="150" t="s">
        <v>486</v>
      </c>
      <c r="H332" s="149" t="s">
        <v>1</v>
      </c>
      <c r="I332" s="151"/>
      <c r="L332" s="147"/>
      <c r="M332" s="152"/>
      <c r="T332" s="153"/>
      <c r="AT332" s="149" t="s">
        <v>143</v>
      </c>
      <c r="AU332" s="149" t="s">
        <v>88</v>
      </c>
      <c r="AV332" s="12" t="s">
        <v>86</v>
      </c>
      <c r="AW332" s="12" t="s">
        <v>32</v>
      </c>
      <c r="AX332" s="12" t="s">
        <v>78</v>
      </c>
      <c r="AY332" s="149" t="s">
        <v>135</v>
      </c>
    </row>
    <row r="333" spans="2:65" s="13" customFormat="1" ht="10">
      <c r="B333" s="154"/>
      <c r="D333" s="148" t="s">
        <v>143</v>
      </c>
      <c r="E333" s="155" t="s">
        <v>1</v>
      </c>
      <c r="F333" s="156" t="s">
        <v>487</v>
      </c>
      <c r="H333" s="157">
        <v>154</v>
      </c>
      <c r="I333" s="158"/>
      <c r="L333" s="154"/>
      <c r="M333" s="159"/>
      <c r="T333" s="160"/>
      <c r="AT333" s="155" t="s">
        <v>143</v>
      </c>
      <c r="AU333" s="155" t="s">
        <v>88</v>
      </c>
      <c r="AV333" s="13" t="s">
        <v>88</v>
      </c>
      <c r="AW333" s="13" t="s">
        <v>32</v>
      </c>
      <c r="AX333" s="13" t="s">
        <v>86</v>
      </c>
      <c r="AY333" s="155" t="s">
        <v>135</v>
      </c>
    </row>
    <row r="334" spans="2:65" s="1" customFormat="1" ht="24.15" customHeight="1">
      <c r="B334" s="32"/>
      <c r="C334" s="133" t="s">
        <v>488</v>
      </c>
      <c r="D334" s="133" t="s">
        <v>137</v>
      </c>
      <c r="E334" s="134" t="s">
        <v>489</v>
      </c>
      <c r="F334" s="135" t="s">
        <v>490</v>
      </c>
      <c r="G334" s="136" t="s">
        <v>208</v>
      </c>
      <c r="H334" s="137">
        <v>52.9</v>
      </c>
      <c r="I334" s="138"/>
      <c r="J334" s="139">
        <f>ROUND(I334*H334,2)</f>
        <v>0</v>
      </c>
      <c r="K334" s="140"/>
      <c r="L334" s="32"/>
      <c r="M334" s="141" t="s">
        <v>1</v>
      </c>
      <c r="N334" s="142" t="s">
        <v>43</v>
      </c>
      <c r="P334" s="143">
        <f>O334*H334</f>
        <v>0</v>
      </c>
      <c r="Q334" s="143">
        <v>2.4000000000000001E-4</v>
      </c>
      <c r="R334" s="143">
        <f>Q334*H334</f>
        <v>1.2696000000000001E-2</v>
      </c>
      <c r="S334" s="143">
        <v>0</v>
      </c>
      <c r="T334" s="144">
        <f>S334*H334</f>
        <v>0</v>
      </c>
      <c r="AR334" s="145" t="s">
        <v>141</v>
      </c>
      <c r="AT334" s="145" t="s">
        <v>137</v>
      </c>
      <c r="AU334" s="145" t="s">
        <v>88</v>
      </c>
      <c r="AY334" s="17" t="s">
        <v>135</v>
      </c>
      <c r="BE334" s="146">
        <f>IF(N334="základní",J334,0)</f>
        <v>0</v>
      </c>
      <c r="BF334" s="146">
        <f>IF(N334="snížená",J334,0)</f>
        <v>0</v>
      </c>
      <c r="BG334" s="146">
        <f>IF(N334="zákl. přenesená",J334,0)</f>
        <v>0</v>
      </c>
      <c r="BH334" s="146">
        <f>IF(N334="sníž. přenesená",J334,0)</f>
        <v>0</v>
      </c>
      <c r="BI334" s="146">
        <f>IF(N334="nulová",J334,0)</f>
        <v>0</v>
      </c>
      <c r="BJ334" s="17" t="s">
        <v>86</v>
      </c>
      <c r="BK334" s="146">
        <f>ROUND(I334*H334,2)</f>
        <v>0</v>
      </c>
      <c r="BL334" s="17" t="s">
        <v>141</v>
      </c>
      <c r="BM334" s="145" t="s">
        <v>491</v>
      </c>
    </row>
    <row r="335" spans="2:65" s="12" customFormat="1" ht="10">
      <c r="B335" s="147"/>
      <c r="D335" s="148" t="s">
        <v>143</v>
      </c>
      <c r="E335" s="149" t="s">
        <v>1</v>
      </c>
      <c r="F335" s="150" t="s">
        <v>492</v>
      </c>
      <c r="H335" s="149" t="s">
        <v>1</v>
      </c>
      <c r="I335" s="151"/>
      <c r="L335" s="147"/>
      <c r="M335" s="152"/>
      <c r="T335" s="153"/>
      <c r="AT335" s="149" t="s">
        <v>143</v>
      </c>
      <c r="AU335" s="149" t="s">
        <v>88</v>
      </c>
      <c r="AV335" s="12" t="s">
        <v>86</v>
      </c>
      <c r="AW335" s="12" t="s">
        <v>32</v>
      </c>
      <c r="AX335" s="12" t="s">
        <v>78</v>
      </c>
      <c r="AY335" s="149" t="s">
        <v>135</v>
      </c>
    </row>
    <row r="336" spans="2:65" s="13" customFormat="1" ht="10">
      <c r="B336" s="154"/>
      <c r="D336" s="148" t="s">
        <v>143</v>
      </c>
      <c r="E336" s="155" t="s">
        <v>1</v>
      </c>
      <c r="F336" s="156" t="s">
        <v>493</v>
      </c>
      <c r="H336" s="157">
        <v>10.5</v>
      </c>
      <c r="I336" s="158"/>
      <c r="L336" s="154"/>
      <c r="M336" s="159"/>
      <c r="T336" s="160"/>
      <c r="AT336" s="155" t="s">
        <v>143</v>
      </c>
      <c r="AU336" s="155" t="s">
        <v>88</v>
      </c>
      <c r="AV336" s="13" t="s">
        <v>88</v>
      </c>
      <c r="AW336" s="13" t="s">
        <v>32</v>
      </c>
      <c r="AX336" s="13" t="s">
        <v>78</v>
      </c>
      <c r="AY336" s="155" t="s">
        <v>135</v>
      </c>
    </row>
    <row r="337" spans="2:65" s="12" customFormat="1" ht="10">
      <c r="B337" s="147"/>
      <c r="D337" s="148" t="s">
        <v>143</v>
      </c>
      <c r="E337" s="149" t="s">
        <v>1</v>
      </c>
      <c r="F337" s="150" t="s">
        <v>494</v>
      </c>
      <c r="H337" s="149" t="s">
        <v>1</v>
      </c>
      <c r="I337" s="151"/>
      <c r="L337" s="147"/>
      <c r="M337" s="152"/>
      <c r="T337" s="153"/>
      <c r="AT337" s="149" t="s">
        <v>143</v>
      </c>
      <c r="AU337" s="149" t="s">
        <v>88</v>
      </c>
      <c r="AV337" s="12" t="s">
        <v>86</v>
      </c>
      <c r="AW337" s="12" t="s">
        <v>32</v>
      </c>
      <c r="AX337" s="12" t="s">
        <v>78</v>
      </c>
      <c r="AY337" s="149" t="s">
        <v>135</v>
      </c>
    </row>
    <row r="338" spans="2:65" s="13" customFormat="1" ht="10">
      <c r="B338" s="154"/>
      <c r="D338" s="148" t="s">
        <v>143</v>
      </c>
      <c r="E338" s="155" t="s">
        <v>1</v>
      </c>
      <c r="F338" s="156" t="s">
        <v>495</v>
      </c>
      <c r="H338" s="157">
        <v>15.4</v>
      </c>
      <c r="I338" s="158"/>
      <c r="L338" s="154"/>
      <c r="M338" s="159"/>
      <c r="T338" s="160"/>
      <c r="AT338" s="155" t="s">
        <v>143</v>
      </c>
      <c r="AU338" s="155" t="s">
        <v>88</v>
      </c>
      <c r="AV338" s="13" t="s">
        <v>88</v>
      </c>
      <c r="AW338" s="13" t="s">
        <v>32</v>
      </c>
      <c r="AX338" s="13" t="s">
        <v>78</v>
      </c>
      <c r="AY338" s="155" t="s">
        <v>135</v>
      </c>
    </row>
    <row r="339" spans="2:65" s="12" customFormat="1" ht="10">
      <c r="B339" s="147"/>
      <c r="D339" s="148" t="s">
        <v>143</v>
      </c>
      <c r="E339" s="149" t="s">
        <v>1</v>
      </c>
      <c r="F339" s="150" t="s">
        <v>496</v>
      </c>
      <c r="H339" s="149" t="s">
        <v>1</v>
      </c>
      <c r="I339" s="151"/>
      <c r="L339" s="147"/>
      <c r="M339" s="152"/>
      <c r="T339" s="153"/>
      <c r="AT339" s="149" t="s">
        <v>143</v>
      </c>
      <c r="AU339" s="149" t="s">
        <v>88</v>
      </c>
      <c r="AV339" s="12" t="s">
        <v>86</v>
      </c>
      <c r="AW339" s="12" t="s">
        <v>32</v>
      </c>
      <c r="AX339" s="12" t="s">
        <v>78</v>
      </c>
      <c r="AY339" s="149" t="s">
        <v>135</v>
      </c>
    </row>
    <row r="340" spans="2:65" s="13" customFormat="1" ht="10">
      <c r="B340" s="154"/>
      <c r="D340" s="148" t="s">
        <v>143</v>
      </c>
      <c r="E340" s="155" t="s">
        <v>1</v>
      </c>
      <c r="F340" s="156" t="s">
        <v>497</v>
      </c>
      <c r="H340" s="157">
        <v>27</v>
      </c>
      <c r="I340" s="158"/>
      <c r="L340" s="154"/>
      <c r="M340" s="159"/>
      <c r="T340" s="160"/>
      <c r="AT340" s="155" t="s">
        <v>143</v>
      </c>
      <c r="AU340" s="155" t="s">
        <v>88</v>
      </c>
      <c r="AV340" s="13" t="s">
        <v>88</v>
      </c>
      <c r="AW340" s="13" t="s">
        <v>32</v>
      </c>
      <c r="AX340" s="13" t="s">
        <v>78</v>
      </c>
      <c r="AY340" s="155" t="s">
        <v>135</v>
      </c>
    </row>
    <row r="341" spans="2:65" s="14" customFormat="1" ht="10">
      <c r="B341" s="161"/>
      <c r="D341" s="148" t="s">
        <v>143</v>
      </c>
      <c r="E341" s="162" t="s">
        <v>1</v>
      </c>
      <c r="F341" s="163" t="s">
        <v>214</v>
      </c>
      <c r="H341" s="164">
        <v>52.9</v>
      </c>
      <c r="I341" s="165"/>
      <c r="L341" s="161"/>
      <c r="M341" s="166"/>
      <c r="T341" s="167"/>
      <c r="AT341" s="162" t="s">
        <v>143</v>
      </c>
      <c r="AU341" s="162" t="s">
        <v>88</v>
      </c>
      <c r="AV341" s="14" t="s">
        <v>141</v>
      </c>
      <c r="AW341" s="14" t="s">
        <v>32</v>
      </c>
      <c r="AX341" s="14" t="s">
        <v>86</v>
      </c>
      <c r="AY341" s="162" t="s">
        <v>135</v>
      </c>
    </row>
    <row r="342" spans="2:65" s="1" customFormat="1" ht="24.15" customHeight="1">
      <c r="B342" s="32"/>
      <c r="C342" s="175" t="s">
        <v>498</v>
      </c>
      <c r="D342" s="175" t="s">
        <v>313</v>
      </c>
      <c r="E342" s="176" t="s">
        <v>499</v>
      </c>
      <c r="F342" s="177" t="s">
        <v>500</v>
      </c>
      <c r="G342" s="178" t="s">
        <v>165</v>
      </c>
      <c r="H342" s="179">
        <v>2.4E-2</v>
      </c>
      <c r="I342" s="180"/>
      <c r="J342" s="181">
        <f>ROUND(I342*H342,2)</f>
        <v>0</v>
      </c>
      <c r="K342" s="182"/>
      <c r="L342" s="183"/>
      <c r="M342" s="184" t="s">
        <v>1</v>
      </c>
      <c r="N342" s="185" t="s">
        <v>43</v>
      </c>
      <c r="P342" s="143">
        <f>O342*H342</f>
        <v>0</v>
      </c>
      <c r="Q342" s="143">
        <v>1</v>
      </c>
      <c r="R342" s="143">
        <f>Q342*H342</f>
        <v>2.4E-2</v>
      </c>
      <c r="S342" s="143">
        <v>0</v>
      </c>
      <c r="T342" s="144">
        <f>S342*H342</f>
        <v>0</v>
      </c>
      <c r="AR342" s="145" t="s">
        <v>172</v>
      </c>
      <c r="AT342" s="145" t="s">
        <v>313</v>
      </c>
      <c r="AU342" s="145" t="s">
        <v>88</v>
      </c>
      <c r="AY342" s="17" t="s">
        <v>135</v>
      </c>
      <c r="BE342" s="146">
        <f>IF(N342="základní",J342,0)</f>
        <v>0</v>
      </c>
      <c r="BF342" s="146">
        <f>IF(N342="snížená",J342,0)</f>
        <v>0</v>
      </c>
      <c r="BG342" s="146">
        <f>IF(N342="zákl. přenesená",J342,0)</f>
        <v>0</v>
      </c>
      <c r="BH342" s="146">
        <f>IF(N342="sníž. přenesená",J342,0)</f>
        <v>0</v>
      </c>
      <c r="BI342" s="146">
        <f>IF(N342="nulová",J342,0)</f>
        <v>0</v>
      </c>
      <c r="BJ342" s="17" t="s">
        <v>86</v>
      </c>
      <c r="BK342" s="146">
        <f>ROUND(I342*H342,2)</f>
        <v>0</v>
      </c>
      <c r="BL342" s="17" t="s">
        <v>141</v>
      </c>
      <c r="BM342" s="145" t="s">
        <v>501</v>
      </c>
    </row>
    <row r="343" spans="2:65" s="12" customFormat="1" ht="10">
      <c r="B343" s="147"/>
      <c r="D343" s="148" t="s">
        <v>143</v>
      </c>
      <c r="E343" s="149" t="s">
        <v>1</v>
      </c>
      <c r="F343" s="150" t="s">
        <v>492</v>
      </c>
      <c r="H343" s="149" t="s">
        <v>1</v>
      </c>
      <c r="I343" s="151"/>
      <c r="L343" s="147"/>
      <c r="M343" s="152"/>
      <c r="T343" s="153"/>
      <c r="AT343" s="149" t="s">
        <v>143</v>
      </c>
      <c r="AU343" s="149" t="s">
        <v>88</v>
      </c>
      <c r="AV343" s="12" t="s">
        <v>86</v>
      </c>
      <c r="AW343" s="12" t="s">
        <v>32</v>
      </c>
      <c r="AX343" s="12" t="s">
        <v>78</v>
      </c>
      <c r="AY343" s="149" t="s">
        <v>135</v>
      </c>
    </row>
    <row r="344" spans="2:65" s="13" customFormat="1" ht="10">
      <c r="B344" s="154"/>
      <c r="D344" s="148" t="s">
        <v>143</v>
      </c>
      <c r="E344" s="155" t="s">
        <v>1</v>
      </c>
      <c r="F344" s="156" t="s">
        <v>502</v>
      </c>
      <c r="H344" s="157">
        <v>5.0000000000000001E-3</v>
      </c>
      <c r="I344" s="158"/>
      <c r="L344" s="154"/>
      <c r="M344" s="159"/>
      <c r="T344" s="160"/>
      <c r="AT344" s="155" t="s">
        <v>143</v>
      </c>
      <c r="AU344" s="155" t="s">
        <v>88</v>
      </c>
      <c r="AV344" s="13" t="s">
        <v>88</v>
      </c>
      <c r="AW344" s="13" t="s">
        <v>32</v>
      </c>
      <c r="AX344" s="13" t="s">
        <v>78</v>
      </c>
      <c r="AY344" s="155" t="s">
        <v>135</v>
      </c>
    </row>
    <row r="345" spans="2:65" s="12" customFormat="1" ht="10">
      <c r="B345" s="147"/>
      <c r="D345" s="148" t="s">
        <v>143</v>
      </c>
      <c r="E345" s="149" t="s">
        <v>1</v>
      </c>
      <c r="F345" s="150" t="s">
        <v>494</v>
      </c>
      <c r="H345" s="149" t="s">
        <v>1</v>
      </c>
      <c r="I345" s="151"/>
      <c r="L345" s="147"/>
      <c r="M345" s="152"/>
      <c r="T345" s="153"/>
      <c r="AT345" s="149" t="s">
        <v>143</v>
      </c>
      <c r="AU345" s="149" t="s">
        <v>88</v>
      </c>
      <c r="AV345" s="12" t="s">
        <v>86</v>
      </c>
      <c r="AW345" s="12" t="s">
        <v>32</v>
      </c>
      <c r="AX345" s="12" t="s">
        <v>78</v>
      </c>
      <c r="AY345" s="149" t="s">
        <v>135</v>
      </c>
    </row>
    <row r="346" spans="2:65" s="13" customFormat="1" ht="10">
      <c r="B346" s="154"/>
      <c r="D346" s="148" t="s">
        <v>143</v>
      </c>
      <c r="E346" s="155" t="s">
        <v>1</v>
      </c>
      <c r="F346" s="156" t="s">
        <v>503</v>
      </c>
      <c r="H346" s="157">
        <v>7.0000000000000001E-3</v>
      </c>
      <c r="I346" s="158"/>
      <c r="L346" s="154"/>
      <c r="M346" s="159"/>
      <c r="T346" s="160"/>
      <c r="AT346" s="155" t="s">
        <v>143</v>
      </c>
      <c r="AU346" s="155" t="s">
        <v>88</v>
      </c>
      <c r="AV346" s="13" t="s">
        <v>88</v>
      </c>
      <c r="AW346" s="13" t="s">
        <v>32</v>
      </c>
      <c r="AX346" s="13" t="s">
        <v>78</v>
      </c>
      <c r="AY346" s="155" t="s">
        <v>135</v>
      </c>
    </row>
    <row r="347" spans="2:65" s="12" customFormat="1" ht="10">
      <c r="B347" s="147"/>
      <c r="D347" s="148" t="s">
        <v>143</v>
      </c>
      <c r="E347" s="149" t="s">
        <v>1</v>
      </c>
      <c r="F347" s="150" t="s">
        <v>496</v>
      </c>
      <c r="H347" s="149" t="s">
        <v>1</v>
      </c>
      <c r="I347" s="151"/>
      <c r="L347" s="147"/>
      <c r="M347" s="152"/>
      <c r="T347" s="153"/>
      <c r="AT347" s="149" t="s">
        <v>143</v>
      </c>
      <c r="AU347" s="149" t="s">
        <v>88</v>
      </c>
      <c r="AV347" s="12" t="s">
        <v>86</v>
      </c>
      <c r="AW347" s="12" t="s">
        <v>32</v>
      </c>
      <c r="AX347" s="12" t="s">
        <v>78</v>
      </c>
      <c r="AY347" s="149" t="s">
        <v>135</v>
      </c>
    </row>
    <row r="348" spans="2:65" s="13" customFormat="1" ht="10">
      <c r="B348" s="154"/>
      <c r="D348" s="148" t="s">
        <v>143</v>
      </c>
      <c r="E348" s="155" t="s">
        <v>1</v>
      </c>
      <c r="F348" s="156" t="s">
        <v>504</v>
      </c>
      <c r="H348" s="157">
        <v>1.2E-2</v>
      </c>
      <c r="I348" s="158"/>
      <c r="L348" s="154"/>
      <c r="M348" s="159"/>
      <c r="T348" s="160"/>
      <c r="AT348" s="155" t="s">
        <v>143</v>
      </c>
      <c r="AU348" s="155" t="s">
        <v>88</v>
      </c>
      <c r="AV348" s="13" t="s">
        <v>88</v>
      </c>
      <c r="AW348" s="13" t="s">
        <v>32</v>
      </c>
      <c r="AX348" s="13" t="s">
        <v>78</v>
      </c>
      <c r="AY348" s="155" t="s">
        <v>135</v>
      </c>
    </row>
    <row r="349" spans="2:65" s="14" customFormat="1" ht="10">
      <c r="B349" s="161"/>
      <c r="D349" s="148" t="s">
        <v>143</v>
      </c>
      <c r="E349" s="162" t="s">
        <v>1</v>
      </c>
      <c r="F349" s="163" t="s">
        <v>214</v>
      </c>
      <c r="H349" s="164">
        <v>2.4E-2</v>
      </c>
      <c r="I349" s="165"/>
      <c r="L349" s="161"/>
      <c r="M349" s="166"/>
      <c r="T349" s="167"/>
      <c r="AT349" s="162" t="s">
        <v>143</v>
      </c>
      <c r="AU349" s="162" t="s">
        <v>88</v>
      </c>
      <c r="AV349" s="14" t="s">
        <v>141</v>
      </c>
      <c r="AW349" s="14" t="s">
        <v>32</v>
      </c>
      <c r="AX349" s="14" t="s">
        <v>86</v>
      </c>
      <c r="AY349" s="162" t="s">
        <v>135</v>
      </c>
    </row>
    <row r="350" spans="2:65" s="1" customFormat="1" ht="24.15" customHeight="1">
      <c r="B350" s="32"/>
      <c r="C350" s="133" t="s">
        <v>505</v>
      </c>
      <c r="D350" s="133" t="s">
        <v>137</v>
      </c>
      <c r="E350" s="134" t="s">
        <v>506</v>
      </c>
      <c r="F350" s="135" t="s">
        <v>507</v>
      </c>
      <c r="G350" s="136" t="s">
        <v>208</v>
      </c>
      <c r="H350" s="137">
        <v>288.60000000000002</v>
      </c>
      <c r="I350" s="138"/>
      <c r="J350" s="139">
        <f>ROUND(I350*H350,2)</f>
        <v>0</v>
      </c>
      <c r="K350" s="140"/>
      <c r="L350" s="32"/>
      <c r="M350" s="141" t="s">
        <v>1</v>
      </c>
      <c r="N350" s="142" t="s">
        <v>43</v>
      </c>
      <c r="P350" s="143">
        <f>O350*H350</f>
        <v>0</v>
      </c>
      <c r="Q350" s="143">
        <v>1.2899999999999999E-3</v>
      </c>
      <c r="R350" s="143">
        <f>Q350*H350</f>
        <v>0.37229400000000001</v>
      </c>
      <c r="S350" s="143">
        <v>1E-3</v>
      </c>
      <c r="T350" s="144">
        <f>S350*H350</f>
        <v>0.28860000000000002</v>
      </c>
      <c r="AR350" s="145" t="s">
        <v>141</v>
      </c>
      <c r="AT350" s="145" t="s">
        <v>137</v>
      </c>
      <c r="AU350" s="145" t="s">
        <v>88</v>
      </c>
      <c r="AY350" s="17" t="s">
        <v>135</v>
      </c>
      <c r="BE350" s="146">
        <f>IF(N350="základní",J350,0)</f>
        <v>0</v>
      </c>
      <c r="BF350" s="146">
        <f>IF(N350="snížená",J350,0)</f>
        <v>0</v>
      </c>
      <c r="BG350" s="146">
        <f>IF(N350="zákl. přenesená",J350,0)</f>
        <v>0</v>
      </c>
      <c r="BH350" s="146">
        <f>IF(N350="sníž. přenesená",J350,0)</f>
        <v>0</v>
      </c>
      <c r="BI350" s="146">
        <f>IF(N350="nulová",J350,0)</f>
        <v>0</v>
      </c>
      <c r="BJ350" s="17" t="s">
        <v>86</v>
      </c>
      <c r="BK350" s="146">
        <f>ROUND(I350*H350,2)</f>
        <v>0</v>
      </c>
      <c r="BL350" s="17" t="s">
        <v>141</v>
      </c>
      <c r="BM350" s="145" t="s">
        <v>508</v>
      </c>
    </row>
    <row r="351" spans="2:65" s="12" customFormat="1" ht="10">
      <c r="B351" s="147"/>
      <c r="D351" s="148" t="s">
        <v>143</v>
      </c>
      <c r="E351" s="149" t="s">
        <v>1</v>
      </c>
      <c r="F351" s="150" t="s">
        <v>509</v>
      </c>
      <c r="H351" s="149" t="s">
        <v>1</v>
      </c>
      <c r="I351" s="151"/>
      <c r="L351" s="147"/>
      <c r="M351" s="152"/>
      <c r="T351" s="153"/>
      <c r="AT351" s="149" t="s">
        <v>143</v>
      </c>
      <c r="AU351" s="149" t="s">
        <v>88</v>
      </c>
      <c r="AV351" s="12" t="s">
        <v>86</v>
      </c>
      <c r="AW351" s="12" t="s">
        <v>32</v>
      </c>
      <c r="AX351" s="12" t="s">
        <v>78</v>
      </c>
      <c r="AY351" s="149" t="s">
        <v>135</v>
      </c>
    </row>
    <row r="352" spans="2:65" s="13" customFormat="1" ht="10">
      <c r="B352" s="154"/>
      <c r="D352" s="148" t="s">
        <v>143</v>
      </c>
      <c r="E352" s="155" t="s">
        <v>1</v>
      </c>
      <c r="F352" s="156" t="s">
        <v>510</v>
      </c>
      <c r="H352" s="157">
        <v>237.6</v>
      </c>
      <c r="I352" s="158"/>
      <c r="L352" s="154"/>
      <c r="M352" s="159"/>
      <c r="T352" s="160"/>
      <c r="AT352" s="155" t="s">
        <v>143</v>
      </c>
      <c r="AU352" s="155" t="s">
        <v>88</v>
      </c>
      <c r="AV352" s="13" t="s">
        <v>88</v>
      </c>
      <c r="AW352" s="13" t="s">
        <v>32</v>
      </c>
      <c r="AX352" s="13" t="s">
        <v>78</v>
      </c>
      <c r="AY352" s="155" t="s">
        <v>135</v>
      </c>
    </row>
    <row r="353" spans="2:65" s="13" customFormat="1" ht="10">
      <c r="B353" s="154"/>
      <c r="D353" s="148" t="s">
        <v>143</v>
      </c>
      <c r="E353" s="155" t="s">
        <v>1</v>
      </c>
      <c r="F353" s="156" t="s">
        <v>511</v>
      </c>
      <c r="H353" s="157">
        <v>6</v>
      </c>
      <c r="I353" s="158"/>
      <c r="L353" s="154"/>
      <c r="M353" s="159"/>
      <c r="T353" s="160"/>
      <c r="AT353" s="155" t="s">
        <v>143</v>
      </c>
      <c r="AU353" s="155" t="s">
        <v>88</v>
      </c>
      <c r="AV353" s="13" t="s">
        <v>88</v>
      </c>
      <c r="AW353" s="13" t="s">
        <v>32</v>
      </c>
      <c r="AX353" s="13" t="s">
        <v>78</v>
      </c>
      <c r="AY353" s="155" t="s">
        <v>135</v>
      </c>
    </row>
    <row r="354" spans="2:65" s="15" customFormat="1" ht="10">
      <c r="B354" s="168"/>
      <c r="D354" s="148" t="s">
        <v>143</v>
      </c>
      <c r="E354" s="169" t="s">
        <v>1</v>
      </c>
      <c r="F354" s="170" t="s">
        <v>223</v>
      </c>
      <c r="H354" s="171">
        <v>243.6</v>
      </c>
      <c r="I354" s="172"/>
      <c r="L354" s="168"/>
      <c r="M354" s="173"/>
      <c r="T354" s="174"/>
      <c r="AT354" s="169" t="s">
        <v>143</v>
      </c>
      <c r="AU354" s="169" t="s">
        <v>88</v>
      </c>
      <c r="AV354" s="15" t="s">
        <v>150</v>
      </c>
      <c r="AW354" s="15" t="s">
        <v>32</v>
      </c>
      <c r="AX354" s="15" t="s">
        <v>78</v>
      </c>
      <c r="AY354" s="169" t="s">
        <v>135</v>
      </c>
    </row>
    <row r="355" spans="2:65" s="12" customFormat="1" ht="10">
      <c r="B355" s="147"/>
      <c r="D355" s="148" t="s">
        <v>143</v>
      </c>
      <c r="E355" s="149" t="s">
        <v>1</v>
      </c>
      <c r="F355" s="150" t="s">
        <v>512</v>
      </c>
      <c r="H355" s="149" t="s">
        <v>1</v>
      </c>
      <c r="I355" s="151"/>
      <c r="L355" s="147"/>
      <c r="M355" s="152"/>
      <c r="T355" s="153"/>
      <c r="AT355" s="149" t="s">
        <v>143</v>
      </c>
      <c r="AU355" s="149" t="s">
        <v>88</v>
      </c>
      <c r="AV355" s="12" t="s">
        <v>86</v>
      </c>
      <c r="AW355" s="12" t="s">
        <v>32</v>
      </c>
      <c r="AX355" s="12" t="s">
        <v>78</v>
      </c>
      <c r="AY355" s="149" t="s">
        <v>135</v>
      </c>
    </row>
    <row r="356" spans="2:65" s="13" customFormat="1" ht="10">
      <c r="B356" s="154"/>
      <c r="D356" s="148" t="s">
        <v>143</v>
      </c>
      <c r="E356" s="155" t="s">
        <v>1</v>
      </c>
      <c r="F356" s="156" t="s">
        <v>216</v>
      </c>
      <c r="H356" s="157">
        <v>15</v>
      </c>
      <c r="I356" s="158"/>
      <c r="L356" s="154"/>
      <c r="M356" s="159"/>
      <c r="T356" s="160"/>
      <c r="AT356" s="155" t="s">
        <v>143</v>
      </c>
      <c r="AU356" s="155" t="s">
        <v>88</v>
      </c>
      <c r="AV356" s="13" t="s">
        <v>88</v>
      </c>
      <c r="AW356" s="13" t="s">
        <v>32</v>
      </c>
      <c r="AX356" s="13" t="s">
        <v>78</v>
      </c>
      <c r="AY356" s="155" t="s">
        <v>135</v>
      </c>
    </row>
    <row r="357" spans="2:65" s="12" customFormat="1" ht="10">
      <c r="B357" s="147"/>
      <c r="D357" s="148" t="s">
        <v>143</v>
      </c>
      <c r="E357" s="149" t="s">
        <v>1</v>
      </c>
      <c r="F357" s="150" t="s">
        <v>513</v>
      </c>
      <c r="H357" s="149" t="s">
        <v>1</v>
      </c>
      <c r="I357" s="151"/>
      <c r="L357" s="147"/>
      <c r="M357" s="152"/>
      <c r="T357" s="153"/>
      <c r="AT357" s="149" t="s">
        <v>143</v>
      </c>
      <c r="AU357" s="149" t="s">
        <v>88</v>
      </c>
      <c r="AV357" s="12" t="s">
        <v>86</v>
      </c>
      <c r="AW357" s="12" t="s">
        <v>32</v>
      </c>
      <c r="AX357" s="12" t="s">
        <v>78</v>
      </c>
      <c r="AY357" s="149" t="s">
        <v>135</v>
      </c>
    </row>
    <row r="358" spans="2:65" s="13" customFormat="1" ht="10">
      <c r="B358" s="154"/>
      <c r="D358" s="148" t="s">
        <v>143</v>
      </c>
      <c r="E358" s="155" t="s">
        <v>1</v>
      </c>
      <c r="F358" s="156" t="s">
        <v>213</v>
      </c>
      <c r="H358" s="157">
        <v>30</v>
      </c>
      <c r="I358" s="158"/>
      <c r="L358" s="154"/>
      <c r="M358" s="159"/>
      <c r="T358" s="160"/>
      <c r="AT358" s="155" t="s">
        <v>143</v>
      </c>
      <c r="AU358" s="155" t="s">
        <v>88</v>
      </c>
      <c r="AV358" s="13" t="s">
        <v>88</v>
      </c>
      <c r="AW358" s="13" t="s">
        <v>32</v>
      </c>
      <c r="AX358" s="13" t="s">
        <v>78</v>
      </c>
      <c r="AY358" s="155" t="s">
        <v>135</v>
      </c>
    </row>
    <row r="359" spans="2:65" s="14" customFormat="1" ht="10">
      <c r="B359" s="161"/>
      <c r="D359" s="148" t="s">
        <v>143</v>
      </c>
      <c r="E359" s="162" t="s">
        <v>1</v>
      </c>
      <c r="F359" s="163" t="s">
        <v>214</v>
      </c>
      <c r="H359" s="164">
        <v>288.60000000000002</v>
      </c>
      <c r="I359" s="165"/>
      <c r="L359" s="161"/>
      <c r="M359" s="166"/>
      <c r="T359" s="167"/>
      <c r="AT359" s="162" t="s">
        <v>143</v>
      </c>
      <c r="AU359" s="162" t="s">
        <v>88</v>
      </c>
      <c r="AV359" s="14" t="s">
        <v>141</v>
      </c>
      <c r="AW359" s="14" t="s">
        <v>32</v>
      </c>
      <c r="AX359" s="14" t="s">
        <v>86</v>
      </c>
      <c r="AY359" s="162" t="s">
        <v>135</v>
      </c>
    </row>
    <row r="360" spans="2:65" s="1" customFormat="1" ht="21.75" customHeight="1">
      <c r="B360" s="32"/>
      <c r="C360" s="133" t="s">
        <v>514</v>
      </c>
      <c r="D360" s="133" t="s">
        <v>137</v>
      </c>
      <c r="E360" s="134" t="s">
        <v>515</v>
      </c>
      <c r="F360" s="135" t="s">
        <v>516</v>
      </c>
      <c r="G360" s="136" t="s">
        <v>309</v>
      </c>
      <c r="H360" s="137">
        <v>32</v>
      </c>
      <c r="I360" s="138"/>
      <c r="J360" s="139">
        <f>ROUND(I360*H360,2)</f>
        <v>0</v>
      </c>
      <c r="K360" s="140"/>
      <c r="L360" s="32"/>
      <c r="M360" s="141" t="s">
        <v>1</v>
      </c>
      <c r="N360" s="142" t="s">
        <v>43</v>
      </c>
      <c r="P360" s="143">
        <f>O360*H360</f>
        <v>0</v>
      </c>
      <c r="Q360" s="143">
        <v>0</v>
      </c>
      <c r="R360" s="143">
        <f>Q360*H360</f>
        <v>0</v>
      </c>
      <c r="S360" s="143">
        <v>5.0000000000000002E-5</v>
      </c>
      <c r="T360" s="144">
        <f>S360*H360</f>
        <v>1.6000000000000001E-3</v>
      </c>
      <c r="AR360" s="145" t="s">
        <v>225</v>
      </c>
      <c r="AT360" s="145" t="s">
        <v>137</v>
      </c>
      <c r="AU360" s="145" t="s">
        <v>88</v>
      </c>
      <c r="AY360" s="17" t="s">
        <v>135</v>
      </c>
      <c r="BE360" s="146">
        <f>IF(N360="základní",J360,0)</f>
        <v>0</v>
      </c>
      <c r="BF360" s="146">
        <f>IF(N360="snížená",J360,0)</f>
        <v>0</v>
      </c>
      <c r="BG360" s="146">
        <f>IF(N360="zákl. přenesená",J360,0)</f>
        <v>0</v>
      </c>
      <c r="BH360" s="146">
        <f>IF(N360="sníž. přenesená",J360,0)</f>
        <v>0</v>
      </c>
      <c r="BI360" s="146">
        <f>IF(N360="nulová",J360,0)</f>
        <v>0</v>
      </c>
      <c r="BJ360" s="17" t="s">
        <v>86</v>
      </c>
      <c r="BK360" s="146">
        <f>ROUND(I360*H360,2)</f>
        <v>0</v>
      </c>
      <c r="BL360" s="17" t="s">
        <v>225</v>
      </c>
      <c r="BM360" s="145" t="s">
        <v>517</v>
      </c>
    </row>
    <row r="361" spans="2:65" s="13" customFormat="1" ht="10">
      <c r="B361" s="154"/>
      <c r="D361" s="148" t="s">
        <v>143</v>
      </c>
      <c r="E361" s="155" t="s">
        <v>1</v>
      </c>
      <c r="F361" s="156" t="s">
        <v>311</v>
      </c>
      <c r="H361" s="157">
        <v>32</v>
      </c>
      <c r="I361" s="158"/>
      <c r="L361" s="154"/>
      <c r="M361" s="159"/>
      <c r="T361" s="160"/>
      <c r="AT361" s="155" t="s">
        <v>143</v>
      </c>
      <c r="AU361" s="155" t="s">
        <v>88</v>
      </c>
      <c r="AV361" s="13" t="s">
        <v>88</v>
      </c>
      <c r="AW361" s="13" t="s">
        <v>32</v>
      </c>
      <c r="AX361" s="13" t="s">
        <v>86</v>
      </c>
      <c r="AY361" s="155" t="s">
        <v>135</v>
      </c>
    </row>
    <row r="362" spans="2:65" s="11" customFormat="1" ht="22.75" customHeight="1">
      <c r="B362" s="121"/>
      <c r="D362" s="122" t="s">
        <v>77</v>
      </c>
      <c r="E362" s="131" t="s">
        <v>518</v>
      </c>
      <c r="F362" s="131" t="s">
        <v>519</v>
      </c>
      <c r="I362" s="124"/>
      <c r="J362" s="132">
        <f>BK362</f>
        <v>0</v>
      </c>
      <c r="L362" s="121"/>
      <c r="M362" s="126"/>
      <c r="P362" s="127">
        <f>SUM(P363:P370)</f>
        <v>0</v>
      </c>
      <c r="R362" s="127">
        <f>SUM(R363:R370)</f>
        <v>0</v>
      </c>
      <c r="T362" s="128">
        <f>SUM(T363:T370)</f>
        <v>2.25</v>
      </c>
      <c r="AR362" s="122" t="s">
        <v>86</v>
      </c>
      <c r="AT362" s="129" t="s">
        <v>77</v>
      </c>
      <c r="AU362" s="129" t="s">
        <v>86</v>
      </c>
      <c r="AY362" s="122" t="s">
        <v>135</v>
      </c>
      <c r="BK362" s="130">
        <f>SUM(BK363:BK370)</f>
        <v>0</v>
      </c>
    </row>
    <row r="363" spans="2:65" s="1" customFormat="1" ht="24.15" customHeight="1">
      <c r="B363" s="32"/>
      <c r="C363" s="133" t="s">
        <v>520</v>
      </c>
      <c r="D363" s="133" t="s">
        <v>137</v>
      </c>
      <c r="E363" s="134" t="s">
        <v>521</v>
      </c>
      <c r="F363" s="135" t="s">
        <v>522</v>
      </c>
      <c r="G363" s="136" t="s">
        <v>140</v>
      </c>
      <c r="H363" s="137">
        <v>1.5</v>
      </c>
      <c r="I363" s="138"/>
      <c r="J363" s="139">
        <f>ROUND(I363*H363,2)</f>
        <v>0</v>
      </c>
      <c r="K363" s="140"/>
      <c r="L363" s="32"/>
      <c r="M363" s="141" t="s">
        <v>1</v>
      </c>
      <c r="N363" s="142" t="s">
        <v>43</v>
      </c>
      <c r="P363" s="143">
        <f>O363*H363</f>
        <v>0</v>
      </c>
      <c r="Q363" s="143">
        <v>0</v>
      </c>
      <c r="R363" s="143">
        <f>Q363*H363</f>
        <v>0</v>
      </c>
      <c r="S363" s="143">
        <v>1.5</v>
      </c>
      <c r="T363" s="144">
        <f>S363*H363</f>
        <v>2.25</v>
      </c>
      <c r="AR363" s="145" t="s">
        <v>141</v>
      </c>
      <c r="AT363" s="145" t="s">
        <v>137</v>
      </c>
      <c r="AU363" s="145" t="s">
        <v>88</v>
      </c>
      <c r="AY363" s="17" t="s">
        <v>135</v>
      </c>
      <c r="BE363" s="146">
        <f>IF(N363="základní",J363,0)</f>
        <v>0</v>
      </c>
      <c r="BF363" s="146">
        <f>IF(N363="snížená",J363,0)</f>
        <v>0</v>
      </c>
      <c r="BG363" s="146">
        <f>IF(N363="zákl. přenesená",J363,0)</f>
        <v>0</v>
      </c>
      <c r="BH363" s="146">
        <f>IF(N363="sníž. přenesená",J363,0)</f>
        <v>0</v>
      </c>
      <c r="BI363" s="146">
        <f>IF(N363="nulová",J363,0)</f>
        <v>0</v>
      </c>
      <c r="BJ363" s="17" t="s">
        <v>86</v>
      </c>
      <c r="BK363" s="146">
        <f>ROUND(I363*H363,2)</f>
        <v>0</v>
      </c>
      <c r="BL363" s="17" t="s">
        <v>141</v>
      </c>
      <c r="BM363" s="145" t="s">
        <v>523</v>
      </c>
    </row>
    <row r="364" spans="2:65" s="12" customFormat="1" ht="10">
      <c r="B364" s="147"/>
      <c r="D364" s="148" t="s">
        <v>143</v>
      </c>
      <c r="E364" s="149" t="s">
        <v>1</v>
      </c>
      <c r="F364" s="150" t="s">
        <v>524</v>
      </c>
      <c r="H364" s="149" t="s">
        <v>1</v>
      </c>
      <c r="I364" s="151"/>
      <c r="L364" s="147"/>
      <c r="M364" s="152"/>
      <c r="T364" s="153"/>
      <c r="AT364" s="149" t="s">
        <v>143</v>
      </c>
      <c r="AU364" s="149" t="s">
        <v>88</v>
      </c>
      <c r="AV364" s="12" t="s">
        <v>86</v>
      </c>
      <c r="AW364" s="12" t="s">
        <v>32</v>
      </c>
      <c r="AX364" s="12" t="s">
        <v>78</v>
      </c>
      <c r="AY364" s="149" t="s">
        <v>135</v>
      </c>
    </row>
    <row r="365" spans="2:65" s="13" customFormat="1" ht="10">
      <c r="B365" s="154"/>
      <c r="D365" s="148" t="s">
        <v>143</v>
      </c>
      <c r="E365" s="155" t="s">
        <v>1</v>
      </c>
      <c r="F365" s="156" t="s">
        <v>525</v>
      </c>
      <c r="H365" s="157">
        <v>1.5</v>
      </c>
      <c r="I365" s="158"/>
      <c r="L365" s="154"/>
      <c r="M365" s="159"/>
      <c r="T365" s="160"/>
      <c r="AT365" s="155" t="s">
        <v>143</v>
      </c>
      <c r="AU365" s="155" t="s">
        <v>88</v>
      </c>
      <c r="AV365" s="13" t="s">
        <v>88</v>
      </c>
      <c r="AW365" s="13" t="s">
        <v>32</v>
      </c>
      <c r="AX365" s="13" t="s">
        <v>86</v>
      </c>
      <c r="AY365" s="155" t="s">
        <v>135</v>
      </c>
    </row>
    <row r="366" spans="2:65" s="1" customFormat="1" ht="24.15" customHeight="1">
      <c r="B366" s="32"/>
      <c r="C366" s="133" t="s">
        <v>526</v>
      </c>
      <c r="D366" s="133" t="s">
        <v>137</v>
      </c>
      <c r="E366" s="134" t="s">
        <v>527</v>
      </c>
      <c r="F366" s="135" t="s">
        <v>528</v>
      </c>
      <c r="G366" s="136" t="s">
        <v>165</v>
      </c>
      <c r="H366" s="137">
        <v>54.825000000000003</v>
      </c>
      <c r="I366" s="138"/>
      <c r="J366" s="139">
        <f>ROUND(I366*H366,2)</f>
        <v>0</v>
      </c>
      <c r="K366" s="140"/>
      <c r="L366" s="32"/>
      <c r="M366" s="141" t="s">
        <v>1</v>
      </c>
      <c r="N366" s="142" t="s">
        <v>43</v>
      </c>
      <c r="P366" s="143">
        <f>O366*H366</f>
        <v>0</v>
      </c>
      <c r="Q366" s="143">
        <v>0</v>
      </c>
      <c r="R366" s="143">
        <f>Q366*H366</f>
        <v>0</v>
      </c>
      <c r="S366" s="143">
        <v>0</v>
      </c>
      <c r="T366" s="144">
        <f>S366*H366</f>
        <v>0</v>
      </c>
      <c r="AR366" s="145" t="s">
        <v>141</v>
      </c>
      <c r="AT366" s="145" t="s">
        <v>137</v>
      </c>
      <c r="AU366" s="145" t="s">
        <v>88</v>
      </c>
      <c r="AY366" s="17" t="s">
        <v>135</v>
      </c>
      <c r="BE366" s="146">
        <f>IF(N366="základní",J366,0)</f>
        <v>0</v>
      </c>
      <c r="BF366" s="146">
        <f>IF(N366="snížená",J366,0)</f>
        <v>0</v>
      </c>
      <c r="BG366" s="146">
        <f>IF(N366="zákl. přenesená",J366,0)</f>
        <v>0</v>
      </c>
      <c r="BH366" s="146">
        <f>IF(N366="sníž. přenesená",J366,0)</f>
        <v>0</v>
      </c>
      <c r="BI366" s="146">
        <f>IF(N366="nulová",J366,0)</f>
        <v>0</v>
      </c>
      <c r="BJ366" s="17" t="s">
        <v>86</v>
      </c>
      <c r="BK366" s="146">
        <f>ROUND(I366*H366,2)</f>
        <v>0</v>
      </c>
      <c r="BL366" s="17" t="s">
        <v>141</v>
      </c>
      <c r="BM366" s="145" t="s">
        <v>529</v>
      </c>
    </row>
    <row r="367" spans="2:65" s="1" customFormat="1" ht="24.15" customHeight="1">
      <c r="B367" s="32"/>
      <c r="C367" s="133" t="s">
        <v>530</v>
      </c>
      <c r="D367" s="133" t="s">
        <v>137</v>
      </c>
      <c r="E367" s="134" t="s">
        <v>531</v>
      </c>
      <c r="F367" s="135" t="s">
        <v>532</v>
      </c>
      <c r="G367" s="136" t="s">
        <v>165</v>
      </c>
      <c r="H367" s="137">
        <v>54.825000000000003</v>
      </c>
      <c r="I367" s="138"/>
      <c r="J367" s="139">
        <f>ROUND(I367*H367,2)</f>
        <v>0</v>
      </c>
      <c r="K367" s="140"/>
      <c r="L367" s="32"/>
      <c r="M367" s="141" t="s">
        <v>1</v>
      </c>
      <c r="N367" s="142" t="s">
        <v>43</v>
      </c>
      <c r="P367" s="143">
        <f>O367*H367</f>
        <v>0</v>
      </c>
      <c r="Q367" s="143">
        <v>0</v>
      </c>
      <c r="R367" s="143">
        <f>Q367*H367</f>
        <v>0</v>
      </c>
      <c r="S367" s="143">
        <v>0</v>
      </c>
      <c r="T367" s="144">
        <f>S367*H367</f>
        <v>0</v>
      </c>
      <c r="AR367" s="145" t="s">
        <v>141</v>
      </c>
      <c r="AT367" s="145" t="s">
        <v>137</v>
      </c>
      <c r="AU367" s="145" t="s">
        <v>88</v>
      </c>
      <c r="AY367" s="17" t="s">
        <v>135</v>
      </c>
      <c r="BE367" s="146">
        <f>IF(N367="základní",J367,0)</f>
        <v>0</v>
      </c>
      <c r="BF367" s="146">
        <f>IF(N367="snížená",J367,0)</f>
        <v>0</v>
      </c>
      <c r="BG367" s="146">
        <f>IF(N367="zákl. přenesená",J367,0)</f>
        <v>0</v>
      </c>
      <c r="BH367" s="146">
        <f>IF(N367="sníž. přenesená",J367,0)</f>
        <v>0</v>
      </c>
      <c r="BI367" s="146">
        <f>IF(N367="nulová",J367,0)</f>
        <v>0</v>
      </c>
      <c r="BJ367" s="17" t="s">
        <v>86</v>
      </c>
      <c r="BK367" s="146">
        <f>ROUND(I367*H367,2)</f>
        <v>0</v>
      </c>
      <c r="BL367" s="17" t="s">
        <v>141</v>
      </c>
      <c r="BM367" s="145" t="s">
        <v>533</v>
      </c>
    </row>
    <row r="368" spans="2:65" s="1" customFormat="1" ht="24.15" customHeight="1">
      <c r="B368" s="32"/>
      <c r="C368" s="133" t="s">
        <v>534</v>
      </c>
      <c r="D368" s="133" t="s">
        <v>137</v>
      </c>
      <c r="E368" s="134" t="s">
        <v>535</v>
      </c>
      <c r="F368" s="135" t="s">
        <v>536</v>
      </c>
      <c r="G368" s="136" t="s">
        <v>165</v>
      </c>
      <c r="H368" s="137">
        <v>767.55</v>
      </c>
      <c r="I368" s="138"/>
      <c r="J368" s="139">
        <f>ROUND(I368*H368,2)</f>
        <v>0</v>
      </c>
      <c r="K368" s="140"/>
      <c r="L368" s="32"/>
      <c r="M368" s="141" t="s">
        <v>1</v>
      </c>
      <c r="N368" s="142" t="s">
        <v>43</v>
      </c>
      <c r="P368" s="143">
        <f>O368*H368</f>
        <v>0</v>
      </c>
      <c r="Q368" s="143">
        <v>0</v>
      </c>
      <c r="R368" s="143">
        <f>Q368*H368</f>
        <v>0</v>
      </c>
      <c r="S368" s="143">
        <v>0</v>
      </c>
      <c r="T368" s="144">
        <f>S368*H368</f>
        <v>0</v>
      </c>
      <c r="AR368" s="145" t="s">
        <v>141</v>
      </c>
      <c r="AT368" s="145" t="s">
        <v>137</v>
      </c>
      <c r="AU368" s="145" t="s">
        <v>88</v>
      </c>
      <c r="AY368" s="17" t="s">
        <v>135</v>
      </c>
      <c r="BE368" s="146">
        <f>IF(N368="základní",J368,0)</f>
        <v>0</v>
      </c>
      <c r="BF368" s="146">
        <f>IF(N368="snížená",J368,0)</f>
        <v>0</v>
      </c>
      <c r="BG368" s="146">
        <f>IF(N368="zákl. přenesená",J368,0)</f>
        <v>0</v>
      </c>
      <c r="BH368" s="146">
        <f>IF(N368="sníž. přenesená",J368,0)</f>
        <v>0</v>
      </c>
      <c r="BI368" s="146">
        <f>IF(N368="nulová",J368,0)</f>
        <v>0</v>
      </c>
      <c r="BJ368" s="17" t="s">
        <v>86</v>
      </c>
      <c r="BK368" s="146">
        <f>ROUND(I368*H368,2)</f>
        <v>0</v>
      </c>
      <c r="BL368" s="17" t="s">
        <v>141</v>
      </c>
      <c r="BM368" s="145" t="s">
        <v>537</v>
      </c>
    </row>
    <row r="369" spans="2:65" s="13" customFormat="1" ht="10">
      <c r="B369" s="154"/>
      <c r="D369" s="148" t="s">
        <v>143</v>
      </c>
      <c r="F369" s="156" t="s">
        <v>538</v>
      </c>
      <c r="H369" s="157">
        <v>767.55</v>
      </c>
      <c r="I369" s="158"/>
      <c r="L369" s="154"/>
      <c r="M369" s="159"/>
      <c r="T369" s="160"/>
      <c r="AT369" s="155" t="s">
        <v>143</v>
      </c>
      <c r="AU369" s="155" t="s">
        <v>88</v>
      </c>
      <c r="AV369" s="13" t="s">
        <v>88</v>
      </c>
      <c r="AW369" s="13" t="s">
        <v>4</v>
      </c>
      <c r="AX369" s="13" t="s">
        <v>86</v>
      </c>
      <c r="AY369" s="155" t="s">
        <v>135</v>
      </c>
    </row>
    <row r="370" spans="2:65" s="1" customFormat="1" ht="33" customHeight="1">
      <c r="B370" s="32"/>
      <c r="C370" s="133" t="s">
        <v>539</v>
      </c>
      <c r="D370" s="133" t="s">
        <v>137</v>
      </c>
      <c r="E370" s="134" t="s">
        <v>540</v>
      </c>
      <c r="F370" s="135" t="s">
        <v>541</v>
      </c>
      <c r="G370" s="136" t="s">
        <v>165</v>
      </c>
      <c r="H370" s="137">
        <v>11.095000000000001</v>
      </c>
      <c r="I370" s="138"/>
      <c r="J370" s="139">
        <f>ROUND(I370*H370,2)</f>
        <v>0</v>
      </c>
      <c r="K370" s="140"/>
      <c r="L370" s="32"/>
      <c r="M370" s="141" t="s">
        <v>1</v>
      </c>
      <c r="N370" s="142" t="s">
        <v>43</v>
      </c>
      <c r="P370" s="143">
        <f>O370*H370</f>
        <v>0</v>
      </c>
      <c r="Q370" s="143">
        <v>0</v>
      </c>
      <c r="R370" s="143">
        <f>Q370*H370</f>
        <v>0</v>
      </c>
      <c r="S370" s="143">
        <v>0</v>
      </c>
      <c r="T370" s="144">
        <f>S370*H370</f>
        <v>0</v>
      </c>
      <c r="AR370" s="145" t="s">
        <v>141</v>
      </c>
      <c r="AT370" s="145" t="s">
        <v>137</v>
      </c>
      <c r="AU370" s="145" t="s">
        <v>88</v>
      </c>
      <c r="AY370" s="17" t="s">
        <v>135</v>
      </c>
      <c r="BE370" s="146">
        <f>IF(N370="základní",J370,0)</f>
        <v>0</v>
      </c>
      <c r="BF370" s="146">
        <f>IF(N370="snížená",J370,0)</f>
        <v>0</v>
      </c>
      <c r="BG370" s="146">
        <f>IF(N370="zákl. přenesená",J370,0)</f>
        <v>0</v>
      </c>
      <c r="BH370" s="146">
        <f>IF(N370="sníž. přenesená",J370,0)</f>
        <v>0</v>
      </c>
      <c r="BI370" s="146">
        <f>IF(N370="nulová",J370,0)</f>
        <v>0</v>
      </c>
      <c r="BJ370" s="17" t="s">
        <v>86</v>
      </c>
      <c r="BK370" s="146">
        <f>ROUND(I370*H370,2)</f>
        <v>0</v>
      </c>
      <c r="BL370" s="17" t="s">
        <v>141</v>
      </c>
      <c r="BM370" s="145" t="s">
        <v>542</v>
      </c>
    </row>
    <row r="371" spans="2:65" s="11" customFormat="1" ht="22.75" customHeight="1">
      <c r="B371" s="121"/>
      <c r="D371" s="122" t="s">
        <v>77</v>
      </c>
      <c r="E371" s="131" t="s">
        <v>543</v>
      </c>
      <c r="F371" s="131" t="s">
        <v>544</v>
      </c>
      <c r="I371" s="124"/>
      <c r="J371" s="132">
        <f>BK371</f>
        <v>0</v>
      </c>
      <c r="L371" s="121"/>
      <c r="M371" s="126"/>
      <c r="P371" s="127">
        <f>P372</f>
        <v>0</v>
      </c>
      <c r="R371" s="127">
        <f>R372</f>
        <v>0</v>
      </c>
      <c r="T371" s="128">
        <f>T372</f>
        <v>0</v>
      </c>
      <c r="AR371" s="122" t="s">
        <v>86</v>
      </c>
      <c r="AT371" s="129" t="s">
        <v>77</v>
      </c>
      <c r="AU371" s="129" t="s">
        <v>86</v>
      </c>
      <c r="AY371" s="122" t="s">
        <v>135</v>
      </c>
      <c r="BK371" s="130">
        <f>BK372</f>
        <v>0</v>
      </c>
    </row>
    <row r="372" spans="2:65" s="1" customFormat="1" ht="16.5" customHeight="1">
      <c r="B372" s="32"/>
      <c r="C372" s="133" t="s">
        <v>545</v>
      </c>
      <c r="D372" s="133" t="s">
        <v>137</v>
      </c>
      <c r="E372" s="134" t="s">
        <v>546</v>
      </c>
      <c r="F372" s="135" t="s">
        <v>547</v>
      </c>
      <c r="G372" s="136" t="s">
        <v>165</v>
      </c>
      <c r="H372" s="137">
        <v>43.746000000000002</v>
      </c>
      <c r="I372" s="138"/>
      <c r="J372" s="139">
        <f>ROUND(I372*H372,2)</f>
        <v>0</v>
      </c>
      <c r="K372" s="140"/>
      <c r="L372" s="32"/>
      <c r="M372" s="141" t="s">
        <v>1</v>
      </c>
      <c r="N372" s="142" t="s">
        <v>43</v>
      </c>
      <c r="P372" s="143">
        <f>O372*H372</f>
        <v>0</v>
      </c>
      <c r="Q372" s="143">
        <v>0</v>
      </c>
      <c r="R372" s="143">
        <f>Q372*H372</f>
        <v>0</v>
      </c>
      <c r="S372" s="143">
        <v>0</v>
      </c>
      <c r="T372" s="144">
        <f>S372*H372</f>
        <v>0</v>
      </c>
      <c r="AR372" s="145" t="s">
        <v>141</v>
      </c>
      <c r="AT372" s="145" t="s">
        <v>137</v>
      </c>
      <c r="AU372" s="145" t="s">
        <v>88</v>
      </c>
      <c r="AY372" s="17" t="s">
        <v>135</v>
      </c>
      <c r="BE372" s="146">
        <f>IF(N372="základní",J372,0)</f>
        <v>0</v>
      </c>
      <c r="BF372" s="146">
        <f>IF(N372="snížená",J372,0)</f>
        <v>0</v>
      </c>
      <c r="BG372" s="146">
        <f>IF(N372="zákl. přenesená",J372,0)</f>
        <v>0</v>
      </c>
      <c r="BH372" s="146">
        <f>IF(N372="sníž. přenesená",J372,0)</f>
        <v>0</v>
      </c>
      <c r="BI372" s="146">
        <f>IF(N372="nulová",J372,0)</f>
        <v>0</v>
      </c>
      <c r="BJ372" s="17" t="s">
        <v>86</v>
      </c>
      <c r="BK372" s="146">
        <f>ROUND(I372*H372,2)</f>
        <v>0</v>
      </c>
      <c r="BL372" s="17" t="s">
        <v>141</v>
      </c>
      <c r="BM372" s="145" t="s">
        <v>548</v>
      </c>
    </row>
    <row r="373" spans="2:65" s="11" customFormat="1" ht="25.9" customHeight="1">
      <c r="B373" s="121"/>
      <c r="D373" s="122" t="s">
        <v>77</v>
      </c>
      <c r="E373" s="123" t="s">
        <v>549</v>
      </c>
      <c r="F373" s="123" t="s">
        <v>550</v>
      </c>
      <c r="I373" s="124"/>
      <c r="J373" s="125">
        <f>BK373</f>
        <v>0</v>
      </c>
      <c r="L373" s="121"/>
      <c r="M373" s="126"/>
      <c r="P373" s="127">
        <f>P374+P387+P391+P393+P397+P422</f>
        <v>0</v>
      </c>
      <c r="R373" s="127">
        <f>R374+R387+R391+R393+R397+R422</f>
        <v>1.2126547800000003</v>
      </c>
      <c r="T373" s="128">
        <f>T374+T387+T391+T393+T397+T422</f>
        <v>0.27676000000000001</v>
      </c>
      <c r="AR373" s="122" t="s">
        <v>88</v>
      </c>
      <c r="AT373" s="129" t="s">
        <v>77</v>
      </c>
      <c r="AU373" s="129" t="s">
        <v>78</v>
      </c>
      <c r="AY373" s="122" t="s">
        <v>135</v>
      </c>
      <c r="BK373" s="130">
        <f>BK374+BK387+BK391+BK393+BK397+BK422</f>
        <v>0</v>
      </c>
    </row>
    <row r="374" spans="2:65" s="11" customFormat="1" ht="22.75" customHeight="1">
      <c r="B374" s="121"/>
      <c r="D374" s="122" t="s">
        <v>77</v>
      </c>
      <c r="E374" s="131" t="s">
        <v>551</v>
      </c>
      <c r="F374" s="131" t="s">
        <v>552</v>
      </c>
      <c r="I374" s="124"/>
      <c r="J374" s="132">
        <f>BK374</f>
        <v>0</v>
      </c>
      <c r="L374" s="121"/>
      <c r="M374" s="126"/>
      <c r="P374" s="127">
        <f>SUM(P375:P386)</f>
        <v>0</v>
      </c>
      <c r="R374" s="127">
        <f>SUM(R375:R386)</f>
        <v>0.13384550000000001</v>
      </c>
      <c r="T374" s="128">
        <f>SUM(T375:T386)</f>
        <v>0.169432</v>
      </c>
      <c r="AR374" s="122" t="s">
        <v>88</v>
      </c>
      <c r="AT374" s="129" t="s">
        <v>77</v>
      </c>
      <c r="AU374" s="129" t="s">
        <v>86</v>
      </c>
      <c r="AY374" s="122" t="s">
        <v>135</v>
      </c>
      <c r="BK374" s="130">
        <f>SUM(BK375:BK386)</f>
        <v>0</v>
      </c>
    </row>
    <row r="375" spans="2:65" s="1" customFormat="1" ht="16.5" customHeight="1">
      <c r="B375" s="32"/>
      <c r="C375" s="133" t="s">
        <v>553</v>
      </c>
      <c r="D375" s="133" t="s">
        <v>137</v>
      </c>
      <c r="E375" s="134" t="s">
        <v>554</v>
      </c>
      <c r="F375" s="135" t="s">
        <v>555</v>
      </c>
      <c r="G375" s="136" t="s">
        <v>208</v>
      </c>
      <c r="H375" s="137">
        <v>48.8</v>
      </c>
      <c r="I375" s="138"/>
      <c r="J375" s="139">
        <f>ROUND(I375*H375,2)</f>
        <v>0</v>
      </c>
      <c r="K375" s="140"/>
      <c r="L375" s="32"/>
      <c r="M375" s="141" t="s">
        <v>1</v>
      </c>
      <c r="N375" s="142" t="s">
        <v>43</v>
      </c>
      <c r="P375" s="143">
        <f>O375*H375</f>
        <v>0</v>
      </c>
      <c r="Q375" s="143">
        <v>0</v>
      </c>
      <c r="R375" s="143">
        <f>Q375*H375</f>
        <v>0</v>
      </c>
      <c r="S375" s="143">
        <v>2.5999999999999999E-3</v>
      </c>
      <c r="T375" s="144">
        <f>S375*H375</f>
        <v>0.12687999999999999</v>
      </c>
      <c r="AR375" s="145" t="s">
        <v>225</v>
      </c>
      <c r="AT375" s="145" t="s">
        <v>137</v>
      </c>
      <c r="AU375" s="145" t="s">
        <v>88</v>
      </c>
      <c r="AY375" s="17" t="s">
        <v>135</v>
      </c>
      <c r="BE375" s="146">
        <f>IF(N375="základní",J375,0)</f>
        <v>0</v>
      </c>
      <c r="BF375" s="146">
        <f>IF(N375="snížená",J375,0)</f>
        <v>0</v>
      </c>
      <c r="BG375" s="146">
        <f>IF(N375="zákl. přenesená",J375,0)</f>
        <v>0</v>
      </c>
      <c r="BH375" s="146">
        <f>IF(N375="sníž. přenesená",J375,0)</f>
        <v>0</v>
      </c>
      <c r="BI375" s="146">
        <f>IF(N375="nulová",J375,0)</f>
        <v>0</v>
      </c>
      <c r="BJ375" s="17" t="s">
        <v>86</v>
      </c>
      <c r="BK375" s="146">
        <f>ROUND(I375*H375,2)</f>
        <v>0</v>
      </c>
      <c r="BL375" s="17" t="s">
        <v>225</v>
      </c>
      <c r="BM375" s="145" t="s">
        <v>556</v>
      </c>
    </row>
    <row r="376" spans="2:65" s="1" customFormat="1" ht="16.5" customHeight="1">
      <c r="B376" s="32"/>
      <c r="C376" s="133" t="s">
        <v>557</v>
      </c>
      <c r="D376" s="133" t="s">
        <v>137</v>
      </c>
      <c r="E376" s="134" t="s">
        <v>558</v>
      </c>
      <c r="F376" s="135" t="s">
        <v>559</v>
      </c>
      <c r="G376" s="136" t="s">
        <v>208</v>
      </c>
      <c r="H376" s="137">
        <v>10.8</v>
      </c>
      <c r="I376" s="138"/>
      <c r="J376" s="139">
        <f>ROUND(I376*H376,2)</f>
        <v>0</v>
      </c>
      <c r="K376" s="140"/>
      <c r="L376" s="32"/>
      <c r="M376" s="141" t="s">
        <v>1</v>
      </c>
      <c r="N376" s="142" t="s">
        <v>43</v>
      </c>
      <c r="P376" s="143">
        <f>O376*H376</f>
        <v>0</v>
      </c>
      <c r="Q376" s="143">
        <v>0</v>
      </c>
      <c r="R376" s="143">
        <f>Q376*H376</f>
        <v>0</v>
      </c>
      <c r="S376" s="143">
        <v>3.9399999999999999E-3</v>
      </c>
      <c r="T376" s="144">
        <f>S376*H376</f>
        <v>4.2552E-2</v>
      </c>
      <c r="AR376" s="145" t="s">
        <v>225</v>
      </c>
      <c r="AT376" s="145" t="s">
        <v>137</v>
      </c>
      <c r="AU376" s="145" t="s">
        <v>88</v>
      </c>
      <c r="AY376" s="17" t="s">
        <v>135</v>
      </c>
      <c r="BE376" s="146">
        <f>IF(N376="základní",J376,0)</f>
        <v>0</v>
      </c>
      <c r="BF376" s="146">
        <f>IF(N376="snížená",J376,0)</f>
        <v>0</v>
      </c>
      <c r="BG376" s="146">
        <f>IF(N376="zákl. přenesená",J376,0)</f>
        <v>0</v>
      </c>
      <c r="BH376" s="146">
        <f>IF(N376="sníž. přenesená",J376,0)</f>
        <v>0</v>
      </c>
      <c r="BI376" s="146">
        <f>IF(N376="nulová",J376,0)</f>
        <v>0</v>
      </c>
      <c r="BJ376" s="17" t="s">
        <v>86</v>
      </c>
      <c r="BK376" s="146">
        <f>ROUND(I376*H376,2)</f>
        <v>0</v>
      </c>
      <c r="BL376" s="17" t="s">
        <v>225</v>
      </c>
      <c r="BM376" s="145" t="s">
        <v>560</v>
      </c>
    </row>
    <row r="377" spans="2:65" s="13" customFormat="1" ht="10">
      <c r="B377" s="154"/>
      <c r="D377" s="148" t="s">
        <v>143</v>
      </c>
      <c r="E377" s="155" t="s">
        <v>1</v>
      </c>
      <c r="F377" s="156" t="s">
        <v>561</v>
      </c>
      <c r="H377" s="157">
        <v>10.8</v>
      </c>
      <c r="I377" s="158"/>
      <c r="L377" s="154"/>
      <c r="M377" s="159"/>
      <c r="T377" s="160"/>
      <c r="AT377" s="155" t="s">
        <v>143</v>
      </c>
      <c r="AU377" s="155" t="s">
        <v>88</v>
      </c>
      <c r="AV377" s="13" t="s">
        <v>88</v>
      </c>
      <c r="AW377" s="13" t="s">
        <v>32</v>
      </c>
      <c r="AX377" s="13" t="s">
        <v>86</v>
      </c>
      <c r="AY377" s="155" t="s">
        <v>135</v>
      </c>
    </row>
    <row r="378" spans="2:65" s="1" customFormat="1" ht="24.15" customHeight="1">
      <c r="B378" s="32"/>
      <c r="C378" s="133" t="s">
        <v>562</v>
      </c>
      <c r="D378" s="133" t="s">
        <v>137</v>
      </c>
      <c r="E378" s="134" t="s">
        <v>563</v>
      </c>
      <c r="F378" s="135" t="s">
        <v>564</v>
      </c>
      <c r="G378" s="136" t="s">
        <v>208</v>
      </c>
      <c r="H378" s="137">
        <v>6</v>
      </c>
      <c r="I378" s="138"/>
      <c r="J378" s="139">
        <f>ROUND(I378*H378,2)</f>
        <v>0</v>
      </c>
      <c r="K378" s="140"/>
      <c r="L378" s="32"/>
      <c r="M378" s="141" t="s">
        <v>1</v>
      </c>
      <c r="N378" s="142" t="s">
        <v>43</v>
      </c>
      <c r="P378" s="143">
        <f>O378*H378</f>
        <v>0</v>
      </c>
      <c r="Q378" s="143">
        <v>8.9999999999999998E-4</v>
      </c>
      <c r="R378" s="143">
        <f>Q378*H378</f>
        <v>5.4000000000000003E-3</v>
      </c>
      <c r="S378" s="143">
        <v>0</v>
      </c>
      <c r="T378" s="144">
        <f>S378*H378</f>
        <v>0</v>
      </c>
      <c r="AR378" s="145" t="s">
        <v>225</v>
      </c>
      <c r="AT378" s="145" t="s">
        <v>137</v>
      </c>
      <c r="AU378" s="145" t="s">
        <v>88</v>
      </c>
      <c r="AY378" s="17" t="s">
        <v>135</v>
      </c>
      <c r="BE378" s="146">
        <f>IF(N378="základní",J378,0)</f>
        <v>0</v>
      </c>
      <c r="BF378" s="146">
        <f>IF(N378="snížená",J378,0)</f>
        <v>0</v>
      </c>
      <c r="BG378" s="146">
        <f>IF(N378="zákl. přenesená",J378,0)</f>
        <v>0</v>
      </c>
      <c r="BH378" s="146">
        <f>IF(N378="sníž. přenesená",J378,0)</f>
        <v>0</v>
      </c>
      <c r="BI378" s="146">
        <f>IF(N378="nulová",J378,0)</f>
        <v>0</v>
      </c>
      <c r="BJ378" s="17" t="s">
        <v>86</v>
      </c>
      <c r="BK378" s="146">
        <f>ROUND(I378*H378,2)</f>
        <v>0</v>
      </c>
      <c r="BL378" s="17" t="s">
        <v>225</v>
      </c>
      <c r="BM378" s="145" t="s">
        <v>565</v>
      </c>
    </row>
    <row r="379" spans="2:65" s="1" customFormat="1" ht="24.15" customHeight="1">
      <c r="B379" s="32"/>
      <c r="C379" s="133" t="s">
        <v>566</v>
      </c>
      <c r="D379" s="133" t="s">
        <v>137</v>
      </c>
      <c r="E379" s="134" t="s">
        <v>567</v>
      </c>
      <c r="F379" s="135" t="s">
        <v>568</v>
      </c>
      <c r="G379" s="136" t="s">
        <v>208</v>
      </c>
      <c r="H379" s="137">
        <v>7.25</v>
      </c>
      <c r="I379" s="138"/>
      <c r="J379" s="139">
        <f>ROUND(I379*H379,2)</f>
        <v>0</v>
      </c>
      <c r="K379" s="140"/>
      <c r="L379" s="32"/>
      <c r="M379" s="141" t="s">
        <v>1</v>
      </c>
      <c r="N379" s="142" t="s">
        <v>43</v>
      </c>
      <c r="P379" s="143">
        <f>O379*H379</f>
        <v>0</v>
      </c>
      <c r="Q379" s="143">
        <v>2.9099999999999998E-3</v>
      </c>
      <c r="R379" s="143">
        <f>Q379*H379</f>
        <v>2.1097499999999998E-2</v>
      </c>
      <c r="S379" s="143">
        <v>0</v>
      </c>
      <c r="T379" s="144">
        <f>S379*H379</f>
        <v>0</v>
      </c>
      <c r="AR379" s="145" t="s">
        <v>225</v>
      </c>
      <c r="AT379" s="145" t="s">
        <v>137</v>
      </c>
      <c r="AU379" s="145" t="s">
        <v>88</v>
      </c>
      <c r="AY379" s="17" t="s">
        <v>135</v>
      </c>
      <c r="BE379" s="146">
        <f>IF(N379="základní",J379,0)</f>
        <v>0</v>
      </c>
      <c r="BF379" s="146">
        <f>IF(N379="snížená",J379,0)</f>
        <v>0</v>
      </c>
      <c r="BG379" s="146">
        <f>IF(N379="zákl. přenesená",J379,0)</f>
        <v>0</v>
      </c>
      <c r="BH379" s="146">
        <f>IF(N379="sníž. přenesená",J379,0)</f>
        <v>0</v>
      </c>
      <c r="BI379" s="146">
        <f>IF(N379="nulová",J379,0)</f>
        <v>0</v>
      </c>
      <c r="BJ379" s="17" t="s">
        <v>86</v>
      </c>
      <c r="BK379" s="146">
        <f>ROUND(I379*H379,2)</f>
        <v>0</v>
      </c>
      <c r="BL379" s="17" t="s">
        <v>225</v>
      </c>
      <c r="BM379" s="145" t="s">
        <v>569</v>
      </c>
    </row>
    <row r="380" spans="2:65" s="12" customFormat="1" ht="10">
      <c r="B380" s="147"/>
      <c r="D380" s="148" t="s">
        <v>143</v>
      </c>
      <c r="E380" s="149" t="s">
        <v>1</v>
      </c>
      <c r="F380" s="150" t="s">
        <v>570</v>
      </c>
      <c r="H380" s="149" t="s">
        <v>1</v>
      </c>
      <c r="I380" s="151"/>
      <c r="L380" s="147"/>
      <c r="M380" s="152"/>
      <c r="T380" s="153"/>
      <c r="AT380" s="149" t="s">
        <v>143</v>
      </c>
      <c r="AU380" s="149" t="s">
        <v>88</v>
      </c>
      <c r="AV380" s="12" t="s">
        <v>86</v>
      </c>
      <c r="AW380" s="12" t="s">
        <v>32</v>
      </c>
      <c r="AX380" s="12" t="s">
        <v>78</v>
      </c>
      <c r="AY380" s="149" t="s">
        <v>135</v>
      </c>
    </row>
    <row r="381" spans="2:65" s="13" customFormat="1" ht="10">
      <c r="B381" s="154"/>
      <c r="D381" s="148" t="s">
        <v>143</v>
      </c>
      <c r="E381" s="155" t="s">
        <v>1</v>
      </c>
      <c r="F381" s="156" t="s">
        <v>571</v>
      </c>
      <c r="H381" s="157">
        <v>7.25</v>
      </c>
      <c r="I381" s="158"/>
      <c r="L381" s="154"/>
      <c r="M381" s="159"/>
      <c r="T381" s="160"/>
      <c r="AT381" s="155" t="s">
        <v>143</v>
      </c>
      <c r="AU381" s="155" t="s">
        <v>88</v>
      </c>
      <c r="AV381" s="13" t="s">
        <v>88</v>
      </c>
      <c r="AW381" s="13" t="s">
        <v>32</v>
      </c>
      <c r="AX381" s="13" t="s">
        <v>86</v>
      </c>
      <c r="AY381" s="155" t="s">
        <v>135</v>
      </c>
    </row>
    <row r="382" spans="2:65" s="1" customFormat="1" ht="16.5" customHeight="1">
      <c r="B382" s="32"/>
      <c r="C382" s="133" t="s">
        <v>572</v>
      </c>
      <c r="D382" s="133" t="s">
        <v>137</v>
      </c>
      <c r="E382" s="134" t="s">
        <v>573</v>
      </c>
      <c r="F382" s="135" t="s">
        <v>574</v>
      </c>
      <c r="G382" s="136" t="s">
        <v>309</v>
      </c>
      <c r="H382" s="137">
        <v>50</v>
      </c>
      <c r="I382" s="138"/>
      <c r="J382" s="139">
        <f>ROUND(I382*H382,2)</f>
        <v>0</v>
      </c>
      <c r="K382" s="140"/>
      <c r="L382" s="32"/>
      <c r="M382" s="141" t="s">
        <v>1</v>
      </c>
      <c r="N382" s="142" t="s">
        <v>43</v>
      </c>
      <c r="P382" s="143">
        <f>O382*H382</f>
        <v>0</v>
      </c>
      <c r="Q382" s="143">
        <v>0</v>
      </c>
      <c r="R382" s="143">
        <f>Q382*H382</f>
        <v>0</v>
      </c>
      <c r="S382" s="143">
        <v>0</v>
      </c>
      <c r="T382" s="144">
        <f>S382*H382</f>
        <v>0</v>
      </c>
      <c r="AR382" s="145" t="s">
        <v>225</v>
      </c>
      <c r="AT382" s="145" t="s">
        <v>137</v>
      </c>
      <c r="AU382" s="145" t="s">
        <v>88</v>
      </c>
      <c r="AY382" s="17" t="s">
        <v>135</v>
      </c>
      <c r="BE382" s="146">
        <f>IF(N382="základní",J382,0)</f>
        <v>0</v>
      </c>
      <c r="BF382" s="146">
        <f>IF(N382="snížená",J382,0)</f>
        <v>0</v>
      </c>
      <c r="BG382" s="146">
        <f>IF(N382="zákl. přenesená",J382,0)</f>
        <v>0</v>
      </c>
      <c r="BH382" s="146">
        <f>IF(N382="sníž. přenesená",J382,0)</f>
        <v>0</v>
      </c>
      <c r="BI382" s="146">
        <f>IF(N382="nulová",J382,0)</f>
        <v>0</v>
      </c>
      <c r="BJ382" s="17" t="s">
        <v>86</v>
      </c>
      <c r="BK382" s="146">
        <f>ROUND(I382*H382,2)</f>
        <v>0</v>
      </c>
      <c r="BL382" s="17" t="s">
        <v>225</v>
      </c>
      <c r="BM382" s="145" t="s">
        <v>575</v>
      </c>
    </row>
    <row r="383" spans="2:65" s="1" customFormat="1" ht="24.15" customHeight="1">
      <c r="B383" s="32"/>
      <c r="C383" s="133" t="s">
        <v>576</v>
      </c>
      <c r="D383" s="133" t="s">
        <v>137</v>
      </c>
      <c r="E383" s="134" t="s">
        <v>577</v>
      </c>
      <c r="F383" s="135" t="s">
        <v>578</v>
      </c>
      <c r="G383" s="136" t="s">
        <v>208</v>
      </c>
      <c r="H383" s="137">
        <v>48.8</v>
      </c>
      <c r="I383" s="138"/>
      <c r="J383" s="139">
        <f>ROUND(I383*H383,2)</f>
        <v>0</v>
      </c>
      <c r="K383" s="140"/>
      <c r="L383" s="32"/>
      <c r="M383" s="141" t="s">
        <v>1</v>
      </c>
      <c r="N383" s="142" t="s">
        <v>43</v>
      </c>
      <c r="P383" s="143">
        <f>O383*H383</f>
        <v>0</v>
      </c>
      <c r="Q383" s="143">
        <v>1.6900000000000001E-3</v>
      </c>
      <c r="R383" s="143">
        <f>Q383*H383</f>
        <v>8.2472000000000004E-2</v>
      </c>
      <c r="S383" s="143">
        <v>0</v>
      </c>
      <c r="T383" s="144">
        <f>S383*H383</f>
        <v>0</v>
      </c>
      <c r="AR383" s="145" t="s">
        <v>225</v>
      </c>
      <c r="AT383" s="145" t="s">
        <v>137</v>
      </c>
      <c r="AU383" s="145" t="s">
        <v>88</v>
      </c>
      <c r="AY383" s="17" t="s">
        <v>135</v>
      </c>
      <c r="BE383" s="146">
        <f>IF(N383="základní",J383,0)</f>
        <v>0</v>
      </c>
      <c r="BF383" s="146">
        <f>IF(N383="snížená",J383,0)</f>
        <v>0</v>
      </c>
      <c r="BG383" s="146">
        <f>IF(N383="zákl. přenesená",J383,0)</f>
        <v>0</v>
      </c>
      <c r="BH383" s="146">
        <f>IF(N383="sníž. přenesená",J383,0)</f>
        <v>0</v>
      </c>
      <c r="BI383" s="146">
        <f>IF(N383="nulová",J383,0)</f>
        <v>0</v>
      </c>
      <c r="BJ383" s="17" t="s">
        <v>86</v>
      </c>
      <c r="BK383" s="146">
        <f>ROUND(I383*H383,2)</f>
        <v>0</v>
      </c>
      <c r="BL383" s="17" t="s">
        <v>225</v>
      </c>
      <c r="BM383" s="145" t="s">
        <v>579</v>
      </c>
    </row>
    <row r="384" spans="2:65" s="1" customFormat="1" ht="24.15" customHeight="1">
      <c r="B384" s="32"/>
      <c r="C384" s="133" t="s">
        <v>580</v>
      </c>
      <c r="D384" s="133" t="s">
        <v>137</v>
      </c>
      <c r="E384" s="134" t="s">
        <v>581</v>
      </c>
      <c r="F384" s="135" t="s">
        <v>582</v>
      </c>
      <c r="G384" s="136" t="s">
        <v>309</v>
      </c>
      <c r="H384" s="137">
        <v>4</v>
      </c>
      <c r="I384" s="138"/>
      <c r="J384" s="139">
        <f>ROUND(I384*H384,2)</f>
        <v>0</v>
      </c>
      <c r="K384" s="140"/>
      <c r="L384" s="32"/>
      <c r="M384" s="141" t="s">
        <v>1</v>
      </c>
      <c r="N384" s="142" t="s">
        <v>43</v>
      </c>
      <c r="P384" s="143">
        <f>O384*H384</f>
        <v>0</v>
      </c>
      <c r="Q384" s="143">
        <v>3.6000000000000002E-4</v>
      </c>
      <c r="R384" s="143">
        <f>Q384*H384</f>
        <v>1.4400000000000001E-3</v>
      </c>
      <c r="S384" s="143">
        <v>0</v>
      </c>
      <c r="T384" s="144">
        <f>S384*H384</f>
        <v>0</v>
      </c>
      <c r="AR384" s="145" t="s">
        <v>225</v>
      </c>
      <c r="AT384" s="145" t="s">
        <v>137</v>
      </c>
      <c r="AU384" s="145" t="s">
        <v>88</v>
      </c>
      <c r="AY384" s="17" t="s">
        <v>135</v>
      </c>
      <c r="BE384" s="146">
        <f>IF(N384="základní",J384,0)</f>
        <v>0</v>
      </c>
      <c r="BF384" s="146">
        <f>IF(N384="snížená",J384,0)</f>
        <v>0</v>
      </c>
      <c r="BG384" s="146">
        <f>IF(N384="zákl. přenesená",J384,0)</f>
        <v>0</v>
      </c>
      <c r="BH384" s="146">
        <f>IF(N384="sníž. přenesená",J384,0)</f>
        <v>0</v>
      </c>
      <c r="BI384" s="146">
        <f>IF(N384="nulová",J384,0)</f>
        <v>0</v>
      </c>
      <c r="BJ384" s="17" t="s">
        <v>86</v>
      </c>
      <c r="BK384" s="146">
        <f>ROUND(I384*H384,2)</f>
        <v>0</v>
      </c>
      <c r="BL384" s="17" t="s">
        <v>225</v>
      </c>
      <c r="BM384" s="145" t="s">
        <v>583</v>
      </c>
    </row>
    <row r="385" spans="2:65" s="1" customFormat="1" ht="24.15" customHeight="1">
      <c r="B385" s="32"/>
      <c r="C385" s="133" t="s">
        <v>584</v>
      </c>
      <c r="D385" s="133" t="s">
        <v>137</v>
      </c>
      <c r="E385" s="134" t="s">
        <v>585</v>
      </c>
      <c r="F385" s="135" t="s">
        <v>586</v>
      </c>
      <c r="G385" s="136" t="s">
        <v>208</v>
      </c>
      <c r="H385" s="137">
        <v>10.8</v>
      </c>
      <c r="I385" s="138"/>
      <c r="J385" s="139">
        <f>ROUND(I385*H385,2)</f>
        <v>0</v>
      </c>
      <c r="K385" s="140"/>
      <c r="L385" s="32"/>
      <c r="M385" s="141" t="s">
        <v>1</v>
      </c>
      <c r="N385" s="142" t="s">
        <v>43</v>
      </c>
      <c r="P385" s="143">
        <f>O385*H385</f>
        <v>0</v>
      </c>
      <c r="Q385" s="143">
        <v>2.1700000000000001E-3</v>
      </c>
      <c r="R385" s="143">
        <f>Q385*H385</f>
        <v>2.3436000000000002E-2</v>
      </c>
      <c r="S385" s="143">
        <v>0</v>
      </c>
      <c r="T385" s="144">
        <f>S385*H385</f>
        <v>0</v>
      </c>
      <c r="AR385" s="145" t="s">
        <v>225</v>
      </c>
      <c r="AT385" s="145" t="s">
        <v>137</v>
      </c>
      <c r="AU385" s="145" t="s">
        <v>88</v>
      </c>
      <c r="AY385" s="17" t="s">
        <v>135</v>
      </c>
      <c r="BE385" s="146">
        <f>IF(N385="základní",J385,0)</f>
        <v>0</v>
      </c>
      <c r="BF385" s="146">
        <f>IF(N385="snížená",J385,0)</f>
        <v>0</v>
      </c>
      <c r="BG385" s="146">
        <f>IF(N385="zákl. přenesená",J385,0)</f>
        <v>0</v>
      </c>
      <c r="BH385" s="146">
        <f>IF(N385="sníž. přenesená",J385,0)</f>
        <v>0</v>
      </c>
      <c r="BI385" s="146">
        <f>IF(N385="nulová",J385,0)</f>
        <v>0</v>
      </c>
      <c r="BJ385" s="17" t="s">
        <v>86</v>
      </c>
      <c r="BK385" s="146">
        <f>ROUND(I385*H385,2)</f>
        <v>0</v>
      </c>
      <c r="BL385" s="17" t="s">
        <v>225</v>
      </c>
      <c r="BM385" s="145" t="s">
        <v>587</v>
      </c>
    </row>
    <row r="386" spans="2:65" s="1" customFormat="1" ht="24.15" customHeight="1">
      <c r="B386" s="32"/>
      <c r="C386" s="133" t="s">
        <v>588</v>
      </c>
      <c r="D386" s="133" t="s">
        <v>137</v>
      </c>
      <c r="E386" s="134" t="s">
        <v>589</v>
      </c>
      <c r="F386" s="135" t="s">
        <v>590</v>
      </c>
      <c r="G386" s="136" t="s">
        <v>165</v>
      </c>
      <c r="H386" s="137">
        <v>0.13400000000000001</v>
      </c>
      <c r="I386" s="138"/>
      <c r="J386" s="139">
        <f>ROUND(I386*H386,2)</f>
        <v>0</v>
      </c>
      <c r="K386" s="140"/>
      <c r="L386" s="32"/>
      <c r="M386" s="141" t="s">
        <v>1</v>
      </c>
      <c r="N386" s="142" t="s">
        <v>43</v>
      </c>
      <c r="P386" s="143">
        <f>O386*H386</f>
        <v>0</v>
      </c>
      <c r="Q386" s="143">
        <v>0</v>
      </c>
      <c r="R386" s="143">
        <f>Q386*H386</f>
        <v>0</v>
      </c>
      <c r="S386" s="143">
        <v>0</v>
      </c>
      <c r="T386" s="144">
        <f>S386*H386</f>
        <v>0</v>
      </c>
      <c r="AR386" s="145" t="s">
        <v>225</v>
      </c>
      <c r="AT386" s="145" t="s">
        <v>137</v>
      </c>
      <c r="AU386" s="145" t="s">
        <v>88</v>
      </c>
      <c r="AY386" s="17" t="s">
        <v>135</v>
      </c>
      <c r="BE386" s="146">
        <f>IF(N386="základní",J386,0)</f>
        <v>0</v>
      </c>
      <c r="BF386" s="146">
        <f>IF(N386="snížená",J386,0)</f>
        <v>0</v>
      </c>
      <c r="BG386" s="146">
        <f>IF(N386="zákl. přenesená",J386,0)</f>
        <v>0</v>
      </c>
      <c r="BH386" s="146">
        <f>IF(N386="sníž. přenesená",J386,0)</f>
        <v>0</v>
      </c>
      <c r="BI386" s="146">
        <f>IF(N386="nulová",J386,0)</f>
        <v>0</v>
      </c>
      <c r="BJ386" s="17" t="s">
        <v>86</v>
      </c>
      <c r="BK386" s="146">
        <f>ROUND(I386*H386,2)</f>
        <v>0</v>
      </c>
      <c r="BL386" s="17" t="s">
        <v>225</v>
      </c>
      <c r="BM386" s="145" t="s">
        <v>591</v>
      </c>
    </row>
    <row r="387" spans="2:65" s="11" customFormat="1" ht="22.75" customHeight="1">
      <c r="B387" s="121"/>
      <c r="D387" s="122" t="s">
        <v>77</v>
      </c>
      <c r="E387" s="131" t="s">
        <v>592</v>
      </c>
      <c r="F387" s="131" t="s">
        <v>593</v>
      </c>
      <c r="I387" s="124"/>
      <c r="J387" s="132">
        <f>BK387</f>
        <v>0</v>
      </c>
      <c r="L387" s="121"/>
      <c r="M387" s="126"/>
      <c r="P387" s="127">
        <f>SUM(P388:P390)</f>
        <v>0</v>
      </c>
      <c r="R387" s="127">
        <f>SUM(R388:R390)</f>
        <v>0</v>
      </c>
      <c r="T387" s="128">
        <f>SUM(T388:T390)</f>
        <v>2.4E-2</v>
      </c>
      <c r="AR387" s="122" t="s">
        <v>88</v>
      </c>
      <c r="AT387" s="129" t="s">
        <v>77</v>
      </c>
      <c r="AU387" s="129" t="s">
        <v>86</v>
      </c>
      <c r="AY387" s="122" t="s">
        <v>135</v>
      </c>
      <c r="BK387" s="130">
        <f>SUM(BK388:BK390)</f>
        <v>0</v>
      </c>
    </row>
    <row r="388" spans="2:65" s="1" customFormat="1" ht="24.15" customHeight="1">
      <c r="B388" s="32"/>
      <c r="C388" s="133" t="s">
        <v>594</v>
      </c>
      <c r="D388" s="133" t="s">
        <v>137</v>
      </c>
      <c r="E388" s="134" t="s">
        <v>595</v>
      </c>
      <c r="F388" s="135" t="s">
        <v>596</v>
      </c>
      <c r="G388" s="136" t="s">
        <v>309</v>
      </c>
      <c r="H388" s="137">
        <v>1</v>
      </c>
      <c r="I388" s="138"/>
      <c r="J388" s="139">
        <f>ROUND(I388*H388,2)</f>
        <v>0</v>
      </c>
      <c r="K388" s="140"/>
      <c r="L388" s="32"/>
      <c r="M388" s="141" t="s">
        <v>1</v>
      </c>
      <c r="N388" s="142" t="s">
        <v>43</v>
      </c>
      <c r="P388" s="143">
        <f>O388*H388</f>
        <v>0</v>
      </c>
      <c r="Q388" s="143">
        <v>0</v>
      </c>
      <c r="R388" s="143">
        <f>Q388*H388</f>
        <v>0</v>
      </c>
      <c r="S388" s="143">
        <v>2.4E-2</v>
      </c>
      <c r="T388" s="144">
        <f>S388*H388</f>
        <v>2.4E-2</v>
      </c>
      <c r="AR388" s="145" t="s">
        <v>225</v>
      </c>
      <c r="AT388" s="145" t="s">
        <v>137</v>
      </c>
      <c r="AU388" s="145" t="s">
        <v>88</v>
      </c>
      <c r="AY388" s="17" t="s">
        <v>135</v>
      </c>
      <c r="BE388" s="146">
        <f>IF(N388="základní",J388,0)</f>
        <v>0</v>
      </c>
      <c r="BF388" s="146">
        <f>IF(N388="snížená",J388,0)</f>
        <v>0</v>
      </c>
      <c r="BG388" s="146">
        <f>IF(N388="zákl. přenesená",J388,0)</f>
        <v>0</v>
      </c>
      <c r="BH388" s="146">
        <f>IF(N388="sníž. přenesená",J388,0)</f>
        <v>0</v>
      </c>
      <c r="BI388" s="146">
        <f>IF(N388="nulová",J388,0)</f>
        <v>0</v>
      </c>
      <c r="BJ388" s="17" t="s">
        <v>86</v>
      </c>
      <c r="BK388" s="146">
        <f>ROUND(I388*H388,2)</f>
        <v>0</v>
      </c>
      <c r="BL388" s="17" t="s">
        <v>225</v>
      </c>
      <c r="BM388" s="145" t="s">
        <v>597</v>
      </c>
    </row>
    <row r="389" spans="2:65" s="12" customFormat="1" ht="10">
      <c r="B389" s="147"/>
      <c r="D389" s="148" t="s">
        <v>143</v>
      </c>
      <c r="E389" s="149" t="s">
        <v>1</v>
      </c>
      <c r="F389" s="150" t="s">
        <v>351</v>
      </c>
      <c r="H389" s="149" t="s">
        <v>1</v>
      </c>
      <c r="I389" s="151"/>
      <c r="L389" s="147"/>
      <c r="M389" s="152"/>
      <c r="T389" s="153"/>
      <c r="AT389" s="149" t="s">
        <v>143</v>
      </c>
      <c r="AU389" s="149" t="s">
        <v>88</v>
      </c>
      <c r="AV389" s="12" t="s">
        <v>86</v>
      </c>
      <c r="AW389" s="12" t="s">
        <v>32</v>
      </c>
      <c r="AX389" s="12" t="s">
        <v>78</v>
      </c>
      <c r="AY389" s="149" t="s">
        <v>135</v>
      </c>
    </row>
    <row r="390" spans="2:65" s="13" customFormat="1" ht="10">
      <c r="B390" s="154"/>
      <c r="D390" s="148" t="s">
        <v>143</v>
      </c>
      <c r="E390" s="155" t="s">
        <v>1</v>
      </c>
      <c r="F390" s="156" t="s">
        <v>86</v>
      </c>
      <c r="H390" s="157">
        <v>1</v>
      </c>
      <c r="I390" s="158"/>
      <c r="L390" s="154"/>
      <c r="M390" s="159"/>
      <c r="T390" s="160"/>
      <c r="AT390" s="155" t="s">
        <v>143</v>
      </c>
      <c r="AU390" s="155" t="s">
        <v>88</v>
      </c>
      <c r="AV390" s="13" t="s">
        <v>88</v>
      </c>
      <c r="AW390" s="13" t="s">
        <v>32</v>
      </c>
      <c r="AX390" s="13" t="s">
        <v>86</v>
      </c>
      <c r="AY390" s="155" t="s">
        <v>135</v>
      </c>
    </row>
    <row r="391" spans="2:65" s="11" customFormat="1" ht="22.75" customHeight="1">
      <c r="B391" s="121"/>
      <c r="D391" s="122" t="s">
        <v>77</v>
      </c>
      <c r="E391" s="131" t="s">
        <v>598</v>
      </c>
      <c r="F391" s="131" t="s">
        <v>599</v>
      </c>
      <c r="I391" s="124"/>
      <c r="J391" s="132">
        <f>BK391</f>
        <v>0</v>
      </c>
      <c r="L391" s="121"/>
      <c r="M391" s="126"/>
      <c r="P391" s="127">
        <f>P392</f>
        <v>0</v>
      </c>
      <c r="R391" s="127">
        <f>R392</f>
        <v>0</v>
      </c>
      <c r="T391" s="128">
        <f>T392</f>
        <v>0</v>
      </c>
      <c r="AR391" s="122" t="s">
        <v>88</v>
      </c>
      <c r="AT391" s="129" t="s">
        <v>77</v>
      </c>
      <c r="AU391" s="129" t="s">
        <v>86</v>
      </c>
      <c r="AY391" s="122" t="s">
        <v>135</v>
      </c>
      <c r="BK391" s="130">
        <f>BK392</f>
        <v>0</v>
      </c>
    </row>
    <row r="392" spans="2:65" s="1" customFormat="1" ht="16.5" customHeight="1">
      <c r="B392" s="32"/>
      <c r="C392" s="133" t="s">
        <v>600</v>
      </c>
      <c r="D392" s="133" t="s">
        <v>137</v>
      </c>
      <c r="E392" s="134" t="s">
        <v>601</v>
      </c>
      <c r="F392" s="135" t="s">
        <v>602</v>
      </c>
      <c r="G392" s="136" t="s">
        <v>309</v>
      </c>
      <c r="H392" s="137">
        <v>16</v>
      </c>
      <c r="I392" s="138"/>
      <c r="J392" s="139">
        <f>ROUND(I392*H392,2)</f>
        <v>0</v>
      </c>
      <c r="K392" s="140"/>
      <c r="L392" s="32"/>
      <c r="M392" s="141" t="s">
        <v>1</v>
      </c>
      <c r="N392" s="142" t="s">
        <v>43</v>
      </c>
      <c r="P392" s="143">
        <f>O392*H392</f>
        <v>0</v>
      </c>
      <c r="Q392" s="143">
        <v>0</v>
      </c>
      <c r="R392" s="143">
        <f>Q392*H392</f>
        <v>0</v>
      </c>
      <c r="S392" s="143">
        <v>0</v>
      </c>
      <c r="T392" s="144">
        <f>S392*H392</f>
        <v>0</v>
      </c>
      <c r="AR392" s="145" t="s">
        <v>225</v>
      </c>
      <c r="AT392" s="145" t="s">
        <v>137</v>
      </c>
      <c r="AU392" s="145" t="s">
        <v>88</v>
      </c>
      <c r="AY392" s="17" t="s">
        <v>135</v>
      </c>
      <c r="BE392" s="146">
        <f>IF(N392="základní",J392,0)</f>
        <v>0</v>
      </c>
      <c r="BF392" s="146">
        <f>IF(N392="snížená",J392,0)</f>
        <v>0</v>
      </c>
      <c r="BG392" s="146">
        <f>IF(N392="zákl. přenesená",J392,0)</f>
        <v>0</v>
      </c>
      <c r="BH392" s="146">
        <f>IF(N392="sníž. přenesená",J392,0)</f>
        <v>0</v>
      </c>
      <c r="BI392" s="146">
        <f>IF(N392="nulová",J392,0)</f>
        <v>0</v>
      </c>
      <c r="BJ392" s="17" t="s">
        <v>86</v>
      </c>
      <c r="BK392" s="146">
        <f>ROUND(I392*H392,2)</f>
        <v>0</v>
      </c>
      <c r="BL392" s="17" t="s">
        <v>225</v>
      </c>
      <c r="BM392" s="145" t="s">
        <v>603</v>
      </c>
    </row>
    <row r="393" spans="2:65" s="11" customFormat="1" ht="22.75" customHeight="1">
      <c r="B393" s="121"/>
      <c r="D393" s="122" t="s">
        <v>77</v>
      </c>
      <c r="E393" s="131" t="s">
        <v>604</v>
      </c>
      <c r="F393" s="131" t="s">
        <v>605</v>
      </c>
      <c r="I393" s="124"/>
      <c r="J393" s="132">
        <f>BK393</f>
        <v>0</v>
      </c>
      <c r="L393" s="121"/>
      <c r="M393" s="126"/>
      <c r="P393" s="127">
        <f>SUM(P394:P396)</f>
        <v>0</v>
      </c>
      <c r="R393" s="127">
        <f>SUM(R394:R396)</f>
        <v>0.21504000000000004</v>
      </c>
      <c r="T393" s="128">
        <f>SUM(T394:T396)</f>
        <v>0</v>
      </c>
      <c r="AR393" s="122" t="s">
        <v>88</v>
      </c>
      <c r="AT393" s="129" t="s">
        <v>77</v>
      </c>
      <c r="AU393" s="129" t="s">
        <v>86</v>
      </c>
      <c r="AY393" s="122" t="s">
        <v>135</v>
      </c>
      <c r="BK393" s="130">
        <f>SUM(BK394:BK396)</f>
        <v>0</v>
      </c>
    </row>
    <row r="394" spans="2:65" s="1" customFormat="1" ht="33" customHeight="1">
      <c r="B394" s="32"/>
      <c r="C394" s="133" t="s">
        <v>606</v>
      </c>
      <c r="D394" s="133" t="s">
        <v>137</v>
      </c>
      <c r="E394" s="134" t="s">
        <v>607</v>
      </c>
      <c r="F394" s="135" t="s">
        <v>608</v>
      </c>
      <c r="G394" s="136" t="s">
        <v>187</v>
      </c>
      <c r="H394" s="137">
        <v>268.8</v>
      </c>
      <c r="I394" s="138"/>
      <c r="J394" s="139">
        <f>ROUND(I394*H394,2)</f>
        <v>0</v>
      </c>
      <c r="K394" s="140"/>
      <c r="L394" s="32"/>
      <c r="M394" s="141" t="s">
        <v>1</v>
      </c>
      <c r="N394" s="142" t="s">
        <v>43</v>
      </c>
      <c r="P394" s="143">
        <f>O394*H394</f>
        <v>0</v>
      </c>
      <c r="Q394" s="143">
        <v>5.5000000000000003E-4</v>
      </c>
      <c r="R394" s="143">
        <f>Q394*H394</f>
        <v>0.14784000000000003</v>
      </c>
      <c r="S394" s="143">
        <v>0</v>
      </c>
      <c r="T394" s="144">
        <f>S394*H394</f>
        <v>0</v>
      </c>
      <c r="AR394" s="145" t="s">
        <v>225</v>
      </c>
      <c r="AT394" s="145" t="s">
        <v>137</v>
      </c>
      <c r="AU394" s="145" t="s">
        <v>88</v>
      </c>
      <c r="AY394" s="17" t="s">
        <v>135</v>
      </c>
      <c r="BE394" s="146">
        <f>IF(N394="základní",J394,0)</f>
        <v>0</v>
      </c>
      <c r="BF394" s="146">
        <f>IF(N394="snížená",J394,0)</f>
        <v>0</v>
      </c>
      <c r="BG394" s="146">
        <f>IF(N394="zákl. přenesená",J394,0)</f>
        <v>0</v>
      </c>
      <c r="BH394" s="146">
        <f>IF(N394="sníž. přenesená",J394,0)</f>
        <v>0</v>
      </c>
      <c r="BI394" s="146">
        <f>IF(N394="nulová",J394,0)</f>
        <v>0</v>
      </c>
      <c r="BJ394" s="17" t="s">
        <v>86</v>
      </c>
      <c r="BK394" s="146">
        <f>ROUND(I394*H394,2)</f>
        <v>0</v>
      </c>
      <c r="BL394" s="17" t="s">
        <v>225</v>
      </c>
      <c r="BM394" s="145" t="s">
        <v>609</v>
      </c>
    </row>
    <row r="395" spans="2:65" s="13" customFormat="1" ht="10">
      <c r="B395" s="154"/>
      <c r="D395" s="148" t="s">
        <v>143</v>
      </c>
      <c r="E395" s="155" t="s">
        <v>1</v>
      </c>
      <c r="F395" s="156" t="s">
        <v>336</v>
      </c>
      <c r="H395" s="157">
        <v>268.8</v>
      </c>
      <c r="I395" s="158"/>
      <c r="L395" s="154"/>
      <c r="M395" s="159"/>
      <c r="T395" s="160"/>
      <c r="AT395" s="155" t="s">
        <v>143</v>
      </c>
      <c r="AU395" s="155" t="s">
        <v>88</v>
      </c>
      <c r="AV395" s="13" t="s">
        <v>88</v>
      </c>
      <c r="AW395" s="13" t="s">
        <v>32</v>
      </c>
      <c r="AX395" s="13" t="s">
        <v>86</v>
      </c>
      <c r="AY395" s="155" t="s">
        <v>135</v>
      </c>
    </row>
    <row r="396" spans="2:65" s="1" customFormat="1" ht="55.5" customHeight="1">
      <c r="B396" s="32"/>
      <c r="C396" s="133" t="s">
        <v>610</v>
      </c>
      <c r="D396" s="133" t="s">
        <v>137</v>
      </c>
      <c r="E396" s="134" t="s">
        <v>611</v>
      </c>
      <c r="F396" s="135" t="s">
        <v>612</v>
      </c>
      <c r="G396" s="136" t="s">
        <v>187</v>
      </c>
      <c r="H396" s="137">
        <v>268.8</v>
      </c>
      <c r="I396" s="138"/>
      <c r="J396" s="139">
        <f>ROUND(I396*H396,2)</f>
        <v>0</v>
      </c>
      <c r="K396" s="140"/>
      <c r="L396" s="32"/>
      <c r="M396" s="141" t="s">
        <v>1</v>
      </c>
      <c r="N396" s="142" t="s">
        <v>43</v>
      </c>
      <c r="P396" s="143">
        <f>O396*H396</f>
        <v>0</v>
      </c>
      <c r="Q396" s="143">
        <v>2.5000000000000001E-4</v>
      </c>
      <c r="R396" s="143">
        <f>Q396*H396</f>
        <v>6.720000000000001E-2</v>
      </c>
      <c r="S396" s="143">
        <v>0</v>
      </c>
      <c r="T396" s="144">
        <f>S396*H396</f>
        <v>0</v>
      </c>
      <c r="AR396" s="145" t="s">
        <v>225</v>
      </c>
      <c r="AT396" s="145" t="s">
        <v>137</v>
      </c>
      <c r="AU396" s="145" t="s">
        <v>88</v>
      </c>
      <c r="AY396" s="17" t="s">
        <v>135</v>
      </c>
      <c r="BE396" s="146">
        <f>IF(N396="základní",J396,0)</f>
        <v>0</v>
      </c>
      <c r="BF396" s="146">
        <f>IF(N396="snížená",J396,0)</f>
        <v>0</v>
      </c>
      <c r="BG396" s="146">
        <f>IF(N396="zákl. přenesená",J396,0)</f>
        <v>0</v>
      </c>
      <c r="BH396" s="146">
        <f>IF(N396="sníž. přenesená",J396,0)</f>
        <v>0</v>
      </c>
      <c r="BI396" s="146">
        <f>IF(N396="nulová",J396,0)</f>
        <v>0</v>
      </c>
      <c r="BJ396" s="17" t="s">
        <v>86</v>
      </c>
      <c r="BK396" s="146">
        <f>ROUND(I396*H396,2)</f>
        <v>0</v>
      </c>
      <c r="BL396" s="17" t="s">
        <v>225</v>
      </c>
      <c r="BM396" s="145" t="s">
        <v>613</v>
      </c>
    </row>
    <row r="397" spans="2:65" s="11" customFormat="1" ht="22.75" customHeight="1">
      <c r="B397" s="121"/>
      <c r="D397" s="122" t="s">
        <v>77</v>
      </c>
      <c r="E397" s="131" t="s">
        <v>614</v>
      </c>
      <c r="F397" s="131" t="s">
        <v>615</v>
      </c>
      <c r="I397" s="124"/>
      <c r="J397" s="132">
        <f>BK397</f>
        <v>0</v>
      </c>
      <c r="L397" s="121"/>
      <c r="M397" s="126"/>
      <c r="P397" s="127">
        <f>SUM(P398:P421)</f>
        <v>0</v>
      </c>
      <c r="R397" s="127">
        <f>SUM(R398:R421)</f>
        <v>0.17471391999999999</v>
      </c>
      <c r="T397" s="128">
        <f>SUM(T398:T421)</f>
        <v>0</v>
      </c>
      <c r="AR397" s="122" t="s">
        <v>88</v>
      </c>
      <c r="AT397" s="129" t="s">
        <v>77</v>
      </c>
      <c r="AU397" s="129" t="s">
        <v>86</v>
      </c>
      <c r="AY397" s="122" t="s">
        <v>135</v>
      </c>
      <c r="BK397" s="130">
        <f>SUM(BK398:BK421)</f>
        <v>0</v>
      </c>
    </row>
    <row r="398" spans="2:65" s="1" customFormat="1" ht="24.15" customHeight="1">
      <c r="B398" s="32"/>
      <c r="C398" s="133" t="s">
        <v>616</v>
      </c>
      <c r="D398" s="133" t="s">
        <v>137</v>
      </c>
      <c r="E398" s="134" t="s">
        <v>617</v>
      </c>
      <c r="F398" s="135" t="s">
        <v>618</v>
      </c>
      <c r="G398" s="136" t="s">
        <v>187</v>
      </c>
      <c r="H398" s="137">
        <v>193.648</v>
      </c>
      <c r="I398" s="138"/>
      <c r="J398" s="139">
        <f>ROUND(I398*H398,2)</f>
        <v>0</v>
      </c>
      <c r="K398" s="140"/>
      <c r="L398" s="32"/>
      <c r="M398" s="141" t="s">
        <v>1</v>
      </c>
      <c r="N398" s="142" t="s">
        <v>43</v>
      </c>
      <c r="P398" s="143">
        <f>O398*H398</f>
        <v>0</v>
      </c>
      <c r="Q398" s="143">
        <v>8.0000000000000007E-5</v>
      </c>
      <c r="R398" s="143">
        <f>Q398*H398</f>
        <v>1.5491840000000002E-2</v>
      </c>
      <c r="S398" s="143">
        <v>0</v>
      </c>
      <c r="T398" s="144">
        <f>S398*H398</f>
        <v>0</v>
      </c>
      <c r="AR398" s="145" t="s">
        <v>225</v>
      </c>
      <c r="AT398" s="145" t="s">
        <v>137</v>
      </c>
      <c r="AU398" s="145" t="s">
        <v>88</v>
      </c>
      <c r="AY398" s="17" t="s">
        <v>135</v>
      </c>
      <c r="BE398" s="146">
        <f>IF(N398="základní",J398,0)</f>
        <v>0</v>
      </c>
      <c r="BF398" s="146">
        <f>IF(N398="snížená",J398,0)</f>
        <v>0</v>
      </c>
      <c r="BG398" s="146">
        <f>IF(N398="zákl. přenesená",J398,0)</f>
        <v>0</v>
      </c>
      <c r="BH398" s="146">
        <f>IF(N398="sníž. přenesená",J398,0)</f>
        <v>0</v>
      </c>
      <c r="BI398" s="146">
        <f>IF(N398="nulová",J398,0)</f>
        <v>0</v>
      </c>
      <c r="BJ398" s="17" t="s">
        <v>86</v>
      </c>
      <c r="BK398" s="146">
        <f>ROUND(I398*H398,2)</f>
        <v>0</v>
      </c>
      <c r="BL398" s="17" t="s">
        <v>225</v>
      </c>
      <c r="BM398" s="145" t="s">
        <v>619</v>
      </c>
    </row>
    <row r="399" spans="2:65" s="1" customFormat="1" ht="24.15" customHeight="1">
      <c r="B399" s="32"/>
      <c r="C399" s="133" t="s">
        <v>620</v>
      </c>
      <c r="D399" s="133" t="s">
        <v>137</v>
      </c>
      <c r="E399" s="134" t="s">
        <v>621</v>
      </c>
      <c r="F399" s="135" t="s">
        <v>622</v>
      </c>
      <c r="G399" s="136" t="s">
        <v>187</v>
      </c>
      <c r="H399" s="137">
        <v>193.648</v>
      </c>
      <c r="I399" s="138"/>
      <c r="J399" s="139">
        <f>ROUND(I399*H399,2)</f>
        <v>0</v>
      </c>
      <c r="K399" s="140"/>
      <c r="L399" s="32"/>
      <c r="M399" s="141" t="s">
        <v>1</v>
      </c>
      <c r="N399" s="142" t="s">
        <v>43</v>
      </c>
      <c r="P399" s="143">
        <f>O399*H399</f>
        <v>0</v>
      </c>
      <c r="Q399" s="143">
        <v>0</v>
      </c>
      <c r="R399" s="143">
        <f>Q399*H399</f>
        <v>0</v>
      </c>
      <c r="S399" s="143">
        <v>0</v>
      </c>
      <c r="T399" s="144">
        <f>S399*H399</f>
        <v>0</v>
      </c>
      <c r="AR399" s="145" t="s">
        <v>225</v>
      </c>
      <c r="AT399" s="145" t="s">
        <v>137</v>
      </c>
      <c r="AU399" s="145" t="s">
        <v>88</v>
      </c>
      <c r="AY399" s="17" t="s">
        <v>135</v>
      </c>
      <c r="BE399" s="146">
        <f>IF(N399="základní",J399,0)</f>
        <v>0</v>
      </c>
      <c r="BF399" s="146">
        <f>IF(N399="snížená",J399,0)</f>
        <v>0</v>
      </c>
      <c r="BG399" s="146">
        <f>IF(N399="zákl. přenesená",J399,0)</f>
        <v>0</v>
      </c>
      <c r="BH399" s="146">
        <f>IF(N399="sníž. přenesená",J399,0)</f>
        <v>0</v>
      </c>
      <c r="BI399" s="146">
        <f>IF(N399="nulová",J399,0)</f>
        <v>0</v>
      </c>
      <c r="BJ399" s="17" t="s">
        <v>86</v>
      </c>
      <c r="BK399" s="146">
        <f>ROUND(I399*H399,2)</f>
        <v>0</v>
      </c>
      <c r="BL399" s="17" t="s">
        <v>225</v>
      </c>
      <c r="BM399" s="145" t="s">
        <v>623</v>
      </c>
    </row>
    <row r="400" spans="2:65" s="12" customFormat="1" ht="10">
      <c r="B400" s="147"/>
      <c r="D400" s="148" t="s">
        <v>143</v>
      </c>
      <c r="E400" s="149" t="s">
        <v>1</v>
      </c>
      <c r="F400" s="150" t="s">
        <v>624</v>
      </c>
      <c r="H400" s="149" t="s">
        <v>1</v>
      </c>
      <c r="I400" s="151"/>
      <c r="L400" s="147"/>
      <c r="M400" s="152"/>
      <c r="T400" s="153"/>
      <c r="AT400" s="149" t="s">
        <v>143</v>
      </c>
      <c r="AU400" s="149" t="s">
        <v>88</v>
      </c>
      <c r="AV400" s="12" t="s">
        <v>86</v>
      </c>
      <c r="AW400" s="12" t="s">
        <v>32</v>
      </c>
      <c r="AX400" s="12" t="s">
        <v>78</v>
      </c>
      <c r="AY400" s="149" t="s">
        <v>135</v>
      </c>
    </row>
    <row r="401" spans="2:65" s="13" customFormat="1" ht="10">
      <c r="B401" s="154"/>
      <c r="D401" s="148" t="s">
        <v>143</v>
      </c>
      <c r="E401" s="155" t="s">
        <v>1</v>
      </c>
      <c r="F401" s="156" t="s">
        <v>625</v>
      </c>
      <c r="H401" s="157">
        <v>9.8699999999999992</v>
      </c>
      <c r="I401" s="158"/>
      <c r="L401" s="154"/>
      <c r="M401" s="159"/>
      <c r="T401" s="160"/>
      <c r="AT401" s="155" t="s">
        <v>143</v>
      </c>
      <c r="AU401" s="155" t="s">
        <v>88</v>
      </c>
      <c r="AV401" s="13" t="s">
        <v>88</v>
      </c>
      <c r="AW401" s="13" t="s">
        <v>32</v>
      </c>
      <c r="AX401" s="13" t="s">
        <v>78</v>
      </c>
      <c r="AY401" s="155" t="s">
        <v>135</v>
      </c>
    </row>
    <row r="402" spans="2:65" s="13" customFormat="1" ht="10">
      <c r="B402" s="154"/>
      <c r="D402" s="148" t="s">
        <v>143</v>
      </c>
      <c r="E402" s="155" t="s">
        <v>1</v>
      </c>
      <c r="F402" s="156" t="s">
        <v>626</v>
      </c>
      <c r="H402" s="157">
        <v>2.2330000000000001</v>
      </c>
      <c r="I402" s="158"/>
      <c r="L402" s="154"/>
      <c r="M402" s="159"/>
      <c r="T402" s="160"/>
      <c r="AT402" s="155" t="s">
        <v>143</v>
      </c>
      <c r="AU402" s="155" t="s">
        <v>88</v>
      </c>
      <c r="AV402" s="13" t="s">
        <v>88</v>
      </c>
      <c r="AW402" s="13" t="s">
        <v>32</v>
      </c>
      <c r="AX402" s="13" t="s">
        <v>78</v>
      </c>
      <c r="AY402" s="155" t="s">
        <v>135</v>
      </c>
    </row>
    <row r="403" spans="2:65" s="15" customFormat="1" ht="10">
      <c r="B403" s="168"/>
      <c r="D403" s="148" t="s">
        <v>143</v>
      </c>
      <c r="E403" s="169" t="s">
        <v>1</v>
      </c>
      <c r="F403" s="170" t="s">
        <v>223</v>
      </c>
      <c r="H403" s="171">
        <v>12.103</v>
      </c>
      <c r="I403" s="172"/>
      <c r="L403" s="168"/>
      <c r="M403" s="173"/>
      <c r="T403" s="174"/>
      <c r="AT403" s="169" t="s">
        <v>143</v>
      </c>
      <c r="AU403" s="169" t="s">
        <v>88</v>
      </c>
      <c r="AV403" s="15" t="s">
        <v>150</v>
      </c>
      <c r="AW403" s="15" t="s">
        <v>32</v>
      </c>
      <c r="AX403" s="15" t="s">
        <v>78</v>
      </c>
      <c r="AY403" s="169" t="s">
        <v>135</v>
      </c>
    </row>
    <row r="404" spans="2:65" s="13" customFormat="1" ht="10">
      <c r="B404" s="154"/>
      <c r="D404" s="148" t="s">
        <v>143</v>
      </c>
      <c r="E404" s="155" t="s">
        <v>1</v>
      </c>
      <c r="F404" s="156" t="s">
        <v>627</v>
      </c>
      <c r="H404" s="157">
        <v>181.54499999999999</v>
      </c>
      <c r="I404" s="158"/>
      <c r="L404" s="154"/>
      <c r="M404" s="159"/>
      <c r="T404" s="160"/>
      <c r="AT404" s="155" t="s">
        <v>143</v>
      </c>
      <c r="AU404" s="155" t="s">
        <v>88</v>
      </c>
      <c r="AV404" s="13" t="s">
        <v>88</v>
      </c>
      <c r="AW404" s="13" t="s">
        <v>32</v>
      </c>
      <c r="AX404" s="13" t="s">
        <v>78</v>
      </c>
      <c r="AY404" s="155" t="s">
        <v>135</v>
      </c>
    </row>
    <row r="405" spans="2:65" s="14" customFormat="1" ht="10">
      <c r="B405" s="161"/>
      <c r="D405" s="148" t="s">
        <v>143</v>
      </c>
      <c r="E405" s="162" t="s">
        <v>1</v>
      </c>
      <c r="F405" s="163" t="s">
        <v>214</v>
      </c>
      <c r="H405" s="164">
        <v>193.648</v>
      </c>
      <c r="I405" s="165"/>
      <c r="L405" s="161"/>
      <c r="M405" s="166"/>
      <c r="T405" s="167"/>
      <c r="AT405" s="162" t="s">
        <v>143</v>
      </c>
      <c r="AU405" s="162" t="s">
        <v>88</v>
      </c>
      <c r="AV405" s="14" t="s">
        <v>141</v>
      </c>
      <c r="AW405" s="14" t="s">
        <v>32</v>
      </c>
      <c r="AX405" s="14" t="s">
        <v>86</v>
      </c>
      <c r="AY405" s="162" t="s">
        <v>135</v>
      </c>
    </row>
    <row r="406" spans="2:65" s="1" customFormat="1" ht="24.15" customHeight="1">
      <c r="B406" s="32"/>
      <c r="C406" s="133" t="s">
        <v>628</v>
      </c>
      <c r="D406" s="133" t="s">
        <v>137</v>
      </c>
      <c r="E406" s="134" t="s">
        <v>629</v>
      </c>
      <c r="F406" s="135" t="s">
        <v>630</v>
      </c>
      <c r="G406" s="136" t="s">
        <v>187</v>
      </c>
      <c r="H406" s="137">
        <v>193.648</v>
      </c>
      <c r="I406" s="138"/>
      <c r="J406" s="139">
        <f>ROUND(I406*H406,2)</f>
        <v>0</v>
      </c>
      <c r="K406" s="140"/>
      <c r="L406" s="32"/>
      <c r="M406" s="141" t="s">
        <v>1</v>
      </c>
      <c r="N406" s="142" t="s">
        <v>43</v>
      </c>
      <c r="P406" s="143">
        <f>O406*H406</f>
        <v>0</v>
      </c>
      <c r="Q406" s="143">
        <v>1.7000000000000001E-4</v>
      </c>
      <c r="R406" s="143">
        <f>Q406*H406</f>
        <v>3.2920160000000004E-2</v>
      </c>
      <c r="S406" s="143">
        <v>0</v>
      </c>
      <c r="T406" s="144">
        <f>S406*H406</f>
        <v>0</v>
      </c>
      <c r="AR406" s="145" t="s">
        <v>225</v>
      </c>
      <c r="AT406" s="145" t="s">
        <v>137</v>
      </c>
      <c r="AU406" s="145" t="s">
        <v>88</v>
      </c>
      <c r="AY406" s="17" t="s">
        <v>135</v>
      </c>
      <c r="BE406" s="146">
        <f>IF(N406="základní",J406,0)</f>
        <v>0</v>
      </c>
      <c r="BF406" s="146">
        <f>IF(N406="snížená",J406,0)</f>
        <v>0</v>
      </c>
      <c r="BG406" s="146">
        <f>IF(N406="zákl. přenesená",J406,0)</f>
        <v>0</v>
      </c>
      <c r="BH406" s="146">
        <f>IF(N406="sníž. přenesená",J406,0)</f>
        <v>0</v>
      </c>
      <c r="BI406" s="146">
        <f>IF(N406="nulová",J406,0)</f>
        <v>0</v>
      </c>
      <c r="BJ406" s="17" t="s">
        <v>86</v>
      </c>
      <c r="BK406" s="146">
        <f>ROUND(I406*H406,2)</f>
        <v>0</v>
      </c>
      <c r="BL406" s="17" t="s">
        <v>225</v>
      </c>
      <c r="BM406" s="145" t="s">
        <v>631</v>
      </c>
    </row>
    <row r="407" spans="2:65" s="1" customFormat="1" ht="24.15" customHeight="1">
      <c r="B407" s="32"/>
      <c r="C407" s="133" t="s">
        <v>632</v>
      </c>
      <c r="D407" s="133" t="s">
        <v>137</v>
      </c>
      <c r="E407" s="134" t="s">
        <v>633</v>
      </c>
      <c r="F407" s="135" t="s">
        <v>634</v>
      </c>
      <c r="G407" s="136" t="s">
        <v>187</v>
      </c>
      <c r="H407" s="137">
        <v>193.648</v>
      </c>
      <c r="I407" s="138"/>
      <c r="J407" s="139">
        <f>ROUND(I407*H407,2)</f>
        <v>0</v>
      </c>
      <c r="K407" s="140"/>
      <c r="L407" s="32"/>
      <c r="M407" s="141" t="s">
        <v>1</v>
      </c>
      <c r="N407" s="142" t="s">
        <v>43</v>
      </c>
      <c r="P407" s="143">
        <f>O407*H407</f>
        <v>0</v>
      </c>
      <c r="Q407" s="143">
        <v>1.2E-4</v>
      </c>
      <c r="R407" s="143">
        <f>Q407*H407</f>
        <v>2.323776E-2</v>
      </c>
      <c r="S407" s="143">
        <v>0</v>
      </c>
      <c r="T407" s="144">
        <f>S407*H407</f>
        <v>0</v>
      </c>
      <c r="AR407" s="145" t="s">
        <v>225</v>
      </c>
      <c r="AT407" s="145" t="s">
        <v>137</v>
      </c>
      <c r="AU407" s="145" t="s">
        <v>88</v>
      </c>
      <c r="AY407" s="17" t="s">
        <v>135</v>
      </c>
      <c r="BE407" s="146">
        <f>IF(N407="základní",J407,0)</f>
        <v>0</v>
      </c>
      <c r="BF407" s="146">
        <f>IF(N407="snížená",J407,0)</f>
        <v>0</v>
      </c>
      <c r="BG407" s="146">
        <f>IF(N407="zákl. přenesená",J407,0)</f>
        <v>0</v>
      </c>
      <c r="BH407" s="146">
        <f>IF(N407="sníž. přenesená",J407,0)</f>
        <v>0</v>
      </c>
      <c r="BI407" s="146">
        <f>IF(N407="nulová",J407,0)</f>
        <v>0</v>
      </c>
      <c r="BJ407" s="17" t="s">
        <v>86</v>
      </c>
      <c r="BK407" s="146">
        <f>ROUND(I407*H407,2)</f>
        <v>0</v>
      </c>
      <c r="BL407" s="17" t="s">
        <v>225</v>
      </c>
      <c r="BM407" s="145" t="s">
        <v>635</v>
      </c>
    </row>
    <row r="408" spans="2:65" s="1" customFormat="1" ht="24.15" customHeight="1">
      <c r="B408" s="32"/>
      <c r="C408" s="133" t="s">
        <v>636</v>
      </c>
      <c r="D408" s="133" t="s">
        <v>137</v>
      </c>
      <c r="E408" s="134" t="s">
        <v>637</v>
      </c>
      <c r="F408" s="135" t="s">
        <v>638</v>
      </c>
      <c r="G408" s="136" t="s">
        <v>187</v>
      </c>
      <c r="H408" s="137">
        <v>193.648</v>
      </c>
      <c r="I408" s="138"/>
      <c r="J408" s="139">
        <f>ROUND(I408*H408,2)</f>
        <v>0</v>
      </c>
      <c r="K408" s="140"/>
      <c r="L408" s="32"/>
      <c r="M408" s="141" t="s">
        <v>1</v>
      </c>
      <c r="N408" s="142" t="s">
        <v>43</v>
      </c>
      <c r="P408" s="143">
        <f>O408*H408</f>
        <v>0</v>
      </c>
      <c r="Q408" s="143">
        <v>1.2E-4</v>
      </c>
      <c r="R408" s="143">
        <f>Q408*H408</f>
        <v>2.323776E-2</v>
      </c>
      <c r="S408" s="143">
        <v>0</v>
      </c>
      <c r="T408" s="144">
        <f>S408*H408</f>
        <v>0</v>
      </c>
      <c r="AR408" s="145" t="s">
        <v>225</v>
      </c>
      <c r="AT408" s="145" t="s">
        <v>137</v>
      </c>
      <c r="AU408" s="145" t="s">
        <v>88</v>
      </c>
      <c r="AY408" s="17" t="s">
        <v>135</v>
      </c>
      <c r="BE408" s="146">
        <f>IF(N408="základní",J408,0)</f>
        <v>0</v>
      </c>
      <c r="BF408" s="146">
        <f>IF(N408="snížená",J408,0)</f>
        <v>0</v>
      </c>
      <c r="BG408" s="146">
        <f>IF(N408="zákl. přenesená",J408,0)</f>
        <v>0</v>
      </c>
      <c r="BH408" s="146">
        <f>IF(N408="sníž. přenesená",J408,0)</f>
        <v>0</v>
      </c>
      <c r="BI408" s="146">
        <f>IF(N408="nulová",J408,0)</f>
        <v>0</v>
      </c>
      <c r="BJ408" s="17" t="s">
        <v>86</v>
      </c>
      <c r="BK408" s="146">
        <f>ROUND(I408*H408,2)</f>
        <v>0</v>
      </c>
      <c r="BL408" s="17" t="s">
        <v>225</v>
      </c>
      <c r="BM408" s="145" t="s">
        <v>639</v>
      </c>
    </row>
    <row r="409" spans="2:65" s="1" customFormat="1" ht="24.15" customHeight="1">
      <c r="B409" s="32"/>
      <c r="C409" s="133" t="s">
        <v>640</v>
      </c>
      <c r="D409" s="133" t="s">
        <v>137</v>
      </c>
      <c r="E409" s="134" t="s">
        <v>641</v>
      </c>
      <c r="F409" s="135" t="s">
        <v>642</v>
      </c>
      <c r="G409" s="136" t="s">
        <v>187</v>
      </c>
      <c r="H409" s="137">
        <v>88.695999999999998</v>
      </c>
      <c r="I409" s="138"/>
      <c r="J409" s="139">
        <f>ROUND(I409*H409,2)</f>
        <v>0</v>
      </c>
      <c r="K409" s="140"/>
      <c r="L409" s="32"/>
      <c r="M409" s="141" t="s">
        <v>1</v>
      </c>
      <c r="N409" s="142" t="s">
        <v>43</v>
      </c>
      <c r="P409" s="143">
        <f>O409*H409</f>
        <v>0</v>
      </c>
      <c r="Q409" s="143">
        <v>1.3999999999999999E-4</v>
      </c>
      <c r="R409" s="143">
        <f>Q409*H409</f>
        <v>1.2417439999999998E-2</v>
      </c>
      <c r="S409" s="143">
        <v>0</v>
      </c>
      <c r="T409" s="144">
        <f>S409*H409</f>
        <v>0</v>
      </c>
      <c r="AR409" s="145" t="s">
        <v>225</v>
      </c>
      <c r="AT409" s="145" t="s">
        <v>137</v>
      </c>
      <c r="AU409" s="145" t="s">
        <v>88</v>
      </c>
      <c r="AY409" s="17" t="s">
        <v>135</v>
      </c>
      <c r="BE409" s="146">
        <f>IF(N409="základní",J409,0)</f>
        <v>0</v>
      </c>
      <c r="BF409" s="146">
        <f>IF(N409="snížená",J409,0)</f>
        <v>0</v>
      </c>
      <c r="BG409" s="146">
        <f>IF(N409="zákl. přenesená",J409,0)</f>
        <v>0</v>
      </c>
      <c r="BH409" s="146">
        <f>IF(N409="sníž. přenesená",J409,0)</f>
        <v>0</v>
      </c>
      <c r="BI409" s="146">
        <f>IF(N409="nulová",J409,0)</f>
        <v>0</v>
      </c>
      <c r="BJ409" s="17" t="s">
        <v>86</v>
      </c>
      <c r="BK409" s="146">
        <f>ROUND(I409*H409,2)</f>
        <v>0</v>
      </c>
      <c r="BL409" s="17" t="s">
        <v>225</v>
      </c>
      <c r="BM409" s="145" t="s">
        <v>643</v>
      </c>
    </row>
    <row r="410" spans="2:65" s="12" customFormat="1" ht="10">
      <c r="B410" s="147"/>
      <c r="D410" s="148" t="s">
        <v>143</v>
      </c>
      <c r="E410" s="149" t="s">
        <v>1</v>
      </c>
      <c r="F410" s="150" t="s">
        <v>271</v>
      </c>
      <c r="H410" s="149" t="s">
        <v>1</v>
      </c>
      <c r="I410" s="151"/>
      <c r="L410" s="147"/>
      <c r="M410" s="152"/>
      <c r="T410" s="153"/>
      <c r="AT410" s="149" t="s">
        <v>143</v>
      </c>
      <c r="AU410" s="149" t="s">
        <v>88</v>
      </c>
      <c r="AV410" s="12" t="s">
        <v>86</v>
      </c>
      <c r="AW410" s="12" t="s">
        <v>32</v>
      </c>
      <c r="AX410" s="12" t="s">
        <v>78</v>
      </c>
      <c r="AY410" s="149" t="s">
        <v>135</v>
      </c>
    </row>
    <row r="411" spans="2:65" s="13" customFormat="1" ht="10">
      <c r="B411" s="154"/>
      <c r="D411" s="148" t="s">
        <v>143</v>
      </c>
      <c r="E411" s="155" t="s">
        <v>1</v>
      </c>
      <c r="F411" s="156" t="s">
        <v>272</v>
      </c>
      <c r="H411" s="157">
        <v>134.19999999999999</v>
      </c>
      <c r="I411" s="158"/>
      <c r="L411" s="154"/>
      <c r="M411" s="159"/>
      <c r="T411" s="160"/>
      <c r="AT411" s="155" t="s">
        <v>143</v>
      </c>
      <c r="AU411" s="155" t="s">
        <v>88</v>
      </c>
      <c r="AV411" s="13" t="s">
        <v>88</v>
      </c>
      <c r="AW411" s="13" t="s">
        <v>32</v>
      </c>
      <c r="AX411" s="13" t="s">
        <v>78</v>
      </c>
      <c r="AY411" s="155" t="s">
        <v>135</v>
      </c>
    </row>
    <row r="412" spans="2:65" s="13" customFormat="1" ht="10">
      <c r="B412" s="154"/>
      <c r="D412" s="148" t="s">
        <v>143</v>
      </c>
      <c r="E412" s="155" t="s">
        <v>1</v>
      </c>
      <c r="F412" s="156" t="s">
        <v>273</v>
      </c>
      <c r="H412" s="157">
        <v>3.4159999999999999</v>
      </c>
      <c r="I412" s="158"/>
      <c r="L412" s="154"/>
      <c r="M412" s="159"/>
      <c r="T412" s="160"/>
      <c r="AT412" s="155" t="s">
        <v>143</v>
      </c>
      <c r="AU412" s="155" t="s">
        <v>88</v>
      </c>
      <c r="AV412" s="13" t="s">
        <v>88</v>
      </c>
      <c r="AW412" s="13" t="s">
        <v>32</v>
      </c>
      <c r="AX412" s="13" t="s">
        <v>78</v>
      </c>
      <c r="AY412" s="155" t="s">
        <v>135</v>
      </c>
    </row>
    <row r="413" spans="2:65" s="13" customFormat="1" ht="10">
      <c r="B413" s="154"/>
      <c r="D413" s="148" t="s">
        <v>143</v>
      </c>
      <c r="E413" s="155" t="s">
        <v>1</v>
      </c>
      <c r="F413" s="156" t="s">
        <v>274</v>
      </c>
      <c r="H413" s="157">
        <v>-78.959999999999994</v>
      </c>
      <c r="I413" s="158"/>
      <c r="L413" s="154"/>
      <c r="M413" s="159"/>
      <c r="T413" s="160"/>
      <c r="AT413" s="155" t="s">
        <v>143</v>
      </c>
      <c r="AU413" s="155" t="s">
        <v>88</v>
      </c>
      <c r="AV413" s="13" t="s">
        <v>88</v>
      </c>
      <c r="AW413" s="13" t="s">
        <v>32</v>
      </c>
      <c r="AX413" s="13" t="s">
        <v>78</v>
      </c>
      <c r="AY413" s="155" t="s">
        <v>135</v>
      </c>
    </row>
    <row r="414" spans="2:65" s="15" customFormat="1" ht="10">
      <c r="B414" s="168"/>
      <c r="D414" s="148" t="s">
        <v>143</v>
      </c>
      <c r="E414" s="169" t="s">
        <v>1</v>
      </c>
      <c r="F414" s="170" t="s">
        <v>223</v>
      </c>
      <c r="H414" s="171">
        <v>58.655999999999999</v>
      </c>
      <c r="I414" s="172"/>
      <c r="L414" s="168"/>
      <c r="M414" s="173"/>
      <c r="T414" s="174"/>
      <c r="AT414" s="169" t="s">
        <v>143</v>
      </c>
      <c r="AU414" s="169" t="s">
        <v>88</v>
      </c>
      <c r="AV414" s="15" t="s">
        <v>150</v>
      </c>
      <c r="AW414" s="15" t="s">
        <v>32</v>
      </c>
      <c r="AX414" s="15" t="s">
        <v>78</v>
      </c>
      <c r="AY414" s="169" t="s">
        <v>135</v>
      </c>
    </row>
    <row r="415" spans="2:65" s="12" customFormat="1" ht="10">
      <c r="B415" s="147"/>
      <c r="D415" s="148" t="s">
        <v>143</v>
      </c>
      <c r="E415" s="149" t="s">
        <v>1</v>
      </c>
      <c r="F415" s="150" t="s">
        <v>275</v>
      </c>
      <c r="H415" s="149" t="s">
        <v>1</v>
      </c>
      <c r="I415" s="151"/>
      <c r="L415" s="147"/>
      <c r="M415" s="152"/>
      <c r="T415" s="153"/>
      <c r="AT415" s="149" t="s">
        <v>143</v>
      </c>
      <c r="AU415" s="149" t="s">
        <v>88</v>
      </c>
      <c r="AV415" s="12" t="s">
        <v>86</v>
      </c>
      <c r="AW415" s="12" t="s">
        <v>32</v>
      </c>
      <c r="AX415" s="12" t="s">
        <v>78</v>
      </c>
      <c r="AY415" s="149" t="s">
        <v>135</v>
      </c>
    </row>
    <row r="416" spans="2:65" s="13" customFormat="1" ht="10">
      <c r="B416" s="154"/>
      <c r="D416" s="148" t="s">
        <v>143</v>
      </c>
      <c r="E416" s="155" t="s">
        <v>1</v>
      </c>
      <c r="F416" s="156" t="s">
        <v>276</v>
      </c>
      <c r="H416" s="157">
        <v>42.24</v>
      </c>
      <c r="I416" s="158"/>
      <c r="L416" s="154"/>
      <c r="M416" s="159"/>
      <c r="T416" s="160"/>
      <c r="AT416" s="155" t="s">
        <v>143</v>
      </c>
      <c r="AU416" s="155" t="s">
        <v>88</v>
      </c>
      <c r="AV416" s="13" t="s">
        <v>88</v>
      </c>
      <c r="AW416" s="13" t="s">
        <v>32</v>
      </c>
      <c r="AX416" s="13" t="s">
        <v>78</v>
      </c>
      <c r="AY416" s="155" t="s">
        <v>135</v>
      </c>
    </row>
    <row r="417" spans="2:65" s="15" customFormat="1" ht="10">
      <c r="B417" s="168"/>
      <c r="D417" s="148" t="s">
        <v>143</v>
      </c>
      <c r="E417" s="169" t="s">
        <v>1</v>
      </c>
      <c r="F417" s="170" t="s">
        <v>223</v>
      </c>
      <c r="H417" s="171">
        <v>42.24</v>
      </c>
      <c r="I417" s="172"/>
      <c r="L417" s="168"/>
      <c r="M417" s="173"/>
      <c r="T417" s="174"/>
      <c r="AT417" s="169" t="s">
        <v>143</v>
      </c>
      <c r="AU417" s="169" t="s">
        <v>88</v>
      </c>
      <c r="AV417" s="15" t="s">
        <v>150</v>
      </c>
      <c r="AW417" s="15" t="s">
        <v>32</v>
      </c>
      <c r="AX417" s="15" t="s">
        <v>78</v>
      </c>
      <c r="AY417" s="169" t="s">
        <v>135</v>
      </c>
    </row>
    <row r="418" spans="2:65" s="13" customFormat="1" ht="10">
      <c r="B418" s="154"/>
      <c r="D418" s="148" t="s">
        <v>143</v>
      </c>
      <c r="E418" s="155" t="s">
        <v>1</v>
      </c>
      <c r="F418" s="156" t="s">
        <v>644</v>
      </c>
      <c r="H418" s="157">
        <v>-12.2</v>
      </c>
      <c r="I418" s="158"/>
      <c r="L418" s="154"/>
      <c r="M418" s="159"/>
      <c r="T418" s="160"/>
      <c r="AT418" s="155" t="s">
        <v>143</v>
      </c>
      <c r="AU418" s="155" t="s">
        <v>88</v>
      </c>
      <c r="AV418" s="13" t="s">
        <v>88</v>
      </c>
      <c r="AW418" s="13" t="s">
        <v>32</v>
      </c>
      <c r="AX418" s="13" t="s">
        <v>78</v>
      </c>
      <c r="AY418" s="155" t="s">
        <v>135</v>
      </c>
    </row>
    <row r="419" spans="2:65" s="14" customFormat="1" ht="10">
      <c r="B419" s="161"/>
      <c r="D419" s="148" t="s">
        <v>143</v>
      </c>
      <c r="E419" s="162" t="s">
        <v>1</v>
      </c>
      <c r="F419" s="163" t="s">
        <v>214</v>
      </c>
      <c r="H419" s="164">
        <v>88.695999999999998</v>
      </c>
      <c r="I419" s="165"/>
      <c r="L419" s="161"/>
      <c r="M419" s="166"/>
      <c r="T419" s="167"/>
      <c r="AT419" s="162" t="s">
        <v>143</v>
      </c>
      <c r="AU419" s="162" t="s">
        <v>88</v>
      </c>
      <c r="AV419" s="14" t="s">
        <v>141</v>
      </c>
      <c r="AW419" s="14" t="s">
        <v>32</v>
      </c>
      <c r="AX419" s="14" t="s">
        <v>86</v>
      </c>
      <c r="AY419" s="162" t="s">
        <v>135</v>
      </c>
    </row>
    <row r="420" spans="2:65" s="1" customFormat="1" ht="24.15" customHeight="1">
      <c r="B420" s="32"/>
      <c r="C420" s="133" t="s">
        <v>645</v>
      </c>
      <c r="D420" s="133" t="s">
        <v>137</v>
      </c>
      <c r="E420" s="134" t="s">
        <v>646</v>
      </c>
      <c r="F420" s="135" t="s">
        <v>647</v>
      </c>
      <c r="G420" s="136" t="s">
        <v>187</v>
      </c>
      <c r="H420" s="137">
        <v>88.695999999999998</v>
      </c>
      <c r="I420" s="138"/>
      <c r="J420" s="139">
        <f>ROUND(I420*H420,2)</f>
        <v>0</v>
      </c>
      <c r="K420" s="140"/>
      <c r="L420" s="32"/>
      <c r="M420" s="141" t="s">
        <v>1</v>
      </c>
      <c r="N420" s="142" t="s">
        <v>43</v>
      </c>
      <c r="P420" s="143">
        <f>O420*H420</f>
        <v>0</v>
      </c>
      <c r="Q420" s="143">
        <v>7.2000000000000005E-4</v>
      </c>
      <c r="R420" s="143">
        <f>Q420*H420</f>
        <v>6.3861120000000007E-2</v>
      </c>
      <c r="S420" s="143">
        <v>0</v>
      </c>
      <c r="T420" s="144">
        <f>S420*H420</f>
        <v>0</v>
      </c>
      <c r="AR420" s="145" t="s">
        <v>225</v>
      </c>
      <c r="AT420" s="145" t="s">
        <v>137</v>
      </c>
      <c r="AU420" s="145" t="s">
        <v>88</v>
      </c>
      <c r="AY420" s="17" t="s">
        <v>135</v>
      </c>
      <c r="BE420" s="146">
        <f>IF(N420="základní",J420,0)</f>
        <v>0</v>
      </c>
      <c r="BF420" s="146">
        <f>IF(N420="snížená",J420,0)</f>
        <v>0</v>
      </c>
      <c r="BG420" s="146">
        <f>IF(N420="zákl. přenesená",J420,0)</f>
        <v>0</v>
      </c>
      <c r="BH420" s="146">
        <f>IF(N420="sníž. přenesená",J420,0)</f>
        <v>0</v>
      </c>
      <c r="BI420" s="146">
        <f>IF(N420="nulová",J420,0)</f>
        <v>0</v>
      </c>
      <c r="BJ420" s="17" t="s">
        <v>86</v>
      </c>
      <c r="BK420" s="146">
        <f>ROUND(I420*H420,2)</f>
        <v>0</v>
      </c>
      <c r="BL420" s="17" t="s">
        <v>225</v>
      </c>
      <c r="BM420" s="145" t="s">
        <v>648</v>
      </c>
    </row>
    <row r="421" spans="2:65" s="1" customFormat="1" ht="24.15" customHeight="1">
      <c r="B421" s="32"/>
      <c r="C421" s="133" t="s">
        <v>649</v>
      </c>
      <c r="D421" s="133" t="s">
        <v>137</v>
      </c>
      <c r="E421" s="134" t="s">
        <v>650</v>
      </c>
      <c r="F421" s="135" t="s">
        <v>651</v>
      </c>
      <c r="G421" s="136" t="s">
        <v>187</v>
      </c>
      <c r="H421" s="137">
        <v>88.695999999999998</v>
      </c>
      <c r="I421" s="138"/>
      <c r="J421" s="139">
        <f>ROUND(I421*H421,2)</f>
        <v>0</v>
      </c>
      <c r="K421" s="140"/>
      <c r="L421" s="32"/>
      <c r="M421" s="141" t="s">
        <v>1</v>
      </c>
      <c r="N421" s="142" t="s">
        <v>43</v>
      </c>
      <c r="P421" s="143">
        <f>O421*H421</f>
        <v>0</v>
      </c>
      <c r="Q421" s="143">
        <v>4.0000000000000003E-5</v>
      </c>
      <c r="R421" s="143">
        <f>Q421*H421</f>
        <v>3.54784E-3</v>
      </c>
      <c r="S421" s="143">
        <v>0</v>
      </c>
      <c r="T421" s="144">
        <f>S421*H421</f>
        <v>0</v>
      </c>
      <c r="AR421" s="145" t="s">
        <v>225</v>
      </c>
      <c r="AT421" s="145" t="s">
        <v>137</v>
      </c>
      <c r="AU421" s="145" t="s">
        <v>88</v>
      </c>
      <c r="AY421" s="17" t="s">
        <v>135</v>
      </c>
      <c r="BE421" s="146">
        <f>IF(N421="základní",J421,0)</f>
        <v>0</v>
      </c>
      <c r="BF421" s="146">
        <f>IF(N421="snížená",J421,0)</f>
        <v>0</v>
      </c>
      <c r="BG421" s="146">
        <f>IF(N421="zákl. přenesená",J421,0)</f>
        <v>0</v>
      </c>
      <c r="BH421" s="146">
        <f>IF(N421="sníž. přenesená",J421,0)</f>
        <v>0</v>
      </c>
      <c r="BI421" s="146">
        <f>IF(N421="nulová",J421,0)</f>
        <v>0</v>
      </c>
      <c r="BJ421" s="17" t="s">
        <v>86</v>
      </c>
      <c r="BK421" s="146">
        <f>ROUND(I421*H421,2)</f>
        <v>0</v>
      </c>
      <c r="BL421" s="17" t="s">
        <v>225</v>
      </c>
      <c r="BM421" s="145" t="s">
        <v>652</v>
      </c>
    </row>
    <row r="422" spans="2:65" s="11" customFormat="1" ht="22.75" customHeight="1">
      <c r="B422" s="121"/>
      <c r="D422" s="122" t="s">
        <v>77</v>
      </c>
      <c r="E422" s="131" t="s">
        <v>653</v>
      </c>
      <c r="F422" s="131" t="s">
        <v>654</v>
      </c>
      <c r="I422" s="124"/>
      <c r="J422" s="132">
        <f>BK422</f>
        <v>0</v>
      </c>
      <c r="L422" s="121"/>
      <c r="M422" s="126"/>
      <c r="P422" s="127">
        <f>SUM(P423:P442)</f>
        <v>0</v>
      </c>
      <c r="R422" s="127">
        <f>SUM(R423:R442)</f>
        <v>0.68905536000000012</v>
      </c>
      <c r="T422" s="128">
        <f>SUM(T423:T442)</f>
        <v>8.3327999999999999E-2</v>
      </c>
      <c r="AR422" s="122" t="s">
        <v>88</v>
      </c>
      <c r="AT422" s="129" t="s">
        <v>77</v>
      </c>
      <c r="AU422" s="129" t="s">
        <v>86</v>
      </c>
      <c r="AY422" s="122" t="s">
        <v>135</v>
      </c>
      <c r="BK422" s="130">
        <f>SUM(BK423:BK442)</f>
        <v>0</v>
      </c>
    </row>
    <row r="423" spans="2:65" s="1" customFormat="1" ht="24.15" customHeight="1">
      <c r="B423" s="32"/>
      <c r="C423" s="133" t="s">
        <v>655</v>
      </c>
      <c r="D423" s="133" t="s">
        <v>137</v>
      </c>
      <c r="E423" s="134" t="s">
        <v>656</v>
      </c>
      <c r="F423" s="135" t="s">
        <v>657</v>
      </c>
      <c r="G423" s="136" t="s">
        <v>187</v>
      </c>
      <c r="H423" s="137">
        <v>916.48</v>
      </c>
      <c r="I423" s="138"/>
      <c r="J423" s="139">
        <f>ROUND(I423*H423,2)</f>
        <v>0</v>
      </c>
      <c r="K423" s="140"/>
      <c r="L423" s="32"/>
      <c r="M423" s="141" t="s">
        <v>1</v>
      </c>
      <c r="N423" s="142" t="s">
        <v>43</v>
      </c>
      <c r="P423" s="143">
        <f>O423*H423</f>
        <v>0</v>
      </c>
      <c r="Q423" s="143">
        <v>0</v>
      </c>
      <c r="R423" s="143">
        <f>Q423*H423</f>
        <v>0</v>
      </c>
      <c r="S423" s="143">
        <v>0</v>
      </c>
      <c r="T423" s="144">
        <f>S423*H423</f>
        <v>0</v>
      </c>
      <c r="AR423" s="145" t="s">
        <v>225</v>
      </c>
      <c r="AT423" s="145" t="s">
        <v>137</v>
      </c>
      <c r="AU423" s="145" t="s">
        <v>88</v>
      </c>
      <c r="AY423" s="17" t="s">
        <v>135</v>
      </c>
      <c r="BE423" s="146">
        <f>IF(N423="základní",J423,0)</f>
        <v>0</v>
      </c>
      <c r="BF423" s="146">
        <f>IF(N423="snížená",J423,0)</f>
        <v>0</v>
      </c>
      <c r="BG423" s="146">
        <f>IF(N423="zákl. přenesená",J423,0)</f>
        <v>0</v>
      </c>
      <c r="BH423" s="146">
        <f>IF(N423="sníž. přenesená",J423,0)</f>
        <v>0</v>
      </c>
      <c r="BI423" s="146">
        <f>IF(N423="nulová",J423,0)</f>
        <v>0</v>
      </c>
      <c r="BJ423" s="17" t="s">
        <v>86</v>
      </c>
      <c r="BK423" s="146">
        <f>ROUND(I423*H423,2)</f>
        <v>0</v>
      </c>
      <c r="BL423" s="17" t="s">
        <v>225</v>
      </c>
      <c r="BM423" s="145" t="s">
        <v>658</v>
      </c>
    </row>
    <row r="424" spans="2:65" s="12" customFormat="1" ht="10">
      <c r="B424" s="147"/>
      <c r="D424" s="148" t="s">
        <v>143</v>
      </c>
      <c r="E424" s="149" t="s">
        <v>1</v>
      </c>
      <c r="F424" s="150" t="s">
        <v>659</v>
      </c>
      <c r="H424" s="149" t="s">
        <v>1</v>
      </c>
      <c r="I424" s="151"/>
      <c r="L424" s="147"/>
      <c r="M424" s="152"/>
      <c r="T424" s="153"/>
      <c r="AT424" s="149" t="s">
        <v>143</v>
      </c>
      <c r="AU424" s="149" t="s">
        <v>88</v>
      </c>
      <c r="AV424" s="12" t="s">
        <v>86</v>
      </c>
      <c r="AW424" s="12" t="s">
        <v>32</v>
      </c>
      <c r="AX424" s="12" t="s">
        <v>78</v>
      </c>
      <c r="AY424" s="149" t="s">
        <v>135</v>
      </c>
    </row>
    <row r="425" spans="2:65" s="13" customFormat="1" ht="10">
      <c r="B425" s="154"/>
      <c r="D425" s="148" t="s">
        <v>143</v>
      </c>
      <c r="E425" s="155" t="s">
        <v>1</v>
      </c>
      <c r="F425" s="156" t="s">
        <v>660</v>
      </c>
      <c r="H425" s="157">
        <v>268.8</v>
      </c>
      <c r="I425" s="158"/>
      <c r="L425" s="154"/>
      <c r="M425" s="159"/>
      <c r="T425" s="160"/>
      <c r="AT425" s="155" t="s">
        <v>143</v>
      </c>
      <c r="AU425" s="155" t="s">
        <v>88</v>
      </c>
      <c r="AV425" s="13" t="s">
        <v>88</v>
      </c>
      <c r="AW425" s="13" t="s">
        <v>32</v>
      </c>
      <c r="AX425" s="13" t="s">
        <v>78</v>
      </c>
      <c r="AY425" s="155" t="s">
        <v>135</v>
      </c>
    </row>
    <row r="426" spans="2:65" s="13" customFormat="1" ht="10">
      <c r="B426" s="154"/>
      <c r="D426" s="148" t="s">
        <v>143</v>
      </c>
      <c r="E426" s="155" t="s">
        <v>1</v>
      </c>
      <c r="F426" s="156" t="s">
        <v>661</v>
      </c>
      <c r="H426" s="157">
        <v>647.67999999999995</v>
      </c>
      <c r="I426" s="158"/>
      <c r="L426" s="154"/>
      <c r="M426" s="159"/>
      <c r="T426" s="160"/>
      <c r="AT426" s="155" t="s">
        <v>143</v>
      </c>
      <c r="AU426" s="155" t="s">
        <v>88</v>
      </c>
      <c r="AV426" s="13" t="s">
        <v>88</v>
      </c>
      <c r="AW426" s="13" t="s">
        <v>32</v>
      </c>
      <c r="AX426" s="13" t="s">
        <v>78</v>
      </c>
      <c r="AY426" s="155" t="s">
        <v>135</v>
      </c>
    </row>
    <row r="427" spans="2:65" s="14" customFormat="1" ht="10">
      <c r="B427" s="161"/>
      <c r="D427" s="148" t="s">
        <v>143</v>
      </c>
      <c r="E427" s="162" t="s">
        <v>1</v>
      </c>
      <c r="F427" s="163" t="s">
        <v>214</v>
      </c>
      <c r="H427" s="164">
        <v>916.48</v>
      </c>
      <c r="I427" s="165"/>
      <c r="L427" s="161"/>
      <c r="M427" s="166"/>
      <c r="T427" s="167"/>
      <c r="AT427" s="162" t="s">
        <v>143</v>
      </c>
      <c r="AU427" s="162" t="s">
        <v>88</v>
      </c>
      <c r="AV427" s="14" t="s">
        <v>141</v>
      </c>
      <c r="AW427" s="14" t="s">
        <v>32</v>
      </c>
      <c r="AX427" s="14" t="s">
        <v>86</v>
      </c>
      <c r="AY427" s="162" t="s">
        <v>135</v>
      </c>
    </row>
    <row r="428" spans="2:65" s="1" customFormat="1" ht="16.5" customHeight="1">
      <c r="B428" s="32"/>
      <c r="C428" s="133" t="s">
        <v>662</v>
      </c>
      <c r="D428" s="133" t="s">
        <v>137</v>
      </c>
      <c r="E428" s="134" t="s">
        <v>663</v>
      </c>
      <c r="F428" s="135" t="s">
        <v>664</v>
      </c>
      <c r="G428" s="136" t="s">
        <v>187</v>
      </c>
      <c r="H428" s="137">
        <v>268.8</v>
      </c>
      <c r="I428" s="138"/>
      <c r="J428" s="139">
        <f>ROUND(I428*H428,2)</f>
        <v>0</v>
      </c>
      <c r="K428" s="140"/>
      <c r="L428" s="32"/>
      <c r="M428" s="141" t="s">
        <v>1</v>
      </c>
      <c r="N428" s="142" t="s">
        <v>43</v>
      </c>
      <c r="P428" s="143">
        <f>O428*H428</f>
        <v>0</v>
      </c>
      <c r="Q428" s="143">
        <v>1E-3</v>
      </c>
      <c r="R428" s="143">
        <f>Q428*H428</f>
        <v>0.26880000000000004</v>
      </c>
      <c r="S428" s="143">
        <v>3.1E-4</v>
      </c>
      <c r="T428" s="144">
        <f>S428*H428</f>
        <v>8.3327999999999999E-2</v>
      </c>
      <c r="AR428" s="145" t="s">
        <v>225</v>
      </c>
      <c r="AT428" s="145" t="s">
        <v>137</v>
      </c>
      <c r="AU428" s="145" t="s">
        <v>88</v>
      </c>
      <c r="AY428" s="17" t="s">
        <v>135</v>
      </c>
      <c r="BE428" s="146">
        <f>IF(N428="základní",J428,0)</f>
        <v>0</v>
      </c>
      <c r="BF428" s="146">
        <f>IF(N428="snížená",J428,0)</f>
        <v>0</v>
      </c>
      <c r="BG428" s="146">
        <f>IF(N428="zákl. přenesená",J428,0)</f>
        <v>0</v>
      </c>
      <c r="BH428" s="146">
        <f>IF(N428="sníž. přenesená",J428,0)</f>
        <v>0</v>
      </c>
      <c r="BI428" s="146">
        <f>IF(N428="nulová",J428,0)</f>
        <v>0</v>
      </c>
      <c r="BJ428" s="17" t="s">
        <v>86</v>
      </c>
      <c r="BK428" s="146">
        <f>ROUND(I428*H428,2)</f>
        <v>0</v>
      </c>
      <c r="BL428" s="17" t="s">
        <v>225</v>
      </c>
      <c r="BM428" s="145" t="s">
        <v>665</v>
      </c>
    </row>
    <row r="429" spans="2:65" s="12" customFormat="1" ht="10">
      <c r="B429" s="147"/>
      <c r="D429" s="148" t="s">
        <v>143</v>
      </c>
      <c r="E429" s="149" t="s">
        <v>1</v>
      </c>
      <c r="F429" s="150" t="s">
        <v>666</v>
      </c>
      <c r="H429" s="149" t="s">
        <v>1</v>
      </c>
      <c r="I429" s="151"/>
      <c r="L429" s="147"/>
      <c r="M429" s="152"/>
      <c r="T429" s="153"/>
      <c r="AT429" s="149" t="s">
        <v>143</v>
      </c>
      <c r="AU429" s="149" t="s">
        <v>88</v>
      </c>
      <c r="AV429" s="12" t="s">
        <v>86</v>
      </c>
      <c r="AW429" s="12" t="s">
        <v>32</v>
      </c>
      <c r="AX429" s="12" t="s">
        <v>78</v>
      </c>
      <c r="AY429" s="149" t="s">
        <v>135</v>
      </c>
    </row>
    <row r="430" spans="2:65" s="13" customFormat="1" ht="10">
      <c r="B430" s="154"/>
      <c r="D430" s="148" t="s">
        <v>143</v>
      </c>
      <c r="E430" s="155" t="s">
        <v>1</v>
      </c>
      <c r="F430" s="156" t="s">
        <v>336</v>
      </c>
      <c r="H430" s="157">
        <v>268.8</v>
      </c>
      <c r="I430" s="158"/>
      <c r="L430" s="154"/>
      <c r="M430" s="159"/>
      <c r="T430" s="160"/>
      <c r="AT430" s="155" t="s">
        <v>143</v>
      </c>
      <c r="AU430" s="155" t="s">
        <v>88</v>
      </c>
      <c r="AV430" s="13" t="s">
        <v>88</v>
      </c>
      <c r="AW430" s="13" t="s">
        <v>32</v>
      </c>
      <c r="AX430" s="13" t="s">
        <v>86</v>
      </c>
      <c r="AY430" s="155" t="s">
        <v>135</v>
      </c>
    </row>
    <row r="431" spans="2:65" s="1" customFormat="1" ht="24.15" customHeight="1">
      <c r="B431" s="32"/>
      <c r="C431" s="133" t="s">
        <v>667</v>
      </c>
      <c r="D431" s="133" t="s">
        <v>137</v>
      </c>
      <c r="E431" s="134" t="s">
        <v>668</v>
      </c>
      <c r="F431" s="135" t="s">
        <v>669</v>
      </c>
      <c r="G431" s="136" t="s">
        <v>187</v>
      </c>
      <c r="H431" s="137">
        <v>857.66399999999999</v>
      </c>
      <c r="I431" s="138"/>
      <c r="J431" s="139">
        <f>ROUND(I431*H431,2)</f>
        <v>0</v>
      </c>
      <c r="K431" s="140"/>
      <c r="L431" s="32"/>
      <c r="M431" s="141" t="s">
        <v>1</v>
      </c>
      <c r="N431" s="142" t="s">
        <v>43</v>
      </c>
      <c r="P431" s="143">
        <f>O431*H431</f>
        <v>0</v>
      </c>
      <c r="Q431" s="143">
        <v>2.0000000000000001E-4</v>
      </c>
      <c r="R431" s="143">
        <f>Q431*H431</f>
        <v>0.17153280000000001</v>
      </c>
      <c r="S431" s="143">
        <v>0</v>
      </c>
      <c r="T431" s="144">
        <f>S431*H431</f>
        <v>0</v>
      </c>
      <c r="AR431" s="145" t="s">
        <v>225</v>
      </c>
      <c r="AT431" s="145" t="s">
        <v>137</v>
      </c>
      <c r="AU431" s="145" t="s">
        <v>88</v>
      </c>
      <c r="AY431" s="17" t="s">
        <v>135</v>
      </c>
      <c r="BE431" s="146">
        <f>IF(N431="základní",J431,0)</f>
        <v>0</v>
      </c>
      <c r="BF431" s="146">
        <f>IF(N431="snížená",J431,0)</f>
        <v>0</v>
      </c>
      <c r="BG431" s="146">
        <f>IF(N431="zákl. přenesená",J431,0)</f>
        <v>0</v>
      </c>
      <c r="BH431" s="146">
        <f>IF(N431="sníž. přenesená",J431,0)</f>
        <v>0</v>
      </c>
      <c r="BI431" s="146">
        <f>IF(N431="nulová",J431,0)</f>
        <v>0</v>
      </c>
      <c r="BJ431" s="17" t="s">
        <v>86</v>
      </c>
      <c r="BK431" s="146">
        <f>ROUND(I431*H431,2)</f>
        <v>0</v>
      </c>
      <c r="BL431" s="17" t="s">
        <v>225</v>
      </c>
      <c r="BM431" s="145" t="s">
        <v>670</v>
      </c>
    </row>
    <row r="432" spans="2:65" s="12" customFormat="1" ht="10">
      <c r="B432" s="147"/>
      <c r="D432" s="148" t="s">
        <v>143</v>
      </c>
      <c r="E432" s="149" t="s">
        <v>1</v>
      </c>
      <c r="F432" s="150" t="s">
        <v>671</v>
      </c>
      <c r="H432" s="149" t="s">
        <v>1</v>
      </c>
      <c r="I432" s="151"/>
      <c r="L432" s="147"/>
      <c r="M432" s="152"/>
      <c r="T432" s="153"/>
      <c r="AT432" s="149" t="s">
        <v>143</v>
      </c>
      <c r="AU432" s="149" t="s">
        <v>88</v>
      </c>
      <c r="AV432" s="12" t="s">
        <v>86</v>
      </c>
      <c r="AW432" s="12" t="s">
        <v>32</v>
      </c>
      <c r="AX432" s="12" t="s">
        <v>78</v>
      </c>
      <c r="AY432" s="149" t="s">
        <v>135</v>
      </c>
    </row>
    <row r="433" spans="2:65" s="13" customFormat="1" ht="10">
      <c r="B433" s="154"/>
      <c r="D433" s="148" t="s">
        <v>143</v>
      </c>
      <c r="E433" s="155" t="s">
        <v>1</v>
      </c>
      <c r="F433" s="156" t="s">
        <v>672</v>
      </c>
      <c r="H433" s="157">
        <v>268.8</v>
      </c>
      <c r="I433" s="158"/>
      <c r="L433" s="154"/>
      <c r="M433" s="159"/>
      <c r="T433" s="160"/>
      <c r="AT433" s="155" t="s">
        <v>143</v>
      </c>
      <c r="AU433" s="155" t="s">
        <v>88</v>
      </c>
      <c r="AV433" s="13" t="s">
        <v>88</v>
      </c>
      <c r="AW433" s="13" t="s">
        <v>32</v>
      </c>
      <c r="AX433" s="13" t="s">
        <v>78</v>
      </c>
      <c r="AY433" s="155" t="s">
        <v>135</v>
      </c>
    </row>
    <row r="434" spans="2:65" s="15" customFormat="1" ht="10">
      <c r="B434" s="168"/>
      <c r="D434" s="148" t="s">
        <v>143</v>
      </c>
      <c r="E434" s="169" t="s">
        <v>1</v>
      </c>
      <c r="F434" s="170" t="s">
        <v>223</v>
      </c>
      <c r="H434" s="171">
        <v>268.8</v>
      </c>
      <c r="I434" s="172"/>
      <c r="L434" s="168"/>
      <c r="M434" s="173"/>
      <c r="T434" s="174"/>
      <c r="AT434" s="169" t="s">
        <v>143</v>
      </c>
      <c r="AU434" s="169" t="s">
        <v>88</v>
      </c>
      <c r="AV434" s="15" t="s">
        <v>150</v>
      </c>
      <c r="AW434" s="15" t="s">
        <v>32</v>
      </c>
      <c r="AX434" s="15" t="s">
        <v>78</v>
      </c>
      <c r="AY434" s="169" t="s">
        <v>135</v>
      </c>
    </row>
    <row r="435" spans="2:65" s="12" customFormat="1" ht="10">
      <c r="B435" s="147"/>
      <c r="D435" s="148" t="s">
        <v>143</v>
      </c>
      <c r="E435" s="149" t="s">
        <v>1</v>
      </c>
      <c r="F435" s="150" t="s">
        <v>673</v>
      </c>
      <c r="H435" s="149" t="s">
        <v>1</v>
      </c>
      <c r="I435" s="151"/>
      <c r="L435" s="147"/>
      <c r="M435" s="152"/>
      <c r="T435" s="153"/>
      <c r="AT435" s="149" t="s">
        <v>143</v>
      </c>
      <c r="AU435" s="149" t="s">
        <v>88</v>
      </c>
      <c r="AV435" s="12" t="s">
        <v>86</v>
      </c>
      <c r="AW435" s="12" t="s">
        <v>32</v>
      </c>
      <c r="AX435" s="12" t="s">
        <v>78</v>
      </c>
      <c r="AY435" s="149" t="s">
        <v>135</v>
      </c>
    </row>
    <row r="436" spans="2:65" s="12" customFormat="1" ht="10">
      <c r="B436" s="147"/>
      <c r="D436" s="148" t="s">
        <v>143</v>
      </c>
      <c r="E436" s="149" t="s">
        <v>1</v>
      </c>
      <c r="F436" s="150" t="s">
        <v>220</v>
      </c>
      <c r="H436" s="149" t="s">
        <v>1</v>
      </c>
      <c r="I436" s="151"/>
      <c r="L436" s="147"/>
      <c r="M436" s="152"/>
      <c r="T436" s="153"/>
      <c r="AT436" s="149" t="s">
        <v>143</v>
      </c>
      <c r="AU436" s="149" t="s">
        <v>88</v>
      </c>
      <c r="AV436" s="12" t="s">
        <v>86</v>
      </c>
      <c r="AW436" s="12" t="s">
        <v>32</v>
      </c>
      <c r="AX436" s="12" t="s">
        <v>78</v>
      </c>
      <c r="AY436" s="149" t="s">
        <v>135</v>
      </c>
    </row>
    <row r="437" spans="2:65" s="13" customFormat="1" ht="10">
      <c r="B437" s="154"/>
      <c r="D437" s="148" t="s">
        <v>143</v>
      </c>
      <c r="E437" s="155" t="s">
        <v>1</v>
      </c>
      <c r="F437" s="156" t="s">
        <v>221</v>
      </c>
      <c r="H437" s="157">
        <v>34.244999999999997</v>
      </c>
      <c r="I437" s="158"/>
      <c r="L437" s="154"/>
      <c r="M437" s="159"/>
      <c r="T437" s="160"/>
      <c r="AT437" s="155" t="s">
        <v>143</v>
      </c>
      <c r="AU437" s="155" t="s">
        <v>88</v>
      </c>
      <c r="AV437" s="13" t="s">
        <v>88</v>
      </c>
      <c r="AW437" s="13" t="s">
        <v>32</v>
      </c>
      <c r="AX437" s="13" t="s">
        <v>78</v>
      </c>
      <c r="AY437" s="155" t="s">
        <v>135</v>
      </c>
    </row>
    <row r="438" spans="2:65" s="13" customFormat="1" ht="10">
      <c r="B438" s="154"/>
      <c r="D438" s="148" t="s">
        <v>143</v>
      </c>
      <c r="E438" s="155" t="s">
        <v>1</v>
      </c>
      <c r="F438" s="156" t="s">
        <v>222</v>
      </c>
      <c r="H438" s="157">
        <v>2.5590000000000002</v>
      </c>
      <c r="I438" s="158"/>
      <c r="L438" s="154"/>
      <c r="M438" s="159"/>
      <c r="T438" s="160"/>
      <c r="AT438" s="155" t="s">
        <v>143</v>
      </c>
      <c r="AU438" s="155" t="s">
        <v>88</v>
      </c>
      <c r="AV438" s="13" t="s">
        <v>88</v>
      </c>
      <c r="AW438" s="13" t="s">
        <v>32</v>
      </c>
      <c r="AX438" s="13" t="s">
        <v>78</v>
      </c>
      <c r="AY438" s="155" t="s">
        <v>135</v>
      </c>
    </row>
    <row r="439" spans="2:65" s="15" customFormat="1" ht="10">
      <c r="B439" s="168"/>
      <c r="D439" s="148" t="s">
        <v>143</v>
      </c>
      <c r="E439" s="169" t="s">
        <v>1</v>
      </c>
      <c r="F439" s="170" t="s">
        <v>223</v>
      </c>
      <c r="H439" s="171">
        <v>36.804000000000002</v>
      </c>
      <c r="I439" s="172"/>
      <c r="L439" s="168"/>
      <c r="M439" s="173"/>
      <c r="T439" s="174"/>
      <c r="AT439" s="169" t="s">
        <v>143</v>
      </c>
      <c r="AU439" s="169" t="s">
        <v>88</v>
      </c>
      <c r="AV439" s="15" t="s">
        <v>150</v>
      </c>
      <c r="AW439" s="15" t="s">
        <v>32</v>
      </c>
      <c r="AX439" s="15" t="s">
        <v>78</v>
      </c>
      <c r="AY439" s="169" t="s">
        <v>135</v>
      </c>
    </row>
    <row r="440" spans="2:65" s="13" customFormat="1" ht="10">
      <c r="B440" s="154"/>
      <c r="D440" s="148" t="s">
        <v>143</v>
      </c>
      <c r="E440" s="155" t="s">
        <v>1</v>
      </c>
      <c r="F440" s="156" t="s">
        <v>224</v>
      </c>
      <c r="H440" s="157">
        <v>552.05999999999995</v>
      </c>
      <c r="I440" s="158"/>
      <c r="L440" s="154"/>
      <c r="M440" s="159"/>
      <c r="T440" s="160"/>
      <c r="AT440" s="155" t="s">
        <v>143</v>
      </c>
      <c r="AU440" s="155" t="s">
        <v>88</v>
      </c>
      <c r="AV440" s="13" t="s">
        <v>88</v>
      </c>
      <c r="AW440" s="13" t="s">
        <v>32</v>
      </c>
      <c r="AX440" s="13" t="s">
        <v>78</v>
      </c>
      <c r="AY440" s="155" t="s">
        <v>135</v>
      </c>
    </row>
    <row r="441" spans="2:65" s="14" customFormat="1" ht="10">
      <c r="B441" s="161"/>
      <c r="D441" s="148" t="s">
        <v>143</v>
      </c>
      <c r="E441" s="162" t="s">
        <v>1</v>
      </c>
      <c r="F441" s="163" t="s">
        <v>214</v>
      </c>
      <c r="H441" s="164">
        <v>857.66399999999999</v>
      </c>
      <c r="I441" s="165"/>
      <c r="L441" s="161"/>
      <c r="M441" s="166"/>
      <c r="T441" s="167"/>
      <c r="AT441" s="162" t="s">
        <v>143</v>
      </c>
      <c r="AU441" s="162" t="s">
        <v>88</v>
      </c>
      <c r="AV441" s="14" t="s">
        <v>141</v>
      </c>
      <c r="AW441" s="14" t="s">
        <v>32</v>
      </c>
      <c r="AX441" s="14" t="s">
        <v>86</v>
      </c>
      <c r="AY441" s="162" t="s">
        <v>135</v>
      </c>
    </row>
    <row r="442" spans="2:65" s="1" customFormat="1" ht="24.15" customHeight="1">
      <c r="B442" s="32"/>
      <c r="C442" s="133" t="s">
        <v>674</v>
      </c>
      <c r="D442" s="133" t="s">
        <v>137</v>
      </c>
      <c r="E442" s="134" t="s">
        <v>675</v>
      </c>
      <c r="F442" s="135" t="s">
        <v>676</v>
      </c>
      <c r="G442" s="136" t="s">
        <v>187</v>
      </c>
      <c r="H442" s="137">
        <v>857.66399999999999</v>
      </c>
      <c r="I442" s="138"/>
      <c r="J442" s="139">
        <f>ROUND(I442*H442,2)</f>
        <v>0</v>
      </c>
      <c r="K442" s="140"/>
      <c r="L442" s="32"/>
      <c r="M442" s="141" t="s">
        <v>1</v>
      </c>
      <c r="N442" s="142" t="s">
        <v>43</v>
      </c>
      <c r="P442" s="143">
        <f>O442*H442</f>
        <v>0</v>
      </c>
      <c r="Q442" s="143">
        <v>2.9E-4</v>
      </c>
      <c r="R442" s="143">
        <f>Q442*H442</f>
        <v>0.24872256000000001</v>
      </c>
      <c r="S442" s="143">
        <v>0</v>
      </c>
      <c r="T442" s="144">
        <f>S442*H442</f>
        <v>0</v>
      </c>
      <c r="AR442" s="145" t="s">
        <v>225</v>
      </c>
      <c r="AT442" s="145" t="s">
        <v>137</v>
      </c>
      <c r="AU442" s="145" t="s">
        <v>88</v>
      </c>
      <c r="AY442" s="17" t="s">
        <v>135</v>
      </c>
      <c r="BE442" s="146">
        <f>IF(N442="základní",J442,0)</f>
        <v>0</v>
      </c>
      <c r="BF442" s="146">
        <f>IF(N442="snížená",J442,0)</f>
        <v>0</v>
      </c>
      <c r="BG442" s="146">
        <f>IF(N442="zákl. přenesená",J442,0)</f>
        <v>0</v>
      </c>
      <c r="BH442" s="146">
        <f>IF(N442="sníž. přenesená",J442,0)</f>
        <v>0</v>
      </c>
      <c r="BI442" s="146">
        <f>IF(N442="nulová",J442,0)</f>
        <v>0</v>
      </c>
      <c r="BJ442" s="17" t="s">
        <v>86</v>
      </c>
      <c r="BK442" s="146">
        <f>ROUND(I442*H442,2)</f>
        <v>0</v>
      </c>
      <c r="BL442" s="17" t="s">
        <v>225</v>
      </c>
      <c r="BM442" s="145" t="s">
        <v>677</v>
      </c>
    </row>
    <row r="443" spans="2:65" s="11" customFormat="1" ht="25.9" customHeight="1">
      <c r="B443" s="121"/>
      <c r="D443" s="122" t="s">
        <v>77</v>
      </c>
      <c r="E443" s="123" t="s">
        <v>313</v>
      </c>
      <c r="F443" s="123" t="s">
        <v>678</v>
      </c>
      <c r="I443" s="124"/>
      <c r="J443" s="125">
        <f>BK443</f>
        <v>0</v>
      </c>
      <c r="L443" s="121"/>
      <c r="M443" s="126"/>
      <c r="P443" s="127">
        <f>P444</f>
        <v>0</v>
      </c>
      <c r="R443" s="127">
        <f>R444</f>
        <v>0</v>
      </c>
      <c r="T443" s="128">
        <f>T444</f>
        <v>0</v>
      </c>
      <c r="AR443" s="122" t="s">
        <v>150</v>
      </c>
      <c r="AT443" s="129" t="s">
        <v>77</v>
      </c>
      <c r="AU443" s="129" t="s">
        <v>78</v>
      </c>
      <c r="AY443" s="122" t="s">
        <v>135</v>
      </c>
      <c r="BK443" s="130">
        <f>BK444</f>
        <v>0</v>
      </c>
    </row>
    <row r="444" spans="2:65" s="11" customFormat="1" ht="22.75" customHeight="1">
      <c r="B444" s="121"/>
      <c r="D444" s="122" t="s">
        <v>77</v>
      </c>
      <c r="E444" s="131" t="s">
        <v>679</v>
      </c>
      <c r="F444" s="131" t="s">
        <v>680</v>
      </c>
      <c r="I444" s="124"/>
      <c r="J444" s="132">
        <f>BK444</f>
        <v>0</v>
      </c>
      <c r="L444" s="121"/>
      <c r="M444" s="126"/>
      <c r="P444" s="127">
        <f>SUM(P445:P467)</f>
        <v>0</v>
      </c>
      <c r="R444" s="127">
        <f>SUM(R445:R467)</f>
        <v>0</v>
      </c>
      <c r="T444" s="128">
        <f>SUM(T445:T467)</f>
        <v>0</v>
      </c>
      <c r="AR444" s="122" t="s">
        <v>150</v>
      </c>
      <c r="AT444" s="129" t="s">
        <v>77</v>
      </c>
      <c r="AU444" s="129" t="s">
        <v>86</v>
      </c>
      <c r="AY444" s="122" t="s">
        <v>135</v>
      </c>
      <c r="BK444" s="130">
        <f>SUM(BK445:BK467)</f>
        <v>0</v>
      </c>
    </row>
    <row r="445" spans="2:65" s="1" customFormat="1" ht="16.5" customHeight="1">
      <c r="B445" s="32"/>
      <c r="C445" s="175" t="s">
        <v>681</v>
      </c>
      <c r="D445" s="175" t="s">
        <v>313</v>
      </c>
      <c r="E445" s="176" t="s">
        <v>682</v>
      </c>
      <c r="F445" s="177" t="s">
        <v>683</v>
      </c>
      <c r="G445" s="178" t="s">
        <v>208</v>
      </c>
      <c r="H445" s="179">
        <v>270</v>
      </c>
      <c r="I445" s="180"/>
      <c r="J445" s="181">
        <f t="shared" ref="J445:J467" si="0">ROUND(I445*H445,2)</f>
        <v>0</v>
      </c>
      <c r="K445" s="182"/>
      <c r="L445" s="183"/>
      <c r="M445" s="184" t="s">
        <v>1</v>
      </c>
      <c r="N445" s="185" t="s">
        <v>43</v>
      </c>
      <c r="P445" s="143">
        <f t="shared" ref="P445:P467" si="1">O445*H445</f>
        <v>0</v>
      </c>
      <c r="Q445" s="143">
        <v>0</v>
      </c>
      <c r="R445" s="143">
        <f t="shared" ref="R445:R467" si="2">Q445*H445</f>
        <v>0</v>
      </c>
      <c r="S445" s="143">
        <v>0</v>
      </c>
      <c r="T445" s="144">
        <f t="shared" ref="T445:T467" si="3">S445*H445</f>
        <v>0</v>
      </c>
      <c r="AR445" s="145" t="s">
        <v>684</v>
      </c>
      <c r="AT445" s="145" t="s">
        <v>313</v>
      </c>
      <c r="AU445" s="145" t="s">
        <v>88</v>
      </c>
      <c r="AY445" s="17" t="s">
        <v>135</v>
      </c>
      <c r="BE445" s="146">
        <f t="shared" ref="BE445:BE467" si="4">IF(N445="základní",J445,0)</f>
        <v>0</v>
      </c>
      <c r="BF445" s="146">
        <f t="shared" ref="BF445:BF467" si="5">IF(N445="snížená",J445,0)</f>
        <v>0</v>
      </c>
      <c r="BG445" s="146">
        <f t="shared" ref="BG445:BG467" si="6">IF(N445="zákl. přenesená",J445,0)</f>
        <v>0</v>
      </c>
      <c r="BH445" s="146">
        <f t="shared" ref="BH445:BH467" si="7">IF(N445="sníž. přenesená",J445,0)</f>
        <v>0</v>
      </c>
      <c r="BI445" s="146">
        <f t="shared" ref="BI445:BI467" si="8">IF(N445="nulová",J445,0)</f>
        <v>0</v>
      </c>
      <c r="BJ445" s="17" t="s">
        <v>86</v>
      </c>
      <c r="BK445" s="146">
        <f t="shared" ref="BK445:BK467" si="9">ROUND(I445*H445,2)</f>
        <v>0</v>
      </c>
      <c r="BL445" s="17" t="s">
        <v>474</v>
      </c>
      <c r="BM445" s="145" t="s">
        <v>685</v>
      </c>
    </row>
    <row r="446" spans="2:65" s="1" customFormat="1" ht="16.5" customHeight="1">
      <c r="B446" s="32"/>
      <c r="C446" s="175" t="s">
        <v>686</v>
      </c>
      <c r="D446" s="175" t="s">
        <v>313</v>
      </c>
      <c r="E446" s="176" t="s">
        <v>687</v>
      </c>
      <c r="F446" s="177" t="s">
        <v>688</v>
      </c>
      <c r="G446" s="178" t="s">
        <v>208</v>
      </c>
      <c r="H446" s="179">
        <v>180</v>
      </c>
      <c r="I446" s="180"/>
      <c r="J446" s="181">
        <f t="shared" si="0"/>
        <v>0</v>
      </c>
      <c r="K446" s="182"/>
      <c r="L446" s="183"/>
      <c r="M446" s="184" t="s">
        <v>1</v>
      </c>
      <c r="N446" s="185" t="s">
        <v>43</v>
      </c>
      <c r="P446" s="143">
        <f t="shared" si="1"/>
        <v>0</v>
      </c>
      <c r="Q446" s="143">
        <v>0</v>
      </c>
      <c r="R446" s="143">
        <f t="shared" si="2"/>
        <v>0</v>
      </c>
      <c r="S446" s="143">
        <v>0</v>
      </c>
      <c r="T446" s="144">
        <f t="shared" si="3"/>
        <v>0</v>
      </c>
      <c r="AR446" s="145" t="s">
        <v>684</v>
      </c>
      <c r="AT446" s="145" t="s">
        <v>313</v>
      </c>
      <c r="AU446" s="145" t="s">
        <v>88</v>
      </c>
      <c r="AY446" s="17" t="s">
        <v>135</v>
      </c>
      <c r="BE446" s="146">
        <f t="shared" si="4"/>
        <v>0</v>
      </c>
      <c r="BF446" s="146">
        <f t="shared" si="5"/>
        <v>0</v>
      </c>
      <c r="BG446" s="146">
        <f t="shared" si="6"/>
        <v>0</v>
      </c>
      <c r="BH446" s="146">
        <f t="shared" si="7"/>
        <v>0</v>
      </c>
      <c r="BI446" s="146">
        <f t="shared" si="8"/>
        <v>0</v>
      </c>
      <c r="BJ446" s="17" t="s">
        <v>86</v>
      </c>
      <c r="BK446" s="146">
        <f t="shared" si="9"/>
        <v>0</v>
      </c>
      <c r="BL446" s="17" t="s">
        <v>474</v>
      </c>
      <c r="BM446" s="145" t="s">
        <v>689</v>
      </c>
    </row>
    <row r="447" spans="2:65" s="1" customFormat="1" ht="16.5" customHeight="1">
      <c r="B447" s="32"/>
      <c r="C447" s="175" t="s">
        <v>690</v>
      </c>
      <c r="D447" s="175" t="s">
        <v>313</v>
      </c>
      <c r="E447" s="176" t="s">
        <v>691</v>
      </c>
      <c r="F447" s="177" t="s">
        <v>692</v>
      </c>
      <c r="G447" s="178" t="s">
        <v>693</v>
      </c>
      <c r="H447" s="179">
        <v>560</v>
      </c>
      <c r="I447" s="180"/>
      <c r="J447" s="181">
        <f t="shared" si="0"/>
        <v>0</v>
      </c>
      <c r="K447" s="182"/>
      <c r="L447" s="183"/>
      <c r="M447" s="184" t="s">
        <v>1</v>
      </c>
      <c r="N447" s="185" t="s">
        <v>43</v>
      </c>
      <c r="P447" s="143">
        <f t="shared" si="1"/>
        <v>0</v>
      </c>
      <c r="Q447" s="143">
        <v>0</v>
      </c>
      <c r="R447" s="143">
        <f t="shared" si="2"/>
        <v>0</v>
      </c>
      <c r="S447" s="143">
        <v>0</v>
      </c>
      <c r="T447" s="144">
        <f t="shared" si="3"/>
        <v>0</v>
      </c>
      <c r="AR447" s="145" t="s">
        <v>684</v>
      </c>
      <c r="AT447" s="145" t="s">
        <v>313</v>
      </c>
      <c r="AU447" s="145" t="s">
        <v>88</v>
      </c>
      <c r="AY447" s="17" t="s">
        <v>135</v>
      </c>
      <c r="BE447" s="146">
        <f t="shared" si="4"/>
        <v>0</v>
      </c>
      <c r="BF447" s="146">
        <f t="shared" si="5"/>
        <v>0</v>
      </c>
      <c r="BG447" s="146">
        <f t="shared" si="6"/>
        <v>0</v>
      </c>
      <c r="BH447" s="146">
        <f t="shared" si="7"/>
        <v>0</v>
      </c>
      <c r="BI447" s="146">
        <f t="shared" si="8"/>
        <v>0</v>
      </c>
      <c r="BJ447" s="17" t="s">
        <v>86</v>
      </c>
      <c r="BK447" s="146">
        <f t="shared" si="9"/>
        <v>0</v>
      </c>
      <c r="BL447" s="17" t="s">
        <v>474</v>
      </c>
      <c r="BM447" s="145" t="s">
        <v>694</v>
      </c>
    </row>
    <row r="448" spans="2:65" s="1" customFormat="1" ht="16.5" customHeight="1">
      <c r="B448" s="32"/>
      <c r="C448" s="175" t="s">
        <v>695</v>
      </c>
      <c r="D448" s="175" t="s">
        <v>313</v>
      </c>
      <c r="E448" s="176" t="s">
        <v>696</v>
      </c>
      <c r="F448" s="177" t="s">
        <v>697</v>
      </c>
      <c r="G448" s="178" t="s">
        <v>693</v>
      </c>
      <c r="H448" s="179">
        <v>750</v>
      </c>
      <c r="I448" s="180"/>
      <c r="J448" s="181">
        <f t="shared" si="0"/>
        <v>0</v>
      </c>
      <c r="K448" s="182"/>
      <c r="L448" s="183"/>
      <c r="M448" s="184" t="s">
        <v>1</v>
      </c>
      <c r="N448" s="185" t="s">
        <v>43</v>
      </c>
      <c r="P448" s="143">
        <f t="shared" si="1"/>
        <v>0</v>
      </c>
      <c r="Q448" s="143">
        <v>0</v>
      </c>
      <c r="R448" s="143">
        <f t="shared" si="2"/>
        <v>0</v>
      </c>
      <c r="S448" s="143">
        <v>0</v>
      </c>
      <c r="T448" s="144">
        <f t="shared" si="3"/>
        <v>0</v>
      </c>
      <c r="AR448" s="145" t="s">
        <v>684</v>
      </c>
      <c r="AT448" s="145" t="s">
        <v>313</v>
      </c>
      <c r="AU448" s="145" t="s">
        <v>88</v>
      </c>
      <c r="AY448" s="17" t="s">
        <v>135</v>
      </c>
      <c r="BE448" s="146">
        <f t="shared" si="4"/>
        <v>0</v>
      </c>
      <c r="BF448" s="146">
        <f t="shared" si="5"/>
        <v>0</v>
      </c>
      <c r="BG448" s="146">
        <f t="shared" si="6"/>
        <v>0</v>
      </c>
      <c r="BH448" s="146">
        <f t="shared" si="7"/>
        <v>0</v>
      </c>
      <c r="BI448" s="146">
        <f t="shared" si="8"/>
        <v>0</v>
      </c>
      <c r="BJ448" s="17" t="s">
        <v>86</v>
      </c>
      <c r="BK448" s="146">
        <f t="shared" si="9"/>
        <v>0</v>
      </c>
      <c r="BL448" s="17" t="s">
        <v>474</v>
      </c>
      <c r="BM448" s="145" t="s">
        <v>698</v>
      </c>
    </row>
    <row r="449" spans="2:65" s="1" customFormat="1" ht="16.5" customHeight="1">
      <c r="B449" s="32"/>
      <c r="C449" s="175" t="s">
        <v>699</v>
      </c>
      <c r="D449" s="175" t="s">
        <v>313</v>
      </c>
      <c r="E449" s="176" t="s">
        <v>700</v>
      </c>
      <c r="F449" s="177" t="s">
        <v>701</v>
      </c>
      <c r="G449" s="178" t="s">
        <v>693</v>
      </c>
      <c r="H449" s="179">
        <v>32</v>
      </c>
      <c r="I449" s="180"/>
      <c r="J449" s="181">
        <f t="shared" si="0"/>
        <v>0</v>
      </c>
      <c r="K449" s="182"/>
      <c r="L449" s="183"/>
      <c r="M449" s="184" t="s">
        <v>1</v>
      </c>
      <c r="N449" s="185" t="s">
        <v>43</v>
      </c>
      <c r="P449" s="143">
        <f t="shared" si="1"/>
        <v>0</v>
      </c>
      <c r="Q449" s="143">
        <v>0</v>
      </c>
      <c r="R449" s="143">
        <f t="shared" si="2"/>
        <v>0</v>
      </c>
      <c r="S449" s="143">
        <v>0</v>
      </c>
      <c r="T449" s="144">
        <f t="shared" si="3"/>
        <v>0</v>
      </c>
      <c r="AR449" s="145" t="s">
        <v>684</v>
      </c>
      <c r="AT449" s="145" t="s">
        <v>313</v>
      </c>
      <c r="AU449" s="145" t="s">
        <v>88</v>
      </c>
      <c r="AY449" s="17" t="s">
        <v>135</v>
      </c>
      <c r="BE449" s="146">
        <f t="shared" si="4"/>
        <v>0</v>
      </c>
      <c r="BF449" s="146">
        <f t="shared" si="5"/>
        <v>0</v>
      </c>
      <c r="BG449" s="146">
        <f t="shared" si="6"/>
        <v>0</v>
      </c>
      <c r="BH449" s="146">
        <f t="shared" si="7"/>
        <v>0</v>
      </c>
      <c r="BI449" s="146">
        <f t="shared" si="8"/>
        <v>0</v>
      </c>
      <c r="BJ449" s="17" t="s">
        <v>86</v>
      </c>
      <c r="BK449" s="146">
        <f t="shared" si="9"/>
        <v>0</v>
      </c>
      <c r="BL449" s="17" t="s">
        <v>474</v>
      </c>
      <c r="BM449" s="145" t="s">
        <v>702</v>
      </c>
    </row>
    <row r="450" spans="2:65" s="1" customFormat="1" ht="16.5" customHeight="1">
      <c r="B450" s="32"/>
      <c r="C450" s="175" t="s">
        <v>703</v>
      </c>
      <c r="D450" s="175" t="s">
        <v>313</v>
      </c>
      <c r="E450" s="176" t="s">
        <v>704</v>
      </c>
      <c r="F450" s="177" t="s">
        <v>705</v>
      </c>
      <c r="G450" s="178" t="s">
        <v>693</v>
      </c>
      <c r="H450" s="179">
        <v>32</v>
      </c>
      <c r="I450" s="180"/>
      <c r="J450" s="181">
        <f t="shared" si="0"/>
        <v>0</v>
      </c>
      <c r="K450" s="182"/>
      <c r="L450" s="183"/>
      <c r="M450" s="184" t="s">
        <v>1</v>
      </c>
      <c r="N450" s="185" t="s">
        <v>43</v>
      </c>
      <c r="P450" s="143">
        <f t="shared" si="1"/>
        <v>0</v>
      </c>
      <c r="Q450" s="143">
        <v>0</v>
      </c>
      <c r="R450" s="143">
        <f t="shared" si="2"/>
        <v>0</v>
      </c>
      <c r="S450" s="143">
        <v>0</v>
      </c>
      <c r="T450" s="144">
        <f t="shared" si="3"/>
        <v>0</v>
      </c>
      <c r="AR450" s="145" t="s">
        <v>684</v>
      </c>
      <c r="AT450" s="145" t="s">
        <v>313</v>
      </c>
      <c r="AU450" s="145" t="s">
        <v>88</v>
      </c>
      <c r="AY450" s="17" t="s">
        <v>135</v>
      </c>
      <c r="BE450" s="146">
        <f t="shared" si="4"/>
        <v>0</v>
      </c>
      <c r="BF450" s="146">
        <f t="shared" si="5"/>
        <v>0</v>
      </c>
      <c r="BG450" s="146">
        <f t="shared" si="6"/>
        <v>0</v>
      </c>
      <c r="BH450" s="146">
        <f t="shared" si="7"/>
        <v>0</v>
      </c>
      <c r="BI450" s="146">
        <f t="shared" si="8"/>
        <v>0</v>
      </c>
      <c r="BJ450" s="17" t="s">
        <v>86</v>
      </c>
      <c r="BK450" s="146">
        <f t="shared" si="9"/>
        <v>0</v>
      </c>
      <c r="BL450" s="17" t="s">
        <v>474</v>
      </c>
      <c r="BM450" s="145" t="s">
        <v>706</v>
      </c>
    </row>
    <row r="451" spans="2:65" s="1" customFormat="1" ht="16.5" customHeight="1">
      <c r="B451" s="32"/>
      <c r="C451" s="175" t="s">
        <v>707</v>
      </c>
      <c r="D451" s="175" t="s">
        <v>313</v>
      </c>
      <c r="E451" s="176" t="s">
        <v>708</v>
      </c>
      <c r="F451" s="177" t="s">
        <v>709</v>
      </c>
      <c r="G451" s="178" t="s">
        <v>693</v>
      </c>
      <c r="H451" s="179">
        <v>2</v>
      </c>
      <c r="I451" s="180"/>
      <c r="J451" s="181">
        <f t="shared" si="0"/>
        <v>0</v>
      </c>
      <c r="K451" s="182"/>
      <c r="L451" s="183"/>
      <c r="M451" s="184" t="s">
        <v>1</v>
      </c>
      <c r="N451" s="185" t="s">
        <v>43</v>
      </c>
      <c r="P451" s="143">
        <f t="shared" si="1"/>
        <v>0</v>
      </c>
      <c r="Q451" s="143">
        <v>0</v>
      </c>
      <c r="R451" s="143">
        <f t="shared" si="2"/>
        <v>0</v>
      </c>
      <c r="S451" s="143">
        <v>0</v>
      </c>
      <c r="T451" s="144">
        <f t="shared" si="3"/>
        <v>0</v>
      </c>
      <c r="AR451" s="145" t="s">
        <v>684</v>
      </c>
      <c r="AT451" s="145" t="s">
        <v>313</v>
      </c>
      <c r="AU451" s="145" t="s">
        <v>88</v>
      </c>
      <c r="AY451" s="17" t="s">
        <v>135</v>
      </c>
      <c r="BE451" s="146">
        <f t="shared" si="4"/>
        <v>0</v>
      </c>
      <c r="BF451" s="146">
        <f t="shared" si="5"/>
        <v>0</v>
      </c>
      <c r="BG451" s="146">
        <f t="shared" si="6"/>
        <v>0</v>
      </c>
      <c r="BH451" s="146">
        <f t="shared" si="7"/>
        <v>0</v>
      </c>
      <c r="BI451" s="146">
        <f t="shared" si="8"/>
        <v>0</v>
      </c>
      <c r="BJ451" s="17" t="s">
        <v>86</v>
      </c>
      <c r="BK451" s="146">
        <f t="shared" si="9"/>
        <v>0</v>
      </c>
      <c r="BL451" s="17" t="s">
        <v>474</v>
      </c>
      <c r="BM451" s="145" t="s">
        <v>710</v>
      </c>
    </row>
    <row r="452" spans="2:65" s="1" customFormat="1" ht="16.5" customHeight="1">
      <c r="B452" s="32"/>
      <c r="C452" s="175" t="s">
        <v>711</v>
      </c>
      <c r="D452" s="175" t="s">
        <v>313</v>
      </c>
      <c r="E452" s="176" t="s">
        <v>712</v>
      </c>
      <c r="F452" s="177" t="s">
        <v>713</v>
      </c>
      <c r="G452" s="178" t="s">
        <v>693</v>
      </c>
      <c r="H452" s="179">
        <v>2</v>
      </c>
      <c r="I452" s="180"/>
      <c r="J452" s="181">
        <f t="shared" si="0"/>
        <v>0</v>
      </c>
      <c r="K452" s="182"/>
      <c r="L452" s="183"/>
      <c r="M452" s="184" t="s">
        <v>1</v>
      </c>
      <c r="N452" s="185" t="s">
        <v>43</v>
      </c>
      <c r="P452" s="143">
        <f t="shared" si="1"/>
        <v>0</v>
      </c>
      <c r="Q452" s="143">
        <v>0</v>
      </c>
      <c r="R452" s="143">
        <f t="shared" si="2"/>
        <v>0</v>
      </c>
      <c r="S452" s="143">
        <v>0</v>
      </c>
      <c r="T452" s="144">
        <f t="shared" si="3"/>
        <v>0</v>
      </c>
      <c r="AR452" s="145" t="s">
        <v>684</v>
      </c>
      <c r="AT452" s="145" t="s">
        <v>313</v>
      </c>
      <c r="AU452" s="145" t="s">
        <v>88</v>
      </c>
      <c r="AY452" s="17" t="s">
        <v>135</v>
      </c>
      <c r="BE452" s="146">
        <f t="shared" si="4"/>
        <v>0</v>
      </c>
      <c r="BF452" s="146">
        <f t="shared" si="5"/>
        <v>0</v>
      </c>
      <c r="BG452" s="146">
        <f t="shared" si="6"/>
        <v>0</v>
      </c>
      <c r="BH452" s="146">
        <f t="shared" si="7"/>
        <v>0</v>
      </c>
      <c r="BI452" s="146">
        <f t="shared" si="8"/>
        <v>0</v>
      </c>
      <c r="BJ452" s="17" t="s">
        <v>86</v>
      </c>
      <c r="BK452" s="146">
        <f t="shared" si="9"/>
        <v>0</v>
      </c>
      <c r="BL452" s="17" t="s">
        <v>474</v>
      </c>
      <c r="BM452" s="145" t="s">
        <v>714</v>
      </c>
    </row>
    <row r="453" spans="2:65" s="1" customFormat="1" ht="16.5" customHeight="1">
      <c r="B453" s="32"/>
      <c r="C453" s="175" t="s">
        <v>715</v>
      </c>
      <c r="D453" s="175" t="s">
        <v>313</v>
      </c>
      <c r="E453" s="176" t="s">
        <v>716</v>
      </c>
      <c r="F453" s="177" t="s">
        <v>717</v>
      </c>
      <c r="G453" s="178" t="s">
        <v>693</v>
      </c>
      <c r="H453" s="179">
        <v>2</v>
      </c>
      <c r="I453" s="180"/>
      <c r="J453" s="181">
        <f t="shared" si="0"/>
        <v>0</v>
      </c>
      <c r="K453" s="182"/>
      <c r="L453" s="183"/>
      <c r="M453" s="184" t="s">
        <v>1</v>
      </c>
      <c r="N453" s="185" t="s">
        <v>43</v>
      </c>
      <c r="P453" s="143">
        <f t="shared" si="1"/>
        <v>0</v>
      </c>
      <c r="Q453" s="143">
        <v>0</v>
      </c>
      <c r="R453" s="143">
        <f t="shared" si="2"/>
        <v>0</v>
      </c>
      <c r="S453" s="143">
        <v>0</v>
      </c>
      <c r="T453" s="144">
        <f t="shared" si="3"/>
        <v>0</v>
      </c>
      <c r="AR453" s="145" t="s">
        <v>684</v>
      </c>
      <c r="AT453" s="145" t="s">
        <v>313</v>
      </c>
      <c r="AU453" s="145" t="s">
        <v>88</v>
      </c>
      <c r="AY453" s="17" t="s">
        <v>135</v>
      </c>
      <c r="BE453" s="146">
        <f t="shared" si="4"/>
        <v>0</v>
      </c>
      <c r="BF453" s="146">
        <f t="shared" si="5"/>
        <v>0</v>
      </c>
      <c r="BG453" s="146">
        <f t="shared" si="6"/>
        <v>0</v>
      </c>
      <c r="BH453" s="146">
        <f t="shared" si="7"/>
        <v>0</v>
      </c>
      <c r="BI453" s="146">
        <f t="shared" si="8"/>
        <v>0</v>
      </c>
      <c r="BJ453" s="17" t="s">
        <v>86</v>
      </c>
      <c r="BK453" s="146">
        <f t="shared" si="9"/>
        <v>0</v>
      </c>
      <c r="BL453" s="17" t="s">
        <v>474</v>
      </c>
      <c r="BM453" s="145" t="s">
        <v>718</v>
      </c>
    </row>
    <row r="454" spans="2:65" s="1" customFormat="1" ht="16.5" customHeight="1">
      <c r="B454" s="32"/>
      <c r="C454" s="175" t="s">
        <v>719</v>
      </c>
      <c r="D454" s="175" t="s">
        <v>313</v>
      </c>
      <c r="E454" s="176" t="s">
        <v>720</v>
      </c>
      <c r="F454" s="177" t="s">
        <v>721</v>
      </c>
      <c r="G454" s="178" t="s">
        <v>693</v>
      </c>
      <c r="H454" s="179">
        <v>16</v>
      </c>
      <c r="I454" s="180"/>
      <c r="J454" s="181">
        <f t="shared" si="0"/>
        <v>0</v>
      </c>
      <c r="K454" s="182"/>
      <c r="L454" s="183"/>
      <c r="M454" s="184" t="s">
        <v>1</v>
      </c>
      <c r="N454" s="185" t="s">
        <v>43</v>
      </c>
      <c r="P454" s="143">
        <f t="shared" si="1"/>
        <v>0</v>
      </c>
      <c r="Q454" s="143">
        <v>0</v>
      </c>
      <c r="R454" s="143">
        <f t="shared" si="2"/>
        <v>0</v>
      </c>
      <c r="S454" s="143">
        <v>0</v>
      </c>
      <c r="T454" s="144">
        <f t="shared" si="3"/>
        <v>0</v>
      </c>
      <c r="AR454" s="145" t="s">
        <v>684</v>
      </c>
      <c r="AT454" s="145" t="s">
        <v>313</v>
      </c>
      <c r="AU454" s="145" t="s">
        <v>88</v>
      </c>
      <c r="AY454" s="17" t="s">
        <v>135</v>
      </c>
      <c r="BE454" s="146">
        <f t="shared" si="4"/>
        <v>0</v>
      </c>
      <c r="BF454" s="146">
        <f t="shared" si="5"/>
        <v>0</v>
      </c>
      <c r="BG454" s="146">
        <f t="shared" si="6"/>
        <v>0</v>
      </c>
      <c r="BH454" s="146">
        <f t="shared" si="7"/>
        <v>0</v>
      </c>
      <c r="BI454" s="146">
        <f t="shared" si="8"/>
        <v>0</v>
      </c>
      <c r="BJ454" s="17" t="s">
        <v>86</v>
      </c>
      <c r="BK454" s="146">
        <f t="shared" si="9"/>
        <v>0</v>
      </c>
      <c r="BL454" s="17" t="s">
        <v>474</v>
      </c>
      <c r="BM454" s="145" t="s">
        <v>722</v>
      </c>
    </row>
    <row r="455" spans="2:65" s="1" customFormat="1" ht="16.5" customHeight="1">
      <c r="B455" s="32"/>
      <c r="C455" s="175" t="s">
        <v>723</v>
      </c>
      <c r="D455" s="175" t="s">
        <v>313</v>
      </c>
      <c r="E455" s="176" t="s">
        <v>724</v>
      </c>
      <c r="F455" s="177" t="s">
        <v>725</v>
      </c>
      <c r="G455" s="178" t="s">
        <v>208</v>
      </c>
      <c r="H455" s="179">
        <v>18</v>
      </c>
      <c r="I455" s="180"/>
      <c r="J455" s="181">
        <f t="shared" si="0"/>
        <v>0</v>
      </c>
      <c r="K455" s="182"/>
      <c r="L455" s="183"/>
      <c r="M455" s="184" t="s">
        <v>1</v>
      </c>
      <c r="N455" s="185" t="s">
        <v>43</v>
      </c>
      <c r="P455" s="143">
        <f t="shared" si="1"/>
        <v>0</v>
      </c>
      <c r="Q455" s="143">
        <v>0</v>
      </c>
      <c r="R455" s="143">
        <f t="shared" si="2"/>
        <v>0</v>
      </c>
      <c r="S455" s="143">
        <v>0</v>
      </c>
      <c r="T455" s="144">
        <f t="shared" si="3"/>
        <v>0</v>
      </c>
      <c r="AR455" s="145" t="s">
        <v>684</v>
      </c>
      <c r="AT455" s="145" t="s">
        <v>313</v>
      </c>
      <c r="AU455" s="145" t="s">
        <v>88</v>
      </c>
      <c r="AY455" s="17" t="s">
        <v>135</v>
      </c>
      <c r="BE455" s="146">
        <f t="shared" si="4"/>
        <v>0</v>
      </c>
      <c r="BF455" s="146">
        <f t="shared" si="5"/>
        <v>0</v>
      </c>
      <c r="BG455" s="146">
        <f t="shared" si="6"/>
        <v>0</v>
      </c>
      <c r="BH455" s="146">
        <f t="shared" si="7"/>
        <v>0</v>
      </c>
      <c r="BI455" s="146">
        <f t="shared" si="8"/>
        <v>0</v>
      </c>
      <c r="BJ455" s="17" t="s">
        <v>86</v>
      </c>
      <c r="BK455" s="146">
        <f t="shared" si="9"/>
        <v>0</v>
      </c>
      <c r="BL455" s="17" t="s">
        <v>474</v>
      </c>
      <c r="BM455" s="145" t="s">
        <v>726</v>
      </c>
    </row>
    <row r="456" spans="2:65" s="1" customFormat="1" ht="16.5" customHeight="1">
      <c r="B456" s="32"/>
      <c r="C456" s="175" t="s">
        <v>727</v>
      </c>
      <c r="D456" s="175" t="s">
        <v>313</v>
      </c>
      <c r="E456" s="176" t="s">
        <v>728</v>
      </c>
      <c r="F456" s="177" t="s">
        <v>729</v>
      </c>
      <c r="G456" s="178" t="s">
        <v>208</v>
      </c>
      <c r="H456" s="179">
        <v>310</v>
      </c>
      <c r="I456" s="180"/>
      <c r="J456" s="181">
        <f t="shared" si="0"/>
        <v>0</v>
      </c>
      <c r="K456" s="182"/>
      <c r="L456" s="183"/>
      <c r="M456" s="184" t="s">
        <v>1</v>
      </c>
      <c r="N456" s="185" t="s">
        <v>43</v>
      </c>
      <c r="P456" s="143">
        <f t="shared" si="1"/>
        <v>0</v>
      </c>
      <c r="Q456" s="143">
        <v>0</v>
      </c>
      <c r="R456" s="143">
        <f t="shared" si="2"/>
        <v>0</v>
      </c>
      <c r="S456" s="143">
        <v>0</v>
      </c>
      <c r="T456" s="144">
        <f t="shared" si="3"/>
        <v>0</v>
      </c>
      <c r="AR456" s="145" t="s">
        <v>684</v>
      </c>
      <c r="AT456" s="145" t="s">
        <v>313</v>
      </c>
      <c r="AU456" s="145" t="s">
        <v>88</v>
      </c>
      <c r="AY456" s="17" t="s">
        <v>135</v>
      </c>
      <c r="BE456" s="146">
        <f t="shared" si="4"/>
        <v>0</v>
      </c>
      <c r="BF456" s="146">
        <f t="shared" si="5"/>
        <v>0</v>
      </c>
      <c r="BG456" s="146">
        <f t="shared" si="6"/>
        <v>0</v>
      </c>
      <c r="BH456" s="146">
        <f t="shared" si="7"/>
        <v>0</v>
      </c>
      <c r="BI456" s="146">
        <f t="shared" si="8"/>
        <v>0</v>
      </c>
      <c r="BJ456" s="17" t="s">
        <v>86</v>
      </c>
      <c r="BK456" s="146">
        <f t="shared" si="9"/>
        <v>0</v>
      </c>
      <c r="BL456" s="17" t="s">
        <v>474</v>
      </c>
      <c r="BM456" s="145" t="s">
        <v>730</v>
      </c>
    </row>
    <row r="457" spans="2:65" s="1" customFormat="1" ht="16.5" customHeight="1">
      <c r="B457" s="32"/>
      <c r="C457" s="175" t="s">
        <v>731</v>
      </c>
      <c r="D457" s="175" t="s">
        <v>313</v>
      </c>
      <c r="E457" s="176" t="s">
        <v>732</v>
      </c>
      <c r="F457" s="177" t="s">
        <v>733</v>
      </c>
      <c r="G457" s="178" t="s">
        <v>693</v>
      </c>
      <c r="H457" s="179">
        <v>16</v>
      </c>
      <c r="I457" s="180"/>
      <c r="J457" s="181">
        <f t="shared" si="0"/>
        <v>0</v>
      </c>
      <c r="K457" s="182"/>
      <c r="L457" s="183"/>
      <c r="M457" s="184" t="s">
        <v>1</v>
      </c>
      <c r="N457" s="185" t="s">
        <v>43</v>
      </c>
      <c r="P457" s="143">
        <f t="shared" si="1"/>
        <v>0</v>
      </c>
      <c r="Q457" s="143">
        <v>0</v>
      </c>
      <c r="R457" s="143">
        <f t="shared" si="2"/>
        <v>0</v>
      </c>
      <c r="S457" s="143">
        <v>0</v>
      </c>
      <c r="T457" s="144">
        <f t="shared" si="3"/>
        <v>0</v>
      </c>
      <c r="AR457" s="145" t="s">
        <v>684</v>
      </c>
      <c r="AT457" s="145" t="s">
        <v>313</v>
      </c>
      <c r="AU457" s="145" t="s">
        <v>88</v>
      </c>
      <c r="AY457" s="17" t="s">
        <v>135</v>
      </c>
      <c r="BE457" s="146">
        <f t="shared" si="4"/>
        <v>0</v>
      </c>
      <c r="BF457" s="146">
        <f t="shared" si="5"/>
        <v>0</v>
      </c>
      <c r="BG457" s="146">
        <f t="shared" si="6"/>
        <v>0</v>
      </c>
      <c r="BH457" s="146">
        <f t="shared" si="7"/>
        <v>0</v>
      </c>
      <c r="BI457" s="146">
        <f t="shared" si="8"/>
        <v>0</v>
      </c>
      <c r="BJ457" s="17" t="s">
        <v>86</v>
      </c>
      <c r="BK457" s="146">
        <f t="shared" si="9"/>
        <v>0</v>
      </c>
      <c r="BL457" s="17" t="s">
        <v>474</v>
      </c>
      <c r="BM457" s="145" t="s">
        <v>734</v>
      </c>
    </row>
    <row r="458" spans="2:65" s="1" customFormat="1" ht="16.5" customHeight="1">
      <c r="B458" s="32"/>
      <c r="C458" s="175" t="s">
        <v>735</v>
      </c>
      <c r="D458" s="175" t="s">
        <v>313</v>
      </c>
      <c r="E458" s="176" t="s">
        <v>736</v>
      </c>
      <c r="F458" s="177" t="s">
        <v>737</v>
      </c>
      <c r="G458" s="178" t="s">
        <v>693</v>
      </c>
      <c r="H458" s="179">
        <v>32</v>
      </c>
      <c r="I458" s="180"/>
      <c r="J458" s="181">
        <f t="shared" si="0"/>
        <v>0</v>
      </c>
      <c r="K458" s="182"/>
      <c r="L458" s="183"/>
      <c r="M458" s="184" t="s">
        <v>1</v>
      </c>
      <c r="N458" s="185" t="s">
        <v>43</v>
      </c>
      <c r="P458" s="143">
        <f t="shared" si="1"/>
        <v>0</v>
      </c>
      <c r="Q458" s="143">
        <v>0</v>
      </c>
      <c r="R458" s="143">
        <f t="shared" si="2"/>
        <v>0</v>
      </c>
      <c r="S458" s="143">
        <v>0</v>
      </c>
      <c r="T458" s="144">
        <f t="shared" si="3"/>
        <v>0</v>
      </c>
      <c r="AR458" s="145" t="s">
        <v>684</v>
      </c>
      <c r="AT458" s="145" t="s">
        <v>313</v>
      </c>
      <c r="AU458" s="145" t="s">
        <v>88</v>
      </c>
      <c r="AY458" s="17" t="s">
        <v>135</v>
      </c>
      <c r="BE458" s="146">
        <f t="shared" si="4"/>
        <v>0</v>
      </c>
      <c r="BF458" s="146">
        <f t="shared" si="5"/>
        <v>0</v>
      </c>
      <c r="BG458" s="146">
        <f t="shared" si="6"/>
        <v>0</v>
      </c>
      <c r="BH458" s="146">
        <f t="shared" si="7"/>
        <v>0</v>
      </c>
      <c r="BI458" s="146">
        <f t="shared" si="8"/>
        <v>0</v>
      </c>
      <c r="BJ458" s="17" t="s">
        <v>86</v>
      </c>
      <c r="BK458" s="146">
        <f t="shared" si="9"/>
        <v>0</v>
      </c>
      <c r="BL458" s="17" t="s">
        <v>474</v>
      </c>
      <c r="BM458" s="145" t="s">
        <v>738</v>
      </c>
    </row>
    <row r="459" spans="2:65" s="1" customFormat="1" ht="16.5" customHeight="1">
      <c r="B459" s="32"/>
      <c r="C459" s="175" t="s">
        <v>739</v>
      </c>
      <c r="D459" s="175" t="s">
        <v>313</v>
      </c>
      <c r="E459" s="176" t="s">
        <v>740</v>
      </c>
      <c r="F459" s="177" t="s">
        <v>741</v>
      </c>
      <c r="G459" s="178" t="s">
        <v>693</v>
      </c>
      <c r="H459" s="179">
        <v>50</v>
      </c>
      <c r="I459" s="180"/>
      <c r="J459" s="181">
        <f t="shared" si="0"/>
        <v>0</v>
      </c>
      <c r="K459" s="182"/>
      <c r="L459" s="183"/>
      <c r="M459" s="184" t="s">
        <v>1</v>
      </c>
      <c r="N459" s="185" t="s">
        <v>43</v>
      </c>
      <c r="P459" s="143">
        <f t="shared" si="1"/>
        <v>0</v>
      </c>
      <c r="Q459" s="143">
        <v>0</v>
      </c>
      <c r="R459" s="143">
        <f t="shared" si="2"/>
        <v>0</v>
      </c>
      <c r="S459" s="143">
        <v>0</v>
      </c>
      <c r="T459" s="144">
        <f t="shared" si="3"/>
        <v>0</v>
      </c>
      <c r="AR459" s="145" t="s">
        <v>684</v>
      </c>
      <c r="AT459" s="145" t="s">
        <v>313</v>
      </c>
      <c r="AU459" s="145" t="s">
        <v>88</v>
      </c>
      <c r="AY459" s="17" t="s">
        <v>135</v>
      </c>
      <c r="BE459" s="146">
        <f t="shared" si="4"/>
        <v>0</v>
      </c>
      <c r="BF459" s="146">
        <f t="shared" si="5"/>
        <v>0</v>
      </c>
      <c r="BG459" s="146">
        <f t="shared" si="6"/>
        <v>0</v>
      </c>
      <c r="BH459" s="146">
        <f t="shared" si="7"/>
        <v>0</v>
      </c>
      <c r="BI459" s="146">
        <f t="shared" si="8"/>
        <v>0</v>
      </c>
      <c r="BJ459" s="17" t="s">
        <v>86</v>
      </c>
      <c r="BK459" s="146">
        <f t="shared" si="9"/>
        <v>0</v>
      </c>
      <c r="BL459" s="17" t="s">
        <v>474</v>
      </c>
      <c r="BM459" s="145" t="s">
        <v>742</v>
      </c>
    </row>
    <row r="460" spans="2:65" s="1" customFormat="1" ht="16.5" customHeight="1">
      <c r="B460" s="32"/>
      <c r="C460" s="175" t="s">
        <v>743</v>
      </c>
      <c r="D460" s="175" t="s">
        <v>313</v>
      </c>
      <c r="E460" s="176" t="s">
        <v>744</v>
      </c>
      <c r="F460" s="177" t="s">
        <v>745</v>
      </c>
      <c r="G460" s="178" t="s">
        <v>693</v>
      </c>
      <c r="H460" s="179">
        <v>1</v>
      </c>
      <c r="I460" s="180"/>
      <c r="J460" s="181">
        <f t="shared" si="0"/>
        <v>0</v>
      </c>
      <c r="K460" s="182"/>
      <c r="L460" s="183"/>
      <c r="M460" s="184" t="s">
        <v>1</v>
      </c>
      <c r="N460" s="185" t="s">
        <v>43</v>
      </c>
      <c r="P460" s="143">
        <f t="shared" si="1"/>
        <v>0</v>
      </c>
      <c r="Q460" s="143">
        <v>0</v>
      </c>
      <c r="R460" s="143">
        <f t="shared" si="2"/>
        <v>0</v>
      </c>
      <c r="S460" s="143">
        <v>0</v>
      </c>
      <c r="T460" s="144">
        <f t="shared" si="3"/>
        <v>0</v>
      </c>
      <c r="AR460" s="145" t="s">
        <v>684</v>
      </c>
      <c r="AT460" s="145" t="s">
        <v>313</v>
      </c>
      <c r="AU460" s="145" t="s">
        <v>88</v>
      </c>
      <c r="AY460" s="17" t="s">
        <v>135</v>
      </c>
      <c r="BE460" s="146">
        <f t="shared" si="4"/>
        <v>0</v>
      </c>
      <c r="BF460" s="146">
        <f t="shared" si="5"/>
        <v>0</v>
      </c>
      <c r="BG460" s="146">
        <f t="shared" si="6"/>
        <v>0</v>
      </c>
      <c r="BH460" s="146">
        <f t="shared" si="7"/>
        <v>0</v>
      </c>
      <c r="BI460" s="146">
        <f t="shared" si="8"/>
        <v>0</v>
      </c>
      <c r="BJ460" s="17" t="s">
        <v>86</v>
      </c>
      <c r="BK460" s="146">
        <f t="shared" si="9"/>
        <v>0</v>
      </c>
      <c r="BL460" s="17" t="s">
        <v>474</v>
      </c>
      <c r="BM460" s="145" t="s">
        <v>746</v>
      </c>
    </row>
    <row r="461" spans="2:65" s="1" customFormat="1" ht="16.5" customHeight="1">
      <c r="B461" s="32"/>
      <c r="C461" s="175" t="s">
        <v>747</v>
      </c>
      <c r="D461" s="175" t="s">
        <v>313</v>
      </c>
      <c r="E461" s="176" t="s">
        <v>748</v>
      </c>
      <c r="F461" s="177" t="s">
        <v>749</v>
      </c>
      <c r="G461" s="178" t="s">
        <v>693</v>
      </c>
      <c r="H461" s="179">
        <v>1</v>
      </c>
      <c r="I461" s="180"/>
      <c r="J461" s="181">
        <f t="shared" si="0"/>
        <v>0</v>
      </c>
      <c r="K461" s="182"/>
      <c r="L461" s="183"/>
      <c r="M461" s="184" t="s">
        <v>1</v>
      </c>
      <c r="N461" s="185" t="s">
        <v>43</v>
      </c>
      <c r="P461" s="143">
        <f t="shared" si="1"/>
        <v>0</v>
      </c>
      <c r="Q461" s="143">
        <v>0</v>
      </c>
      <c r="R461" s="143">
        <f t="shared" si="2"/>
        <v>0</v>
      </c>
      <c r="S461" s="143">
        <v>0</v>
      </c>
      <c r="T461" s="144">
        <f t="shared" si="3"/>
        <v>0</v>
      </c>
      <c r="AR461" s="145" t="s">
        <v>684</v>
      </c>
      <c r="AT461" s="145" t="s">
        <v>313</v>
      </c>
      <c r="AU461" s="145" t="s">
        <v>88</v>
      </c>
      <c r="AY461" s="17" t="s">
        <v>135</v>
      </c>
      <c r="BE461" s="146">
        <f t="shared" si="4"/>
        <v>0</v>
      </c>
      <c r="BF461" s="146">
        <f t="shared" si="5"/>
        <v>0</v>
      </c>
      <c r="BG461" s="146">
        <f t="shared" si="6"/>
        <v>0</v>
      </c>
      <c r="BH461" s="146">
        <f t="shared" si="7"/>
        <v>0</v>
      </c>
      <c r="BI461" s="146">
        <f t="shared" si="8"/>
        <v>0</v>
      </c>
      <c r="BJ461" s="17" t="s">
        <v>86</v>
      </c>
      <c r="BK461" s="146">
        <f t="shared" si="9"/>
        <v>0</v>
      </c>
      <c r="BL461" s="17" t="s">
        <v>474</v>
      </c>
      <c r="BM461" s="145" t="s">
        <v>750</v>
      </c>
    </row>
    <row r="462" spans="2:65" s="1" customFormat="1" ht="16.5" customHeight="1">
      <c r="B462" s="32"/>
      <c r="C462" s="175" t="s">
        <v>751</v>
      </c>
      <c r="D462" s="175" t="s">
        <v>313</v>
      </c>
      <c r="E462" s="176" t="s">
        <v>752</v>
      </c>
      <c r="F462" s="177" t="s">
        <v>753</v>
      </c>
      <c r="G462" s="178" t="s">
        <v>754</v>
      </c>
      <c r="H462" s="179">
        <v>1</v>
      </c>
      <c r="I462" s="180"/>
      <c r="J462" s="181">
        <f t="shared" si="0"/>
        <v>0</v>
      </c>
      <c r="K462" s="182"/>
      <c r="L462" s="183"/>
      <c r="M462" s="184" t="s">
        <v>1</v>
      </c>
      <c r="N462" s="185" t="s">
        <v>43</v>
      </c>
      <c r="P462" s="143">
        <f t="shared" si="1"/>
        <v>0</v>
      </c>
      <c r="Q462" s="143">
        <v>0</v>
      </c>
      <c r="R462" s="143">
        <f t="shared" si="2"/>
        <v>0</v>
      </c>
      <c r="S462" s="143">
        <v>0</v>
      </c>
      <c r="T462" s="144">
        <f t="shared" si="3"/>
        <v>0</v>
      </c>
      <c r="AR462" s="145" t="s">
        <v>684</v>
      </c>
      <c r="AT462" s="145" t="s">
        <v>313</v>
      </c>
      <c r="AU462" s="145" t="s">
        <v>88</v>
      </c>
      <c r="AY462" s="17" t="s">
        <v>135</v>
      </c>
      <c r="BE462" s="146">
        <f t="shared" si="4"/>
        <v>0</v>
      </c>
      <c r="BF462" s="146">
        <f t="shared" si="5"/>
        <v>0</v>
      </c>
      <c r="BG462" s="146">
        <f t="shared" si="6"/>
        <v>0</v>
      </c>
      <c r="BH462" s="146">
        <f t="shared" si="7"/>
        <v>0</v>
      </c>
      <c r="BI462" s="146">
        <f t="shared" si="8"/>
        <v>0</v>
      </c>
      <c r="BJ462" s="17" t="s">
        <v>86</v>
      </c>
      <c r="BK462" s="146">
        <f t="shared" si="9"/>
        <v>0</v>
      </c>
      <c r="BL462" s="17" t="s">
        <v>474</v>
      </c>
      <c r="BM462" s="145" t="s">
        <v>755</v>
      </c>
    </row>
    <row r="463" spans="2:65" s="1" customFormat="1" ht="16.5" customHeight="1">
      <c r="B463" s="32"/>
      <c r="C463" s="133" t="s">
        <v>756</v>
      </c>
      <c r="D463" s="133" t="s">
        <v>137</v>
      </c>
      <c r="E463" s="134" t="s">
        <v>757</v>
      </c>
      <c r="F463" s="135" t="s">
        <v>758</v>
      </c>
      <c r="G463" s="136" t="s">
        <v>754</v>
      </c>
      <c r="H463" s="137">
        <v>1</v>
      </c>
      <c r="I463" s="138"/>
      <c r="J463" s="139">
        <f t="shared" si="0"/>
        <v>0</v>
      </c>
      <c r="K463" s="140"/>
      <c r="L463" s="32"/>
      <c r="M463" s="141" t="s">
        <v>1</v>
      </c>
      <c r="N463" s="142" t="s">
        <v>43</v>
      </c>
      <c r="P463" s="143">
        <f t="shared" si="1"/>
        <v>0</v>
      </c>
      <c r="Q463" s="143">
        <v>0</v>
      </c>
      <c r="R463" s="143">
        <f t="shared" si="2"/>
        <v>0</v>
      </c>
      <c r="S463" s="143">
        <v>0</v>
      </c>
      <c r="T463" s="144">
        <f t="shared" si="3"/>
        <v>0</v>
      </c>
      <c r="AR463" s="145" t="s">
        <v>474</v>
      </c>
      <c r="AT463" s="145" t="s">
        <v>137</v>
      </c>
      <c r="AU463" s="145" t="s">
        <v>88</v>
      </c>
      <c r="AY463" s="17" t="s">
        <v>135</v>
      </c>
      <c r="BE463" s="146">
        <f t="shared" si="4"/>
        <v>0</v>
      </c>
      <c r="BF463" s="146">
        <f t="shared" si="5"/>
        <v>0</v>
      </c>
      <c r="BG463" s="146">
        <f t="shared" si="6"/>
        <v>0</v>
      </c>
      <c r="BH463" s="146">
        <f t="shared" si="7"/>
        <v>0</v>
      </c>
      <c r="BI463" s="146">
        <f t="shared" si="8"/>
        <v>0</v>
      </c>
      <c r="BJ463" s="17" t="s">
        <v>86</v>
      </c>
      <c r="BK463" s="146">
        <f t="shared" si="9"/>
        <v>0</v>
      </c>
      <c r="BL463" s="17" t="s">
        <v>474</v>
      </c>
      <c r="BM463" s="145" t="s">
        <v>759</v>
      </c>
    </row>
    <row r="464" spans="2:65" s="1" customFormat="1" ht="16.5" customHeight="1">
      <c r="B464" s="32"/>
      <c r="C464" s="133" t="s">
        <v>760</v>
      </c>
      <c r="D464" s="133" t="s">
        <v>137</v>
      </c>
      <c r="E464" s="134" t="s">
        <v>761</v>
      </c>
      <c r="F464" s="135" t="s">
        <v>762</v>
      </c>
      <c r="G464" s="136" t="s">
        <v>754</v>
      </c>
      <c r="H464" s="137">
        <v>1</v>
      </c>
      <c r="I464" s="138"/>
      <c r="J464" s="139">
        <f t="shared" si="0"/>
        <v>0</v>
      </c>
      <c r="K464" s="140"/>
      <c r="L464" s="32"/>
      <c r="M464" s="141" t="s">
        <v>1</v>
      </c>
      <c r="N464" s="142" t="s">
        <v>43</v>
      </c>
      <c r="P464" s="143">
        <f t="shared" si="1"/>
        <v>0</v>
      </c>
      <c r="Q464" s="143">
        <v>0</v>
      </c>
      <c r="R464" s="143">
        <f t="shared" si="2"/>
        <v>0</v>
      </c>
      <c r="S464" s="143">
        <v>0</v>
      </c>
      <c r="T464" s="144">
        <f t="shared" si="3"/>
        <v>0</v>
      </c>
      <c r="AR464" s="145" t="s">
        <v>474</v>
      </c>
      <c r="AT464" s="145" t="s">
        <v>137</v>
      </c>
      <c r="AU464" s="145" t="s">
        <v>88</v>
      </c>
      <c r="AY464" s="17" t="s">
        <v>135</v>
      </c>
      <c r="BE464" s="146">
        <f t="shared" si="4"/>
        <v>0</v>
      </c>
      <c r="BF464" s="146">
        <f t="shared" si="5"/>
        <v>0</v>
      </c>
      <c r="BG464" s="146">
        <f t="shared" si="6"/>
        <v>0</v>
      </c>
      <c r="BH464" s="146">
        <f t="shared" si="7"/>
        <v>0</v>
      </c>
      <c r="BI464" s="146">
        <f t="shared" si="8"/>
        <v>0</v>
      </c>
      <c r="BJ464" s="17" t="s">
        <v>86</v>
      </c>
      <c r="BK464" s="146">
        <f t="shared" si="9"/>
        <v>0</v>
      </c>
      <c r="BL464" s="17" t="s">
        <v>474</v>
      </c>
      <c r="BM464" s="145" t="s">
        <v>763</v>
      </c>
    </row>
    <row r="465" spans="2:65" s="1" customFormat="1" ht="16.5" customHeight="1">
      <c r="B465" s="32"/>
      <c r="C465" s="133" t="s">
        <v>764</v>
      </c>
      <c r="D465" s="133" t="s">
        <v>137</v>
      </c>
      <c r="E465" s="134" t="s">
        <v>765</v>
      </c>
      <c r="F465" s="135" t="s">
        <v>766</v>
      </c>
      <c r="G465" s="136" t="s">
        <v>754</v>
      </c>
      <c r="H465" s="137">
        <v>1</v>
      </c>
      <c r="I465" s="138"/>
      <c r="J465" s="139">
        <f t="shared" si="0"/>
        <v>0</v>
      </c>
      <c r="K465" s="140"/>
      <c r="L465" s="32"/>
      <c r="M465" s="141" t="s">
        <v>1</v>
      </c>
      <c r="N465" s="142" t="s">
        <v>43</v>
      </c>
      <c r="P465" s="143">
        <f t="shared" si="1"/>
        <v>0</v>
      </c>
      <c r="Q465" s="143">
        <v>0</v>
      </c>
      <c r="R465" s="143">
        <f t="shared" si="2"/>
        <v>0</v>
      </c>
      <c r="S465" s="143">
        <v>0</v>
      </c>
      <c r="T465" s="144">
        <f t="shared" si="3"/>
        <v>0</v>
      </c>
      <c r="AR465" s="145" t="s">
        <v>474</v>
      </c>
      <c r="AT465" s="145" t="s">
        <v>137</v>
      </c>
      <c r="AU465" s="145" t="s">
        <v>88</v>
      </c>
      <c r="AY465" s="17" t="s">
        <v>135</v>
      </c>
      <c r="BE465" s="146">
        <f t="shared" si="4"/>
        <v>0</v>
      </c>
      <c r="BF465" s="146">
        <f t="shared" si="5"/>
        <v>0</v>
      </c>
      <c r="BG465" s="146">
        <f t="shared" si="6"/>
        <v>0</v>
      </c>
      <c r="BH465" s="146">
        <f t="shared" si="7"/>
        <v>0</v>
      </c>
      <c r="BI465" s="146">
        <f t="shared" si="8"/>
        <v>0</v>
      </c>
      <c r="BJ465" s="17" t="s">
        <v>86</v>
      </c>
      <c r="BK465" s="146">
        <f t="shared" si="9"/>
        <v>0</v>
      </c>
      <c r="BL465" s="17" t="s">
        <v>474</v>
      </c>
      <c r="BM465" s="145" t="s">
        <v>767</v>
      </c>
    </row>
    <row r="466" spans="2:65" s="1" customFormat="1" ht="16.5" customHeight="1">
      <c r="B466" s="32"/>
      <c r="C466" s="133" t="s">
        <v>768</v>
      </c>
      <c r="D466" s="133" t="s">
        <v>137</v>
      </c>
      <c r="E466" s="134" t="s">
        <v>769</v>
      </c>
      <c r="F466" s="135" t="s">
        <v>770</v>
      </c>
      <c r="G466" s="136" t="s">
        <v>754</v>
      </c>
      <c r="H466" s="137">
        <v>1</v>
      </c>
      <c r="I466" s="138"/>
      <c r="J466" s="139">
        <f t="shared" si="0"/>
        <v>0</v>
      </c>
      <c r="K466" s="140"/>
      <c r="L466" s="32"/>
      <c r="M466" s="141" t="s">
        <v>1</v>
      </c>
      <c r="N466" s="142" t="s">
        <v>43</v>
      </c>
      <c r="P466" s="143">
        <f t="shared" si="1"/>
        <v>0</v>
      </c>
      <c r="Q466" s="143">
        <v>0</v>
      </c>
      <c r="R466" s="143">
        <f t="shared" si="2"/>
        <v>0</v>
      </c>
      <c r="S466" s="143">
        <v>0</v>
      </c>
      <c r="T466" s="144">
        <f t="shared" si="3"/>
        <v>0</v>
      </c>
      <c r="AR466" s="145" t="s">
        <v>474</v>
      </c>
      <c r="AT466" s="145" t="s">
        <v>137</v>
      </c>
      <c r="AU466" s="145" t="s">
        <v>88</v>
      </c>
      <c r="AY466" s="17" t="s">
        <v>135</v>
      </c>
      <c r="BE466" s="146">
        <f t="shared" si="4"/>
        <v>0</v>
      </c>
      <c r="BF466" s="146">
        <f t="shared" si="5"/>
        <v>0</v>
      </c>
      <c r="BG466" s="146">
        <f t="shared" si="6"/>
        <v>0</v>
      </c>
      <c r="BH466" s="146">
        <f t="shared" si="7"/>
        <v>0</v>
      </c>
      <c r="BI466" s="146">
        <f t="shared" si="8"/>
        <v>0</v>
      </c>
      <c r="BJ466" s="17" t="s">
        <v>86</v>
      </c>
      <c r="BK466" s="146">
        <f t="shared" si="9"/>
        <v>0</v>
      </c>
      <c r="BL466" s="17" t="s">
        <v>474</v>
      </c>
      <c r="BM466" s="145" t="s">
        <v>771</v>
      </c>
    </row>
    <row r="467" spans="2:65" s="1" customFormat="1" ht="16.5" customHeight="1">
      <c r="B467" s="32"/>
      <c r="C467" s="133" t="s">
        <v>772</v>
      </c>
      <c r="D467" s="133" t="s">
        <v>137</v>
      </c>
      <c r="E467" s="134" t="s">
        <v>773</v>
      </c>
      <c r="F467" s="135" t="s">
        <v>774</v>
      </c>
      <c r="G467" s="136" t="s">
        <v>754</v>
      </c>
      <c r="H467" s="137">
        <v>1</v>
      </c>
      <c r="I467" s="138"/>
      <c r="J467" s="139">
        <f t="shared" si="0"/>
        <v>0</v>
      </c>
      <c r="K467" s="140"/>
      <c r="L467" s="32"/>
      <c r="M467" s="141" t="s">
        <v>1</v>
      </c>
      <c r="N467" s="142" t="s">
        <v>43</v>
      </c>
      <c r="P467" s="143">
        <f t="shared" si="1"/>
        <v>0</v>
      </c>
      <c r="Q467" s="143">
        <v>0</v>
      </c>
      <c r="R467" s="143">
        <f t="shared" si="2"/>
        <v>0</v>
      </c>
      <c r="S467" s="143">
        <v>0</v>
      </c>
      <c r="T467" s="144">
        <f t="shared" si="3"/>
        <v>0</v>
      </c>
      <c r="AR467" s="145" t="s">
        <v>474</v>
      </c>
      <c r="AT467" s="145" t="s">
        <v>137</v>
      </c>
      <c r="AU467" s="145" t="s">
        <v>88</v>
      </c>
      <c r="AY467" s="17" t="s">
        <v>135</v>
      </c>
      <c r="BE467" s="146">
        <f t="shared" si="4"/>
        <v>0</v>
      </c>
      <c r="BF467" s="146">
        <f t="shared" si="5"/>
        <v>0</v>
      </c>
      <c r="BG467" s="146">
        <f t="shared" si="6"/>
        <v>0</v>
      </c>
      <c r="BH467" s="146">
        <f t="shared" si="7"/>
        <v>0</v>
      </c>
      <c r="BI467" s="146">
        <f t="shared" si="8"/>
        <v>0</v>
      </c>
      <c r="BJ467" s="17" t="s">
        <v>86</v>
      </c>
      <c r="BK467" s="146">
        <f t="shared" si="9"/>
        <v>0</v>
      </c>
      <c r="BL467" s="17" t="s">
        <v>474</v>
      </c>
      <c r="BM467" s="145" t="s">
        <v>775</v>
      </c>
    </row>
    <row r="468" spans="2:65" s="11" customFormat="1" ht="25.9" customHeight="1">
      <c r="B468" s="121"/>
      <c r="D468" s="122" t="s">
        <v>77</v>
      </c>
      <c r="E468" s="123" t="s">
        <v>776</v>
      </c>
      <c r="F468" s="123" t="s">
        <v>777</v>
      </c>
      <c r="I468" s="124"/>
      <c r="J468" s="125">
        <f>BK468</f>
        <v>0</v>
      </c>
      <c r="L468" s="121"/>
      <c r="M468" s="126"/>
      <c r="P468" s="127">
        <f>P469</f>
        <v>0</v>
      </c>
      <c r="R468" s="127">
        <f>R469</f>
        <v>0</v>
      </c>
      <c r="T468" s="128">
        <f>T469</f>
        <v>0</v>
      </c>
      <c r="AR468" s="122" t="s">
        <v>158</v>
      </c>
      <c r="AT468" s="129" t="s">
        <v>77</v>
      </c>
      <c r="AU468" s="129" t="s">
        <v>78</v>
      </c>
      <c r="AY468" s="122" t="s">
        <v>135</v>
      </c>
      <c r="BK468" s="130">
        <f>BK469</f>
        <v>0</v>
      </c>
    </row>
    <row r="469" spans="2:65" s="11" customFormat="1" ht="22.75" customHeight="1">
      <c r="B469" s="121"/>
      <c r="D469" s="122" t="s">
        <v>77</v>
      </c>
      <c r="E469" s="131" t="s">
        <v>778</v>
      </c>
      <c r="F469" s="131" t="s">
        <v>779</v>
      </c>
      <c r="I469" s="124"/>
      <c r="J469" s="132">
        <f>BK469</f>
        <v>0</v>
      </c>
      <c r="L469" s="121"/>
      <c r="M469" s="126"/>
      <c r="P469" s="127">
        <f>P470</f>
        <v>0</v>
      </c>
      <c r="R469" s="127">
        <f>R470</f>
        <v>0</v>
      </c>
      <c r="T469" s="128">
        <f>T470</f>
        <v>0</v>
      </c>
      <c r="AR469" s="122" t="s">
        <v>158</v>
      </c>
      <c r="AT469" s="129" t="s">
        <v>77</v>
      </c>
      <c r="AU469" s="129" t="s">
        <v>86</v>
      </c>
      <c r="AY469" s="122" t="s">
        <v>135</v>
      </c>
      <c r="BK469" s="130">
        <f>BK470</f>
        <v>0</v>
      </c>
    </row>
    <row r="470" spans="2:65" s="1" customFormat="1" ht="16.5" customHeight="1">
      <c r="B470" s="32"/>
      <c r="C470" s="133" t="s">
        <v>780</v>
      </c>
      <c r="D470" s="133" t="s">
        <v>137</v>
      </c>
      <c r="E470" s="134" t="s">
        <v>781</v>
      </c>
      <c r="F470" s="135" t="s">
        <v>779</v>
      </c>
      <c r="G470" s="136" t="s">
        <v>782</v>
      </c>
      <c r="H470" s="137">
        <v>1</v>
      </c>
      <c r="I470" s="138"/>
      <c r="J470" s="139">
        <f>ROUND(I470*H470,2)</f>
        <v>0</v>
      </c>
      <c r="K470" s="140"/>
      <c r="L470" s="32"/>
      <c r="M470" s="186" t="s">
        <v>1</v>
      </c>
      <c r="N470" s="187" t="s">
        <v>43</v>
      </c>
      <c r="O470" s="188"/>
      <c r="P470" s="189">
        <f>O470*H470</f>
        <v>0</v>
      </c>
      <c r="Q470" s="189">
        <v>0</v>
      </c>
      <c r="R470" s="189">
        <f>Q470*H470</f>
        <v>0</v>
      </c>
      <c r="S470" s="189">
        <v>0</v>
      </c>
      <c r="T470" s="190">
        <f>S470*H470</f>
        <v>0</v>
      </c>
      <c r="AR470" s="145" t="s">
        <v>783</v>
      </c>
      <c r="AT470" s="145" t="s">
        <v>137</v>
      </c>
      <c r="AU470" s="145" t="s">
        <v>88</v>
      </c>
      <c r="AY470" s="17" t="s">
        <v>135</v>
      </c>
      <c r="BE470" s="146">
        <f>IF(N470="základní",J470,0)</f>
        <v>0</v>
      </c>
      <c r="BF470" s="146">
        <f>IF(N470="snížená",J470,0)</f>
        <v>0</v>
      </c>
      <c r="BG470" s="146">
        <f>IF(N470="zákl. přenesená",J470,0)</f>
        <v>0</v>
      </c>
      <c r="BH470" s="146">
        <f>IF(N470="sníž. přenesená",J470,0)</f>
        <v>0</v>
      </c>
      <c r="BI470" s="146">
        <f>IF(N470="nulová",J470,0)</f>
        <v>0</v>
      </c>
      <c r="BJ470" s="17" t="s">
        <v>86</v>
      </c>
      <c r="BK470" s="146">
        <f>ROUND(I470*H470,2)</f>
        <v>0</v>
      </c>
      <c r="BL470" s="17" t="s">
        <v>783</v>
      </c>
      <c r="BM470" s="145" t="s">
        <v>784</v>
      </c>
    </row>
    <row r="471" spans="2:65" s="1" customFormat="1" ht="7" customHeight="1">
      <c r="B471" s="44"/>
      <c r="C471" s="45"/>
      <c r="D471" s="45"/>
      <c r="E471" s="45"/>
      <c r="F471" s="45"/>
      <c r="G471" s="45"/>
      <c r="H471" s="45"/>
      <c r="I471" s="45"/>
      <c r="J471" s="45"/>
      <c r="K471" s="45"/>
      <c r="L471" s="32"/>
    </row>
  </sheetData>
  <sheetProtection algorithmName="SHA-512" hashValue="YmvnUcH+bmCsw5n6sqLaunIgdpKcCS5yggQ8ET9EcW85FsbYvTCslXYoH/leIaL5mFLFW7NpdNpbXx9o36sKHw==" saltValue="rMLG2dmWwWdokmkqMaxZl3oeUW2JRJ2Ka0iVuXeVWzbMbcO50x+JtWv4Wngtuna1ZD5Q9gzc0Uv5GKVIZSzmCw==" spinCount="100000" sheet="1" objects="1" scenarios="1" formatColumns="0" formatRows="0" autoFilter="0"/>
  <autoFilter ref="C134:K470" xr:uid="{00000000-0009-0000-0000-000001000000}"/>
  <mergeCells count="9">
    <mergeCell ref="E87:H87"/>
    <mergeCell ref="E125:H125"/>
    <mergeCell ref="E127:H127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158"/>
  <sheetViews>
    <sheetView showGridLines="0" topLeftCell="A150" workbookViewId="0"/>
  </sheetViews>
  <sheetFormatPr defaultRowHeight="14.5"/>
  <cols>
    <col min="1" max="1" width="8.33203125" customWidth="1"/>
    <col min="2" max="2" width="1.21875" customWidth="1"/>
    <col min="3" max="3" width="4.109375" customWidth="1"/>
    <col min="4" max="4" width="4.33203125" customWidth="1"/>
    <col min="5" max="5" width="17.109375" customWidth="1"/>
    <col min="6" max="6" width="50.77734375" customWidth="1"/>
    <col min="7" max="7" width="7.44140625" customWidth="1"/>
    <col min="8" max="8" width="14" customWidth="1"/>
    <col min="9" max="9" width="15.77734375" customWidth="1"/>
    <col min="10" max="10" width="22.33203125" customWidth="1"/>
    <col min="11" max="11" width="22.33203125" hidden="1" customWidth="1"/>
    <col min="12" max="12" width="9.33203125" customWidth="1"/>
    <col min="13" max="13" width="10.77734375" hidden="1" customWidth="1"/>
    <col min="14" max="14" width="9.33203125" hidden="1"/>
    <col min="15" max="20" width="14.10937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7" customHeight="1">
      <c r="L2" s="195"/>
      <c r="M2" s="195"/>
      <c r="N2" s="195"/>
      <c r="O2" s="195"/>
      <c r="P2" s="195"/>
      <c r="Q2" s="195"/>
      <c r="R2" s="195"/>
      <c r="S2" s="195"/>
      <c r="T2" s="195"/>
      <c r="U2" s="195"/>
      <c r="V2" s="195"/>
      <c r="AT2" s="17" t="s">
        <v>91</v>
      </c>
    </row>
    <row r="3" spans="2:46" ht="7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88</v>
      </c>
    </row>
    <row r="4" spans="2:46" ht="25" customHeight="1">
      <c r="B4" s="20"/>
      <c r="D4" s="21" t="s">
        <v>92</v>
      </c>
      <c r="L4" s="20"/>
      <c r="M4" s="88" t="s">
        <v>10</v>
      </c>
      <c r="AT4" s="17" t="s">
        <v>4</v>
      </c>
    </row>
    <row r="5" spans="2:46" ht="7" customHeight="1">
      <c r="B5" s="20"/>
      <c r="L5" s="20"/>
    </row>
    <row r="6" spans="2:46" ht="12" customHeight="1">
      <c r="B6" s="20"/>
      <c r="D6" s="27" t="s">
        <v>16</v>
      </c>
      <c r="L6" s="20"/>
    </row>
    <row r="7" spans="2:46" ht="16.5" customHeight="1">
      <c r="B7" s="20"/>
      <c r="E7" s="229" t="str">
        <f>'Rekapitulace stavby'!K6</f>
        <v>Garáže- Rakovník, parc.č. st. 4220, k.ú. Rakovník</v>
      </c>
      <c r="F7" s="230"/>
      <c r="G7" s="230"/>
      <c r="H7" s="230"/>
      <c r="L7" s="20"/>
    </row>
    <row r="8" spans="2:46" s="1" customFormat="1" ht="12" customHeight="1">
      <c r="B8" s="32"/>
      <c r="D8" s="27" t="s">
        <v>93</v>
      </c>
      <c r="L8" s="32"/>
    </row>
    <row r="9" spans="2:46" s="1" customFormat="1" ht="16.5" customHeight="1">
      <c r="B9" s="32"/>
      <c r="E9" s="210" t="s">
        <v>785</v>
      </c>
      <c r="F9" s="231"/>
      <c r="G9" s="231"/>
      <c r="H9" s="231"/>
      <c r="L9" s="32"/>
    </row>
    <row r="10" spans="2:46" s="1" customFormat="1" ht="10">
      <c r="B10" s="32"/>
      <c r="L10" s="32"/>
    </row>
    <row r="11" spans="2:46" s="1" customFormat="1" ht="12" customHeight="1">
      <c r="B11" s="32"/>
      <c r="D11" s="27" t="s">
        <v>18</v>
      </c>
      <c r="F11" s="25" t="s">
        <v>1</v>
      </c>
      <c r="I11" s="27" t="s">
        <v>19</v>
      </c>
      <c r="J11" s="25" t="s">
        <v>1</v>
      </c>
      <c r="L11" s="32"/>
    </row>
    <row r="12" spans="2:46" s="1" customFormat="1" ht="12" customHeight="1">
      <c r="B12" s="32"/>
      <c r="D12" s="27" t="s">
        <v>20</v>
      </c>
      <c r="F12" s="25" t="s">
        <v>21</v>
      </c>
      <c r="I12" s="27" t="s">
        <v>22</v>
      </c>
      <c r="J12" s="52" t="str">
        <f>'Rekapitulace stavby'!AN8</f>
        <v>18. 4. 2024</v>
      </c>
      <c r="L12" s="32"/>
    </row>
    <row r="13" spans="2:46" s="1" customFormat="1" ht="10.75" customHeight="1">
      <c r="B13" s="32"/>
      <c r="L13" s="32"/>
    </row>
    <row r="14" spans="2:46" s="1" customFormat="1" ht="12" customHeight="1">
      <c r="B14" s="32"/>
      <c r="D14" s="27" t="s">
        <v>24</v>
      </c>
      <c r="I14" s="27" t="s">
        <v>25</v>
      </c>
      <c r="J14" s="25" t="s">
        <v>1</v>
      </c>
      <c r="L14" s="32"/>
    </row>
    <row r="15" spans="2:46" s="1" customFormat="1" ht="18" customHeight="1">
      <c r="B15" s="32"/>
      <c r="E15" s="25" t="s">
        <v>26</v>
      </c>
      <c r="I15" s="27" t="s">
        <v>27</v>
      </c>
      <c r="J15" s="25" t="s">
        <v>1</v>
      </c>
      <c r="L15" s="32"/>
    </row>
    <row r="16" spans="2:46" s="1" customFormat="1" ht="7" customHeight="1">
      <c r="B16" s="32"/>
      <c r="L16" s="32"/>
    </row>
    <row r="17" spans="2:12" s="1" customFormat="1" ht="12" customHeight="1">
      <c r="B17" s="32"/>
      <c r="D17" s="27" t="s">
        <v>28</v>
      </c>
      <c r="I17" s="27" t="s">
        <v>25</v>
      </c>
      <c r="J17" s="28" t="str">
        <f>'Rekapitulace stavby'!AN13</f>
        <v>Vyplň údaj</v>
      </c>
      <c r="L17" s="32"/>
    </row>
    <row r="18" spans="2:12" s="1" customFormat="1" ht="18" customHeight="1">
      <c r="B18" s="32"/>
      <c r="E18" s="232" t="str">
        <f>'Rekapitulace stavby'!E14</f>
        <v>Vyplň údaj</v>
      </c>
      <c r="F18" s="194"/>
      <c r="G18" s="194"/>
      <c r="H18" s="194"/>
      <c r="I18" s="27" t="s">
        <v>27</v>
      </c>
      <c r="J18" s="28" t="str">
        <f>'Rekapitulace stavby'!AN14</f>
        <v>Vyplň údaj</v>
      </c>
      <c r="L18" s="32"/>
    </row>
    <row r="19" spans="2:12" s="1" customFormat="1" ht="7" customHeight="1">
      <c r="B19" s="32"/>
      <c r="L19" s="32"/>
    </row>
    <row r="20" spans="2:12" s="1" customFormat="1" ht="12" customHeight="1">
      <c r="B20" s="32"/>
      <c r="D20" s="27" t="s">
        <v>30</v>
      </c>
      <c r="I20" s="27" t="s">
        <v>25</v>
      </c>
      <c r="J20" s="25" t="str">
        <f>IF('Rekapitulace stavby'!AN16="","",'Rekapitulace stavby'!AN16)</f>
        <v/>
      </c>
      <c r="L20" s="32"/>
    </row>
    <row r="21" spans="2:12" s="1" customFormat="1" ht="18" customHeight="1">
      <c r="B21" s="32"/>
      <c r="E21" s="25" t="str">
        <f>IF('Rekapitulace stavby'!E17="","",'Rekapitulace stavby'!E17)</f>
        <v xml:space="preserve"> </v>
      </c>
      <c r="I21" s="27" t="s">
        <v>27</v>
      </c>
      <c r="J21" s="25" t="str">
        <f>IF('Rekapitulace stavby'!AN17="","",'Rekapitulace stavby'!AN17)</f>
        <v/>
      </c>
      <c r="L21" s="32"/>
    </row>
    <row r="22" spans="2:12" s="1" customFormat="1" ht="7" customHeight="1">
      <c r="B22" s="32"/>
      <c r="L22" s="32"/>
    </row>
    <row r="23" spans="2:12" s="1" customFormat="1" ht="12" customHeight="1">
      <c r="B23" s="32"/>
      <c r="D23" s="27" t="s">
        <v>33</v>
      </c>
      <c r="I23" s="27" t="s">
        <v>25</v>
      </c>
      <c r="J23" s="25" t="s">
        <v>1</v>
      </c>
      <c r="L23" s="32"/>
    </row>
    <row r="24" spans="2:12" s="1" customFormat="1" ht="18" customHeight="1">
      <c r="B24" s="32"/>
      <c r="E24" s="25" t="s">
        <v>95</v>
      </c>
      <c r="I24" s="27" t="s">
        <v>27</v>
      </c>
      <c r="J24" s="25" t="s">
        <v>1</v>
      </c>
      <c r="L24" s="32"/>
    </row>
    <row r="25" spans="2:12" s="1" customFormat="1" ht="7" customHeight="1">
      <c r="B25" s="32"/>
      <c r="L25" s="32"/>
    </row>
    <row r="26" spans="2:12" s="1" customFormat="1" ht="12" customHeight="1">
      <c r="B26" s="32"/>
      <c r="D26" s="27" t="s">
        <v>36</v>
      </c>
      <c r="L26" s="32"/>
    </row>
    <row r="27" spans="2:12" s="7" customFormat="1" ht="16.5" customHeight="1">
      <c r="B27" s="89"/>
      <c r="E27" s="199" t="s">
        <v>1</v>
      </c>
      <c r="F27" s="199"/>
      <c r="G27" s="199"/>
      <c r="H27" s="199"/>
      <c r="L27" s="89"/>
    </row>
    <row r="28" spans="2:12" s="1" customFormat="1" ht="7" customHeight="1">
      <c r="B28" s="32"/>
      <c r="L28" s="32"/>
    </row>
    <row r="29" spans="2:12" s="1" customFormat="1" ht="7" customHeight="1">
      <c r="B29" s="32"/>
      <c r="D29" s="53"/>
      <c r="E29" s="53"/>
      <c r="F29" s="53"/>
      <c r="G29" s="53"/>
      <c r="H29" s="53"/>
      <c r="I29" s="53"/>
      <c r="J29" s="53"/>
      <c r="K29" s="53"/>
      <c r="L29" s="32"/>
    </row>
    <row r="30" spans="2:12" s="1" customFormat="1" ht="25.4" customHeight="1">
      <c r="B30" s="32"/>
      <c r="D30" s="90" t="s">
        <v>38</v>
      </c>
      <c r="J30" s="66">
        <f>ROUND(J124, 2)</f>
        <v>0</v>
      </c>
      <c r="L30" s="32"/>
    </row>
    <row r="31" spans="2:12" s="1" customFormat="1" ht="7" customHeight="1">
      <c r="B31" s="32"/>
      <c r="D31" s="53"/>
      <c r="E31" s="53"/>
      <c r="F31" s="53"/>
      <c r="G31" s="53"/>
      <c r="H31" s="53"/>
      <c r="I31" s="53"/>
      <c r="J31" s="53"/>
      <c r="K31" s="53"/>
      <c r="L31" s="32"/>
    </row>
    <row r="32" spans="2:12" s="1" customFormat="1" ht="14.4" customHeight="1">
      <c r="B32" s="32"/>
      <c r="F32" s="35" t="s">
        <v>40</v>
      </c>
      <c r="I32" s="35" t="s">
        <v>39</v>
      </c>
      <c r="J32" s="35" t="s">
        <v>41</v>
      </c>
      <c r="L32" s="32"/>
    </row>
    <row r="33" spans="2:12" s="1" customFormat="1" ht="14.4" customHeight="1">
      <c r="B33" s="32"/>
      <c r="D33" s="55" t="s">
        <v>42</v>
      </c>
      <c r="E33" s="27" t="s">
        <v>43</v>
      </c>
      <c r="F33" s="91">
        <f>ROUND((SUM(BE124:BE157)),  2)</f>
        <v>0</v>
      </c>
      <c r="I33" s="92">
        <v>0.21</v>
      </c>
      <c r="J33" s="91">
        <f>ROUND(((SUM(BE124:BE157))*I33),  2)</f>
        <v>0</v>
      </c>
      <c r="L33" s="32"/>
    </row>
    <row r="34" spans="2:12" s="1" customFormat="1" ht="14.4" customHeight="1">
      <c r="B34" s="32"/>
      <c r="E34" s="27" t="s">
        <v>44</v>
      </c>
      <c r="F34" s="91">
        <f>ROUND((SUM(BF124:BF157)),  2)</f>
        <v>0</v>
      </c>
      <c r="I34" s="92">
        <v>0.12</v>
      </c>
      <c r="J34" s="91">
        <f>ROUND(((SUM(BF124:BF157))*I34),  2)</f>
        <v>0</v>
      </c>
      <c r="L34" s="32"/>
    </row>
    <row r="35" spans="2:12" s="1" customFormat="1" ht="14.4" hidden="1" customHeight="1">
      <c r="B35" s="32"/>
      <c r="E35" s="27" t="s">
        <v>45</v>
      </c>
      <c r="F35" s="91">
        <f>ROUND((SUM(BG124:BG157)),  2)</f>
        <v>0</v>
      </c>
      <c r="I35" s="92">
        <v>0.21</v>
      </c>
      <c r="J35" s="91">
        <f>0</f>
        <v>0</v>
      </c>
      <c r="L35" s="32"/>
    </row>
    <row r="36" spans="2:12" s="1" customFormat="1" ht="14.4" hidden="1" customHeight="1">
      <c r="B36" s="32"/>
      <c r="E36" s="27" t="s">
        <v>46</v>
      </c>
      <c r="F36" s="91">
        <f>ROUND((SUM(BH124:BH157)),  2)</f>
        <v>0</v>
      </c>
      <c r="I36" s="92">
        <v>0.12</v>
      </c>
      <c r="J36" s="91">
        <f>0</f>
        <v>0</v>
      </c>
      <c r="L36" s="32"/>
    </row>
    <row r="37" spans="2:12" s="1" customFormat="1" ht="14.4" hidden="1" customHeight="1">
      <c r="B37" s="32"/>
      <c r="E37" s="27" t="s">
        <v>47</v>
      </c>
      <c r="F37" s="91">
        <f>ROUND((SUM(BI124:BI157)),  2)</f>
        <v>0</v>
      </c>
      <c r="I37" s="92">
        <v>0</v>
      </c>
      <c r="J37" s="91">
        <f>0</f>
        <v>0</v>
      </c>
      <c r="L37" s="32"/>
    </row>
    <row r="38" spans="2:12" s="1" customFormat="1" ht="7" customHeight="1">
      <c r="B38" s="32"/>
      <c r="L38" s="32"/>
    </row>
    <row r="39" spans="2:12" s="1" customFormat="1" ht="25.4" customHeight="1">
      <c r="B39" s="32"/>
      <c r="C39" s="93"/>
      <c r="D39" s="94" t="s">
        <v>48</v>
      </c>
      <c r="E39" s="57"/>
      <c r="F39" s="57"/>
      <c r="G39" s="95" t="s">
        <v>49</v>
      </c>
      <c r="H39" s="96" t="s">
        <v>50</v>
      </c>
      <c r="I39" s="57"/>
      <c r="J39" s="97">
        <f>SUM(J30:J37)</f>
        <v>0</v>
      </c>
      <c r="K39" s="98"/>
      <c r="L39" s="32"/>
    </row>
    <row r="40" spans="2:12" s="1" customFormat="1" ht="14.4" customHeight="1">
      <c r="B40" s="32"/>
      <c r="L40" s="32"/>
    </row>
    <row r="41" spans="2:12" ht="14.4" customHeight="1">
      <c r="B41" s="20"/>
      <c r="L41" s="20"/>
    </row>
    <row r="42" spans="2:12" ht="14.4" customHeight="1">
      <c r="B42" s="20"/>
      <c r="L42" s="20"/>
    </row>
    <row r="43" spans="2:12" ht="14.4" customHeight="1">
      <c r="B43" s="20"/>
      <c r="L43" s="20"/>
    </row>
    <row r="44" spans="2:12" ht="14.4" customHeight="1">
      <c r="B44" s="20"/>
      <c r="L44" s="20"/>
    </row>
    <row r="45" spans="2:12" ht="14.4" customHeight="1">
      <c r="B45" s="20"/>
      <c r="L45" s="20"/>
    </row>
    <row r="46" spans="2:12" ht="14.4" customHeight="1">
      <c r="B46" s="20"/>
      <c r="L46" s="20"/>
    </row>
    <row r="47" spans="2:12" ht="14.4" customHeight="1">
      <c r="B47" s="20"/>
      <c r="L47" s="20"/>
    </row>
    <row r="48" spans="2:12" ht="14.4" customHeight="1">
      <c r="B48" s="20"/>
      <c r="L48" s="20"/>
    </row>
    <row r="49" spans="2:12" ht="14.4" customHeight="1">
      <c r="B49" s="20"/>
      <c r="L49" s="20"/>
    </row>
    <row r="50" spans="2:12" s="1" customFormat="1" ht="14.4" customHeight="1">
      <c r="B50" s="32"/>
      <c r="D50" s="41" t="s">
        <v>51</v>
      </c>
      <c r="E50" s="42"/>
      <c r="F50" s="42"/>
      <c r="G50" s="41" t="s">
        <v>52</v>
      </c>
      <c r="H50" s="42"/>
      <c r="I50" s="42"/>
      <c r="J50" s="42"/>
      <c r="K50" s="42"/>
      <c r="L50" s="32"/>
    </row>
    <row r="51" spans="2:12" ht="10">
      <c r="B51" s="20"/>
      <c r="L51" s="20"/>
    </row>
    <row r="52" spans="2:12" ht="10">
      <c r="B52" s="20"/>
      <c r="L52" s="20"/>
    </row>
    <row r="53" spans="2:12" ht="10">
      <c r="B53" s="20"/>
      <c r="L53" s="20"/>
    </row>
    <row r="54" spans="2:12" ht="10">
      <c r="B54" s="20"/>
      <c r="L54" s="20"/>
    </row>
    <row r="55" spans="2:12" ht="10">
      <c r="B55" s="20"/>
      <c r="L55" s="20"/>
    </row>
    <row r="56" spans="2:12" ht="10">
      <c r="B56" s="20"/>
      <c r="L56" s="20"/>
    </row>
    <row r="57" spans="2:12" ht="10">
      <c r="B57" s="20"/>
      <c r="L57" s="20"/>
    </row>
    <row r="58" spans="2:12" ht="10">
      <c r="B58" s="20"/>
      <c r="L58" s="20"/>
    </row>
    <row r="59" spans="2:12" ht="10">
      <c r="B59" s="20"/>
      <c r="L59" s="20"/>
    </row>
    <row r="60" spans="2:12" ht="10">
      <c r="B60" s="20"/>
      <c r="L60" s="20"/>
    </row>
    <row r="61" spans="2:12" s="1" customFormat="1" ht="12.5">
      <c r="B61" s="32"/>
      <c r="D61" s="43" t="s">
        <v>53</v>
      </c>
      <c r="E61" s="34"/>
      <c r="F61" s="99" t="s">
        <v>54</v>
      </c>
      <c r="G61" s="43" t="s">
        <v>53</v>
      </c>
      <c r="H61" s="34"/>
      <c r="I61" s="34"/>
      <c r="J61" s="100" t="s">
        <v>54</v>
      </c>
      <c r="K61" s="34"/>
      <c r="L61" s="32"/>
    </row>
    <row r="62" spans="2:12" ht="10">
      <c r="B62" s="20"/>
      <c r="L62" s="20"/>
    </row>
    <row r="63" spans="2:12" ht="10">
      <c r="B63" s="20"/>
      <c r="L63" s="20"/>
    </row>
    <row r="64" spans="2:12" ht="10">
      <c r="B64" s="20"/>
      <c r="L64" s="20"/>
    </row>
    <row r="65" spans="2:12" s="1" customFormat="1" ht="13">
      <c r="B65" s="32"/>
      <c r="D65" s="41" t="s">
        <v>55</v>
      </c>
      <c r="E65" s="42"/>
      <c r="F65" s="42"/>
      <c r="G65" s="41" t="s">
        <v>56</v>
      </c>
      <c r="H65" s="42"/>
      <c r="I65" s="42"/>
      <c r="J65" s="42"/>
      <c r="K65" s="42"/>
      <c r="L65" s="32"/>
    </row>
    <row r="66" spans="2:12" ht="10">
      <c r="B66" s="20"/>
      <c r="L66" s="20"/>
    </row>
    <row r="67" spans="2:12" ht="10">
      <c r="B67" s="20"/>
      <c r="L67" s="20"/>
    </row>
    <row r="68" spans="2:12" ht="10">
      <c r="B68" s="20"/>
      <c r="L68" s="20"/>
    </row>
    <row r="69" spans="2:12" ht="10">
      <c r="B69" s="20"/>
      <c r="L69" s="20"/>
    </row>
    <row r="70" spans="2:12" ht="10">
      <c r="B70" s="20"/>
      <c r="L70" s="20"/>
    </row>
    <row r="71" spans="2:12" ht="10">
      <c r="B71" s="20"/>
      <c r="L71" s="20"/>
    </row>
    <row r="72" spans="2:12" ht="10">
      <c r="B72" s="20"/>
      <c r="L72" s="20"/>
    </row>
    <row r="73" spans="2:12" ht="10">
      <c r="B73" s="20"/>
      <c r="L73" s="20"/>
    </row>
    <row r="74" spans="2:12" ht="10">
      <c r="B74" s="20"/>
      <c r="L74" s="20"/>
    </row>
    <row r="75" spans="2:12" ht="10">
      <c r="B75" s="20"/>
      <c r="L75" s="20"/>
    </row>
    <row r="76" spans="2:12" s="1" customFormat="1" ht="12.5">
      <c r="B76" s="32"/>
      <c r="D76" s="43" t="s">
        <v>53</v>
      </c>
      <c r="E76" s="34"/>
      <c r="F76" s="99" t="s">
        <v>54</v>
      </c>
      <c r="G76" s="43" t="s">
        <v>53</v>
      </c>
      <c r="H76" s="34"/>
      <c r="I76" s="34"/>
      <c r="J76" s="100" t="s">
        <v>54</v>
      </c>
      <c r="K76" s="34"/>
      <c r="L76" s="32"/>
    </row>
    <row r="77" spans="2:12" s="1" customFormat="1" ht="14.4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2"/>
    </row>
    <row r="81" spans="2:47" s="1" customFormat="1" ht="7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2"/>
    </row>
    <row r="82" spans="2:47" s="1" customFormat="1" ht="25" customHeight="1">
      <c r="B82" s="32"/>
      <c r="C82" s="21" t="s">
        <v>96</v>
      </c>
      <c r="L82" s="32"/>
    </row>
    <row r="83" spans="2:47" s="1" customFormat="1" ht="7" customHeight="1">
      <c r="B83" s="32"/>
      <c r="L83" s="32"/>
    </row>
    <row r="84" spans="2:47" s="1" customFormat="1" ht="12" customHeight="1">
      <c r="B84" s="32"/>
      <c r="C84" s="27" t="s">
        <v>16</v>
      </c>
      <c r="L84" s="32"/>
    </row>
    <row r="85" spans="2:47" s="1" customFormat="1" ht="16.5" customHeight="1">
      <c r="B85" s="32"/>
      <c r="E85" s="229" t="str">
        <f>E7</f>
        <v>Garáže- Rakovník, parc.č. st. 4220, k.ú. Rakovník</v>
      </c>
      <c r="F85" s="230"/>
      <c r="G85" s="230"/>
      <c r="H85" s="230"/>
      <c r="L85" s="32"/>
    </row>
    <row r="86" spans="2:47" s="1" customFormat="1" ht="12" customHeight="1">
      <c r="B86" s="32"/>
      <c r="C86" s="27" t="s">
        <v>93</v>
      </c>
      <c r="L86" s="32"/>
    </row>
    <row r="87" spans="2:47" s="1" customFormat="1" ht="16.5" customHeight="1">
      <c r="B87" s="32"/>
      <c r="E87" s="210" t="str">
        <f>E9</f>
        <v xml:space="preserve">B - Překop pro přívodní kabel </v>
      </c>
      <c r="F87" s="231"/>
      <c r="G87" s="231"/>
      <c r="H87" s="231"/>
      <c r="L87" s="32"/>
    </row>
    <row r="88" spans="2:47" s="1" customFormat="1" ht="7" customHeight="1">
      <c r="B88" s="32"/>
      <c r="L88" s="32"/>
    </row>
    <row r="89" spans="2:47" s="1" customFormat="1" ht="12" customHeight="1">
      <c r="B89" s="32"/>
      <c r="C89" s="27" t="s">
        <v>20</v>
      </c>
      <c r="F89" s="25" t="str">
        <f>F12</f>
        <v>Lubenská 2250, Rakovník</v>
      </c>
      <c r="I89" s="27" t="s">
        <v>22</v>
      </c>
      <c r="J89" s="52" t="str">
        <f>IF(J12="","",J12)</f>
        <v>18. 4. 2024</v>
      </c>
      <c r="L89" s="32"/>
    </row>
    <row r="90" spans="2:47" s="1" customFormat="1" ht="7" customHeight="1">
      <c r="B90" s="32"/>
      <c r="L90" s="32"/>
    </row>
    <row r="91" spans="2:47" s="1" customFormat="1" ht="15.15" customHeight="1">
      <c r="B91" s="32"/>
      <c r="C91" s="27" t="s">
        <v>24</v>
      </c>
      <c r="F91" s="25" t="str">
        <f>E15</f>
        <v>Ministerstvo zemědělství</v>
      </c>
      <c r="I91" s="27" t="s">
        <v>30</v>
      </c>
      <c r="J91" s="30" t="str">
        <f>E21</f>
        <v xml:space="preserve"> </v>
      </c>
      <c r="L91" s="32"/>
    </row>
    <row r="92" spans="2:47" s="1" customFormat="1" ht="15.15" customHeight="1">
      <c r="B92" s="32"/>
      <c r="C92" s="27" t="s">
        <v>28</v>
      </c>
      <c r="F92" s="25" t="str">
        <f>IF(E18="","",E18)</f>
        <v>Vyplň údaj</v>
      </c>
      <c r="I92" s="27" t="s">
        <v>33</v>
      </c>
      <c r="J92" s="30" t="str">
        <f>E24</f>
        <v>Lenka Jandová</v>
      </c>
      <c r="L92" s="32"/>
    </row>
    <row r="93" spans="2:47" s="1" customFormat="1" ht="10.25" customHeight="1">
      <c r="B93" s="32"/>
      <c r="L93" s="32"/>
    </row>
    <row r="94" spans="2:47" s="1" customFormat="1" ht="29.25" customHeight="1">
      <c r="B94" s="32"/>
      <c r="C94" s="101" t="s">
        <v>97</v>
      </c>
      <c r="D94" s="93"/>
      <c r="E94" s="93"/>
      <c r="F94" s="93"/>
      <c r="G94" s="93"/>
      <c r="H94" s="93"/>
      <c r="I94" s="93"/>
      <c r="J94" s="102" t="s">
        <v>98</v>
      </c>
      <c r="K94" s="93"/>
      <c r="L94" s="32"/>
    </row>
    <row r="95" spans="2:47" s="1" customFormat="1" ht="10.25" customHeight="1">
      <c r="B95" s="32"/>
      <c r="L95" s="32"/>
    </row>
    <row r="96" spans="2:47" s="1" customFormat="1" ht="22.75" customHeight="1">
      <c r="B96" s="32"/>
      <c r="C96" s="103" t="s">
        <v>99</v>
      </c>
      <c r="J96" s="66">
        <f>J124</f>
        <v>0</v>
      </c>
      <c r="L96" s="32"/>
      <c r="AU96" s="17" t="s">
        <v>100</v>
      </c>
    </row>
    <row r="97" spans="2:12" s="8" customFormat="1" ht="25" customHeight="1">
      <c r="B97" s="104"/>
      <c r="D97" s="105" t="s">
        <v>101</v>
      </c>
      <c r="E97" s="106"/>
      <c r="F97" s="106"/>
      <c r="G97" s="106"/>
      <c r="H97" s="106"/>
      <c r="I97" s="106"/>
      <c r="J97" s="107">
        <f>J125</f>
        <v>0</v>
      </c>
      <c r="L97" s="104"/>
    </row>
    <row r="98" spans="2:12" s="9" customFormat="1" ht="19.899999999999999" customHeight="1">
      <c r="B98" s="108"/>
      <c r="D98" s="109" t="s">
        <v>102</v>
      </c>
      <c r="E98" s="110"/>
      <c r="F98" s="110"/>
      <c r="G98" s="110"/>
      <c r="H98" s="110"/>
      <c r="I98" s="110"/>
      <c r="J98" s="111">
        <f>J126</f>
        <v>0</v>
      </c>
      <c r="L98" s="108"/>
    </row>
    <row r="99" spans="2:12" s="9" customFormat="1" ht="19.899999999999999" customHeight="1">
      <c r="B99" s="108"/>
      <c r="D99" s="109" t="s">
        <v>786</v>
      </c>
      <c r="E99" s="110"/>
      <c r="F99" s="110"/>
      <c r="G99" s="110"/>
      <c r="H99" s="110"/>
      <c r="I99" s="110"/>
      <c r="J99" s="111">
        <f>J130</f>
        <v>0</v>
      </c>
      <c r="L99" s="108"/>
    </row>
    <row r="100" spans="2:12" s="9" customFormat="1" ht="19.899999999999999" customHeight="1">
      <c r="B100" s="108"/>
      <c r="D100" s="109" t="s">
        <v>106</v>
      </c>
      <c r="E100" s="110"/>
      <c r="F100" s="110"/>
      <c r="G100" s="110"/>
      <c r="H100" s="110"/>
      <c r="I100" s="110"/>
      <c r="J100" s="111">
        <f>J134</f>
        <v>0</v>
      </c>
      <c r="L100" s="108"/>
    </row>
    <row r="101" spans="2:12" s="9" customFormat="1" ht="19.899999999999999" customHeight="1">
      <c r="B101" s="108"/>
      <c r="D101" s="109" t="s">
        <v>107</v>
      </c>
      <c r="E101" s="110"/>
      <c r="F101" s="110"/>
      <c r="G101" s="110"/>
      <c r="H101" s="110"/>
      <c r="I101" s="110"/>
      <c r="J101" s="111">
        <f>J137</f>
        <v>0</v>
      </c>
      <c r="L101" s="108"/>
    </row>
    <row r="102" spans="2:12" s="9" customFormat="1" ht="19.899999999999999" customHeight="1">
      <c r="B102" s="108"/>
      <c r="D102" s="109" t="s">
        <v>108</v>
      </c>
      <c r="E102" s="110"/>
      <c r="F102" s="110"/>
      <c r="G102" s="110"/>
      <c r="H102" s="110"/>
      <c r="I102" s="110"/>
      <c r="J102" s="111">
        <f>J143</f>
        <v>0</v>
      </c>
      <c r="L102" s="108"/>
    </row>
    <row r="103" spans="2:12" s="8" customFormat="1" ht="25" customHeight="1">
      <c r="B103" s="104"/>
      <c r="D103" s="105" t="s">
        <v>787</v>
      </c>
      <c r="E103" s="106"/>
      <c r="F103" s="106"/>
      <c r="G103" s="106"/>
      <c r="H103" s="106"/>
      <c r="I103" s="106"/>
      <c r="J103" s="107">
        <f>J145</f>
        <v>0</v>
      </c>
      <c r="L103" s="104"/>
    </row>
    <row r="104" spans="2:12" s="9" customFormat="1" ht="19.899999999999999" customHeight="1">
      <c r="B104" s="108"/>
      <c r="D104" s="109" t="s">
        <v>788</v>
      </c>
      <c r="E104" s="110"/>
      <c r="F104" s="110"/>
      <c r="G104" s="110"/>
      <c r="H104" s="110"/>
      <c r="I104" s="110"/>
      <c r="J104" s="111">
        <f>J146</f>
        <v>0</v>
      </c>
      <c r="L104" s="108"/>
    </row>
    <row r="105" spans="2:12" s="1" customFormat="1" ht="21.75" customHeight="1">
      <c r="B105" s="32"/>
      <c r="L105" s="32"/>
    </row>
    <row r="106" spans="2:12" s="1" customFormat="1" ht="7" customHeight="1">
      <c r="B106" s="44"/>
      <c r="C106" s="45"/>
      <c r="D106" s="45"/>
      <c r="E106" s="45"/>
      <c r="F106" s="45"/>
      <c r="G106" s="45"/>
      <c r="H106" s="45"/>
      <c r="I106" s="45"/>
      <c r="J106" s="45"/>
      <c r="K106" s="45"/>
      <c r="L106" s="32"/>
    </row>
    <row r="110" spans="2:12" s="1" customFormat="1" ht="7" customHeight="1">
      <c r="B110" s="46"/>
      <c r="C110" s="47"/>
      <c r="D110" s="47"/>
      <c r="E110" s="47"/>
      <c r="F110" s="47"/>
      <c r="G110" s="47"/>
      <c r="H110" s="47"/>
      <c r="I110" s="47"/>
      <c r="J110" s="47"/>
      <c r="K110" s="47"/>
      <c r="L110" s="32"/>
    </row>
    <row r="111" spans="2:12" s="1" customFormat="1" ht="25" customHeight="1">
      <c r="B111" s="32"/>
      <c r="C111" s="21" t="s">
        <v>120</v>
      </c>
      <c r="L111" s="32"/>
    </row>
    <row r="112" spans="2:12" s="1" customFormat="1" ht="7" customHeight="1">
      <c r="B112" s="32"/>
      <c r="L112" s="32"/>
    </row>
    <row r="113" spans="2:65" s="1" customFormat="1" ht="12" customHeight="1">
      <c r="B113" s="32"/>
      <c r="C113" s="27" t="s">
        <v>16</v>
      </c>
      <c r="L113" s="32"/>
    </row>
    <row r="114" spans="2:65" s="1" customFormat="1" ht="16.5" customHeight="1">
      <c r="B114" s="32"/>
      <c r="E114" s="229" t="str">
        <f>E7</f>
        <v>Garáže- Rakovník, parc.č. st. 4220, k.ú. Rakovník</v>
      </c>
      <c r="F114" s="230"/>
      <c r="G114" s="230"/>
      <c r="H114" s="230"/>
      <c r="L114" s="32"/>
    </row>
    <row r="115" spans="2:65" s="1" customFormat="1" ht="12" customHeight="1">
      <c r="B115" s="32"/>
      <c r="C115" s="27" t="s">
        <v>93</v>
      </c>
      <c r="L115" s="32"/>
    </row>
    <row r="116" spans="2:65" s="1" customFormat="1" ht="16.5" customHeight="1">
      <c r="B116" s="32"/>
      <c r="E116" s="210" t="str">
        <f>E9</f>
        <v xml:space="preserve">B - Překop pro přívodní kabel </v>
      </c>
      <c r="F116" s="231"/>
      <c r="G116" s="231"/>
      <c r="H116" s="231"/>
      <c r="L116" s="32"/>
    </row>
    <row r="117" spans="2:65" s="1" customFormat="1" ht="7" customHeight="1">
      <c r="B117" s="32"/>
      <c r="L117" s="32"/>
    </row>
    <row r="118" spans="2:65" s="1" customFormat="1" ht="12" customHeight="1">
      <c r="B118" s="32"/>
      <c r="C118" s="27" t="s">
        <v>20</v>
      </c>
      <c r="F118" s="25" t="str">
        <f>F12</f>
        <v>Lubenská 2250, Rakovník</v>
      </c>
      <c r="I118" s="27" t="s">
        <v>22</v>
      </c>
      <c r="J118" s="52" t="str">
        <f>IF(J12="","",J12)</f>
        <v>18. 4. 2024</v>
      </c>
      <c r="L118" s="32"/>
    </row>
    <row r="119" spans="2:65" s="1" customFormat="1" ht="7" customHeight="1">
      <c r="B119" s="32"/>
      <c r="L119" s="32"/>
    </row>
    <row r="120" spans="2:65" s="1" customFormat="1" ht="15.15" customHeight="1">
      <c r="B120" s="32"/>
      <c r="C120" s="27" t="s">
        <v>24</v>
      </c>
      <c r="F120" s="25" t="str">
        <f>E15</f>
        <v>Ministerstvo zemědělství</v>
      </c>
      <c r="I120" s="27" t="s">
        <v>30</v>
      </c>
      <c r="J120" s="30" t="str">
        <f>E21</f>
        <v xml:space="preserve"> </v>
      </c>
      <c r="L120" s="32"/>
    </row>
    <row r="121" spans="2:65" s="1" customFormat="1" ht="15.15" customHeight="1">
      <c r="B121" s="32"/>
      <c r="C121" s="27" t="s">
        <v>28</v>
      </c>
      <c r="F121" s="25" t="str">
        <f>IF(E18="","",E18)</f>
        <v>Vyplň údaj</v>
      </c>
      <c r="I121" s="27" t="s">
        <v>33</v>
      </c>
      <c r="J121" s="30" t="str">
        <f>E24</f>
        <v>Lenka Jandová</v>
      </c>
      <c r="L121" s="32"/>
    </row>
    <row r="122" spans="2:65" s="1" customFormat="1" ht="10.25" customHeight="1">
      <c r="B122" s="32"/>
      <c r="L122" s="32"/>
    </row>
    <row r="123" spans="2:65" s="10" customFormat="1" ht="29.25" customHeight="1">
      <c r="B123" s="112"/>
      <c r="C123" s="113" t="s">
        <v>121</v>
      </c>
      <c r="D123" s="114" t="s">
        <v>63</v>
      </c>
      <c r="E123" s="114" t="s">
        <v>59</v>
      </c>
      <c r="F123" s="114" t="s">
        <v>60</v>
      </c>
      <c r="G123" s="114" t="s">
        <v>122</v>
      </c>
      <c r="H123" s="114" t="s">
        <v>123</v>
      </c>
      <c r="I123" s="114" t="s">
        <v>124</v>
      </c>
      <c r="J123" s="115" t="s">
        <v>98</v>
      </c>
      <c r="K123" s="116" t="s">
        <v>125</v>
      </c>
      <c r="L123" s="112"/>
      <c r="M123" s="59" t="s">
        <v>1</v>
      </c>
      <c r="N123" s="60" t="s">
        <v>42</v>
      </c>
      <c r="O123" s="60" t="s">
        <v>126</v>
      </c>
      <c r="P123" s="60" t="s">
        <v>127</v>
      </c>
      <c r="Q123" s="60" t="s">
        <v>128</v>
      </c>
      <c r="R123" s="60" t="s">
        <v>129</v>
      </c>
      <c r="S123" s="60" t="s">
        <v>130</v>
      </c>
      <c r="T123" s="61" t="s">
        <v>131</v>
      </c>
    </row>
    <row r="124" spans="2:65" s="1" customFormat="1" ht="22.75" customHeight="1">
      <c r="B124" s="32"/>
      <c r="C124" s="64" t="s">
        <v>132</v>
      </c>
      <c r="J124" s="117">
        <f>BK124</f>
        <v>0</v>
      </c>
      <c r="L124" s="32"/>
      <c r="M124" s="62"/>
      <c r="N124" s="53"/>
      <c r="O124" s="53"/>
      <c r="P124" s="118">
        <f>P125+P145</f>
        <v>0</v>
      </c>
      <c r="Q124" s="53"/>
      <c r="R124" s="118">
        <f>R125+R145</f>
        <v>4.0046999999999997</v>
      </c>
      <c r="S124" s="53"/>
      <c r="T124" s="119">
        <f>T125+T145</f>
        <v>3.0599999999999996</v>
      </c>
      <c r="AT124" s="17" t="s">
        <v>77</v>
      </c>
      <c r="AU124" s="17" t="s">
        <v>100</v>
      </c>
      <c r="BK124" s="120">
        <f>BK125+BK145</f>
        <v>0</v>
      </c>
    </row>
    <row r="125" spans="2:65" s="11" customFormat="1" ht="25.9" customHeight="1">
      <c r="B125" s="121"/>
      <c r="D125" s="122" t="s">
        <v>77</v>
      </c>
      <c r="E125" s="123" t="s">
        <v>133</v>
      </c>
      <c r="F125" s="123" t="s">
        <v>134</v>
      </c>
      <c r="I125" s="124"/>
      <c r="J125" s="125">
        <f>BK125</f>
        <v>0</v>
      </c>
      <c r="L125" s="121"/>
      <c r="M125" s="126"/>
      <c r="P125" s="127">
        <f>P126+P130+P134+P137+P143</f>
        <v>0</v>
      </c>
      <c r="R125" s="127">
        <f>R126+R130+R134+R137+R143</f>
        <v>4.0046999999999997</v>
      </c>
      <c r="T125" s="128">
        <f>T126+T130+T134+T137+T143</f>
        <v>3.0599999999999996</v>
      </c>
      <c r="AR125" s="122" t="s">
        <v>86</v>
      </c>
      <c r="AT125" s="129" t="s">
        <v>77</v>
      </c>
      <c r="AU125" s="129" t="s">
        <v>78</v>
      </c>
      <c r="AY125" s="122" t="s">
        <v>135</v>
      </c>
      <c r="BK125" s="130">
        <f>BK126+BK130+BK134+BK137+BK143</f>
        <v>0</v>
      </c>
    </row>
    <row r="126" spans="2:65" s="11" customFormat="1" ht="22.75" customHeight="1">
      <c r="B126" s="121"/>
      <c r="D126" s="122" t="s">
        <v>77</v>
      </c>
      <c r="E126" s="131" t="s">
        <v>86</v>
      </c>
      <c r="F126" s="131" t="s">
        <v>136</v>
      </c>
      <c r="I126" s="124"/>
      <c r="J126" s="132">
        <f>BK126</f>
        <v>0</v>
      </c>
      <c r="L126" s="121"/>
      <c r="M126" s="126"/>
      <c r="P126" s="127">
        <f>SUM(P127:P129)</f>
        <v>0</v>
      </c>
      <c r="R126" s="127">
        <f>SUM(R127:R129)</f>
        <v>0</v>
      </c>
      <c r="T126" s="128">
        <f>SUM(T127:T129)</f>
        <v>3.0599999999999996</v>
      </c>
      <c r="AR126" s="122" t="s">
        <v>86</v>
      </c>
      <c r="AT126" s="129" t="s">
        <v>77</v>
      </c>
      <c r="AU126" s="129" t="s">
        <v>86</v>
      </c>
      <c r="AY126" s="122" t="s">
        <v>135</v>
      </c>
      <c r="BK126" s="130">
        <f>SUM(BK127:BK129)</f>
        <v>0</v>
      </c>
    </row>
    <row r="127" spans="2:65" s="1" customFormat="1" ht="33" customHeight="1">
      <c r="B127" s="32"/>
      <c r="C127" s="133" t="s">
        <v>86</v>
      </c>
      <c r="D127" s="133" t="s">
        <v>137</v>
      </c>
      <c r="E127" s="134" t="s">
        <v>789</v>
      </c>
      <c r="F127" s="135" t="s">
        <v>790</v>
      </c>
      <c r="G127" s="136" t="s">
        <v>187</v>
      </c>
      <c r="H127" s="137">
        <v>6</v>
      </c>
      <c r="I127" s="138"/>
      <c r="J127" s="139">
        <f>ROUND(I127*H127,2)</f>
        <v>0</v>
      </c>
      <c r="K127" s="140"/>
      <c r="L127" s="32"/>
      <c r="M127" s="141" t="s">
        <v>1</v>
      </c>
      <c r="N127" s="142" t="s">
        <v>43</v>
      </c>
      <c r="P127" s="143">
        <f>O127*H127</f>
        <v>0</v>
      </c>
      <c r="Q127" s="143">
        <v>0</v>
      </c>
      <c r="R127" s="143">
        <f>Q127*H127</f>
        <v>0</v>
      </c>
      <c r="S127" s="143">
        <v>0.28999999999999998</v>
      </c>
      <c r="T127" s="144">
        <f>S127*H127</f>
        <v>1.7399999999999998</v>
      </c>
      <c r="AR127" s="145" t="s">
        <v>141</v>
      </c>
      <c r="AT127" s="145" t="s">
        <v>137</v>
      </c>
      <c r="AU127" s="145" t="s">
        <v>88</v>
      </c>
      <c r="AY127" s="17" t="s">
        <v>135</v>
      </c>
      <c r="BE127" s="146">
        <f>IF(N127="základní",J127,0)</f>
        <v>0</v>
      </c>
      <c r="BF127" s="146">
        <f>IF(N127="snížená",J127,0)</f>
        <v>0</v>
      </c>
      <c r="BG127" s="146">
        <f>IF(N127="zákl. přenesená",J127,0)</f>
        <v>0</v>
      </c>
      <c r="BH127" s="146">
        <f>IF(N127="sníž. přenesená",J127,0)</f>
        <v>0</v>
      </c>
      <c r="BI127" s="146">
        <f>IF(N127="nulová",J127,0)</f>
        <v>0</v>
      </c>
      <c r="BJ127" s="17" t="s">
        <v>86</v>
      </c>
      <c r="BK127" s="146">
        <f>ROUND(I127*H127,2)</f>
        <v>0</v>
      </c>
      <c r="BL127" s="17" t="s">
        <v>141</v>
      </c>
      <c r="BM127" s="145" t="s">
        <v>791</v>
      </c>
    </row>
    <row r="128" spans="2:65" s="13" customFormat="1" ht="10">
      <c r="B128" s="154"/>
      <c r="D128" s="148" t="s">
        <v>143</v>
      </c>
      <c r="E128" s="155" t="s">
        <v>1</v>
      </c>
      <c r="F128" s="156" t="s">
        <v>792</v>
      </c>
      <c r="H128" s="157">
        <v>6</v>
      </c>
      <c r="I128" s="158"/>
      <c r="L128" s="154"/>
      <c r="M128" s="159"/>
      <c r="T128" s="160"/>
      <c r="AT128" s="155" t="s">
        <v>143</v>
      </c>
      <c r="AU128" s="155" t="s">
        <v>88</v>
      </c>
      <c r="AV128" s="13" t="s">
        <v>88</v>
      </c>
      <c r="AW128" s="13" t="s">
        <v>32</v>
      </c>
      <c r="AX128" s="13" t="s">
        <v>86</v>
      </c>
      <c r="AY128" s="155" t="s">
        <v>135</v>
      </c>
    </row>
    <row r="129" spans="2:65" s="1" customFormat="1" ht="24.15" customHeight="1">
      <c r="B129" s="32"/>
      <c r="C129" s="133" t="s">
        <v>88</v>
      </c>
      <c r="D129" s="133" t="s">
        <v>137</v>
      </c>
      <c r="E129" s="134" t="s">
        <v>793</v>
      </c>
      <c r="F129" s="135" t="s">
        <v>794</v>
      </c>
      <c r="G129" s="136" t="s">
        <v>187</v>
      </c>
      <c r="H129" s="137">
        <v>6</v>
      </c>
      <c r="I129" s="138"/>
      <c r="J129" s="139">
        <f>ROUND(I129*H129,2)</f>
        <v>0</v>
      </c>
      <c r="K129" s="140"/>
      <c r="L129" s="32"/>
      <c r="M129" s="141" t="s">
        <v>1</v>
      </c>
      <c r="N129" s="142" t="s">
        <v>43</v>
      </c>
      <c r="P129" s="143">
        <f>O129*H129</f>
        <v>0</v>
      </c>
      <c r="Q129" s="143">
        <v>0</v>
      </c>
      <c r="R129" s="143">
        <f>Q129*H129</f>
        <v>0</v>
      </c>
      <c r="S129" s="143">
        <v>0.22</v>
      </c>
      <c r="T129" s="144">
        <f>S129*H129</f>
        <v>1.32</v>
      </c>
      <c r="AR129" s="145" t="s">
        <v>141</v>
      </c>
      <c r="AT129" s="145" t="s">
        <v>137</v>
      </c>
      <c r="AU129" s="145" t="s">
        <v>88</v>
      </c>
      <c r="AY129" s="17" t="s">
        <v>135</v>
      </c>
      <c r="BE129" s="146">
        <f>IF(N129="základní",J129,0)</f>
        <v>0</v>
      </c>
      <c r="BF129" s="146">
        <f>IF(N129="snížená",J129,0)</f>
        <v>0</v>
      </c>
      <c r="BG129" s="146">
        <f>IF(N129="zákl. přenesená",J129,0)</f>
        <v>0</v>
      </c>
      <c r="BH129" s="146">
        <f>IF(N129="sníž. přenesená",J129,0)</f>
        <v>0</v>
      </c>
      <c r="BI129" s="146">
        <f>IF(N129="nulová",J129,0)</f>
        <v>0</v>
      </c>
      <c r="BJ129" s="17" t="s">
        <v>86</v>
      </c>
      <c r="BK129" s="146">
        <f>ROUND(I129*H129,2)</f>
        <v>0</v>
      </c>
      <c r="BL129" s="17" t="s">
        <v>141</v>
      </c>
      <c r="BM129" s="145" t="s">
        <v>795</v>
      </c>
    </row>
    <row r="130" spans="2:65" s="11" customFormat="1" ht="22.75" customHeight="1">
      <c r="B130" s="121"/>
      <c r="D130" s="122" t="s">
        <v>77</v>
      </c>
      <c r="E130" s="131" t="s">
        <v>158</v>
      </c>
      <c r="F130" s="131" t="s">
        <v>796</v>
      </c>
      <c r="I130" s="124"/>
      <c r="J130" s="132">
        <f>BK130</f>
        <v>0</v>
      </c>
      <c r="L130" s="121"/>
      <c r="M130" s="126"/>
      <c r="P130" s="127">
        <f>SUM(P131:P133)</f>
        <v>0</v>
      </c>
      <c r="R130" s="127">
        <f>SUM(R131:R133)</f>
        <v>4.0046999999999997</v>
      </c>
      <c r="T130" s="128">
        <f>SUM(T131:T133)</f>
        <v>0</v>
      </c>
      <c r="AR130" s="122" t="s">
        <v>86</v>
      </c>
      <c r="AT130" s="129" t="s">
        <v>77</v>
      </c>
      <c r="AU130" s="129" t="s">
        <v>86</v>
      </c>
      <c r="AY130" s="122" t="s">
        <v>135</v>
      </c>
      <c r="BK130" s="130">
        <f>SUM(BK131:BK133)</f>
        <v>0</v>
      </c>
    </row>
    <row r="131" spans="2:65" s="1" customFormat="1" ht="24.15" customHeight="1">
      <c r="B131" s="32"/>
      <c r="C131" s="133" t="s">
        <v>150</v>
      </c>
      <c r="D131" s="133" t="s">
        <v>137</v>
      </c>
      <c r="E131" s="134" t="s">
        <v>797</v>
      </c>
      <c r="F131" s="135" t="s">
        <v>798</v>
      </c>
      <c r="G131" s="136" t="s">
        <v>187</v>
      </c>
      <c r="H131" s="137">
        <v>6</v>
      </c>
      <c r="I131" s="138"/>
      <c r="J131" s="139">
        <f>ROUND(I131*H131,2)</f>
        <v>0</v>
      </c>
      <c r="K131" s="140"/>
      <c r="L131" s="32"/>
      <c r="M131" s="141" t="s">
        <v>1</v>
      </c>
      <c r="N131" s="142" t="s">
        <v>43</v>
      </c>
      <c r="P131" s="143">
        <f>O131*H131</f>
        <v>0</v>
      </c>
      <c r="Q131" s="143">
        <v>0.46</v>
      </c>
      <c r="R131" s="143">
        <f>Q131*H131</f>
        <v>2.7600000000000002</v>
      </c>
      <c r="S131" s="143">
        <v>0</v>
      </c>
      <c r="T131" s="144">
        <f>S131*H131</f>
        <v>0</v>
      </c>
      <c r="AR131" s="145" t="s">
        <v>141</v>
      </c>
      <c r="AT131" s="145" t="s">
        <v>137</v>
      </c>
      <c r="AU131" s="145" t="s">
        <v>88</v>
      </c>
      <c r="AY131" s="17" t="s">
        <v>135</v>
      </c>
      <c r="BE131" s="146">
        <f>IF(N131="základní",J131,0)</f>
        <v>0</v>
      </c>
      <c r="BF131" s="146">
        <f>IF(N131="snížená",J131,0)</f>
        <v>0</v>
      </c>
      <c r="BG131" s="146">
        <f>IF(N131="zákl. přenesená",J131,0)</f>
        <v>0</v>
      </c>
      <c r="BH131" s="146">
        <f>IF(N131="sníž. přenesená",J131,0)</f>
        <v>0</v>
      </c>
      <c r="BI131" s="146">
        <f>IF(N131="nulová",J131,0)</f>
        <v>0</v>
      </c>
      <c r="BJ131" s="17" t="s">
        <v>86</v>
      </c>
      <c r="BK131" s="146">
        <f>ROUND(I131*H131,2)</f>
        <v>0</v>
      </c>
      <c r="BL131" s="17" t="s">
        <v>141</v>
      </c>
      <c r="BM131" s="145" t="s">
        <v>799</v>
      </c>
    </row>
    <row r="132" spans="2:65" s="1" customFormat="1" ht="33" customHeight="1">
      <c r="B132" s="32"/>
      <c r="C132" s="133" t="s">
        <v>141</v>
      </c>
      <c r="D132" s="133" t="s">
        <v>137</v>
      </c>
      <c r="E132" s="134" t="s">
        <v>800</v>
      </c>
      <c r="F132" s="135" t="s">
        <v>801</v>
      </c>
      <c r="G132" s="136" t="s">
        <v>187</v>
      </c>
      <c r="H132" s="137">
        <v>6</v>
      </c>
      <c r="I132" s="138"/>
      <c r="J132" s="139">
        <f>ROUND(I132*H132,2)</f>
        <v>0</v>
      </c>
      <c r="K132" s="140"/>
      <c r="L132" s="32"/>
      <c r="M132" s="141" t="s">
        <v>1</v>
      </c>
      <c r="N132" s="142" t="s">
        <v>43</v>
      </c>
      <c r="P132" s="143">
        <f>O132*H132</f>
        <v>0</v>
      </c>
      <c r="Q132" s="143">
        <v>0.20745</v>
      </c>
      <c r="R132" s="143">
        <f>Q132*H132</f>
        <v>1.2446999999999999</v>
      </c>
      <c r="S132" s="143">
        <v>0</v>
      </c>
      <c r="T132" s="144">
        <f>S132*H132</f>
        <v>0</v>
      </c>
      <c r="AR132" s="145" t="s">
        <v>141</v>
      </c>
      <c r="AT132" s="145" t="s">
        <v>137</v>
      </c>
      <c r="AU132" s="145" t="s">
        <v>88</v>
      </c>
      <c r="AY132" s="17" t="s">
        <v>135</v>
      </c>
      <c r="BE132" s="146">
        <f>IF(N132="základní",J132,0)</f>
        <v>0</v>
      </c>
      <c r="BF132" s="146">
        <f>IF(N132="snížená",J132,0)</f>
        <v>0</v>
      </c>
      <c r="BG132" s="146">
        <f>IF(N132="zákl. přenesená",J132,0)</f>
        <v>0</v>
      </c>
      <c r="BH132" s="146">
        <f>IF(N132="sníž. přenesená",J132,0)</f>
        <v>0</v>
      </c>
      <c r="BI132" s="146">
        <f>IF(N132="nulová",J132,0)</f>
        <v>0</v>
      </c>
      <c r="BJ132" s="17" t="s">
        <v>86</v>
      </c>
      <c r="BK132" s="146">
        <f>ROUND(I132*H132,2)</f>
        <v>0</v>
      </c>
      <c r="BL132" s="17" t="s">
        <v>141</v>
      </c>
      <c r="BM132" s="145" t="s">
        <v>802</v>
      </c>
    </row>
    <row r="133" spans="2:65" s="13" customFormat="1" ht="10">
      <c r="B133" s="154"/>
      <c r="D133" s="148" t="s">
        <v>143</v>
      </c>
      <c r="E133" s="155" t="s">
        <v>1</v>
      </c>
      <c r="F133" s="156" t="s">
        <v>792</v>
      </c>
      <c r="H133" s="157">
        <v>6</v>
      </c>
      <c r="I133" s="158"/>
      <c r="L133" s="154"/>
      <c r="M133" s="159"/>
      <c r="T133" s="160"/>
      <c r="AT133" s="155" t="s">
        <v>143</v>
      </c>
      <c r="AU133" s="155" t="s">
        <v>88</v>
      </c>
      <c r="AV133" s="13" t="s">
        <v>88</v>
      </c>
      <c r="AW133" s="13" t="s">
        <v>32</v>
      </c>
      <c r="AX133" s="13" t="s">
        <v>86</v>
      </c>
      <c r="AY133" s="155" t="s">
        <v>135</v>
      </c>
    </row>
    <row r="134" spans="2:65" s="11" customFormat="1" ht="22.75" customHeight="1">
      <c r="B134" s="121"/>
      <c r="D134" s="122" t="s">
        <v>77</v>
      </c>
      <c r="E134" s="131" t="s">
        <v>179</v>
      </c>
      <c r="F134" s="131" t="s">
        <v>317</v>
      </c>
      <c r="I134" s="124"/>
      <c r="J134" s="132">
        <f>BK134</f>
        <v>0</v>
      </c>
      <c r="L134" s="121"/>
      <c r="M134" s="126"/>
      <c r="P134" s="127">
        <f>SUM(P135:P136)</f>
        <v>0</v>
      </c>
      <c r="R134" s="127">
        <f>SUM(R135:R136)</f>
        <v>0</v>
      </c>
      <c r="T134" s="128">
        <f>SUM(T135:T136)</f>
        <v>0</v>
      </c>
      <c r="AR134" s="122" t="s">
        <v>86</v>
      </c>
      <c r="AT134" s="129" t="s">
        <v>77</v>
      </c>
      <c r="AU134" s="129" t="s">
        <v>86</v>
      </c>
      <c r="AY134" s="122" t="s">
        <v>135</v>
      </c>
      <c r="BK134" s="130">
        <f>SUM(BK135:BK136)</f>
        <v>0</v>
      </c>
    </row>
    <row r="135" spans="2:65" s="1" customFormat="1" ht="24.15" customHeight="1">
      <c r="B135" s="32"/>
      <c r="C135" s="133" t="s">
        <v>158</v>
      </c>
      <c r="D135" s="133" t="s">
        <v>137</v>
      </c>
      <c r="E135" s="134" t="s">
        <v>803</v>
      </c>
      <c r="F135" s="135" t="s">
        <v>804</v>
      </c>
      <c r="G135" s="136" t="s">
        <v>208</v>
      </c>
      <c r="H135" s="137">
        <v>21.2</v>
      </c>
      <c r="I135" s="138"/>
      <c r="J135" s="139">
        <f>ROUND(I135*H135,2)</f>
        <v>0</v>
      </c>
      <c r="K135" s="140"/>
      <c r="L135" s="32"/>
      <c r="M135" s="141" t="s">
        <v>1</v>
      </c>
      <c r="N135" s="142" t="s">
        <v>43</v>
      </c>
      <c r="P135" s="143">
        <f>O135*H135</f>
        <v>0</v>
      </c>
      <c r="Q135" s="143">
        <v>0</v>
      </c>
      <c r="R135" s="143">
        <f>Q135*H135</f>
        <v>0</v>
      </c>
      <c r="S135" s="143">
        <v>0</v>
      </c>
      <c r="T135" s="144">
        <f>S135*H135</f>
        <v>0</v>
      </c>
      <c r="AR135" s="145" t="s">
        <v>141</v>
      </c>
      <c r="AT135" s="145" t="s">
        <v>137</v>
      </c>
      <c r="AU135" s="145" t="s">
        <v>88</v>
      </c>
      <c r="AY135" s="17" t="s">
        <v>135</v>
      </c>
      <c r="BE135" s="146">
        <f>IF(N135="základní",J135,0)</f>
        <v>0</v>
      </c>
      <c r="BF135" s="146">
        <f>IF(N135="snížená",J135,0)</f>
        <v>0</v>
      </c>
      <c r="BG135" s="146">
        <f>IF(N135="zákl. přenesená",J135,0)</f>
        <v>0</v>
      </c>
      <c r="BH135" s="146">
        <f>IF(N135="sníž. přenesená",J135,0)</f>
        <v>0</v>
      </c>
      <c r="BI135" s="146">
        <f>IF(N135="nulová",J135,0)</f>
        <v>0</v>
      </c>
      <c r="BJ135" s="17" t="s">
        <v>86</v>
      </c>
      <c r="BK135" s="146">
        <f>ROUND(I135*H135,2)</f>
        <v>0</v>
      </c>
      <c r="BL135" s="17" t="s">
        <v>141</v>
      </c>
      <c r="BM135" s="145" t="s">
        <v>805</v>
      </c>
    </row>
    <row r="136" spans="2:65" s="13" customFormat="1" ht="10">
      <c r="B136" s="154"/>
      <c r="D136" s="148" t="s">
        <v>143</v>
      </c>
      <c r="E136" s="155" t="s">
        <v>1</v>
      </c>
      <c r="F136" s="156" t="s">
        <v>806</v>
      </c>
      <c r="H136" s="157">
        <v>21.2</v>
      </c>
      <c r="I136" s="158"/>
      <c r="L136" s="154"/>
      <c r="M136" s="159"/>
      <c r="T136" s="160"/>
      <c r="AT136" s="155" t="s">
        <v>143</v>
      </c>
      <c r="AU136" s="155" t="s">
        <v>88</v>
      </c>
      <c r="AV136" s="13" t="s">
        <v>88</v>
      </c>
      <c r="AW136" s="13" t="s">
        <v>32</v>
      </c>
      <c r="AX136" s="13" t="s">
        <v>86</v>
      </c>
      <c r="AY136" s="155" t="s">
        <v>135</v>
      </c>
    </row>
    <row r="137" spans="2:65" s="11" customFormat="1" ht="22.75" customHeight="1">
      <c r="B137" s="121"/>
      <c r="D137" s="122" t="s">
        <v>77</v>
      </c>
      <c r="E137" s="131" t="s">
        <v>518</v>
      </c>
      <c r="F137" s="131" t="s">
        <v>519</v>
      </c>
      <c r="I137" s="124"/>
      <c r="J137" s="132">
        <f>BK137</f>
        <v>0</v>
      </c>
      <c r="L137" s="121"/>
      <c r="M137" s="126"/>
      <c r="P137" s="127">
        <f>SUM(P138:P142)</f>
        <v>0</v>
      </c>
      <c r="R137" s="127">
        <f>SUM(R138:R142)</f>
        <v>0</v>
      </c>
      <c r="T137" s="128">
        <f>SUM(T138:T142)</f>
        <v>0</v>
      </c>
      <c r="AR137" s="122" t="s">
        <v>86</v>
      </c>
      <c r="AT137" s="129" t="s">
        <v>77</v>
      </c>
      <c r="AU137" s="129" t="s">
        <v>86</v>
      </c>
      <c r="AY137" s="122" t="s">
        <v>135</v>
      </c>
      <c r="BK137" s="130">
        <f>SUM(BK138:BK142)</f>
        <v>0</v>
      </c>
    </row>
    <row r="138" spans="2:65" s="1" customFormat="1" ht="24.15" customHeight="1">
      <c r="B138" s="32"/>
      <c r="C138" s="133" t="s">
        <v>162</v>
      </c>
      <c r="D138" s="133" t="s">
        <v>137</v>
      </c>
      <c r="E138" s="134" t="s">
        <v>527</v>
      </c>
      <c r="F138" s="135" t="s">
        <v>528</v>
      </c>
      <c r="G138" s="136" t="s">
        <v>165</v>
      </c>
      <c r="H138" s="137">
        <v>3.06</v>
      </c>
      <c r="I138" s="138"/>
      <c r="J138" s="139">
        <f>ROUND(I138*H138,2)</f>
        <v>0</v>
      </c>
      <c r="K138" s="140"/>
      <c r="L138" s="32"/>
      <c r="M138" s="141" t="s">
        <v>1</v>
      </c>
      <c r="N138" s="142" t="s">
        <v>43</v>
      </c>
      <c r="P138" s="143">
        <f>O138*H138</f>
        <v>0</v>
      </c>
      <c r="Q138" s="143">
        <v>0</v>
      </c>
      <c r="R138" s="143">
        <f>Q138*H138</f>
        <v>0</v>
      </c>
      <c r="S138" s="143">
        <v>0</v>
      </c>
      <c r="T138" s="144">
        <f>S138*H138</f>
        <v>0</v>
      </c>
      <c r="AR138" s="145" t="s">
        <v>141</v>
      </c>
      <c r="AT138" s="145" t="s">
        <v>137</v>
      </c>
      <c r="AU138" s="145" t="s">
        <v>88</v>
      </c>
      <c r="AY138" s="17" t="s">
        <v>135</v>
      </c>
      <c r="BE138" s="146">
        <f>IF(N138="základní",J138,0)</f>
        <v>0</v>
      </c>
      <c r="BF138" s="146">
        <f>IF(N138="snížená",J138,0)</f>
        <v>0</v>
      </c>
      <c r="BG138" s="146">
        <f>IF(N138="zákl. přenesená",J138,0)</f>
        <v>0</v>
      </c>
      <c r="BH138" s="146">
        <f>IF(N138="sníž. přenesená",J138,0)</f>
        <v>0</v>
      </c>
      <c r="BI138" s="146">
        <f>IF(N138="nulová",J138,0)</f>
        <v>0</v>
      </c>
      <c r="BJ138" s="17" t="s">
        <v>86</v>
      </c>
      <c r="BK138" s="146">
        <f>ROUND(I138*H138,2)</f>
        <v>0</v>
      </c>
      <c r="BL138" s="17" t="s">
        <v>141</v>
      </c>
      <c r="BM138" s="145" t="s">
        <v>807</v>
      </c>
    </row>
    <row r="139" spans="2:65" s="1" customFormat="1" ht="24.15" customHeight="1">
      <c r="B139" s="32"/>
      <c r="C139" s="133" t="s">
        <v>168</v>
      </c>
      <c r="D139" s="133" t="s">
        <v>137</v>
      </c>
      <c r="E139" s="134" t="s">
        <v>531</v>
      </c>
      <c r="F139" s="135" t="s">
        <v>532</v>
      </c>
      <c r="G139" s="136" t="s">
        <v>165</v>
      </c>
      <c r="H139" s="137">
        <v>3.06</v>
      </c>
      <c r="I139" s="138"/>
      <c r="J139" s="139">
        <f>ROUND(I139*H139,2)</f>
        <v>0</v>
      </c>
      <c r="K139" s="140"/>
      <c r="L139" s="32"/>
      <c r="M139" s="141" t="s">
        <v>1</v>
      </c>
      <c r="N139" s="142" t="s">
        <v>43</v>
      </c>
      <c r="P139" s="143">
        <f>O139*H139</f>
        <v>0</v>
      </c>
      <c r="Q139" s="143">
        <v>0</v>
      </c>
      <c r="R139" s="143">
        <f>Q139*H139</f>
        <v>0</v>
      </c>
      <c r="S139" s="143">
        <v>0</v>
      </c>
      <c r="T139" s="144">
        <f>S139*H139</f>
        <v>0</v>
      </c>
      <c r="AR139" s="145" t="s">
        <v>141</v>
      </c>
      <c r="AT139" s="145" t="s">
        <v>137</v>
      </c>
      <c r="AU139" s="145" t="s">
        <v>88</v>
      </c>
      <c r="AY139" s="17" t="s">
        <v>135</v>
      </c>
      <c r="BE139" s="146">
        <f>IF(N139="základní",J139,0)</f>
        <v>0</v>
      </c>
      <c r="BF139" s="146">
        <f>IF(N139="snížená",J139,0)</f>
        <v>0</v>
      </c>
      <c r="BG139" s="146">
        <f>IF(N139="zákl. přenesená",J139,0)</f>
        <v>0</v>
      </c>
      <c r="BH139" s="146">
        <f>IF(N139="sníž. přenesená",J139,0)</f>
        <v>0</v>
      </c>
      <c r="BI139" s="146">
        <f>IF(N139="nulová",J139,0)</f>
        <v>0</v>
      </c>
      <c r="BJ139" s="17" t="s">
        <v>86</v>
      </c>
      <c r="BK139" s="146">
        <f>ROUND(I139*H139,2)</f>
        <v>0</v>
      </c>
      <c r="BL139" s="17" t="s">
        <v>141</v>
      </c>
      <c r="BM139" s="145" t="s">
        <v>808</v>
      </c>
    </row>
    <row r="140" spans="2:65" s="1" customFormat="1" ht="24.15" customHeight="1">
      <c r="B140" s="32"/>
      <c r="C140" s="133" t="s">
        <v>172</v>
      </c>
      <c r="D140" s="133" t="s">
        <v>137</v>
      </c>
      <c r="E140" s="134" t="s">
        <v>535</v>
      </c>
      <c r="F140" s="135" t="s">
        <v>536</v>
      </c>
      <c r="G140" s="136" t="s">
        <v>165</v>
      </c>
      <c r="H140" s="137">
        <v>42.84</v>
      </c>
      <c r="I140" s="138"/>
      <c r="J140" s="139">
        <f>ROUND(I140*H140,2)</f>
        <v>0</v>
      </c>
      <c r="K140" s="140"/>
      <c r="L140" s="32"/>
      <c r="M140" s="141" t="s">
        <v>1</v>
      </c>
      <c r="N140" s="142" t="s">
        <v>43</v>
      </c>
      <c r="P140" s="143">
        <f>O140*H140</f>
        <v>0</v>
      </c>
      <c r="Q140" s="143">
        <v>0</v>
      </c>
      <c r="R140" s="143">
        <f>Q140*H140</f>
        <v>0</v>
      </c>
      <c r="S140" s="143">
        <v>0</v>
      </c>
      <c r="T140" s="144">
        <f>S140*H140</f>
        <v>0</v>
      </c>
      <c r="AR140" s="145" t="s">
        <v>141</v>
      </c>
      <c r="AT140" s="145" t="s">
        <v>137</v>
      </c>
      <c r="AU140" s="145" t="s">
        <v>88</v>
      </c>
      <c r="AY140" s="17" t="s">
        <v>135</v>
      </c>
      <c r="BE140" s="146">
        <f>IF(N140="základní",J140,0)</f>
        <v>0</v>
      </c>
      <c r="BF140" s="146">
        <f>IF(N140="snížená",J140,0)</f>
        <v>0</v>
      </c>
      <c r="BG140" s="146">
        <f>IF(N140="zákl. přenesená",J140,0)</f>
        <v>0</v>
      </c>
      <c r="BH140" s="146">
        <f>IF(N140="sníž. přenesená",J140,0)</f>
        <v>0</v>
      </c>
      <c r="BI140" s="146">
        <f>IF(N140="nulová",J140,0)</f>
        <v>0</v>
      </c>
      <c r="BJ140" s="17" t="s">
        <v>86</v>
      </c>
      <c r="BK140" s="146">
        <f>ROUND(I140*H140,2)</f>
        <v>0</v>
      </c>
      <c r="BL140" s="17" t="s">
        <v>141</v>
      </c>
      <c r="BM140" s="145" t="s">
        <v>809</v>
      </c>
    </row>
    <row r="141" spans="2:65" s="13" customFormat="1" ht="10">
      <c r="B141" s="154"/>
      <c r="D141" s="148" t="s">
        <v>143</v>
      </c>
      <c r="F141" s="156" t="s">
        <v>810</v>
      </c>
      <c r="H141" s="157">
        <v>42.84</v>
      </c>
      <c r="I141" s="158"/>
      <c r="L141" s="154"/>
      <c r="M141" s="159"/>
      <c r="T141" s="160"/>
      <c r="AT141" s="155" t="s">
        <v>143</v>
      </c>
      <c r="AU141" s="155" t="s">
        <v>88</v>
      </c>
      <c r="AV141" s="13" t="s">
        <v>88</v>
      </c>
      <c r="AW141" s="13" t="s">
        <v>4</v>
      </c>
      <c r="AX141" s="13" t="s">
        <v>86</v>
      </c>
      <c r="AY141" s="155" t="s">
        <v>135</v>
      </c>
    </row>
    <row r="142" spans="2:65" s="1" customFormat="1" ht="33" customHeight="1">
      <c r="B142" s="32"/>
      <c r="C142" s="133" t="s">
        <v>179</v>
      </c>
      <c r="D142" s="133" t="s">
        <v>137</v>
      </c>
      <c r="E142" s="134" t="s">
        <v>540</v>
      </c>
      <c r="F142" s="135" t="s">
        <v>541</v>
      </c>
      <c r="G142" s="136" t="s">
        <v>165</v>
      </c>
      <c r="H142" s="137">
        <v>3.06</v>
      </c>
      <c r="I142" s="138"/>
      <c r="J142" s="139">
        <f>ROUND(I142*H142,2)</f>
        <v>0</v>
      </c>
      <c r="K142" s="140"/>
      <c r="L142" s="32"/>
      <c r="M142" s="141" t="s">
        <v>1</v>
      </c>
      <c r="N142" s="142" t="s">
        <v>43</v>
      </c>
      <c r="P142" s="143">
        <f>O142*H142</f>
        <v>0</v>
      </c>
      <c r="Q142" s="143">
        <v>0</v>
      </c>
      <c r="R142" s="143">
        <f>Q142*H142</f>
        <v>0</v>
      </c>
      <c r="S142" s="143">
        <v>0</v>
      </c>
      <c r="T142" s="144">
        <f>S142*H142</f>
        <v>0</v>
      </c>
      <c r="AR142" s="145" t="s">
        <v>141</v>
      </c>
      <c r="AT142" s="145" t="s">
        <v>137</v>
      </c>
      <c r="AU142" s="145" t="s">
        <v>88</v>
      </c>
      <c r="AY142" s="17" t="s">
        <v>135</v>
      </c>
      <c r="BE142" s="146">
        <f>IF(N142="základní",J142,0)</f>
        <v>0</v>
      </c>
      <c r="BF142" s="146">
        <f>IF(N142="snížená",J142,0)</f>
        <v>0</v>
      </c>
      <c r="BG142" s="146">
        <f>IF(N142="zákl. přenesená",J142,0)</f>
        <v>0</v>
      </c>
      <c r="BH142" s="146">
        <f>IF(N142="sníž. přenesená",J142,0)</f>
        <v>0</v>
      </c>
      <c r="BI142" s="146">
        <f>IF(N142="nulová",J142,0)</f>
        <v>0</v>
      </c>
      <c r="BJ142" s="17" t="s">
        <v>86</v>
      </c>
      <c r="BK142" s="146">
        <f>ROUND(I142*H142,2)</f>
        <v>0</v>
      </c>
      <c r="BL142" s="17" t="s">
        <v>141</v>
      </c>
      <c r="BM142" s="145" t="s">
        <v>811</v>
      </c>
    </row>
    <row r="143" spans="2:65" s="11" customFormat="1" ht="22.75" customHeight="1">
      <c r="B143" s="121"/>
      <c r="D143" s="122" t="s">
        <v>77</v>
      </c>
      <c r="E143" s="131" t="s">
        <v>543</v>
      </c>
      <c r="F143" s="131" t="s">
        <v>544</v>
      </c>
      <c r="I143" s="124"/>
      <c r="J143" s="132">
        <f>BK143</f>
        <v>0</v>
      </c>
      <c r="L143" s="121"/>
      <c r="M143" s="126"/>
      <c r="P143" s="127">
        <f>P144</f>
        <v>0</v>
      </c>
      <c r="R143" s="127">
        <f>R144</f>
        <v>0</v>
      </c>
      <c r="T143" s="128">
        <f>T144</f>
        <v>0</v>
      </c>
      <c r="AR143" s="122" t="s">
        <v>86</v>
      </c>
      <c r="AT143" s="129" t="s">
        <v>77</v>
      </c>
      <c r="AU143" s="129" t="s">
        <v>86</v>
      </c>
      <c r="AY143" s="122" t="s">
        <v>135</v>
      </c>
      <c r="BK143" s="130">
        <f>BK144</f>
        <v>0</v>
      </c>
    </row>
    <row r="144" spans="2:65" s="1" customFormat="1" ht="33" customHeight="1">
      <c r="B144" s="32"/>
      <c r="C144" s="133" t="s">
        <v>184</v>
      </c>
      <c r="D144" s="133" t="s">
        <v>137</v>
      </c>
      <c r="E144" s="134" t="s">
        <v>812</v>
      </c>
      <c r="F144" s="135" t="s">
        <v>813</v>
      </c>
      <c r="G144" s="136" t="s">
        <v>165</v>
      </c>
      <c r="H144" s="137">
        <v>4.0049999999999999</v>
      </c>
      <c r="I144" s="138"/>
      <c r="J144" s="139">
        <f>ROUND(I144*H144,2)</f>
        <v>0</v>
      </c>
      <c r="K144" s="140"/>
      <c r="L144" s="32"/>
      <c r="M144" s="141" t="s">
        <v>1</v>
      </c>
      <c r="N144" s="142" t="s">
        <v>43</v>
      </c>
      <c r="P144" s="143">
        <f>O144*H144</f>
        <v>0</v>
      </c>
      <c r="Q144" s="143">
        <v>0</v>
      </c>
      <c r="R144" s="143">
        <f>Q144*H144</f>
        <v>0</v>
      </c>
      <c r="S144" s="143">
        <v>0</v>
      </c>
      <c r="T144" s="144">
        <f>S144*H144</f>
        <v>0</v>
      </c>
      <c r="AR144" s="145" t="s">
        <v>141</v>
      </c>
      <c r="AT144" s="145" t="s">
        <v>137</v>
      </c>
      <c r="AU144" s="145" t="s">
        <v>88</v>
      </c>
      <c r="AY144" s="17" t="s">
        <v>135</v>
      </c>
      <c r="BE144" s="146">
        <f>IF(N144="základní",J144,0)</f>
        <v>0</v>
      </c>
      <c r="BF144" s="146">
        <f>IF(N144="snížená",J144,0)</f>
        <v>0</v>
      </c>
      <c r="BG144" s="146">
        <f>IF(N144="zákl. přenesená",J144,0)</f>
        <v>0</v>
      </c>
      <c r="BH144" s="146">
        <f>IF(N144="sníž. přenesená",J144,0)</f>
        <v>0</v>
      </c>
      <c r="BI144" s="146">
        <f>IF(N144="nulová",J144,0)</f>
        <v>0</v>
      </c>
      <c r="BJ144" s="17" t="s">
        <v>86</v>
      </c>
      <c r="BK144" s="146">
        <f>ROUND(I144*H144,2)</f>
        <v>0</v>
      </c>
      <c r="BL144" s="17" t="s">
        <v>141</v>
      </c>
      <c r="BM144" s="145" t="s">
        <v>814</v>
      </c>
    </row>
    <row r="145" spans="2:65" s="11" customFormat="1" ht="25.9" customHeight="1">
      <c r="B145" s="121"/>
      <c r="D145" s="122" t="s">
        <v>77</v>
      </c>
      <c r="E145" s="123" t="s">
        <v>313</v>
      </c>
      <c r="F145" s="123" t="s">
        <v>815</v>
      </c>
      <c r="I145" s="124"/>
      <c r="J145" s="125">
        <f>BK145</f>
        <v>0</v>
      </c>
      <c r="L145" s="121"/>
      <c r="M145" s="126"/>
      <c r="P145" s="127">
        <f>P146</f>
        <v>0</v>
      </c>
      <c r="R145" s="127">
        <f>R146</f>
        <v>0</v>
      </c>
      <c r="T145" s="128">
        <f>T146</f>
        <v>0</v>
      </c>
      <c r="AR145" s="122" t="s">
        <v>150</v>
      </c>
      <c r="AT145" s="129" t="s">
        <v>77</v>
      </c>
      <c r="AU145" s="129" t="s">
        <v>78</v>
      </c>
      <c r="AY145" s="122" t="s">
        <v>135</v>
      </c>
      <c r="BK145" s="130">
        <f>BK146</f>
        <v>0</v>
      </c>
    </row>
    <row r="146" spans="2:65" s="11" customFormat="1" ht="22.75" customHeight="1">
      <c r="B146" s="121"/>
      <c r="D146" s="122" t="s">
        <v>77</v>
      </c>
      <c r="E146" s="131" t="s">
        <v>816</v>
      </c>
      <c r="F146" s="131" t="s">
        <v>817</v>
      </c>
      <c r="I146" s="124"/>
      <c r="J146" s="132">
        <f>BK146</f>
        <v>0</v>
      </c>
      <c r="L146" s="121"/>
      <c r="M146" s="126"/>
      <c r="P146" s="127">
        <f>SUM(P147:P157)</f>
        <v>0</v>
      </c>
      <c r="R146" s="127">
        <f>SUM(R147:R157)</f>
        <v>0</v>
      </c>
      <c r="T146" s="128">
        <f>SUM(T147:T157)</f>
        <v>0</v>
      </c>
      <c r="AR146" s="122" t="s">
        <v>150</v>
      </c>
      <c r="AT146" s="129" t="s">
        <v>77</v>
      </c>
      <c r="AU146" s="129" t="s">
        <v>86</v>
      </c>
      <c r="AY146" s="122" t="s">
        <v>135</v>
      </c>
      <c r="BK146" s="130">
        <f>SUM(BK147:BK157)</f>
        <v>0</v>
      </c>
    </row>
    <row r="147" spans="2:65" s="1" customFormat="1" ht="24.15" customHeight="1">
      <c r="B147" s="32"/>
      <c r="C147" s="133" t="s">
        <v>190</v>
      </c>
      <c r="D147" s="133" t="s">
        <v>137</v>
      </c>
      <c r="E147" s="134" t="s">
        <v>818</v>
      </c>
      <c r="F147" s="135" t="s">
        <v>819</v>
      </c>
      <c r="G147" s="136" t="s">
        <v>208</v>
      </c>
      <c r="H147" s="137">
        <v>10</v>
      </c>
      <c r="I147" s="138"/>
      <c r="J147" s="139">
        <f>ROUND(I147*H147,2)</f>
        <v>0</v>
      </c>
      <c r="K147" s="140"/>
      <c r="L147" s="32"/>
      <c r="M147" s="141" t="s">
        <v>1</v>
      </c>
      <c r="N147" s="142" t="s">
        <v>43</v>
      </c>
      <c r="P147" s="143">
        <f>O147*H147</f>
        <v>0</v>
      </c>
      <c r="Q147" s="143">
        <v>0</v>
      </c>
      <c r="R147" s="143">
        <f>Q147*H147</f>
        <v>0</v>
      </c>
      <c r="S147" s="143">
        <v>0</v>
      </c>
      <c r="T147" s="144">
        <f>S147*H147</f>
        <v>0</v>
      </c>
      <c r="AR147" s="145" t="s">
        <v>474</v>
      </c>
      <c r="AT147" s="145" t="s">
        <v>137</v>
      </c>
      <c r="AU147" s="145" t="s">
        <v>88</v>
      </c>
      <c r="AY147" s="17" t="s">
        <v>135</v>
      </c>
      <c r="BE147" s="146">
        <f>IF(N147="základní",J147,0)</f>
        <v>0</v>
      </c>
      <c r="BF147" s="146">
        <f>IF(N147="snížená",J147,0)</f>
        <v>0</v>
      </c>
      <c r="BG147" s="146">
        <f>IF(N147="zákl. přenesená",J147,0)</f>
        <v>0</v>
      </c>
      <c r="BH147" s="146">
        <f>IF(N147="sníž. přenesená",J147,0)</f>
        <v>0</v>
      </c>
      <c r="BI147" s="146">
        <f>IF(N147="nulová",J147,0)</f>
        <v>0</v>
      </c>
      <c r="BJ147" s="17" t="s">
        <v>86</v>
      </c>
      <c r="BK147" s="146">
        <f>ROUND(I147*H147,2)</f>
        <v>0</v>
      </c>
      <c r="BL147" s="17" t="s">
        <v>474</v>
      </c>
      <c r="BM147" s="145" t="s">
        <v>820</v>
      </c>
    </row>
    <row r="148" spans="2:65" s="1" customFormat="1" ht="33" customHeight="1">
      <c r="B148" s="32"/>
      <c r="C148" s="133" t="s">
        <v>8</v>
      </c>
      <c r="D148" s="133" t="s">
        <v>137</v>
      </c>
      <c r="E148" s="134" t="s">
        <v>821</v>
      </c>
      <c r="F148" s="135" t="s">
        <v>822</v>
      </c>
      <c r="G148" s="136" t="s">
        <v>140</v>
      </c>
      <c r="H148" s="137">
        <v>0.5</v>
      </c>
      <c r="I148" s="138"/>
      <c r="J148" s="139">
        <f>ROUND(I148*H148,2)</f>
        <v>0</v>
      </c>
      <c r="K148" s="140"/>
      <c r="L148" s="32"/>
      <c r="M148" s="141" t="s">
        <v>1</v>
      </c>
      <c r="N148" s="142" t="s">
        <v>43</v>
      </c>
      <c r="P148" s="143">
        <f>O148*H148</f>
        <v>0</v>
      </c>
      <c r="Q148" s="143">
        <v>0</v>
      </c>
      <c r="R148" s="143">
        <f>Q148*H148</f>
        <v>0</v>
      </c>
      <c r="S148" s="143">
        <v>0</v>
      </c>
      <c r="T148" s="144">
        <f>S148*H148</f>
        <v>0</v>
      </c>
      <c r="AR148" s="145" t="s">
        <v>474</v>
      </c>
      <c r="AT148" s="145" t="s">
        <v>137</v>
      </c>
      <c r="AU148" s="145" t="s">
        <v>88</v>
      </c>
      <c r="AY148" s="17" t="s">
        <v>135</v>
      </c>
      <c r="BE148" s="146">
        <f>IF(N148="základní",J148,0)</f>
        <v>0</v>
      </c>
      <c r="BF148" s="146">
        <f>IF(N148="snížená",J148,0)</f>
        <v>0</v>
      </c>
      <c r="BG148" s="146">
        <f>IF(N148="zákl. přenesená",J148,0)</f>
        <v>0</v>
      </c>
      <c r="BH148" s="146">
        <f>IF(N148="sníž. přenesená",J148,0)</f>
        <v>0</v>
      </c>
      <c r="BI148" s="146">
        <f>IF(N148="nulová",J148,0)</f>
        <v>0</v>
      </c>
      <c r="BJ148" s="17" t="s">
        <v>86</v>
      </c>
      <c r="BK148" s="146">
        <f>ROUND(I148*H148,2)</f>
        <v>0</v>
      </c>
      <c r="BL148" s="17" t="s">
        <v>474</v>
      </c>
      <c r="BM148" s="145" t="s">
        <v>823</v>
      </c>
    </row>
    <row r="149" spans="2:65" s="13" customFormat="1" ht="10">
      <c r="B149" s="154"/>
      <c r="D149" s="148" t="s">
        <v>143</v>
      </c>
      <c r="E149" s="155" t="s">
        <v>1</v>
      </c>
      <c r="F149" s="156" t="s">
        <v>824</v>
      </c>
      <c r="H149" s="157">
        <v>0.5</v>
      </c>
      <c r="I149" s="158"/>
      <c r="L149" s="154"/>
      <c r="M149" s="159"/>
      <c r="T149" s="160"/>
      <c r="AT149" s="155" t="s">
        <v>143</v>
      </c>
      <c r="AU149" s="155" t="s">
        <v>88</v>
      </c>
      <c r="AV149" s="13" t="s">
        <v>88</v>
      </c>
      <c r="AW149" s="13" t="s">
        <v>32</v>
      </c>
      <c r="AX149" s="13" t="s">
        <v>86</v>
      </c>
      <c r="AY149" s="155" t="s">
        <v>135</v>
      </c>
    </row>
    <row r="150" spans="2:65" s="1" customFormat="1" ht="37.75" customHeight="1">
      <c r="B150" s="32"/>
      <c r="C150" s="133" t="s">
        <v>199</v>
      </c>
      <c r="D150" s="133" t="s">
        <v>137</v>
      </c>
      <c r="E150" s="134" t="s">
        <v>825</v>
      </c>
      <c r="F150" s="135" t="s">
        <v>826</v>
      </c>
      <c r="G150" s="136" t="s">
        <v>140</v>
      </c>
      <c r="H150" s="137">
        <v>0.5</v>
      </c>
      <c r="I150" s="138"/>
      <c r="J150" s="139">
        <f>ROUND(I150*H150,2)</f>
        <v>0</v>
      </c>
      <c r="K150" s="140"/>
      <c r="L150" s="32"/>
      <c r="M150" s="141" t="s">
        <v>1</v>
      </c>
      <c r="N150" s="142" t="s">
        <v>43</v>
      </c>
      <c r="P150" s="143">
        <f>O150*H150</f>
        <v>0</v>
      </c>
      <c r="Q150" s="143">
        <v>0</v>
      </c>
      <c r="R150" s="143">
        <f>Q150*H150</f>
        <v>0</v>
      </c>
      <c r="S150" s="143">
        <v>0</v>
      </c>
      <c r="T150" s="144">
        <f>S150*H150</f>
        <v>0</v>
      </c>
      <c r="AR150" s="145" t="s">
        <v>474</v>
      </c>
      <c r="AT150" s="145" t="s">
        <v>137</v>
      </c>
      <c r="AU150" s="145" t="s">
        <v>88</v>
      </c>
      <c r="AY150" s="17" t="s">
        <v>135</v>
      </c>
      <c r="BE150" s="146">
        <f>IF(N150="základní",J150,0)</f>
        <v>0</v>
      </c>
      <c r="BF150" s="146">
        <f>IF(N150="snížená",J150,0)</f>
        <v>0</v>
      </c>
      <c r="BG150" s="146">
        <f>IF(N150="zákl. přenesená",J150,0)</f>
        <v>0</v>
      </c>
      <c r="BH150" s="146">
        <f>IF(N150="sníž. přenesená",J150,0)</f>
        <v>0</v>
      </c>
      <c r="BI150" s="146">
        <f>IF(N150="nulová",J150,0)</f>
        <v>0</v>
      </c>
      <c r="BJ150" s="17" t="s">
        <v>86</v>
      </c>
      <c r="BK150" s="146">
        <f>ROUND(I150*H150,2)</f>
        <v>0</v>
      </c>
      <c r="BL150" s="17" t="s">
        <v>474</v>
      </c>
      <c r="BM150" s="145" t="s">
        <v>827</v>
      </c>
    </row>
    <row r="151" spans="2:65" s="1" customFormat="1" ht="37.75" customHeight="1">
      <c r="B151" s="32"/>
      <c r="C151" s="133" t="s">
        <v>205</v>
      </c>
      <c r="D151" s="133" t="s">
        <v>137</v>
      </c>
      <c r="E151" s="134" t="s">
        <v>828</v>
      </c>
      <c r="F151" s="135" t="s">
        <v>829</v>
      </c>
      <c r="G151" s="136" t="s">
        <v>140</v>
      </c>
      <c r="H151" s="137">
        <v>1</v>
      </c>
      <c r="I151" s="138"/>
      <c r="J151" s="139">
        <f>ROUND(I151*H151,2)</f>
        <v>0</v>
      </c>
      <c r="K151" s="140"/>
      <c r="L151" s="32"/>
      <c r="M151" s="141" t="s">
        <v>1</v>
      </c>
      <c r="N151" s="142" t="s">
        <v>43</v>
      </c>
      <c r="P151" s="143">
        <f>O151*H151</f>
        <v>0</v>
      </c>
      <c r="Q151" s="143">
        <v>0</v>
      </c>
      <c r="R151" s="143">
        <f>Q151*H151</f>
        <v>0</v>
      </c>
      <c r="S151" s="143">
        <v>0</v>
      </c>
      <c r="T151" s="144">
        <f>S151*H151</f>
        <v>0</v>
      </c>
      <c r="AR151" s="145" t="s">
        <v>474</v>
      </c>
      <c r="AT151" s="145" t="s">
        <v>137</v>
      </c>
      <c r="AU151" s="145" t="s">
        <v>88</v>
      </c>
      <c r="AY151" s="17" t="s">
        <v>135</v>
      </c>
      <c r="BE151" s="146">
        <f>IF(N151="základní",J151,0)</f>
        <v>0</v>
      </c>
      <c r="BF151" s="146">
        <f>IF(N151="snížená",J151,0)</f>
        <v>0</v>
      </c>
      <c r="BG151" s="146">
        <f>IF(N151="zákl. přenesená",J151,0)</f>
        <v>0</v>
      </c>
      <c r="BH151" s="146">
        <f>IF(N151="sníž. přenesená",J151,0)</f>
        <v>0</v>
      </c>
      <c r="BI151" s="146">
        <f>IF(N151="nulová",J151,0)</f>
        <v>0</v>
      </c>
      <c r="BJ151" s="17" t="s">
        <v>86</v>
      </c>
      <c r="BK151" s="146">
        <f>ROUND(I151*H151,2)</f>
        <v>0</v>
      </c>
      <c r="BL151" s="17" t="s">
        <v>474</v>
      </c>
      <c r="BM151" s="145" t="s">
        <v>830</v>
      </c>
    </row>
    <row r="152" spans="2:65" s="13" customFormat="1" ht="10">
      <c r="B152" s="154"/>
      <c r="D152" s="148" t="s">
        <v>143</v>
      </c>
      <c r="F152" s="156" t="s">
        <v>831</v>
      </c>
      <c r="H152" s="157">
        <v>1</v>
      </c>
      <c r="I152" s="158"/>
      <c r="L152" s="154"/>
      <c r="M152" s="159"/>
      <c r="T152" s="160"/>
      <c r="AT152" s="155" t="s">
        <v>143</v>
      </c>
      <c r="AU152" s="155" t="s">
        <v>88</v>
      </c>
      <c r="AV152" s="13" t="s">
        <v>88</v>
      </c>
      <c r="AW152" s="13" t="s">
        <v>4</v>
      </c>
      <c r="AX152" s="13" t="s">
        <v>86</v>
      </c>
      <c r="AY152" s="155" t="s">
        <v>135</v>
      </c>
    </row>
    <row r="153" spans="2:65" s="1" customFormat="1" ht="24.15" customHeight="1">
      <c r="B153" s="32"/>
      <c r="C153" s="133" t="s">
        <v>216</v>
      </c>
      <c r="D153" s="133" t="s">
        <v>137</v>
      </c>
      <c r="E153" s="134" t="s">
        <v>832</v>
      </c>
      <c r="F153" s="135" t="s">
        <v>833</v>
      </c>
      <c r="G153" s="136" t="s">
        <v>165</v>
      </c>
      <c r="H153" s="137">
        <v>0.8</v>
      </c>
      <c r="I153" s="138"/>
      <c r="J153" s="139">
        <f>ROUND(I153*H153,2)</f>
        <v>0</v>
      </c>
      <c r="K153" s="140"/>
      <c r="L153" s="32"/>
      <c r="M153" s="141" t="s">
        <v>1</v>
      </c>
      <c r="N153" s="142" t="s">
        <v>43</v>
      </c>
      <c r="P153" s="143">
        <f>O153*H153</f>
        <v>0</v>
      </c>
      <c r="Q153" s="143">
        <v>0</v>
      </c>
      <c r="R153" s="143">
        <f>Q153*H153</f>
        <v>0</v>
      </c>
      <c r="S153" s="143">
        <v>0</v>
      </c>
      <c r="T153" s="144">
        <f>S153*H153</f>
        <v>0</v>
      </c>
      <c r="AR153" s="145" t="s">
        <v>474</v>
      </c>
      <c r="AT153" s="145" t="s">
        <v>137</v>
      </c>
      <c r="AU153" s="145" t="s">
        <v>88</v>
      </c>
      <c r="AY153" s="17" t="s">
        <v>135</v>
      </c>
      <c r="BE153" s="146">
        <f>IF(N153="základní",J153,0)</f>
        <v>0</v>
      </c>
      <c r="BF153" s="146">
        <f>IF(N153="snížená",J153,0)</f>
        <v>0</v>
      </c>
      <c r="BG153" s="146">
        <f>IF(N153="zákl. přenesená",J153,0)</f>
        <v>0</v>
      </c>
      <c r="BH153" s="146">
        <f>IF(N153="sníž. přenesená",J153,0)</f>
        <v>0</v>
      </c>
      <c r="BI153" s="146">
        <f>IF(N153="nulová",J153,0)</f>
        <v>0</v>
      </c>
      <c r="BJ153" s="17" t="s">
        <v>86</v>
      </c>
      <c r="BK153" s="146">
        <f>ROUND(I153*H153,2)</f>
        <v>0</v>
      </c>
      <c r="BL153" s="17" t="s">
        <v>474</v>
      </c>
      <c r="BM153" s="145" t="s">
        <v>834</v>
      </c>
    </row>
    <row r="154" spans="2:65" s="13" customFormat="1" ht="10">
      <c r="B154" s="154"/>
      <c r="D154" s="148" t="s">
        <v>143</v>
      </c>
      <c r="F154" s="156" t="s">
        <v>835</v>
      </c>
      <c r="H154" s="157">
        <v>0.8</v>
      </c>
      <c r="I154" s="158"/>
      <c r="L154" s="154"/>
      <c r="M154" s="159"/>
      <c r="T154" s="160"/>
      <c r="AT154" s="155" t="s">
        <v>143</v>
      </c>
      <c r="AU154" s="155" t="s">
        <v>88</v>
      </c>
      <c r="AV154" s="13" t="s">
        <v>88</v>
      </c>
      <c r="AW154" s="13" t="s">
        <v>4</v>
      </c>
      <c r="AX154" s="13" t="s">
        <v>86</v>
      </c>
      <c r="AY154" s="155" t="s">
        <v>135</v>
      </c>
    </row>
    <row r="155" spans="2:65" s="1" customFormat="1" ht="24.15" customHeight="1">
      <c r="B155" s="32"/>
      <c r="C155" s="133" t="s">
        <v>225</v>
      </c>
      <c r="D155" s="133" t="s">
        <v>137</v>
      </c>
      <c r="E155" s="134" t="s">
        <v>836</v>
      </c>
      <c r="F155" s="135" t="s">
        <v>837</v>
      </c>
      <c r="G155" s="136" t="s">
        <v>140</v>
      </c>
      <c r="H155" s="137">
        <v>0.5</v>
      </c>
      <c r="I155" s="138"/>
      <c r="J155" s="139">
        <f>ROUND(I155*H155,2)</f>
        <v>0</v>
      </c>
      <c r="K155" s="140"/>
      <c r="L155" s="32"/>
      <c r="M155" s="141" t="s">
        <v>1</v>
      </c>
      <c r="N155" s="142" t="s">
        <v>43</v>
      </c>
      <c r="P155" s="143">
        <f>O155*H155</f>
        <v>0</v>
      </c>
      <c r="Q155" s="143">
        <v>0</v>
      </c>
      <c r="R155" s="143">
        <f>Q155*H155</f>
        <v>0</v>
      </c>
      <c r="S155" s="143">
        <v>0</v>
      </c>
      <c r="T155" s="144">
        <f>S155*H155</f>
        <v>0</v>
      </c>
      <c r="AR155" s="145" t="s">
        <v>474</v>
      </c>
      <c r="AT155" s="145" t="s">
        <v>137</v>
      </c>
      <c r="AU155" s="145" t="s">
        <v>88</v>
      </c>
      <c r="AY155" s="17" t="s">
        <v>135</v>
      </c>
      <c r="BE155" s="146">
        <f>IF(N155="základní",J155,0)</f>
        <v>0</v>
      </c>
      <c r="BF155" s="146">
        <f>IF(N155="snížená",J155,0)</f>
        <v>0</v>
      </c>
      <c r="BG155" s="146">
        <f>IF(N155="zákl. přenesená",J155,0)</f>
        <v>0</v>
      </c>
      <c r="BH155" s="146">
        <f>IF(N155="sníž. přenesená",J155,0)</f>
        <v>0</v>
      </c>
      <c r="BI155" s="146">
        <f>IF(N155="nulová",J155,0)</f>
        <v>0</v>
      </c>
      <c r="BJ155" s="17" t="s">
        <v>86</v>
      </c>
      <c r="BK155" s="146">
        <f>ROUND(I155*H155,2)</f>
        <v>0</v>
      </c>
      <c r="BL155" s="17" t="s">
        <v>474</v>
      </c>
      <c r="BM155" s="145" t="s">
        <v>838</v>
      </c>
    </row>
    <row r="156" spans="2:65" s="1" customFormat="1" ht="24.15" customHeight="1">
      <c r="B156" s="32"/>
      <c r="C156" s="133" t="s">
        <v>230</v>
      </c>
      <c r="D156" s="133" t="s">
        <v>137</v>
      </c>
      <c r="E156" s="134" t="s">
        <v>839</v>
      </c>
      <c r="F156" s="135" t="s">
        <v>840</v>
      </c>
      <c r="G156" s="136" t="s">
        <v>208</v>
      </c>
      <c r="H156" s="137">
        <v>10</v>
      </c>
      <c r="I156" s="138"/>
      <c r="J156" s="139">
        <f>ROUND(I156*H156,2)</f>
        <v>0</v>
      </c>
      <c r="K156" s="140"/>
      <c r="L156" s="32"/>
      <c r="M156" s="141" t="s">
        <v>1</v>
      </c>
      <c r="N156" s="142" t="s">
        <v>43</v>
      </c>
      <c r="P156" s="143">
        <f>O156*H156</f>
        <v>0</v>
      </c>
      <c r="Q156" s="143">
        <v>0</v>
      </c>
      <c r="R156" s="143">
        <f>Q156*H156</f>
        <v>0</v>
      </c>
      <c r="S156" s="143">
        <v>0</v>
      </c>
      <c r="T156" s="144">
        <f>S156*H156</f>
        <v>0</v>
      </c>
      <c r="AR156" s="145" t="s">
        <v>474</v>
      </c>
      <c r="AT156" s="145" t="s">
        <v>137</v>
      </c>
      <c r="AU156" s="145" t="s">
        <v>88</v>
      </c>
      <c r="AY156" s="17" t="s">
        <v>135</v>
      </c>
      <c r="BE156" s="146">
        <f>IF(N156="základní",J156,0)</f>
        <v>0</v>
      </c>
      <c r="BF156" s="146">
        <f>IF(N156="snížená",J156,0)</f>
        <v>0</v>
      </c>
      <c r="BG156" s="146">
        <f>IF(N156="zákl. přenesená",J156,0)</f>
        <v>0</v>
      </c>
      <c r="BH156" s="146">
        <f>IF(N156="sníž. přenesená",J156,0)</f>
        <v>0</v>
      </c>
      <c r="BI156" s="146">
        <f>IF(N156="nulová",J156,0)</f>
        <v>0</v>
      </c>
      <c r="BJ156" s="17" t="s">
        <v>86</v>
      </c>
      <c r="BK156" s="146">
        <f>ROUND(I156*H156,2)</f>
        <v>0</v>
      </c>
      <c r="BL156" s="17" t="s">
        <v>474</v>
      </c>
      <c r="BM156" s="145" t="s">
        <v>841</v>
      </c>
    </row>
    <row r="157" spans="2:65" s="1" customFormat="1" ht="24.15" customHeight="1">
      <c r="B157" s="32"/>
      <c r="C157" s="133" t="s">
        <v>237</v>
      </c>
      <c r="D157" s="133" t="s">
        <v>137</v>
      </c>
      <c r="E157" s="134" t="s">
        <v>842</v>
      </c>
      <c r="F157" s="135" t="s">
        <v>843</v>
      </c>
      <c r="G157" s="136" t="s">
        <v>208</v>
      </c>
      <c r="H157" s="137">
        <v>10</v>
      </c>
      <c r="I157" s="138"/>
      <c r="J157" s="139">
        <f>ROUND(I157*H157,2)</f>
        <v>0</v>
      </c>
      <c r="K157" s="140"/>
      <c r="L157" s="32"/>
      <c r="M157" s="186" t="s">
        <v>1</v>
      </c>
      <c r="N157" s="187" t="s">
        <v>43</v>
      </c>
      <c r="O157" s="188"/>
      <c r="P157" s="189">
        <f>O157*H157</f>
        <v>0</v>
      </c>
      <c r="Q157" s="189">
        <v>0</v>
      </c>
      <c r="R157" s="189">
        <f>Q157*H157</f>
        <v>0</v>
      </c>
      <c r="S157" s="189">
        <v>0</v>
      </c>
      <c r="T157" s="190">
        <f>S157*H157</f>
        <v>0</v>
      </c>
      <c r="AR157" s="145" t="s">
        <v>474</v>
      </c>
      <c r="AT157" s="145" t="s">
        <v>137</v>
      </c>
      <c r="AU157" s="145" t="s">
        <v>88</v>
      </c>
      <c r="AY157" s="17" t="s">
        <v>135</v>
      </c>
      <c r="BE157" s="146">
        <f>IF(N157="základní",J157,0)</f>
        <v>0</v>
      </c>
      <c r="BF157" s="146">
        <f>IF(N157="snížená",J157,0)</f>
        <v>0</v>
      </c>
      <c r="BG157" s="146">
        <f>IF(N157="zákl. přenesená",J157,0)</f>
        <v>0</v>
      </c>
      <c r="BH157" s="146">
        <f>IF(N157="sníž. přenesená",J157,0)</f>
        <v>0</v>
      </c>
      <c r="BI157" s="146">
        <f>IF(N157="nulová",J157,0)</f>
        <v>0</v>
      </c>
      <c r="BJ157" s="17" t="s">
        <v>86</v>
      </c>
      <c r="BK157" s="146">
        <f>ROUND(I157*H157,2)</f>
        <v>0</v>
      </c>
      <c r="BL157" s="17" t="s">
        <v>474</v>
      </c>
      <c r="BM157" s="145" t="s">
        <v>844</v>
      </c>
    </row>
    <row r="158" spans="2:65" s="1" customFormat="1" ht="7" customHeight="1">
      <c r="B158" s="44"/>
      <c r="C158" s="45"/>
      <c r="D158" s="45"/>
      <c r="E158" s="45"/>
      <c r="F158" s="45"/>
      <c r="G158" s="45"/>
      <c r="H158" s="45"/>
      <c r="I158" s="45"/>
      <c r="J158" s="45"/>
      <c r="K158" s="45"/>
      <c r="L158" s="32"/>
    </row>
  </sheetData>
  <sheetProtection algorithmName="SHA-512" hashValue="lysclVK63nbU+sTZFxPIYBdNHQdr9xIyv3zBtMhTFJkVQzYFHpq8HnqxAuR+BkMrqdzcLx6HWi1GE7PGNZbcUw==" saltValue="tmrMD2zv2rwETJzgixFj+S5RDKpF7p8kbW39SPKcMXGmlftPgLihDOns8o1oGTdTsFI3veMyN8CsQfi94RcLPQ==" spinCount="100000" sheet="1" objects="1" scenarios="1" formatColumns="0" formatRows="0" autoFilter="0"/>
  <autoFilter ref="C123:K157" xr:uid="{00000000-0009-0000-0000-000002000000}"/>
  <mergeCells count="9">
    <mergeCell ref="E87:H87"/>
    <mergeCell ref="E114:H114"/>
    <mergeCell ref="E116:H116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E80F5F6C5CE5F4782D8DC573FB786A0" ma:contentTypeVersion="13" ma:contentTypeDescription="Vytvoří nový dokument" ma:contentTypeScope="" ma:versionID="27617588e0f449bb4a3f11acd29e26f2">
  <xsd:schema xmlns:xsd="http://www.w3.org/2001/XMLSchema" xmlns:xs="http://www.w3.org/2001/XMLSchema" xmlns:p="http://schemas.microsoft.com/office/2006/metadata/properties" xmlns:ns2="299abc7f-d377-4404-be4d-881a1d984be2" xmlns:ns3="f330bf4c-7d0e-4728-ac38-8ec30312c613" targetNamespace="http://schemas.microsoft.com/office/2006/metadata/properties" ma:root="true" ma:fieldsID="0b1a1f79567d6c289a21dc5de9660bad" ns2:_="" ns3:_="">
    <xsd:import namespace="299abc7f-d377-4404-be4d-881a1d984be2"/>
    <xsd:import namespace="f330bf4c-7d0e-4728-ac38-8ec30312c61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9abc7f-d377-4404-be4d-881a1d984b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Značky obrázků" ma:readOnly="false" ma:fieldId="{5cf76f15-5ced-4ddc-b409-7134ff3c332f}" ma:taxonomyMulti="true" ma:sspId="8390ab5a-1228-4de9-8883-f9df055fbe4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30bf4c-7d0e-4728-ac38-8ec30312c613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61cd18cf-024c-4c00-b5ae-735148c91c46}" ma:internalName="TaxCatchAll" ma:showField="CatchAllData" ma:web="f330bf4c-7d0e-4728-ac38-8ec30312c61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330bf4c-7d0e-4728-ac38-8ec30312c613" xsi:nil="true"/>
    <lcf76f155ced4ddcb4097134ff3c332f xmlns="299abc7f-d377-4404-be4d-881a1d984be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714F729-BBD1-49F8-AA40-12EA2063510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D645636-B6AD-4558-8F60-8E06B503A73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99abc7f-d377-4404-be4d-881a1d984be2"/>
    <ds:schemaRef ds:uri="f330bf4c-7d0e-4728-ac38-8ec30312c61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3157C7E-FA88-44D1-87E2-3EECC5A1BB5A}">
  <ds:schemaRefs>
    <ds:schemaRef ds:uri="http://schemas.microsoft.com/office/2006/metadata/properties"/>
    <ds:schemaRef ds:uri="http://schemas.microsoft.com/office/infopath/2007/PartnerControls"/>
    <ds:schemaRef ds:uri="f330bf4c-7d0e-4728-ac38-8ec30312c613"/>
    <ds:schemaRef ds:uri="299abc7f-d377-4404-be4d-881a1d984be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6</vt:i4>
      </vt:variant>
    </vt:vector>
  </HeadingPairs>
  <TitlesOfParts>
    <vt:vector size="9" baseType="lpstr">
      <vt:lpstr>Rekapitulace stavby</vt:lpstr>
      <vt:lpstr>A - Stavební část+elektro...</vt:lpstr>
      <vt:lpstr>B - Překop pro přívodní k...</vt:lpstr>
      <vt:lpstr>'A - Stavební část+elektro...'!Názvy_tisku</vt:lpstr>
      <vt:lpstr>'B - Překop pro přívodní k...'!Názvy_tisku</vt:lpstr>
      <vt:lpstr>'Rekapitulace stavby'!Názvy_tisku</vt:lpstr>
      <vt:lpstr>'A - Stavební část+elektro...'!Oblast_tisku</vt:lpstr>
      <vt:lpstr>'B - Překop pro přívodní k...'!Oblast_tisku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Lenka Jandová</dc:creator>
  <cp:lastModifiedBy>Kudelová Jitka</cp:lastModifiedBy>
  <dcterms:created xsi:type="dcterms:W3CDTF">2024-05-14T10:48:25Z</dcterms:created>
  <dcterms:modified xsi:type="dcterms:W3CDTF">2025-11-13T10:25:44Z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0x0101009E80F5F6C5CE5F4782D8DC573FB786A0</vt:lpwstr>
  </property>
  <property fmtid="{D5CDD505-2E9C-101B-9397-08002B2CF9AE}" pid="3" name="Order">
    <vt:r8>7115400</vt:r8>
  </property>
  <property fmtid="{D5CDD505-2E9C-101B-9397-08002B2CF9AE}" pid="4" name="MediaServiceImageTags">
    <vt:lpwstr/>
  </property>
  <property fmtid="{D5CDD505-2E9C-101B-9397-08002B2CF9AE}" pid="5" name="MSIP_Label_239d554d-d720-408f-a503-c83424d8e5d7_Enabled">
    <vt:lpwstr>true</vt:lpwstr>
  </property>
  <property fmtid="{D5CDD505-2E9C-101B-9397-08002B2CF9AE}" pid="6" name="MSIP_Label_239d554d-d720-408f-a503-c83424d8e5d7_SetDate">
    <vt:lpwstr>2025-11-13T10:25:39Z</vt:lpwstr>
  </property>
  <property fmtid="{D5CDD505-2E9C-101B-9397-08002B2CF9AE}" pid="7" name="MSIP_Label_239d554d-d720-408f-a503-c83424d8e5d7_Method">
    <vt:lpwstr>Privileged</vt:lpwstr>
  </property>
  <property fmtid="{D5CDD505-2E9C-101B-9397-08002B2CF9AE}" pid="8" name="MSIP_Label_239d554d-d720-408f-a503-c83424d8e5d7_Name">
    <vt:lpwstr>Interní</vt:lpwstr>
  </property>
  <property fmtid="{D5CDD505-2E9C-101B-9397-08002B2CF9AE}" pid="9" name="MSIP_Label_239d554d-d720-408f-a503-c83424d8e5d7_SiteId">
    <vt:lpwstr>e84ea0de-38e7-4864-b153-a909a7746ff0</vt:lpwstr>
  </property>
  <property fmtid="{D5CDD505-2E9C-101B-9397-08002B2CF9AE}" pid="10" name="MSIP_Label_239d554d-d720-408f-a503-c83424d8e5d7_ActionId">
    <vt:lpwstr>a60fd598-dc4d-499f-9223-163a17476f78</vt:lpwstr>
  </property>
  <property fmtid="{D5CDD505-2E9C-101B-9397-08002B2CF9AE}" pid="11" name="MSIP_Label_239d554d-d720-408f-a503-c83424d8e5d7_ContentBits">
    <vt:lpwstr>0</vt:lpwstr>
  </property>
  <property fmtid="{D5CDD505-2E9C-101B-9397-08002B2CF9AE}" pid="12" name="MSIP_Label_239d554d-d720-408f-a503-c83424d8e5d7_Tag">
    <vt:lpwstr>10, 0, 1, 1</vt:lpwstr>
  </property>
</Properties>
</file>