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rti\Desktop\"/>
    </mc:Choice>
  </mc:AlternateContent>
  <xr:revisionPtr revIDLastSave="0" documentId="11_4DE38359885397E92DA9F137B64D9C5EB778CA42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Rekapitulace stavby" sheetId="1" r:id="rId1"/>
    <sheet name="VRN-00 - Vedlejší rozpočt..." sheetId="2" r:id="rId2"/>
    <sheet name="SO-01 - Obnova povrchu oc..." sheetId="3" r:id="rId3"/>
    <sheet name="SO-02 - Zesílení ocelové ..." sheetId="4" r:id="rId4"/>
    <sheet name="SO-03 - Sanace konzol" sheetId="5" r:id="rId5"/>
    <sheet name="Seznam figur" sheetId="6" r:id="rId6"/>
    <sheet name="Pokyny pro vyplnění" sheetId="7" r:id="rId7"/>
  </sheets>
  <definedNames>
    <definedName name="_xlnm._FilterDatabase" localSheetId="1" hidden="1">'VRN-00 - Vedlejší rozpočt...'!$C$83:$K$102</definedName>
    <definedName name="_xlnm._FilterDatabase" localSheetId="2" hidden="1">'SO-01 - Obnova povrchu oc...'!$C$91:$K$320</definedName>
    <definedName name="_xlnm._FilterDatabase" localSheetId="3" hidden="1">'SO-02 - Zesílení ocelové ...'!$C$82:$K$128</definedName>
    <definedName name="_xlnm._FilterDatabase" localSheetId="4" hidden="1">'SO-03 - Sanace konzol'!$C$85:$K$223</definedName>
    <definedName name="_xlnm.Print_Titles" localSheetId="0">'Rekapitulace stavby'!$52:$52</definedName>
    <definedName name="_xlnm.Print_Titles" localSheetId="1">'VRN-00 - Vedlejší rozpočt...'!$83:$83</definedName>
    <definedName name="_xlnm.Print_Titles" localSheetId="2">'SO-01 - Obnova povrchu oc...'!$91:$91</definedName>
    <definedName name="_xlnm.Print_Titles" localSheetId="3">'SO-02 - Zesílení ocelové ...'!$82:$82</definedName>
    <definedName name="_xlnm.Print_Titles" localSheetId="4">'SO-03 - Sanace konzol'!$85:$85</definedName>
    <definedName name="_xlnm.Print_Titles" localSheetId="5">'Seznam figur'!$9:$9</definedName>
    <definedName name="_xlnm.Print_Area" localSheetId="0">'Rekapitulace stavby'!$D$4:$AO$36,'Rekapitulace stavby'!$C$42:$AQ$59</definedName>
    <definedName name="_xlnm.Print_Area" localSheetId="1">'VRN-00 - Vedlejší rozpočt...'!$C$4:$J$39,'VRN-00 - Vedlejší rozpočt...'!$C$45:$J$65,'VRN-00 - Vedlejší rozpočt...'!$C$71:$K$102</definedName>
    <definedName name="_xlnm.Print_Area" localSheetId="2">'SO-01 - Obnova povrchu oc...'!$C$4:$J$39,'SO-01 - Obnova povrchu oc...'!$C$45:$J$73,'SO-01 - Obnova povrchu oc...'!$C$79:$K$320</definedName>
    <definedName name="_xlnm.Print_Area" localSheetId="3">'SO-02 - Zesílení ocelové ...'!$C$4:$J$39,'SO-02 - Zesílení ocelové ...'!$C$45:$J$64,'SO-02 - Zesílení ocelové ...'!$C$70:$K$128</definedName>
    <definedName name="_xlnm.Print_Area" localSheetId="4">'SO-03 - Sanace konzol'!$C$4:$J$39,'SO-03 - Sanace konzol'!$C$45:$J$67,'SO-03 - Sanace konzol'!$C$73:$K$223</definedName>
    <definedName name="_xlnm.Print_Area" localSheetId="5">'Seznam figur'!$C$4:$G$25</definedName>
    <definedName name="_xlnm.Print_Area" localSheetId="6">'Pokyny pro vyplnění'!$B$2:$K$71,'Pokyny pro vyplnění'!$B$74:$K$118,'Pokyny pro vyplnění'!$B$121:$K$161,'Pokyny pro vyplnění'!$B$164:$K$219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J37" i="5"/>
  <c r="J36" i="5"/>
  <c r="AY58" i="1"/>
  <c r="J35" i="5"/>
  <c r="AX58" i="1"/>
  <c r="BI222" i="5"/>
  <c r="BH222" i="5"/>
  <c r="BG222" i="5"/>
  <c r="BF222" i="5"/>
  <c r="T222" i="5"/>
  <c r="R222" i="5"/>
  <c r="P222" i="5"/>
  <c r="BI220" i="5"/>
  <c r="BH220" i="5"/>
  <c r="BG220" i="5"/>
  <c r="BF220" i="5"/>
  <c r="T220" i="5"/>
  <c r="R220" i="5"/>
  <c r="P220" i="5"/>
  <c r="BI213" i="5"/>
  <c r="BH213" i="5"/>
  <c r="BG213" i="5"/>
  <c r="BF213" i="5"/>
  <c r="T213" i="5"/>
  <c r="R213" i="5"/>
  <c r="P213" i="5"/>
  <c r="BI212" i="5"/>
  <c r="BH212" i="5"/>
  <c r="BG212" i="5"/>
  <c r="BF212" i="5"/>
  <c r="T212" i="5"/>
  <c r="R212" i="5"/>
  <c r="P212" i="5"/>
  <c r="BI204" i="5"/>
  <c r="BH204" i="5"/>
  <c r="BG204" i="5"/>
  <c r="BF204" i="5"/>
  <c r="T204" i="5"/>
  <c r="R204" i="5"/>
  <c r="P204" i="5"/>
  <c r="BI200" i="5"/>
  <c r="BH200" i="5"/>
  <c r="BG200" i="5"/>
  <c r="BF200" i="5"/>
  <c r="T200" i="5"/>
  <c r="R200" i="5"/>
  <c r="P200" i="5"/>
  <c r="BI198" i="5"/>
  <c r="BH198" i="5"/>
  <c r="BG198" i="5"/>
  <c r="BF198" i="5"/>
  <c r="T198" i="5"/>
  <c r="R198" i="5"/>
  <c r="P198" i="5"/>
  <c r="BI195" i="5"/>
  <c r="BH195" i="5"/>
  <c r="BG195" i="5"/>
  <c r="BF195" i="5"/>
  <c r="T195" i="5"/>
  <c r="R195" i="5"/>
  <c r="P195" i="5"/>
  <c r="BI192" i="5"/>
  <c r="BH192" i="5"/>
  <c r="BG192" i="5"/>
  <c r="BF192" i="5"/>
  <c r="T192" i="5"/>
  <c r="R192" i="5"/>
  <c r="P192" i="5"/>
  <c r="BI190" i="5"/>
  <c r="BH190" i="5"/>
  <c r="BG190" i="5"/>
  <c r="BF190" i="5"/>
  <c r="T190" i="5"/>
  <c r="R190" i="5"/>
  <c r="P190" i="5"/>
  <c r="BI187" i="5"/>
  <c r="BH187" i="5"/>
  <c r="BG187" i="5"/>
  <c r="BF187" i="5"/>
  <c r="T187" i="5"/>
  <c r="R187" i="5"/>
  <c r="P187" i="5"/>
  <c r="BI185" i="5"/>
  <c r="BH185" i="5"/>
  <c r="BG185" i="5"/>
  <c r="BF185" i="5"/>
  <c r="T185" i="5"/>
  <c r="R185" i="5"/>
  <c r="P185" i="5"/>
  <c r="BI183" i="5"/>
  <c r="BH183" i="5"/>
  <c r="BG183" i="5"/>
  <c r="BF183" i="5"/>
  <c r="T183" i="5"/>
  <c r="R183" i="5"/>
  <c r="P183" i="5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68" i="5"/>
  <c r="BH168" i="5"/>
  <c r="BG168" i="5"/>
  <c r="BF168" i="5"/>
  <c r="T168" i="5"/>
  <c r="R168" i="5"/>
  <c r="P168" i="5"/>
  <c r="BI161" i="5"/>
  <c r="BH161" i="5"/>
  <c r="BG161" i="5"/>
  <c r="BF161" i="5"/>
  <c r="T161" i="5"/>
  <c r="R161" i="5"/>
  <c r="P161" i="5"/>
  <c r="BI154" i="5"/>
  <c r="BH154" i="5"/>
  <c r="BG154" i="5"/>
  <c r="BF154" i="5"/>
  <c r="T154" i="5"/>
  <c r="R154" i="5"/>
  <c r="P154" i="5"/>
  <c r="BI146" i="5"/>
  <c r="BH146" i="5"/>
  <c r="BG146" i="5"/>
  <c r="BF146" i="5"/>
  <c r="T146" i="5"/>
  <c r="R146" i="5"/>
  <c r="P146" i="5"/>
  <c r="BI139" i="5"/>
  <c r="BH139" i="5"/>
  <c r="BG139" i="5"/>
  <c r="BF139" i="5"/>
  <c r="T139" i="5"/>
  <c r="R139" i="5"/>
  <c r="P139" i="5"/>
  <c r="BI132" i="5"/>
  <c r="BH132" i="5"/>
  <c r="BG132" i="5"/>
  <c r="BF132" i="5"/>
  <c r="T132" i="5"/>
  <c r="R132" i="5"/>
  <c r="P132" i="5"/>
  <c r="BI128" i="5"/>
  <c r="BH128" i="5"/>
  <c r="BG128" i="5"/>
  <c r="BF128" i="5"/>
  <c r="T128" i="5"/>
  <c r="R128" i="5"/>
  <c r="P128" i="5"/>
  <c r="BI124" i="5"/>
  <c r="BH124" i="5"/>
  <c r="BG124" i="5"/>
  <c r="BF124" i="5"/>
  <c r="T124" i="5"/>
  <c r="R124" i="5"/>
  <c r="P124" i="5"/>
  <c r="BI120" i="5"/>
  <c r="BH120" i="5"/>
  <c r="BG120" i="5"/>
  <c r="BF120" i="5"/>
  <c r="T120" i="5"/>
  <c r="R120" i="5"/>
  <c r="P120" i="5"/>
  <c r="BI117" i="5"/>
  <c r="BH117" i="5"/>
  <c r="BG117" i="5"/>
  <c r="BF117" i="5"/>
  <c r="T117" i="5"/>
  <c r="R117" i="5"/>
  <c r="P117" i="5"/>
  <c r="BI113" i="5"/>
  <c r="BH113" i="5"/>
  <c r="BG113" i="5"/>
  <c r="BF113" i="5"/>
  <c r="T113" i="5"/>
  <c r="R113" i="5"/>
  <c r="P113" i="5"/>
  <c r="BI110" i="5"/>
  <c r="BH110" i="5"/>
  <c r="BG110" i="5"/>
  <c r="BF110" i="5"/>
  <c r="T110" i="5"/>
  <c r="R110" i="5"/>
  <c r="P110" i="5"/>
  <c r="BI105" i="5"/>
  <c r="BH105" i="5"/>
  <c r="BG105" i="5"/>
  <c r="BF105" i="5"/>
  <c r="T105" i="5"/>
  <c r="R105" i="5"/>
  <c r="P105" i="5"/>
  <c r="BI96" i="5"/>
  <c r="BH96" i="5"/>
  <c r="BG96" i="5"/>
  <c r="BF96" i="5"/>
  <c r="T96" i="5"/>
  <c r="R96" i="5"/>
  <c r="P96" i="5"/>
  <c r="BI93" i="5"/>
  <c r="BH93" i="5"/>
  <c r="BG93" i="5"/>
  <c r="BF93" i="5"/>
  <c r="T93" i="5"/>
  <c r="R93" i="5"/>
  <c r="P93" i="5"/>
  <c r="BI89" i="5"/>
  <c r="BH89" i="5"/>
  <c r="BG89" i="5"/>
  <c r="BF89" i="5"/>
  <c r="T89" i="5"/>
  <c r="R89" i="5"/>
  <c r="P89" i="5"/>
  <c r="J83" i="5"/>
  <c r="F82" i="5"/>
  <c r="F80" i="5"/>
  <c r="E78" i="5"/>
  <c r="J55" i="5"/>
  <c r="F54" i="5"/>
  <c r="F52" i="5"/>
  <c r="E50" i="5"/>
  <c r="J21" i="5"/>
  <c r="E21" i="5"/>
  <c r="J82" i="5"/>
  <c r="J20" i="5"/>
  <c r="J18" i="5"/>
  <c r="E18" i="5"/>
  <c r="F55" i="5"/>
  <c r="J17" i="5"/>
  <c r="J12" i="5"/>
  <c r="J52" i="5"/>
  <c r="E7" i="5"/>
  <c r="E48" i="5"/>
  <c r="J37" i="4"/>
  <c r="J36" i="4"/>
  <c r="AY57" i="1"/>
  <c r="J35" i="4"/>
  <c r="AX57" i="1"/>
  <c r="BI126" i="4"/>
  <c r="BH126" i="4"/>
  <c r="BG126" i="4"/>
  <c r="BF126" i="4"/>
  <c r="T126" i="4"/>
  <c r="T125" i="4"/>
  <c r="R126" i="4"/>
  <c r="R125" i="4"/>
  <c r="P126" i="4"/>
  <c r="P125" i="4"/>
  <c r="BI122" i="4"/>
  <c r="BH122" i="4"/>
  <c r="BG122" i="4"/>
  <c r="BF122" i="4"/>
  <c r="T122" i="4"/>
  <c r="R122" i="4"/>
  <c r="P122" i="4"/>
  <c r="BI119" i="4"/>
  <c r="BH119" i="4"/>
  <c r="BG119" i="4"/>
  <c r="BF119" i="4"/>
  <c r="T119" i="4"/>
  <c r="R119" i="4"/>
  <c r="P119" i="4"/>
  <c r="BI117" i="4"/>
  <c r="BH117" i="4"/>
  <c r="BG117" i="4"/>
  <c r="BF117" i="4"/>
  <c r="T117" i="4"/>
  <c r="R117" i="4"/>
  <c r="P117" i="4"/>
  <c r="BI115" i="4"/>
  <c r="BH115" i="4"/>
  <c r="BG115" i="4"/>
  <c r="BF115" i="4"/>
  <c r="T115" i="4"/>
  <c r="R115" i="4"/>
  <c r="P115" i="4"/>
  <c r="BI113" i="4"/>
  <c r="BH113" i="4"/>
  <c r="BG113" i="4"/>
  <c r="BF113" i="4"/>
  <c r="T113" i="4"/>
  <c r="R113" i="4"/>
  <c r="P113" i="4"/>
  <c r="BI111" i="4"/>
  <c r="BH111" i="4"/>
  <c r="BG111" i="4"/>
  <c r="BF111" i="4"/>
  <c r="T111" i="4"/>
  <c r="R111" i="4"/>
  <c r="P111" i="4"/>
  <c r="BI109" i="4"/>
  <c r="BH109" i="4"/>
  <c r="BG109" i="4"/>
  <c r="BF109" i="4"/>
  <c r="T109" i="4"/>
  <c r="R109" i="4"/>
  <c r="P109" i="4"/>
  <c r="BI105" i="4"/>
  <c r="BH105" i="4"/>
  <c r="BG105" i="4"/>
  <c r="BF105" i="4"/>
  <c r="T105" i="4"/>
  <c r="R105" i="4"/>
  <c r="P105" i="4"/>
  <c r="BI102" i="4"/>
  <c r="BH102" i="4"/>
  <c r="BG102" i="4"/>
  <c r="BF102" i="4"/>
  <c r="T102" i="4"/>
  <c r="R102" i="4"/>
  <c r="P102" i="4"/>
  <c r="BI100" i="4"/>
  <c r="BH100" i="4"/>
  <c r="BG100" i="4"/>
  <c r="BF100" i="4"/>
  <c r="T100" i="4"/>
  <c r="R100" i="4"/>
  <c r="P100" i="4"/>
  <c r="BI98" i="4"/>
  <c r="BH98" i="4"/>
  <c r="BG98" i="4"/>
  <c r="BF98" i="4"/>
  <c r="T98" i="4"/>
  <c r="R98" i="4"/>
  <c r="P98" i="4"/>
  <c r="BI96" i="4"/>
  <c r="BH96" i="4"/>
  <c r="BG96" i="4"/>
  <c r="BF96" i="4"/>
  <c r="T96" i="4"/>
  <c r="R96" i="4"/>
  <c r="P96" i="4"/>
  <c r="BI94" i="4"/>
  <c r="BH94" i="4"/>
  <c r="BG94" i="4"/>
  <c r="BF94" i="4"/>
  <c r="T94" i="4"/>
  <c r="R94" i="4"/>
  <c r="P94" i="4"/>
  <c r="BI92" i="4"/>
  <c r="BH92" i="4"/>
  <c r="BG92" i="4"/>
  <c r="BF92" i="4"/>
  <c r="T92" i="4"/>
  <c r="R92" i="4"/>
  <c r="P92" i="4"/>
  <c r="BI90" i="4"/>
  <c r="BH90" i="4"/>
  <c r="BG90" i="4"/>
  <c r="BF90" i="4"/>
  <c r="T90" i="4"/>
  <c r="R90" i="4"/>
  <c r="P90" i="4"/>
  <c r="BI88" i="4"/>
  <c r="BH88" i="4"/>
  <c r="BG88" i="4"/>
  <c r="BF88" i="4"/>
  <c r="T88" i="4"/>
  <c r="R88" i="4"/>
  <c r="P88" i="4"/>
  <c r="BI86" i="4"/>
  <c r="BH86" i="4"/>
  <c r="BG86" i="4"/>
  <c r="BF86" i="4"/>
  <c r="T86" i="4"/>
  <c r="R86" i="4"/>
  <c r="P86" i="4"/>
  <c r="J80" i="4"/>
  <c r="J79" i="4"/>
  <c r="F79" i="4"/>
  <c r="F77" i="4"/>
  <c r="E75" i="4"/>
  <c r="J55" i="4"/>
  <c r="J54" i="4"/>
  <c r="F54" i="4"/>
  <c r="F52" i="4"/>
  <c r="E50" i="4"/>
  <c r="J18" i="4"/>
  <c r="E18" i="4"/>
  <c r="F80" i="4"/>
  <c r="J17" i="4"/>
  <c r="J12" i="4"/>
  <c r="J77" i="4"/>
  <c r="E7" i="4"/>
  <c r="E73" i="4"/>
  <c r="J37" i="3"/>
  <c r="J36" i="3"/>
  <c r="AY56" i="1"/>
  <c r="J35" i="3"/>
  <c r="AX56" i="1"/>
  <c r="BI317" i="3"/>
  <c r="BH317" i="3"/>
  <c r="BG317" i="3"/>
  <c r="BF317" i="3"/>
  <c r="T317" i="3"/>
  <c r="T316" i="3"/>
  <c r="T315" i="3"/>
  <c r="R317" i="3"/>
  <c r="R316" i="3"/>
  <c r="R315" i="3"/>
  <c r="P317" i="3"/>
  <c r="P316" i="3"/>
  <c r="P315" i="3"/>
  <c r="BI313" i="3"/>
  <c r="BH313" i="3"/>
  <c r="BG313" i="3"/>
  <c r="BF313" i="3"/>
  <c r="T313" i="3"/>
  <c r="R313" i="3"/>
  <c r="P313" i="3"/>
  <c r="BI311" i="3"/>
  <c r="BH311" i="3"/>
  <c r="BG311" i="3"/>
  <c r="BF311" i="3"/>
  <c r="T311" i="3"/>
  <c r="R311" i="3"/>
  <c r="P311" i="3"/>
  <c r="BI309" i="3"/>
  <c r="BH309" i="3"/>
  <c r="BG309" i="3"/>
  <c r="BF309" i="3"/>
  <c r="T309" i="3"/>
  <c r="R309" i="3"/>
  <c r="P309" i="3"/>
  <c r="BI307" i="3"/>
  <c r="BH307" i="3"/>
  <c r="BG307" i="3"/>
  <c r="BF307" i="3"/>
  <c r="T307" i="3"/>
  <c r="R307" i="3"/>
  <c r="P307" i="3"/>
  <c r="BI305" i="3"/>
  <c r="BH305" i="3"/>
  <c r="BG305" i="3"/>
  <c r="BF305" i="3"/>
  <c r="T305" i="3"/>
  <c r="R305" i="3"/>
  <c r="P305" i="3"/>
  <c r="BI300" i="3"/>
  <c r="BH300" i="3"/>
  <c r="BG300" i="3"/>
  <c r="BF300" i="3"/>
  <c r="T300" i="3"/>
  <c r="T299" i="3"/>
  <c r="R300" i="3"/>
  <c r="R299" i="3"/>
  <c r="P300" i="3"/>
  <c r="P299" i="3"/>
  <c r="BI297" i="3"/>
  <c r="BH297" i="3"/>
  <c r="BG297" i="3"/>
  <c r="BF297" i="3"/>
  <c r="T297" i="3"/>
  <c r="R297" i="3"/>
  <c r="P297" i="3"/>
  <c r="BI295" i="3"/>
  <c r="BH295" i="3"/>
  <c r="BG295" i="3"/>
  <c r="BF295" i="3"/>
  <c r="T295" i="3"/>
  <c r="R295" i="3"/>
  <c r="P295" i="3"/>
  <c r="BI291" i="3"/>
  <c r="BH291" i="3"/>
  <c r="BG291" i="3"/>
  <c r="BF291" i="3"/>
  <c r="T291" i="3"/>
  <c r="R291" i="3"/>
  <c r="P291" i="3"/>
  <c r="BI285" i="3"/>
  <c r="BH285" i="3"/>
  <c r="BG285" i="3"/>
  <c r="BF285" i="3"/>
  <c r="T285" i="3"/>
  <c r="R285" i="3"/>
  <c r="P285" i="3"/>
  <c r="BI283" i="3"/>
  <c r="BH283" i="3"/>
  <c r="BG283" i="3"/>
  <c r="BF283" i="3"/>
  <c r="T283" i="3"/>
  <c r="R283" i="3"/>
  <c r="P283" i="3"/>
  <c r="BI280" i="3"/>
  <c r="BH280" i="3"/>
  <c r="BG280" i="3"/>
  <c r="BF280" i="3"/>
  <c r="T280" i="3"/>
  <c r="R280" i="3"/>
  <c r="P280" i="3"/>
  <c r="BI278" i="3"/>
  <c r="BH278" i="3"/>
  <c r="BG278" i="3"/>
  <c r="BF278" i="3"/>
  <c r="T278" i="3"/>
  <c r="R278" i="3"/>
  <c r="P278" i="3"/>
  <c r="BI275" i="3"/>
  <c r="BH275" i="3"/>
  <c r="BG275" i="3"/>
  <c r="BF275" i="3"/>
  <c r="T275" i="3"/>
  <c r="R275" i="3"/>
  <c r="P275" i="3"/>
  <c r="BI273" i="3"/>
  <c r="BH273" i="3"/>
  <c r="BG273" i="3"/>
  <c r="BF273" i="3"/>
  <c r="T273" i="3"/>
  <c r="R273" i="3"/>
  <c r="P273" i="3"/>
  <c r="BI271" i="3"/>
  <c r="BH271" i="3"/>
  <c r="BG271" i="3"/>
  <c r="BF271" i="3"/>
  <c r="T271" i="3"/>
  <c r="R271" i="3"/>
  <c r="P271" i="3"/>
  <c r="BI266" i="3"/>
  <c r="BH266" i="3"/>
  <c r="BG266" i="3"/>
  <c r="BF266" i="3"/>
  <c r="T266" i="3"/>
  <c r="R266" i="3"/>
  <c r="P266" i="3"/>
  <c r="BI263" i="3"/>
  <c r="BH263" i="3"/>
  <c r="BG263" i="3"/>
  <c r="BF263" i="3"/>
  <c r="T263" i="3"/>
  <c r="R263" i="3"/>
  <c r="P263" i="3"/>
  <c r="BI260" i="3"/>
  <c r="BH260" i="3"/>
  <c r="BG260" i="3"/>
  <c r="BF260" i="3"/>
  <c r="T260" i="3"/>
  <c r="R260" i="3"/>
  <c r="P260" i="3"/>
  <c r="BI257" i="3"/>
  <c r="BH257" i="3"/>
  <c r="BG257" i="3"/>
  <c r="BF257" i="3"/>
  <c r="T257" i="3"/>
  <c r="R257" i="3"/>
  <c r="P257" i="3"/>
  <c r="BI254" i="3"/>
  <c r="BH254" i="3"/>
  <c r="BG254" i="3"/>
  <c r="BF254" i="3"/>
  <c r="T254" i="3"/>
  <c r="R254" i="3"/>
  <c r="P254" i="3"/>
  <c r="BI252" i="3"/>
  <c r="BH252" i="3"/>
  <c r="BG252" i="3"/>
  <c r="BF252" i="3"/>
  <c r="T252" i="3"/>
  <c r="R252" i="3"/>
  <c r="P252" i="3"/>
  <c r="BI247" i="3"/>
  <c r="BH247" i="3"/>
  <c r="BG247" i="3"/>
  <c r="BF247" i="3"/>
  <c r="T247" i="3"/>
  <c r="R247" i="3"/>
  <c r="P247" i="3"/>
  <c r="BI242" i="3"/>
  <c r="BH242" i="3"/>
  <c r="BG242" i="3"/>
  <c r="BF242" i="3"/>
  <c r="T242" i="3"/>
  <c r="R242" i="3"/>
  <c r="P242" i="3"/>
  <c r="BI237" i="3"/>
  <c r="BH237" i="3"/>
  <c r="BG237" i="3"/>
  <c r="BF237" i="3"/>
  <c r="T237" i="3"/>
  <c r="R237" i="3"/>
  <c r="P237" i="3"/>
  <c r="BI233" i="3"/>
  <c r="BH233" i="3"/>
  <c r="BG233" i="3"/>
  <c r="BF233" i="3"/>
  <c r="T233" i="3"/>
  <c r="R233" i="3"/>
  <c r="P233" i="3"/>
  <c r="BI228" i="3"/>
  <c r="BH228" i="3"/>
  <c r="BG228" i="3"/>
  <c r="BF228" i="3"/>
  <c r="T228" i="3"/>
  <c r="R228" i="3"/>
  <c r="P228" i="3"/>
  <c r="BI224" i="3"/>
  <c r="BH224" i="3"/>
  <c r="BG224" i="3"/>
  <c r="BF224" i="3"/>
  <c r="T224" i="3"/>
  <c r="R224" i="3"/>
  <c r="P224" i="3"/>
  <c r="BI222" i="3"/>
  <c r="BH222" i="3"/>
  <c r="BG222" i="3"/>
  <c r="BF222" i="3"/>
  <c r="T222" i="3"/>
  <c r="R222" i="3"/>
  <c r="P222" i="3"/>
  <c r="BI219" i="3"/>
  <c r="BH219" i="3"/>
  <c r="BG219" i="3"/>
  <c r="BF219" i="3"/>
  <c r="T219" i="3"/>
  <c r="R219" i="3"/>
  <c r="P219" i="3"/>
  <c r="BI216" i="3"/>
  <c r="BH216" i="3"/>
  <c r="BG216" i="3"/>
  <c r="BF216" i="3"/>
  <c r="T216" i="3"/>
  <c r="R216" i="3"/>
  <c r="P216" i="3"/>
  <c r="BI213" i="3"/>
  <c r="BH213" i="3"/>
  <c r="BG213" i="3"/>
  <c r="BF213" i="3"/>
  <c r="T213" i="3"/>
  <c r="R213" i="3"/>
  <c r="P213" i="3"/>
  <c r="BI210" i="3"/>
  <c r="BH210" i="3"/>
  <c r="BG210" i="3"/>
  <c r="BF210" i="3"/>
  <c r="T210" i="3"/>
  <c r="R210" i="3"/>
  <c r="P210" i="3"/>
  <c r="BI208" i="3"/>
  <c r="BH208" i="3"/>
  <c r="BG208" i="3"/>
  <c r="BF208" i="3"/>
  <c r="T208" i="3"/>
  <c r="R208" i="3"/>
  <c r="P208" i="3"/>
  <c r="BI205" i="3"/>
  <c r="BH205" i="3"/>
  <c r="BG205" i="3"/>
  <c r="BF205" i="3"/>
  <c r="T205" i="3"/>
  <c r="R205" i="3"/>
  <c r="P205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0" i="3"/>
  <c r="BH170" i="3"/>
  <c r="BG170" i="3"/>
  <c r="BF170" i="3"/>
  <c r="T170" i="3"/>
  <c r="R170" i="3"/>
  <c r="P170" i="3"/>
  <c r="BI164" i="3"/>
  <c r="BH164" i="3"/>
  <c r="BG164" i="3"/>
  <c r="BF164" i="3"/>
  <c r="T164" i="3"/>
  <c r="R164" i="3"/>
  <c r="P164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R156" i="3"/>
  <c r="P156" i="3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R147" i="3"/>
  <c r="P147" i="3"/>
  <c r="BI142" i="3"/>
  <c r="BH142" i="3"/>
  <c r="BG142" i="3"/>
  <c r="BF142" i="3"/>
  <c r="T142" i="3"/>
  <c r="R142" i="3"/>
  <c r="P142" i="3"/>
  <c r="BI139" i="3"/>
  <c r="BH139" i="3"/>
  <c r="BG139" i="3"/>
  <c r="BF139" i="3"/>
  <c r="T139" i="3"/>
  <c r="R139" i="3"/>
  <c r="P139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1" i="3"/>
  <c r="BH121" i="3"/>
  <c r="BG121" i="3"/>
  <c r="BF121" i="3"/>
  <c r="T121" i="3"/>
  <c r="R121" i="3"/>
  <c r="P121" i="3"/>
  <c r="BI119" i="3"/>
  <c r="BH119" i="3"/>
  <c r="BG119" i="3"/>
  <c r="BF119" i="3"/>
  <c r="T119" i="3"/>
  <c r="R119" i="3"/>
  <c r="P119" i="3"/>
  <c r="BI117" i="3"/>
  <c r="BH117" i="3"/>
  <c r="BG117" i="3"/>
  <c r="BF117" i="3"/>
  <c r="T117" i="3"/>
  <c r="R117" i="3"/>
  <c r="P117" i="3"/>
  <c r="BI115" i="3"/>
  <c r="BH115" i="3"/>
  <c r="BG115" i="3"/>
  <c r="BF115" i="3"/>
  <c r="T115" i="3"/>
  <c r="R115" i="3"/>
  <c r="P115" i="3"/>
  <c r="BI112" i="3"/>
  <c r="BH112" i="3"/>
  <c r="BG112" i="3"/>
  <c r="BF112" i="3"/>
  <c r="T112" i="3"/>
  <c r="R112" i="3"/>
  <c r="P112" i="3"/>
  <c r="BI109" i="3"/>
  <c r="BH109" i="3"/>
  <c r="BG109" i="3"/>
  <c r="BF109" i="3"/>
  <c r="T109" i="3"/>
  <c r="R109" i="3"/>
  <c r="P109" i="3"/>
  <c r="BI105" i="3"/>
  <c r="BH105" i="3"/>
  <c r="BG105" i="3"/>
  <c r="BF105" i="3"/>
  <c r="T105" i="3"/>
  <c r="R105" i="3"/>
  <c r="P105" i="3"/>
  <c r="BI102" i="3"/>
  <c r="BH102" i="3"/>
  <c r="BG102" i="3"/>
  <c r="BF102" i="3"/>
  <c r="T102" i="3"/>
  <c r="R102" i="3"/>
  <c r="P102" i="3"/>
  <c r="BI98" i="3"/>
  <c r="BH98" i="3"/>
  <c r="BG98" i="3"/>
  <c r="BF98" i="3"/>
  <c r="T98" i="3"/>
  <c r="R98" i="3"/>
  <c r="P98" i="3"/>
  <c r="BI95" i="3"/>
  <c r="BH95" i="3"/>
  <c r="BG95" i="3"/>
  <c r="BF95" i="3"/>
  <c r="T95" i="3"/>
  <c r="R95" i="3"/>
  <c r="P95" i="3"/>
  <c r="J89" i="3"/>
  <c r="J88" i="3"/>
  <c r="F88" i="3"/>
  <c r="F86" i="3"/>
  <c r="E84" i="3"/>
  <c r="J55" i="3"/>
  <c r="J54" i="3"/>
  <c r="F54" i="3"/>
  <c r="F52" i="3"/>
  <c r="E50" i="3"/>
  <c r="J18" i="3"/>
  <c r="E18" i="3"/>
  <c r="F89" i="3"/>
  <c r="J17" i="3"/>
  <c r="J12" i="3"/>
  <c r="J52" i="3"/>
  <c r="E7" i="3"/>
  <c r="E82" i="3"/>
  <c r="J37" i="2"/>
  <c r="J36" i="2"/>
  <c r="AY55" i="1"/>
  <c r="J35" i="2"/>
  <c r="AX55" i="1"/>
  <c r="BI101" i="2"/>
  <c r="BH101" i="2"/>
  <c r="BG101" i="2"/>
  <c r="BF101" i="2"/>
  <c r="T101" i="2"/>
  <c r="T100" i="2"/>
  <c r="R101" i="2"/>
  <c r="R100" i="2"/>
  <c r="P101" i="2"/>
  <c r="P100" i="2"/>
  <c r="BI99" i="2"/>
  <c r="BH99" i="2"/>
  <c r="BG99" i="2"/>
  <c r="BF99" i="2"/>
  <c r="T99" i="2"/>
  <c r="R99" i="2"/>
  <c r="P99" i="2"/>
  <c r="BI98" i="2"/>
  <c r="BH98" i="2"/>
  <c r="BG98" i="2"/>
  <c r="BF98" i="2"/>
  <c r="T98" i="2"/>
  <c r="R98" i="2"/>
  <c r="P98" i="2"/>
  <c r="BI95" i="2"/>
  <c r="BH95" i="2"/>
  <c r="BG95" i="2"/>
  <c r="BF95" i="2"/>
  <c r="T95" i="2"/>
  <c r="T94" i="2"/>
  <c r="R95" i="2"/>
  <c r="R94" i="2"/>
  <c r="P95" i="2"/>
  <c r="P94" i="2"/>
  <c r="BI92" i="2"/>
  <c r="BH92" i="2"/>
  <c r="BG92" i="2"/>
  <c r="BF92" i="2"/>
  <c r="T92" i="2"/>
  <c r="R92" i="2"/>
  <c r="P92" i="2"/>
  <c r="BI90" i="2"/>
  <c r="BH90" i="2"/>
  <c r="BG90" i="2"/>
  <c r="BF90" i="2"/>
  <c r="T90" i="2"/>
  <c r="R90" i="2"/>
  <c r="P90" i="2"/>
  <c r="BI89" i="2"/>
  <c r="BH89" i="2"/>
  <c r="BG89" i="2"/>
  <c r="BF89" i="2"/>
  <c r="T89" i="2"/>
  <c r="R89" i="2"/>
  <c r="P89" i="2"/>
  <c r="BI87" i="2"/>
  <c r="BH87" i="2"/>
  <c r="BG87" i="2"/>
  <c r="BF87" i="2"/>
  <c r="T87" i="2"/>
  <c r="R87" i="2"/>
  <c r="P87" i="2"/>
  <c r="J81" i="2"/>
  <c r="J80" i="2"/>
  <c r="F80" i="2"/>
  <c r="F78" i="2"/>
  <c r="E76" i="2"/>
  <c r="J55" i="2"/>
  <c r="J54" i="2"/>
  <c r="F54" i="2"/>
  <c r="F52" i="2"/>
  <c r="E50" i="2"/>
  <c r="J18" i="2"/>
  <c r="E18" i="2"/>
  <c r="F81" i="2"/>
  <c r="J17" i="2"/>
  <c r="J12" i="2"/>
  <c r="J78" i="2"/>
  <c r="E7" i="2"/>
  <c r="E74" i="2"/>
  <c r="L50" i="1"/>
  <c r="AM50" i="1"/>
  <c r="AM49" i="1"/>
  <c r="L49" i="1"/>
  <c r="AM47" i="1"/>
  <c r="L47" i="1"/>
  <c r="L45" i="1"/>
  <c r="L44" i="1"/>
  <c r="F34" i="2"/>
  <c r="J88" i="4"/>
  <c r="J132" i="5"/>
  <c r="BK271" i="3"/>
  <c r="BK117" i="4"/>
  <c r="BK111" i="4"/>
  <c r="J90" i="2"/>
  <c r="BK190" i="3"/>
  <c r="BK131" i="3"/>
  <c r="J117" i="3"/>
  <c r="BK92" i="4"/>
  <c r="BK200" i="5"/>
  <c r="J105" i="5"/>
  <c r="BK182" i="3"/>
  <c r="J186" i="3"/>
  <c r="J313" i="3"/>
  <c r="BK150" i="3"/>
  <c r="J101" i="2"/>
  <c r="J252" i="3"/>
  <c r="J115" i="3"/>
  <c r="BK311" i="3"/>
  <c r="J92" i="4"/>
  <c r="J96" i="5"/>
  <c r="BK96" i="5"/>
  <c r="BK242" i="3"/>
  <c r="J112" i="3"/>
  <c r="J105" i="3"/>
  <c r="BK278" i="3"/>
  <c r="J115" i="4"/>
  <c r="BK213" i="5"/>
  <c r="BK154" i="5"/>
  <c r="BK89" i="5"/>
  <c r="BK176" i="3"/>
  <c r="BK254" i="3"/>
  <c r="BK300" i="3"/>
  <c r="J164" i="3"/>
  <c r="BK125" i="3"/>
  <c r="J113" i="5"/>
  <c r="J201" i="3"/>
  <c r="BK260" i="3"/>
  <c r="BK184" i="3"/>
  <c r="BK98" i="4"/>
  <c r="J263" i="3"/>
  <c r="J159" i="3"/>
  <c r="BK96" i="4"/>
  <c r="BK117" i="5"/>
  <c r="BK280" i="3"/>
  <c r="BK186" i="3"/>
  <c r="J188" i="3"/>
  <c r="BK192" i="3"/>
  <c r="J212" i="5"/>
  <c r="BK124" i="5"/>
  <c r="J92" i="2"/>
  <c r="J285" i="3"/>
  <c r="BK247" i="3"/>
  <c r="J182" i="3"/>
  <c r="BK98" i="2"/>
  <c r="F37" i="2"/>
  <c r="BK195" i="5"/>
  <c r="BK198" i="5"/>
  <c r="J222" i="3"/>
  <c r="J278" i="3"/>
  <c r="BK196" i="3"/>
  <c r="BK101" i="2"/>
  <c r="BK283" i="3"/>
  <c r="J150" i="3"/>
  <c r="BK291" i="3"/>
  <c r="BK307" i="3"/>
  <c r="J111" i="4"/>
  <c r="J192" i="5"/>
  <c r="J200" i="5"/>
  <c r="BK219" i="3"/>
  <c r="BK285" i="3"/>
  <c r="BK205" i="3"/>
  <c r="J309" i="3"/>
  <c r="BK208" i="3"/>
  <c r="J208" i="3"/>
  <c r="BK159" i="3"/>
  <c r="J178" i="3"/>
  <c r="BK105" i="4"/>
  <c r="BK204" i="5"/>
  <c r="BK212" i="5"/>
  <c r="J195" i="5"/>
  <c r="J307" i="3"/>
  <c r="J213" i="3"/>
  <c r="J275" i="3"/>
  <c r="J273" i="3"/>
  <c r="J194" i="3"/>
  <c r="J90" i="4"/>
  <c r="J198" i="5"/>
  <c r="BK192" i="5"/>
  <c r="J154" i="5"/>
  <c r="J305" i="3"/>
  <c r="BK216" i="3"/>
  <c r="BK237" i="3"/>
  <c r="BK313" i="3"/>
  <c r="J117" i="4"/>
  <c r="J213" i="5"/>
  <c r="J110" i="5"/>
  <c r="J187" i="5"/>
  <c r="J120" i="5"/>
  <c r="F35" i="2"/>
  <c r="BK317" i="3"/>
  <c r="BK139" i="3"/>
  <c r="BK86" i="4"/>
  <c r="J220" i="5"/>
  <c r="J93" i="5"/>
  <c r="AS54" i="1"/>
  <c r="J311" i="3"/>
  <c r="BK102" i="3"/>
  <c r="J139" i="3"/>
  <c r="J317" i="3"/>
  <c r="J126" i="4"/>
  <c r="BK88" i="4"/>
  <c r="J185" i="5"/>
  <c r="BK185" i="5"/>
  <c r="J124" i="5"/>
  <c r="J87" i="2"/>
  <c r="BK95" i="3"/>
  <c r="J233" i="3"/>
  <c r="BK119" i="3"/>
  <c r="BK156" i="3"/>
  <c r="J131" i="3"/>
  <c r="J127" i="3"/>
  <c r="BK102" i="4"/>
  <c r="BK95" i="2"/>
  <c r="J170" i="3"/>
  <c r="BK266" i="3"/>
  <c r="BK127" i="3"/>
  <c r="BK228" i="3"/>
  <c r="J297" i="3"/>
  <c r="J121" i="3"/>
  <c r="J102" i="3"/>
  <c r="J102" i="4"/>
  <c r="J86" i="4"/>
  <c r="J139" i="5"/>
  <c r="BK168" i="5"/>
  <c r="BK105" i="5"/>
  <c r="BK178" i="3"/>
  <c r="J196" i="3"/>
  <c r="BK121" i="3"/>
  <c r="BK233" i="3"/>
  <c r="BK109" i="3"/>
  <c r="J280" i="3"/>
  <c r="BK147" i="3"/>
  <c r="J125" i="3"/>
  <c r="J96" i="4"/>
  <c r="BK115" i="4"/>
  <c r="J161" i="5"/>
  <c r="BK113" i="5"/>
  <c r="BK220" i="5"/>
  <c r="BK126" i="4"/>
  <c r="BK252" i="3"/>
  <c r="J184" i="3"/>
  <c r="BK115" i="3"/>
  <c r="J266" i="3"/>
  <c r="J109" i="4"/>
  <c r="J168" i="5"/>
  <c r="BK132" i="5"/>
  <c r="BK188" i="3"/>
  <c r="BK257" i="3"/>
  <c r="J156" i="3"/>
  <c r="BK171" i="5"/>
  <c r="J95" i="2"/>
  <c r="J247" i="3"/>
  <c r="BK222" i="3"/>
  <c r="J98" i="4"/>
  <c r="BK183" i="5"/>
  <c r="J190" i="5"/>
  <c r="J34" i="2"/>
  <c r="BK105" i="3"/>
  <c r="BK113" i="4"/>
  <c r="BK187" i="5"/>
  <c r="BK128" i="5"/>
  <c r="BK161" i="5"/>
  <c r="BK92" i="2"/>
  <c r="J300" i="3"/>
  <c r="J283" i="3"/>
  <c r="J142" i="3"/>
  <c r="J219" i="3"/>
  <c r="BK142" i="3"/>
  <c r="J129" i="3"/>
  <c r="BK210" i="3"/>
  <c r="J119" i="4"/>
  <c r="BK146" i="5"/>
  <c r="J171" i="5"/>
  <c r="BK98" i="3"/>
  <c r="J237" i="3"/>
  <c r="BK305" i="3"/>
  <c r="J228" i="3"/>
  <c r="J254" i="3"/>
  <c r="BK122" i="4"/>
  <c r="BK119" i="4"/>
  <c r="BK93" i="5"/>
  <c r="J99" i="2"/>
  <c r="BK224" i="3"/>
  <c r="J95" i="3"/>
  <c r="J119" i="3"/>
  <c r="BK194" i="3"/>
  <c r="BK263" i="3"/>
  <c r="BK112" i="3"/>
  <c r="BK90" i="4"/>
  <c r="J113" i="4"/>
  <c r="BK222" i="5"/>
  <c r="J146" i="5"/>
  <c r="BK110" i="5"/>
  <c r="BK213" i="3"/>
  <c r="J257" i="3"/>
  <c r="J205" i="3"/>
  <c r="BK164" i="3"/>
  <c r="J210" i="3"/>
  <c r="BK117" i="3"/>
  <c r="J147" i="3"/>
  <c r="J122" i="4"/>
  <c r="BK99" i="2"/>
  <c r="J89" i="2"/>
  <c r="J291" i="3"/>
  <c r="BK170" i="3"/>
  <c r="BK273" i="3"/>
  <c r="J295" i="3"/>
  <c r="BK120" i="5"/>
  <c r="J133" i="3"/>
  <c r="J260" i="3"/>
  <c r="BK100" i="4"/>
  <c r="BK109" i="4"/>
  <c r="J180" i="3"/>
  <c r="J224" i="3"/>
  <c r="J203" i="3"/>
  <c r="J105" i="4"/>
  <c r="J183" i="5"/>
  <c r="J204" i="5"/>
  <c r="BK87" i="2"/>
  <c r="J216" i="3"/>
  <c r="BK129" i="3"/>
  <c r="J271" i="3"/>
  <c r="J109" i="3"/>
  <c r="J94" i="4"/>
  <c r="BK173" i="5"/>
  <c r="BK89" i="2"/>
  <c r="BK203" i="3"/>
  <c r="J192" i="3"/>
  <c r="BK201" i="3"/>
  <c r="J222" i="5"/>
  <c r="J98" i="2"/>
  <c r="J242" i="3"/>
  <c r="J176" i="3"/>
  <c r="J100" i="4"/>
  <c r="J117" i="5"/>
  <c r="F36" i="2"/>
  <c r="BK295" i="3"/>
  <c r="BK297" i="3"/>
  <c r="J89" i="5"/>
  <c r="J98" i="3"/>
  <c r="BK190" i="5"/>
  <c r="J128" i="5"/>
  <c r="BK90" i="2"/>
  <c r="BK275" i="3"/>
  <c r="BK309" i="3"/>
  <c r="BK133" i="3"/>
  <c r="BK180" i="3"/>
  <c r="J190" i="3"/>
  <c r="BK94" i="4"/>
  <c r="J173" i="5"/>
  <c r="BK139" i="5"/>
  <c r="R182" i="5" l="1"/>
  <c r="T97" i="2"/>
  <c r="P108" i="3"/>
  <c r="R227" i="3"/>
  <c r="BK85" i="4"/>
  <c r="J85" i="4"/>
  <c r="J61" i="4"/>
  <c r="BK182" i="5"/>
  <c r="J182" i="5"/>
  <c r="J63" i="5"/>
  <c r="P86" i="2"/>
  <c r="BK94" i="3"/>
  <c r="J94" i="3"/>
  <c r="J61" i="3"/>
  <c r="T94" i="3"/>
  <c r="P227" i="3"/>
  <c r="BK304" i="3"/>
  <c r="BK303" i="3"/>
  <c r="J303" i="3"/>
  <c r="J69" i="3"/>
  <c r="T108" i="4"/>
  <c r="T88" i="5"/>
  <c r="R86" i="2"/>
  <c r="R97" i="2"/>
  <c r="R94" i="3"/>
  <c r="BK256" i="3"/>
  <c r="J256" i="3"/>
  <c r="J67" i="3"/>
  <c r="R108" i="4"/>
  <c r="T95" i="5"/>
  <c r="T86" i="2"/>
  <c r="T85" i="2"/>
  <c r="T84" i="2"/>
  <c r="BK97" i="2"/>
  <c r="J97" i="2"/>
  <c r="J63" i="2"/>
  <c r="R108" i="3"/>
  <c r="T200" i="3"/>
  <c r="T227" i="3"/>
  <c r="R304" i="3"/>
  <c r="R303" i="3"/>
  <c r="P97" i="2"/>
  <c r="BK108" i="3"/>
  <c r="J108" i="3"/>
  <c r="J62" i="3"/>
  <c r="P200" i="3"/>
  <c r="P221" i="3"/>
  <c r="R256" i="3"/>
  <c r="T85" i="4"/>
  <c r="T84" i="4"/>
  <c r="T83" i="4"/>
  <c r="P95" i="5"/>
  <c r="P197" i="5"/>
  <c r="BK86" i="2"/>
  <c r="J86" i="2"/>
  <c r="J61" i="2"/>
  <c r="P94" i="3"/>
  <c r="BK200" i="3"/>
  <c r="J200" i="3"/>
  <c r="J63" i="3"/>
  <c r="BK221" i="3"/>
  <c r="J221" i="3"/>
  <c r="J64" i="3"/>
  <c r="R221" i="3"/>
  <c r="T221" i="3"/>
  <c r="P256" i="3"/>
  <c r="P304" i="3"/>
  <c r="P303" i="3"/>
  <c r="P85" i="4"/>
  <c r="P108" i="4"/>
  <c r="P84" i="4" s="1"/>
  <c r="P83" i="4" s="1"/>
  <c r="AU57" i="1" s="1"/>
  <c r="R88" i="5"/>
  <c r="R95" i="5"/>
  <c r="T182" i="5"/>
  <c r="R197" i="5"/>
  <c r="R85" i="4"/>
  <c r="R84" i="4"/>
  <c r="R83" i="4"/>
  <c r="BK108" i="4"/>
  <c r="J108" i="4"/>
  <c r="J62" i="4"/>
  <c r="BK88" i="5"/>
  <c r="J88" i="5"/>
  <c r="J61" i="5"/>
  <c r="P88" i="5"/>
  <c r="BK95" i="5"/>
  <c r="J95" i="5"/>
  <c r="J62" i="5"/>
  <c r="P182" i="5"/>
  <c r="BK197" i="5"/>
  <c r="J197" i="5"/>
  <c r="J64" i="5"/>
  <c r="T197" i="5"/>
  <c r="T108" i="3"/>
  <c r="R200" i="3"/>
  <c r="BK227" i="3"/>
  <c r="J227" i="3"/>
  <c r="J66" i="3"/>
  <c r="T256" i="3"/>
  <c r="T304" i="3"/>
  <c r="T303" i="3"/>
  <c r="BK203" i="5"/>
  <c r="J203" i="5"/>
  <c r="J66" i="5"/>
  <c r="P203" i="5"/>
  <c r="P202" i="5"/>
  <c r="R203" i="5"/>
  <c r="R202" i="5"/>
  <c r="T203" i="5"/>
  <c r="T202" i="5"/>
  <c r="BK94" i="2"/>
  <c r="J94" i="2"/>
  <c r="J62" i="2"/>
  <c r="BK125" i="4"/>
  <c r="J125" i="4"/>
  <c r="J63" i="4"/>
  <c r="BK299" i="3"/>
  <c r="J299" i="3"/>
  <c r="J68" i="3"/>
  <c r="BK316" i="3"/>
  <c r="BK315" i="3"/>
  <c r="J315" i="3"/>
  <c r="J71" i="3"/>
  <c r="BK100" i="2"/>
  <c r="J100" i="2"/>
  <c r="J64" i="2"/>
  <c r="F83" i="5"/>
  <c r="BE128" i="5"/>
  <c r="BE146" i="5"/>
  <c r="J80" i="5"/>
  <c r="BE89" i="5"/>
  <c r="BE105" i="5"/>
  <c r="BE168" i="5"/>
  <c r="BE171" i="5"/>
  <c r="BE183" i="5"/>
  <c r="BE187" i="5"/>
  <c r="BE198" i="5"/>
  <c r="J54" i="5"/>
  <c r="E76" i="5"/>
  <c r="BE93" i="5"/>
  <c r="BE96" i="5"/>
  <c r="BE113" i="5"/>
  <c r="BE117" i="5"/>
  <c r="BE124" i="5"/>
  <c r="BE132" i="5"/>
  <c r="BE139" i="5"/>
  <c r="BE161" i="5"/>
  <c r="BE192" i="5"/>
  <c r="BE195" i="5"/>
  <c r="BE200" i="5"/>
  <c r="BE220" i="5"/>
  <c r="BE110" i="5"/>
  <c r="BE120" i="5"/>
  <c r="BE154" i="5"/>
  <c r="BE173" i="5"/>
  <c r="BE185" i="5"/>
  <c r="BE190" i="5"/>
  <c r="BE204" i="5"/>
  <c r="BE212" i="5"/>
  <c r="BE213" i="5"/>
  <c r="BE222" i="5"/>
  <c r="F55" i="4"/>
  <c r="BE102" i="4"/>
  <c r="BE105" i="4"/>
  <c r="BE90" i="4"/>
  <c r="BE119" i="4"/>
  <c r="BE126" i="4"/>
  <c r="J304" i="3"/>
  <c r="J70" i="3"/>
  <c r="J316" i="3"/>
  <c r="J72" i="3"/>
  <c r="E48" i="4"/>
  <c r="BE96" i="4"/>
  <c r="BE113" i="4"/>
  <c r="J52" i="4"/>
  <c r="BE88" i="4"/>
  <c r="BE98" i="4"/>
  <c r="BE111" i="4"/>
  <c r="BE117" i="4"/>
  <c r="BE122" i="4"/>
  <c r="BK226" i="3"/>
  <c r="BE109" i="4"/>
  <c r="BE86" i="4"/>
  <c r="BE115" i="4"/>
  <c r="BE94" i="4"/>
  <c r="BE92" i="4"/>
  <c r="BE100" i="4"/>
  <c r="BE102" i="3"/>
  <c r="BE112" i="3"/>
  <c r="BE194" i="3"/>
  <c r="BE237" i="3"/>
  <c r="BE257" i="3"/>
  <c r="BE271" i="3"/>
  <c r="BE273" i="3"/>
  <c r="BE280" i="3"/>
  <c r="BE297" i="3"/>
  <c r="BE311" i="3"/>
  <c r="BE317" i="3"/>
  <c r="F55" i="3"/>
  <c r="J86" i="3"/>
  <c r="BE95" i="3"/>
  <c r="BE105" i="3"/>
  <c r="BE121" i="3"/>
  <c r="BE131" i="3"/>
  <c r="BE142" i="3"/>
  <c r="BE196" i="3"/>
  <c r="BE233" i="3"/>
  <c r="BE254" i="3"/>
  <c r="BE275" i="3"/>
  <c r="BE283" i="3"/>
  <c r="BE98" i="3"/>
  <c r="BE156" i="3"/>
  <c r="BE159" i="3"/>
  <c r="BE247" i="3"/>
  <c r="BE252" i="3"/>
  <c r="BE278" i="3"/>
  <c r="E48" i="3"/>
  <c r="BE129" i="3"/>
  <c r="BE176" i="3"/>
  <c r="BE180" i="3"/>
  <c r="BE188" i="3"/>
  <c r="BE203" i="3"/>
  <c r="BE210" i="3"/>
  <c r="BE219" i="3"/>
  <c r="BE224" i="3"/>
  <c r="BE291" i="3"/>
  <c r="BE309" i="3"/>
  <c r="BE313" i="3"/>
  <c r="BE115" i="3"/>
  <c r="BE117" i="3"/>
  <c r="BE127" i="3"/>
  <c r="BE139" i="3"/>
  <c r="BE147" i="3"/>
  <c r="BE150" i="3"/>
  <c r="BE164" i="3"/>
  <c r="BE170" i="3"/>
  <c r="BE184" i="3"/>
  <c r="BE190" i="3"/>
  <c r="BE216" i="3"/>
  <c r="BE266" i="3"/>
  <c r="BE295" i="3"/>
  <c r="BE307" i="3"/>
  <c r="BE119" i="3"/>
  <c r="BE125" i="3"/>
  <c r="BE178" i="3"/>
  <c r="BE182" i="3"/>
  <c r="BE186" i="3"/>
  <c r="BE205" i="3"/>
  <c r="BE222" i="3"/>
  <c r="BE228" i="3"/>
  <c r="BE260" i="3"/>
  <c r="BE263" i="3"/>
  <c r="BE285" i="3"/>
  <c r="BE300" i="3"/>
  <c r="BE305" i="3"/>
  <c r="BE109" i="3"/>
  <c r="BE208" i="3"/>
  <c r="BE213" i="3"/>
  <c r="BE133" i="3"/>
  <c r="BE192" i="3"/>
  <c r="BE201" i="3"/>
  <c r="BE242" i="3"/>
  <c r="E48" i="2"/>
  <c r="J52" i="2"/>
  <c r="F55" i="2"/>
  <c r="BE87" i="2"/>
  <c r="BE89" i="2"/>
  <c r="BE90" i="2"/>
  <c r="BE92" i="2"/>
  <c r="BE95" i="2"/>
  <c r="BE98" i="2"/>
  <c r="BE99" i="2"/>
  <c r="BE101" i="2"/>
  <c r="AW55" i="1"/>
  <c r="BA55" i="1"/>
  <c r="BC55" i="1"/>
  <c r="BB55" i="1"/>
  <c r="BD55" i="1"/>
  <c r="F36" i="5"/>
  <c r="BC58" i="1"/>
  <c r="J34" i="5"/>
  <c r="AW58" i="1"/>
  <c r="J34" i="4"/>
  <c r="AW57" i="1"/>
  <c r="F34" i="5"/>
  <c r="BA58" i="1"/>
  <c r="F35" i="3"/>
  <c r="BB56" i="1"/>
  <c r="F34" i="3"/>
  <c r="BA56" i="1"/>
  <c r="J34" i="3"/>
  <c r="AW56" i="1"/>
  <c r="F35" i="5"/>
  <c r="BB58" i="1"/>
  <c r="F34" i="4"/>
  <c r="BA57" i="1"/>
  <c r="F37" i="5"/>
  <c r="BD58" i="1"/>
  <c r="F37" i="4"/>
  <c r="BD57" i="1"/>
  <c r="F35" i="4"/>
  <c r="BB57" i="1"/>
  <c r="F36" i="4"/>
  <c r="BC57" i="1"/>
  <c r="F37" i="3"/>
  <c r="BD56" i="1"/>
  <c r="F36" i="3"/>
  <c r="BC56" i="1"/>
  <c r="P93" i="3" l="1"/>
  <c r="T87" i="5"/>
  <c r="T86" i="5"/>
  <c r="P87" i="5"/>
  <c r="P86" i="5"/>
  <c r="AU58" i="1"/>
  <c r="T226" i="3"/>
  <c r="R226" i="3"/>
  <c r="R87" i="5"/>
  <c r="R86" i="5"/>
  <c r="R93" i="3"/>
  <c r="R92" i="3"/>
  <c r="R85" i="2"/>
  <c r="R84" i="2"/>
  <c r="P226" i="3"/>
  <c r="P92" i="3"/>
  <c r="AU56" i="1"/>
  <c r="T93" i="3"/>
  <c r="T92" i="3"/>
  <c r="P85" i="2"/>
  <c r="P84" i="2"/>
  <c r="AU55" i="1"/>
  <c r="BK93" i="3"/>
  <c r="J93" i="3"/>
  <c r="J60" i="3"/>
  <c r="BK84" i="4"/>
  <c r="J84" i="4"/>
  <c r="J60" i="4"/>
  <c r="BK87" i="5"/>
  <c r="J87" i="5"/>
  <c r="J60" i="5"/>
  <c r="BK202" i="5"/>
  <c r="J202" i="5"/>
  <c r="J65" i="5"/>
  <c r="BK85" i="2"/>
  <c r="J85" i="2"/>
  <c r="J60" i="2"/>
  <c r="J226" i="3"/>
  <c r="J65" i="3"/>
  <c r="J33" i="2"/>
  <c r="AV55" i="1"/>
  <c r="AT55" i="1"/>
  <c r="F33" i="3"/>
  <c r="AZ56" i="1"/>
  <c r="J33" i="4"/>
  <c r="AV57" i="1"/>
  <c r="AT57" i="1"/>
  <c r="F33" i="4"/>
  <c r="AZ57" i="1"/>
  <c r="F33" i="2"/>
  <c r="AZ55" i="1"/>
  <c r="J33" i="5"/>
  <c r="AV58" i="1"/>
  <c r="AT58" i="1"/>
  <c r="BD54" i="1"/>
  <c r="W33" i="1"/>
  <c r="BA54" i="1"/>
  <c r="W30" i="1"/>
  <c r="J33" i="3"/>
  <c r="AV56" i="1"/>
  <c r="AT56" i="1"/>
  <c r="F33" i="5"/>
  <c r="AZ58" i="1"/>
  <c r="BB54" i="1"/>
  <c r="W31" i="1"/>
  <c r="BC54" i="1"/>
  <c r="W32" i="1"/>
  <c r="BK84" i="2" l="1"/>
  <c r="J84" i="2"/>
  <c r="BK83" i="4"/>
  <c r="J83" i="4"/>
  <c r="BK92" i="3"/>
  <c r="J92" i="3"/>
  <c r="BK86" i="5"/>
  <c r="J86" i="5"/>
  <c r="J59" i="5"/>
  <c r="J30" i="2"/>
  <c r="AG55" i="1"/>
  <c r="J30" i="4"/>
  <c r="AG57" i="1"/>
  <c r="AZ54" i="1"/>
  <c r="W29" i="1"/>
  <c r="AW54" i="1"/>
  <c r="AK30" i="1"/>
  <c r="AX54" i="1"/>
  <c r="AU54" i="1"/>
  <c r="J30" i="3"/>
  <c r="AG56" i="1"/>
  <c r="AY54" i="1"/>
  <c r="J39" i="4" l="1"/>
  <c r="J39" i="2"/>
  <c r="J39" i="3"/>
  <c r="J59" i="4"/>
  <c r="J59" i="3"/>
  <c r="J59" i="2"/>
  <c r="AN57" i="1"/>
  <c r="AN55" i="1"/>
  <c r="AN56" i="1"/>
  <c r="J30" i="5"/>
  <c r="AG58" i="1"/>
  <c r="AG54" i="1"/>
  <c r="AK26" i="1"/>
  <c r="AV54" i="1"/>
  <c r="AK29" i="1"/>
  <c r="AK35" i="1"/>
  <c r="J39" i="5" l="1"/>
  <c r="AN58" i="1"/>
  <c r="AT54" i="1"/>
  <c r="AN54" i="1"/>
</calcChain>
</file>

<file path=xl/sharedStrings.xml><?xml version="1.0" encoding="utf-8"?>
<sst xmlns="http://schemas.openxmlformats.org/spreadsheetml/2006/main" count="5081" uniqueCount="961">
  <si>
    <t>Export Komplet</t>
  </si>
  <si>
    <t>VZ</t>
  </si>
  <si>
    <t>2.0</t>
  </si>
  <si>
    <t>ZAMOK</t>
  </si>
  <si>
    <t>False</t>
  </si>
  <si>
    <t>{f9825c7d-1b7b-4e12-b1c1-202056b64645}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</si>
  <si>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</si>
  <si>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</si>
  <si>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</si>
  <si>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</si>
  <si>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</si>
  <si>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</si>
  <si>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</si>
  <si>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</si>
  <si>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2024/03/06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</si>
  <si>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</si>
  <si>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</si>
  <si>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VD Švihov - oprava nátěru přístupové lávky na SO</t>
  </si>
  <si>
    <t>KSO:</t>
  </si>
  <si>
    <t>821 43</t>
  </si>
  <si>
    <t>CC-CZ:</t>
  </si>
  <si>
    <t>2</t>
  </si>
  <si>
    <t>Místo:</t>
  </si>
  <si>
    <t>VD Švihov</t>
  </si>
  <si>
    <t>Datum:</t>
  </si>
  <si>
    <t>19. 3. 2024</t>
  </si>
  <si>
    <t>CZ-CPV:</t>
  </si>
  <si>
    <t>45000000-7</t>
  </si>
  <si>
    <t>CZ-CPA:</t>
  </si>
  <si>
    <t>42</t>
  </si>
  <si>
    <t>Zadavatel:</t>
  </si>
  <si>
    <t>IČ:</t>
  </si>
  <si>
    <t>70927359</t>
  </si>
  <si>
    <t>Povodí Vltavy, státní podnik</t>
  </si>
  <si>
    <t>DIČ:</t>
  </si>
  <si>
    <t>CZ70927359</t>
  </si>
  <si>
    <t>Uchazeč:</t>
  </si>
  <si>
    <t>Vyplň údaj</t>
  </si>
  <si>
    <t>Projektant:</t>
  </si>
  <si>
    <t>28159721</t>
  </si>
  <si>
    <t>VAK projekt s.r.o.</t>
  </si>
  <si>
    <t>CZ28159721</t>
  </si>
  <si>
    <t>True</t>
  </si>
  <si>
    <t>Zpracovatel:</t>
  </si>
  <si>
    <t/>
  </si>
  <si>
    <t>Ing. Martina Zamlinská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</si>
  <si>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</si>
  <si>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</si>
  <si>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</si>
  <si>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</si>
  <si>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</si>
  <si>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</si>
  <si>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</si>
  <si>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</si>
  <si>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</si>
  <si>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</si>
  <si>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</si>
  <si>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</si>
  <si>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</si>
  <si>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</si>
  <si>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</si>
  <si>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</si>
  <si>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</si>
  <si>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</si>
  <si>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</si>
  <si>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</si>
  <si>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</si>
  <si>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</si>
  <si>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</si>
  <si>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</si>
  <si>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</si>
  <si>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</si>
  <si>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</si>
  <si>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</si>
  <si>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</si>
  <si>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</si>
  <si>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</si>
  <si>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</si>
  <si>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</si>
  <si>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</si>
  <si>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</si>
  <si>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</si>
  <si>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</si>
  <si>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</si>
  <si>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</si>
  <si>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</si>
  <si>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</si>
  <si>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VRN-00</t>
  </si>
  <si>
    <t>Vedlejší rozpočtové náklady</t>
  </si>
  <si>
    <t>VON</t>
  </si>
  <si>
    <t>1</t>
  </si>
  <si>
    <t>{79ef4d36-a5b8-4a1d-95e4-a056ce282d74}</t>
  </si>
  <si>
    <t>SO-01</t>
  </si>
  <si>
    <t>Obnova povrchu ocelové lávky</t>
  </si>
  <si>
    <t>STA</t>
  </si>
  <si>
    <t>{aae34cec-8e72-46df-ad28-3082bbb103ec}</t>
  </si>
  <si>
    <t>SO-02</t>
  </si>
  <si>
    <t>Zesílení ocelové lávky</t>
  </si>
  <si>
    <t>{c0045af5-14e5-48b2-a5e1-ac0f9e933574}</t>
  </si>
  <si>
    <t>SO-03</t>
  </si>
  <si>
    <t>Sanace konzol</t>
  </si>
  <si>
    <t>{0ed73ff2-51b3-4254-987e-4a43c3e01c71}</t>
  </si>
  <si>
    <t>KRYCÍ LIST SOUPISU PRACÍ</t>
  </si>
  <si>
    <t>Objekt:</t>
  </si>
  <si>
    <t>VRN-00 - Vedlejší rozpočtové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</si>
  <si>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</si>
  <si>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</si>
  <si>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</si>
  <si>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</si>
  <si>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</si>
  <si>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</si>
  <si>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</si>
  <si>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</si>
  <si>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</si>
  <si>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</si>
  <si>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</si>
  <si>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</si>
  <si>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</si>
  <si>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</si>
  <si>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</si>
  <si>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</si>
  <si>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</si>
  <si>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</si>
  <si>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</si>
  <si>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</si>
  <si>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</si>
  <si>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</si>
  <si>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</si>
  <si>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</si>
  <si>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</si>
  <si>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</si>
  <si>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</si>
  <si>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</si>
  <si>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013194001</t>
  </si>
  <si>
    <t>Návrh řešení ochrany před bleskem + revize</t>
  </si>
  <si>
    <t>soubor</t>
  </si>
  <si>
    <t>1024</t>
  </si>
  <si>
    <t>152959027</t>
  </si>
  <si>
    <t>VV</t>
  </si>
  <si>
    <t>013254000</t>
  </si>
  <si>
    <t>Dokumentace skutečného provedení stavby vč. statického posouzení</t>
  </si>
  <si>
    <t>1780489174</t>
  </si>
  <si>
    <t>3</t>
  </si>
  <si>
    <t>013294000</t>
  </si>
  <si>
    <t>Realizační dokumentace stavby</t>
  </si>
  <si>
    <t>-2025688124</t>
  </si>
  <si>
    <t>4</t>
  </si>
  <si>
    <t>013294001</t>
  </si>
  <si>
    <t>Pasport přístupových cest a přístupové lávky - před zahájením stavby</t>
  </si>
  <si>
    <t>868429932</t>
  </si>
  <si>
    <t>VRN3</t>
  </si>
  <si>
    <t>Zařízení staveniště</t>
  </si>
  <si>
    <t>030001000</t>
  </si>
  <si>
    <t>1599952934</t>
  </si>
  <si>
    <t>VRN4</t>
  </si>
  <si>
    <t>Inženýrská činnost</t>
  </si>
  <si>
    <t>6</t>
  </si>
  <si>
    <t>045002000</t>
  </si>
  <si>
    <t>Kompletační a koordinační činnost</t>
  </si>
  <si>
    <t>76021719</t>
  </si>
  <si>
    <t>7</t>
  </si>
  <si>
    <t>XZKARE0001</t>
  </si>
  <si>
    <t>Zkoušky a revize</t>
  </si>
  <si>
    <t>1408069218</t>
  </si>
  <si>
    <t>VRN6</t>
  </si>
  <si>
    <t>Územní vlivy</t>
  </si>
  <si>
    <t>8</t>
  </si>
  <si>
    <t>062002000</t>
  </si>
  <si>
    <t>Ztížené dopravní podmínky</t>
  </si>
  <si>
    <t>-1623709175</t>
  </si>
  <si>
    <t>SO-01 - Obnova povrchu ocelové lávky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</si>
  <si>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</si>
  <si>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</si>
  <si>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</si>
  <si>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</si>
  <si>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</si>
  <si>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</si>
  <si>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</si>
  <si>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</si>
  <si>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 xml:space="preserve">    789 - Povrchové úpravy ocelových konstrukcí a technologických zařízení</t>
  </si>
  <si>
    <t>M - Práce a dodávky M</t>
  </si>
  <si>
    <t xml:space="preserve">    21-M - Elektromontáže</t>
  </si>
  <si>
    <t>HSV</t>
  </si>
  <si>
    <t>Práce a dodávky HSV</t>
  </si>
  <si>
    <t>Úpravy povrchů, podlahy a osazování výplní</t>
  </si>
  <si>
    <t>619991011</t>
  </si>
  <si>
    <t>Zakrytí vnitřních ploch před znečištěním včetně pozdějšího odkrytí konstrukcí a prvků obalením fólií a přelepením páskou</t>
  </si>
  <si>
    <t>m2</t>
  </si>
  <si>
    <t>CS ÚRS 2024 01</t>
  </si>
  <si>
    <t>-826714911</t>
  </si>
  <si>
    <t>Online PSC</t>
  </si>
  <si>
    <t>https://podminky.urs.cz/item/CS_URS_2024_01/619991011</t>
  </si>
  <si>
    <t xml:space="preserve">"zabalení kabelů v koridoru"2*133 </t>
  </si>
  <si>
    <t>628613233</t>
  </si>
  <si>
    <t>Protikorozní ochrana ocelových mostních konstrukcí včetně otryskání povrchu základní a podkladní epoxidový a vrchní polyuretanový nátěr s metalizací III. třídy</t>
  </si>
  <si>
    <t>-1337099577</t>
  </si>
  <si>
    <t>https://podminky.urs.cz/item/CS_URS_2024_01/628613233</t>
  </si>
  <si>
    <t>P</t>
  </si>
  <si>
    <t xml:space="preserve">Poznámka k položce:_x000D_
Nátěr musí splňovat životnost vyšší než 25 let (optimálně 30 let a více). Tloušťka nátěru bude minimálně 280 um, počet vrstev nebude nižší než 3. Minimální hodnota odtrhovou pevností je 5 MPa. Popis nátěrové hmoty: základní nátěrová hmota bude alifatický polyuretan. Vrchní nátěrová hmota bude dvoukomponentní ve světle šedé barvě. Podrobněji specifikace viz přílohová část PKO. </t>
  </si>
  <si>
    <t>1410,4</t>
  </si>
  <si>
    <t>M</t>
  </si>
  <si>
    <t>15625101</t>
  </si>
  <si>
    <t>drát metalizační Zn D 3mm</t>
  </si>
  <si>
    <t>kg</t>
  </si>
  <si>
    <t>1913718374</t>
  </si>
  <si>
    <t>1410,4*1,517 'Přepočtené koeficientem množství</t>
  </si>
  <si>
    <t>629992112</t>
  </si>
  <si>
    <t>Zatmelení styčných spar mezi mostními prefabrikáty a konstrukcemi trvale pružným polyuretanovým tmelem včetně vyčištění spar, provedení penetračního nátěru a vyplnění spar pěnou pro spáry šířky přes 10 do 20 mm</t>
  </si>
  <si>
    <t>m</t>
  </si>
  <si>
    <t>1345685381</t>
  </si>
  <si>
    <t>https://podminky.urs.cz/item/CS_URS_2024_01/629992112</t>
  </si>
  <si>
    <t>140</t>
  </si>
  <si>
    <t>9</t>
  </si>
  <si>
    <t>Ostatní konstrukce a práce, bourání</t>
  </si>
  <si>
    <t>911121211</t>
  </si>
  <si>
    <t>Oprava ocelového zábradlí svařovaného nebo šroubovaného výroba</t>
  </si>
  <si>
    <t>1347018770</t>
  </si>
  <si>
    <t>https://podminky.urs.cz/item/CS_URS_2024_01/911121211</t>
  </si>
  <si>
    <t>164,8</t>
  </si>
  <si>
    <t>911121311</t>
  </si>
  <si>
    <t>Oprava ocelového zábradlí svařovaného nebo šroubovaného montáž</t>
  </si>
  <si>
    <t>263600617</t>
  </si>
  <si>
    <t>https://podminky.urs.cz/item/CS_URS_2024_01/911121311</t>
  </si>
  <si>
    <t>137-3</t>
  </si>
  <si>
    <t>jekl 60x40x2 nerez</t>
  </si>
  <si>
    <t>32</t>
  </si>
  <si>
    <t>16</t>
  </si>
  <si>
    <t>-753060928</t>
  </si>
  <si>
    <t>1*264,8</t>
  </si>
  <si>
    <t>13756535</t>
  </si>
  <si>
    <t>plech nerez hladký  tl 0,8mm tabule</t>
  </si>
  <si>
    <t>t</t>
  </si>
  <si>
    <t>92268660</t>
  </si>
  <si>
    <t>22*(0,11*2+0,1)*0,26"kaslík"*6,4/1000</t>
  </si>
  <si>
    <t>137-4</t>
  </si>
  <si>
    <t>jekl 40x40x3 nerez</t>
  </si>
  <si>
    <t>967932231</t>
  </si>
  <si>
    <t>2,58*(88+2)</t>
  </si>
  <si>
    <t>10</t>
  </si>
  <si>
    <t>137-5</t>
  </si>
  <si>
    <t>jekl 30x30x2 nerez</t>
  </si>
  <si>
    <t>306255455</t>
  </si>
  <si>
    <t>2*(0,4-0,23)*3</t>
  </si>
  <si>
    <t>88*(3-0,23)*3</t>
  </si>
  <si>
    <t>Součet</t>
  </si>
  <si>
    <t>11</t>
  </si>
  <si>
    <t>137-6</t>
  </si>
  <si>
    <t>šroubový spoj - nerez M10 dl.100mm</t>
  </si>
  <si>
    <t>kus</t>
  </si>
  <si>
    <t>-1524896899</t>
  </si>
  <si>
    <t>2*(88+2)*2</t>
  </si>
  <si>
    <t>137-7</t>
  </si>
  <si>
    <t>Izolační podložka výkr. obdélník 120x40x3mm 2xotv. pr.12mm</t>
  </si>
  <si>
    <t>856961989</t>
  </si>
  <si>
    <t>180</t>
  </si>
  <si>
    <t>13</t>
  </si>
  <si>
    <t>137-8</t>
  </si>
  <si>
    <t>Izolační podložka M10, 20x12x3mm</t>
  </si>
  <si>
    <t>208285040</t>
  </si>
  <si>
    <t>720</t>
  </si>
  <si>
    <t>14</t>
  </si>
  <si>
    <t>137-9</t>
  </si>
  <si>
    <t>Izolační návlek na svorník/šroub/závitovou tyč M10x61mm</t>
  </si>
  <si>
    <t>673812812</t>
  </si>
  <si>
    <t>360</t>
  </si>
  <si>
    <t>15</t>
  </si>
  <si>
    <t>944611111</t>
  </si>
  <si>
    <t>Plachta ochranná zavěšená na konstrukci lešení z textilie z umělých vláken montáž</t>
  </si>
  <si>
    <t>1731145773</t>
  </si>
  <si>
    <t>https://podminky.urs.cz/item/CS_URS_2024_01/944611111</t>
  </si>
  <si>
    <t xml:space="preserve">Poznámka k položce:_x000D_
Krycí plachta/fólie bude z pevného materiálu LD-PE (vyztužení PP) se zesilující síťovinou a s UV odolností. Plachta zaručí vysokou odolnost proti mechanickému opotřebení. Gramáž plachty cca 240 g/m2. Plachta bude průsvitná pro možnost prací na konstrukci bez použití přídavného osvětlení._x000D_
</t>
  </si>
  <si>
    <t>(9+9)*30*12</t>
  </si>
  <si>
    <t>(5+9)*30*6</t>
  </si>
  <si>
    <t>944611211</t>
  </si>
  <si>
    <t>Plachta ochranná zavěšená na konstrukci lešení z textilie z umělých vláken příplatek k ceně za každý den použití</t>
  </si>
  <si>
    <t>-708559948</t>
  </si>
  <si>
    <t>https://podminky.urs.cz/item/CS_URS_2024_01/944611211</t>
  </si>
  <si>
    <t>(9+9)*30*4*150</t>
  </si>
  <si>
    <t>17</t>
  </si>
  <si>
    <t>944611811</t>
  </si>
  <si>
    <t>Plachta ochranná zavěšená na konstrukci lešení z textilie z umělých vláken demontáž</t>
  </si>
  <si>
    <t>-1597356161</t>
  </si>
  <si>
    <t>https://podminky.urs.cz/item/CS_URS_2024_01/944611811</t>
  </si>
  <si>
    <t>18</t>
  </si>
  <si>
    <t>946211332</t>
  </si>
  <si>
    <t>Odborná prohlídka lešení zavěšeného na potrubních mostech nebo na mostní konstrukci trubkového nebo dílcového s podlahami umístěného ve výšce do 30 m s provozním zatížením tř. 2 přes 75 do 150 kg/m2, celkové půdorysné plochy do 400 m2 zakrytého sítí</t>
  </si>
  <si>
    <t>2009830995</t>
  </si>
  <si>
    <t>https://podminky.urs.cz/item/CS_URS_2024_01/946211332</t>
  </si>
  <si>
    <t>19</t>
  </si>
  <si>
    <t>949221111</t>
  </si>
  <si>
    <t>Lešeňová podlaha pro dílcová lešení s příčníky nebo podélníky, ve výšce do 10 m montáž</t>
  </si>
  <si>
    <t>1634368365</t>
  </si>
  <si>
    <t>https://podminky.urs.cz/item/CS_URS_2024_01/949221111</t>
  </si>
  <si>
    <t>Poznámka k položce:_x000D_
OSB desky tl.12mm_x000D_
OSB desky k zadržení největších kusů nečistot.</t>
  </si>
  <si>
    <t>(9)*10*12</t>
  </si>
  <si>
    <t>(5)*10*6</t>
  </si>
  <si>
    <t>20</t>
  </si>
  <si>
    <t>949221211</t>
  </si>
  <si>
    <t>Lešeňová podlaha pro dílcová lešení s příčníky nebo podélníky, ve výšce do 10 m příplatek k ceně za každý den použití</t>
  </si>
  <si>
    <t>-47034446</t>
  </si>
  <si>
    <t>https://podminky.urs.cz/item/CS_URS_2024_01/949221211</t>
  </si>
  <si>
    <t>(9)*10*4*150</t>
  </si>
  <si>
    <t>949221811</t>
  </si>
  <si>
    <t>Lešeňová podlaha pro dílcová lešení s příčníky nebo podélníky, ve výšce do 10 m demontáž</t>
  </si>
  <si>
    <t>-299798862</t>
  </si>
  <si>
    <t>https://podminky.urs.cz/item/CS_URS_2024_01/949221811</t>
  </si>
  <si>
    <t>22</t>
  </si>
  <si>
    <t>966075211</t>
  </si>
  <si>
    <t>Demontáž částí ocelového zábradlí mostů svařovaného nebo šroubovaného, hmotnosti do 50 kg</t>
  </si>
  <si>
    <t>1530400492</t>
  </si>
  <si>
    <t>https://podminky.urs.cz/item/CS_URS_2024_01/966075211</t>
  </si>
  <si>
    <t>"madlo zábradlí"992</t>
  </si>
  <si>
    <t>"sloupek zábradlí"1085</t>
  </si>
  <si>
    <t>"výplň zábradlí"1778</t>
  </si>
  <si>
    <t>23</t>
  </si>
  <si>
    <t>R113156-2</t>
  </si>
  <si>
    <t>Bezprašné tryskání ocelovými broky s odsáváním betonové konstrukce</t>
  </si>
  <si>
    <t>-349317348</t>
  </si>
  <si>
    <t>"vstupní část - vrchní část"18,4</t>
  </si>
  <si>
    <t>"vstupní část - boční stěny"12</t>
  </si>
  <si>
    <t>"středový pilíř - vrchní část"25</t>
  </si>
  <si>
    <t>"středový pilíř - boční stěny"6</t>
  </si>
  <si>
    <t>24</t>
  </si>
  <si>
    <t>R9-01</t>
  </si>
  <si>
    <t>Demontáž a zpětná montáž elektrického pilíře</t>
  </si>
  <si>
    <t>kpl</t>
  </si>
  <si>
    <t>1346815718</t>
  </si>
  <si>
    <t>25</t>
  </si>
  <si>
    <t>R9-02</t>
  </si>
  <si>
    <t>Demontáž a zpětná montáž kamery s nosnou konstrukcí včetně přívodního kabelu v celé délce</t>
  </si>
  <si>
    <t>-1824790735</t>
  </si>
  <si>
    <t>26</t>
  </si>
  <si>
    <t>R94-1</t>
  </si>
  <si>
    <t>Montáž systémového lešení lávky - modul 9m - dle přílohy F. - Návrh lešení</t>
  </si>
  <si>
    <t>1723339459</t>
  </si>
  <si>
    <t>27</t>
  </si>
  <si>
    <t>R94-2</t>
  </si>
  <si>
    <t>Montáž systémového lešení lávky - modul 5m - dle přílohy F. - Návrh lešení</t>
  </si>
  <si>
    <t>-628935296</t>
  </si>
  <si>
    <t>28</t>
  </si>
  <si>
    <t>R94-3</t>
  </si>
  <si>
    <t>Přestavba systémového lešení - modul 9m - dle přílohy F. - Návrh lešení</t>
  </si>
  <si>
    <t>453020140</t>
  </si>
  <si>
    <t>29</t>
  </si>
  <si>
    <t>R94-4</t>
  </si>
  <si>
    <t>Přestavba systémového lešení - modul 5m - dle přílohy F. - Návrh lešení</t>
  </si>
  <si>
    <t>-1785632332</t>
  </si>
  <si>
    <t>30</t>
  </si>
  <si>
    <t>R94-5</t>
  </si>
  <si>
    <t>Pronájem systémového lešení př. lávky dle přílohy F. - Návrh lešení</t>
  </si>
  <si>
    <t>den</t>
  </si>
  <si>
    <t>-201769294</t>
  </si>
  <si>
    <t>30*5</t>
  </si>
  <si>
    <t>31</t>
  </si>
  <si>
    <t>R94-6</t>
  </si>
  <si>
    <t>Demontáž systémového lešení - modul 9m- dle přílohy F. - Návrh lešení</t>
  </si>
  <si>
    <t>-1821813748</t>
  </si>
  <si>
    <t>R94-7</t>
  </si>
  <si>
    <t>Demontáž systémového lešení - modul 5m- dle přílohy F. - Návrh lešení</t>
  </si>
  <si>
    <t>-165265456</t>
  </si>
  <si>
    <t>33</t>
  </si>
  <si>
    <t>R94-8</t>
  </si>
  <si>
    <t>Doprava systémového lešení vč. ochranné plachty pro sanaci horní části př. lávky dle přílohy F. - Návrh lešení</t>
  </si>
  <si>
    <t>-1258500725</t>
  </si>
  <si>
    <t>34</t>
  </si>
  <si>
    <t>R985311311-1</t>
  </si>
  <si>
    <t>Reprofilace betonu sanačními maltami minerální certifikované na bázi pojiva s krystalickou reakcí obsahující pasivaci, reprofilaci a stěrku tl. do 10mm</t>
  </si>
  <si>
    <t>-377133914</t>
  </si>
  <si>
    <t>"vstupní betonová část - sanacet"0,5</t>
  </si>
  <si>
    <t>"vstupní betonová část - srovnání povrchu"18,4+12</t>
  </si>
  <si>
    <t>997</t>
  </si>
  <si>
    <t>Přesun sutě</t>
  </si>
  <si>
    <t>35</t>
  </si>
  <si>
    <t>997002611</t>
  </si>
  <si>
    <t>Nakládání suti a vybouraných hmot na dopravní prostředek pro vodorovné přemístění</t>
  </si>
  <si>
    <t>-209344404</t>
  </si>
  <si>
    <t>https://podminky.urs.cz/item/CS_URS_2024_01/997002611</t>
  </si>
  <si>
    <t>36</t>
  </si>
  <si>
    <t>997013213</t>
  </si>
  <si>
    <t>Vnitrostaveništní doprava suti a vybouraných hmot vodorovně do 50 m svisle ručně pro budovy a haly výšky přes 9 do 12 m</t>
  </si>
  <si>
    <t>924331776</t>
  </si>
  <si>
    <t>https://podminky.urs.cz/item/CS_URS_2024_01/997013213</t>
  </si>
  <si>
    <t>37</t>
  </si>
  <si>
    <t>997013219</t>
  </si>
  <si>
    <t>Vnitrostaveništní doprava suti a vybouraných hmot vodorovně do 50 m Příplatek k cenám -3111 až -3217 za zvětšenou vodorovnou dopravu přes vymezenou dopravní vzdálenost za každých dalších i započatých 10 m</t>
  </si>
  <si>
    <t>-1777527537</t>
  </si>
  <si>
    <t>https://podminky.urs.cz/item/CS_URS_2024_01/997013219</t>
  </si>
  <si>
    <t>120,561*10 'Přepočtené koeficientem množství</t>
  </si>
  <si>
    <t>38</t>
  </si>
  <si>
    <t>997013501</t>
  </si>
  <si>
    <t>Odvoz suti a vybouraných hmot na skládku nebo meziskládku se složením, na vzdálenost do 1 km</t>
  </si>
  <si>
    <t>-712663195</t>
  </si>
  <si>
    <t>https://podminky.urs.cz/item/CS_URS_2024_01/997013501</t>
  </si>
  <si>
    <t>39</t>
  </si>
  <si>
    <t>997013509</t>
  </si>
  <si>
    <t>Odvoz suti a vybouraných hmot na skládku nebo meziskládku se složením, na vzdálenost Příplatek k ceně za každý další i započatý 1 km přes 1 km</t>
  </si>
  <si>
    <t>1449335932</t>
  </si>
  <si>
    <t>https://podminky.urs.cz/item/CS_URS_2024_01/997013509</t>
  </si>
  <si>
    <t>120,561*9 'Přepočtené koeficientem množství</t>
  </si>
  <si>
    <t>40</t>
  </si>
  <si>
    <t>997013843</t>
  </si>
  <si>
    <t>Poplatek za uložení stavebního odpadu na skládce (skládkovné) odpadního materiálu po otryskávání s obsahem nebezpečných látek zatříděného do katalogu odpadů pod kódem 12 01 16</t>
  </si>
  <si>
    <t>-1166947661</t>
  </si>
  <si>
    <t>https://podminky.urs.cz/item/CS_URS_2024_01/997013843</t>
  </si>
  <si>
    <t>105,78"odpad s obsahem PCB"</t>
  </si>
  <si>
    <t>41</t>
  </si>
  <si>
    <t>997013871</t>
  </si>
  <si>
    <t>Poplatek za uložení stavebního odpadu na recyklační skládce (skládkovné) směsného stavebního a demoličního zatříděného do Katalogu odpadů pod kódem 17 09 04</t>
  </si>
  <si>
    <t>1788772267</t>
  </si>
  <si>
    <t>https://podminky.urs.cz/item/CS_URS_2024_01/997013871</t>
  </si>
  <si>
    <t>0,016</t>
  </si>
  <si>
    <t>997321522</t>
  </si>
  <si>
    <t>Vodorovná doprava suti a vybouraných hmot bez naložení, s vyložením a hrubým urovnáním po vodě plavidlem, na vzdálenost přes 50 do do 500 m</t>
  </si>
  <si>
    <t>-82730416</t>
  </si>
  <si>
    <t>https://podminky.urs.cz/item/CS_URS_2024_01/997321522</t>
  </si>
  <si>
    <t>998</t>
  </si>
  <si>
    <t>Přesun hmot</t>
  </si>
  <si>
    <t>43</t>
  </si>
  <si>
    <t>998212111</t>
  </si>
  <si>
    <t>Přesun hmot pro mosty zděné, betonové monolitické, spřažené ocelobetonové nebo kovové vodorovná dopravní vzdálenost do 100 m výška mostu do 20 m</t>
  </si>
  <si>
    <t>-1981299142</t>
  </si>
  <si>
    <t>https://podminky.urs.cz/item/CS_URS_2024_01/998212111</t>
  </si>
  <si>
    <t>44</t>
  </si>
  <si>
    <t>998212191</t>
  </si>
  <si>
    <t>Přesun hmot pro mosty zděné, betonové monolitické, spřažené ocelobetonové nebo kovové Příplatek k cenám za zvětšený přesun přes přes vymezenou vodorovnou dopravní vzdálenost do 1000 m</t>
  </si>
  <si>
    <t>-1008367959</t>
  </si>
  <si>
    <t>https://podminky.urs.cz/item/CS_URS_2024_01/998212191</t>
  </si>
  <si>
    <t>PSV</t>
  </si>
  <si>
    <t>Práce a dodávky PSV</t>
  </si>
  <si>
    <t>711</t>
  </si>
  <si>
    <t>Izolace proti vodě, vlhkosti a plynům</t>
  </si>
  <si>
    <t>45</t>
  </si>
  <si>
    <t>711381021</t>
  </si>
  <si>
    <t>Provedení izolace mostovek pryskyřicemi na železničních mostech nátěrem penetračním</t>
  </si>
  <si>
    <t>1347648638</t>
  </si>
  <si>
    <t>https://podminky.urs.cz/item/CS_URS_2024_01/711381021</t>
  </si>
  <si>
    <t>"vstupní betonová část"18,4+12</t>
  </si>
  <si>
    <t>"betonový pilíř"25+6</t>
  </si>
  <si>
    <t>46</t>
  </si>
  <si>
    <t>23521580</t>
  </si>
  <si>
    <t>pryskyřice epoxidová penetrační bezrozpouštědlová</t>
  </si>
  <si>
    <t>-1217914537</t>
  </si>
  <si>
    <t>"vstupní betonová část"(18,4+12)*0,25</t>
  </si>
  <si>
    <t>"betonový pilíř"(25+6)*0,25</t>
  </si>
  <si>
    <t>47</t>
  </si>
  <si>
    <t>711381022</t>
  </si>
  <si>
    <t>Provedení izolace mostovek pryskyřicemi na železničních mostech plastbetonem tl. 10 mm</t>
  </si>
  <si>
    <t>-1129321700</t>
  </si>
  <si>
    <t>https://podminky.urs.cz/item/CS_URS_2024_01/711381022</t>
  </si>
  <si>
    <t>"vstupní betonová část"(18,4+12)*2</t>
  </si>
  <si>
    <t>"betonový pilíř"(25+6)*2</t>
  </si>
  <si>
    <t>48</t>
  </si>
  <si>
    <t>23521231-1</t>
  </si>
  <si>
    <t>hydroizolační systém na bázi methyl-methakrylátové pryskyřice</t>
  </si>
  <si>
    <t>-1157909606</t>
  </si>
  <si>
    <t>Poznámka k položce:_x000D_
pevnost v tahu 11,8MPa_x000D_
tažnost (typická) 130%_x000D_
pevnost přetržení (typická) 70 N/mm2</t>
  </si>
  <si>
    <t>(30,4)*3,63600</t>
  </si>
  <si>
    <t>31*3,636</t>
  </si>
  <si>
    <t>49</t>
  </si>
  <si>
    <t>23521232</t>
  </si>
  <si>
    <t>1311809638</t>
  </si>
  <si>
    <t>Poznámka k položce:_x000D_
pevnost v tahu 11,8MPa_x000D_
tažnost (typická) 130%_x000D_
pevnost přetržení (typická) 70 N/mm2_x000D_
se vsypem bauxitu pro vytvoření protiskluzového povrchu - ve světlé šedé barvě</t>
  </si>
  <si>
    <t>30,4*3,63600</t>
  </si>
  <si>
    <t>50</t>
  </si>
  <si>
    <t>998711112</t>
  </si>
  <si>
    <t>Přesun hmot pro izolace proti vodě, vlhkosti a plynům stanovený z hmotnosti přesunovaného materiálu vodorovná dopravní vzdálenost do 50 m s omezením mechanizace v objektech výšky přes 6 do 12 m</t>
  </si>
  <si>
    <t>1041623915</t>
  </si>
  <si>
    <t>https://podminky.urs.cz/item/CS_URS_2024_01/998711112</t>
  </si>
  <si>
    <t>51</t>
  </si>
  <si>
    <t>998711193</t>
  </si>
  <si>
    <t>Přesun hmot pro izolace proti vodě, vlhkosti a plynům stanovený z hmotnosti přesunovaného materiálu Příplatek k cenám za zvětšený přesun přes vymezenou největší dopravní vzdálenost do 500 m</t>
  </si>
  <si>
    <t>-2134469087</t>
  </si>
  <si>
    <t>https://podminky.urs.cz/item/CS_URS_2024_01/998711193</t>
  </si>
  <si>
    <t>767</t>
  </si>
  <si>
    <t>Konstrukce zámečnické</t>
  </si>
  <si>
    <t>52</t>
  </si>
  <si>
    <t>767-1</t>
  </si>
  <si>
    <t>Pískování, moření a pasivace všech nerezových konstrukcí ve výrobě</t>
  </si>
  <si>
    <t>-18966361</t>
  </si>
  <si>
    <t>Poznámka k položce:_x000D_
Mořeny a pasivovány budou celé svařované díly!!!</t>
  </si>
  <si>
    <t>53</t>
  </si>
  <si>
    <t>767-2</t>
  </si>
  <si>
    <t>D+M podvěsná plošina</t>
  </si>
  <si>
    <t>2108467541</t>
  </si>
  <si>
    <t xml:space="preserve">Poznámka k položce:_x000D_
podrobnosti viz výkres D.1.15 a technická zpráva_x000D_
vč. ručního lanového navijáku v antikorozním provedení, tažného lana, kotvících plechů, kladek_x000D_
č. dopravy na pontonu (zapůjčí investor) a pomocného lešení_x000D_
</t>
  </si>
  <si>
    <t>54</t>
  </si>
  <si>
    <t>767-3</t>
  </si>
  <si>
    <t>D+M vstupní nerezové brány</t>
  </si>
  <si>
    <t>-1123425446</t>
  </si>
  <si>
    <t>Poznámka k položce:_x000D_
podrobnosti viz technická zpráva a výkres D.1.9</t>
  </si>
  <si>
    <t>55</t>
  </si>
  <si>
    <t>767591002</t>
  </si>
  <si>
    <t>Montáž výrobků z kompozitů podlah nebo podest z pochůzných litých roštů hmotnosti přes 15 do 30 kg/m2</t>
  </si>
  <si>
    <t>-1639857273</t>
  </si>
  <si>
    <t>https://podminky.urs.cz/item/CS_URS_2024_01/767591002</t>
  </si>
  <si>
    <t>0,58*131,5"litý rošt"</t>
  </si>
  <si>
    <t>0,58*131,5*2"plný panel"</t>
  </si>
  <si>
    <t>56</t>
  </si>
  <si>
    <t>63126002</t>
  </si>
  <si>
    <t>rošt kompozitní pochůzný litý 30x30/30mm A15</t>
  </si>
  <si>
    <t>127719478</t>
  </si>
  <si>
    <t>0,58*131,5"lity rošt"*1,05"prořez 5%"</t>
  </si>
  <si>
    <t>57</t>
  </si>
  <si>
    <t>63126022</t>
  </si>
  <si>
    <t>kryt kompozitní pochůzný A15 (bez uzavřených čel)</t>
  </si>
  <si>
    <t>803580101</t>
  </si>
  <si>
    <t>0,58*131,5*2"plný panel"*1,05"prořez 5%"</t>
  </si>
  <si>
    <t>58</t>
  </si>
  <si>
    <t>767995114</t>
  </si>
  <si>
    <t>Montáž ostatních atypických zámečnických konstrukcí hmotnosti přes 20 do 50 kg</t>
  </si>
  <si>
    <t>822551174</t>
  </si>
  <si>
    <t>https://podminky.urs.cz/item/CS_URS_2024_01/767995114</t>
  </si>
  <si>
    <t>(0,96*2,08)*16*20"dočasné kaslíky na kabely"</t>
  </si>
  <si>
    <t>59</t>
  </si>
  <si>
    <t>13814211</t>
  </si>
  <si>
    <t>plech hladký Pz jakost DX51+Z275 tl 2mm tabule</t>
  </si>
  <si>
    <t>1164922788</t>
  </si>
  <si>
    <t>(0,96*2,08)*16*20/1000"dočasné kaslíky na kabely"</t>
  </si>
  <si>
    <t>60</t>
  </si>
  <si>
    <t>767996704</t>
  </si>
  <si>
    <t>Demontáž ostatních zámečnických konstrukcí řezáním o hmotnosti jednotlivých dílů přes 250 do 500 kg</t>
  </si>
  <si>
    <t>2082619926</t>
  </si>
  <si>
    <t>https://podminky.urs.cz/item/CS_URS_2024_01/767996704</t>
  </si>
  <si>
    <t>"vstupní brána"300</t>
  </si>
  <si>
    <t>61</t>
  </si>
  <si>
    <t>R76799-1</t>
  </si>
  <si>
    <t>Broušení vnějších hran na poloměr r=2mm</t>
  </si>
  <si>
    <t>-1602588823</t>
  </si>
  <si>
    <t>450</t>
  </si>
  <si>
    <t>62</t>
  </si>
  <si>
    <t>767996701</t>
  </si>
  <si>
    <t>Demontáž ostatních zámečnických konstrukcí o hmotnosti jednotlivých dílů řezáním do 50 kg</t>
  </si>
  <si>
    <t>-1593792839</t>
  </si>
  <si>
    <t>https://podminky.urs.cz/item/CS_URS_2024_01/767996701</t>
  </si>
  <si>
    <t>"pochozí plechy"8981</t>
  </si>
  <si>
    <t>"drobné prvky-kaslíky na osvětlení, výztuy pod původními pochozími plechy"150</t>
  </si>
  <si>
    <t>63</t>
  </si>
  <si>
    <t>767996705</t>
  </si>
  <si>
    <t>Demontáž ostatních zámečnických konstrukcí řezáním o hmotnosti jednotlivých dílů přes 500 kg</t>
  </si>
  <si>
    <t>-1902467753</t>
  </si>
  <si>
    <t>https://podminky.urs.cz/item/CS_URS_2024_01/767996705</t>
  </si>
  <si>
    <t>Poznámka k položce:_x000D_
u pomocné plošiny vč. dopravy po pontonu (zapůjčí invester) a pomocného lešení</t>
  </si>
  <si>
    <t>"pomocná plošina"840</t>
  </si>
  <si>
    <t>64</t>
  </si>
  <si>
    <t>998767112</t>
  </si>
  <si>
    <t>Přesun hmot pro zámečnické konstrukce stanovený z hmotnosti přesunovaného materiálu vodorovná dopravní vzdálenost do 50 m s omezením mechanizace v objektech výšky přes 6 do 12 m</t>
  </si>
  <si>
    <t>-1508081310</t>
  </si>
  <si>
    <t>https://podminky.urs.cz/item/CS_URS_2024_01/998767112</t>
  </si>
  <si>
    <t>65</t>
  </si>
  <si>
    <t>998767193</t>
  </si>
  <si>
    <t>Přesun hmot pro zámečnické konstrukce stanovený z hmotnosti přesunovaného materiálu Příplatek k cenám za zvětšený přesun přes vymezenou největší dopravní vzdálenost do 500 m</t>
  </si>
  <si>
    <t>552413088</t>
  </si>
  <si>
    <t>https://podminky.urs.cz/item/CS_URS_2024_01/998767193</t>
  </si>
  <si>
    <t>789</t>
  </si>
  <si>
    <t>Povrchové úpravy ocelových konstrukcí a technologických zařízení</t>
  </si>
  <si>
    <t>66</t>
  </si>
  <si>
    <t>789121151</t>
  </si>
  <si>
    <t>Úpravy povrchů pod nátěry ocelových konstrukcí třídy I odstranění rzi a nečistot pomocí ručního nářadí stupeň přípravy St 2, stupeň zrezivění B</t>
  </si>
  <si>
    <t>1265300312</t>
  </si>
  <si>
    <t>https://podminky.urs.cz/item/CS_URS_2024_01/789121151</t>
  </si>
  <si>
    <t>"obroušení"150</t>
  </si>
  <si>
    <t>Práce a dodávky M</t>
  </si>
  <si>
    <t>21-M</t>
  </si>
  <si>
    <t>Elektromontáže</t>
  </si>
  <si>
    <t>67</t>
  </si>
  <si>
    <t>R21M-1</t>
  </si>
  <si>
    <t>Elektromontáže + revize</t>
  </si>
  <si>
    <t>-52301998</t>
  </si>
  <si>
    <t>68</t>
  </si>
  <si>
    <t>spm21m-1</t>
  </si>
  <si>
    <t>Svítidlo AEG280025 LED, 8,7W, IP54</t>
  </si>
  <si>
    <t>-32683523</t>
  </si>
  <si>
    <t>69</t>
  </si>
  <si>
    <t>34111036</t>
  </si>
  <si>
    <t>kabel silový s Cu jádrem 1kV 3x2,5mm2 (CYKY)</t>
  </si>
  <si>
    <t>766081917</t>
  </si>
  <si>
    <t>250</t>
  </si>
  <si>
    <t>70</t>
  </si>
  <si>
    <t>spm21M-2</t>
  </si>
  <si>
    <t>Přepínač řaz. 6, min IP44</t>
  </si>
  <si>
    <t>-749089937</t>
  </si>
  <si>
    <t>71</t>
  </si>
  <si>
    <t>spm21M-3</t>
  </si>
  <si>
    <t>Pomocný spojovací a jinde nespecifikovaný materiál</t>
  </si>
  <si>
    <t>-1650490289</t>
  </si>
  <si>
    <t>72</t>
  </si>
  <si>
    <t>032403000</t>
  </si>
  <si>
    <t>Provizorní přístupová lávka (70kg/m)</t>
  </si>
  <si>
    <t>-846802272</t>
  </si>
  <si>
    <t>https://podminky.urs.cz/item/CS_URS_2024_01/032403000</t>
  </si>
  <si>
    <t>Poznámka k položce:_x000D_
Položka obsahuje montáž, pronájem a demontáž provizorní lávky</t>
  </si>
  <si>
    <t>132,4</t>
  </si>
  <si>
    <t>SO-02 - Zesílení ocelové lávky</t>
  </si>
  <si>
    <t>28824440</t>
  </si>
  <si>
    <t>TechTest s.r.o.</t>
  </si>
  <si>
    <t>CZ28824440</t>
  </si>
  <si>
    <t xml:space="preserve">    1 - Zesílení diagonál</t>
  </si>
  <si>
    <t xml:space="preserve">    2 - Úprava příčníků</t>
  </si>
  <si>
    <t xml:space="preserve">    3 - Opravy svarů na konstrukci</t>
  </si>
  <si>
    <t>Zesílení diagonál</t>
  </si>
  <si>
    <t>1.1</t>
  </si>
  <si>
    <t>Zaměření zhotovitele - délky položek dle skutečnosti</t>
  </si>
  <si>
    <t>hod</t>
  </si>
  <si>
    <t>-1425185730</t>
  </si>
  <si>
    <t>8*2*2"2 lidi x 2 prac.dny"</t>
  </si>
  <si>
    <t>1.2</t>
  </si>
  <si>
    <t>Výroba (VTD, dělení ZM, broušení doprava)</t>
  </si>
  <si>
    <t>-1292191360</t>
  </si>
  <si>
    <t>2782</t>
  </si>
  <si>
    <t>1.3</t>
  </si>
  <si>
    <t>Přetryskání / broušení a čištění ploch pro svařování</t>
  </si>
  <si>
    <t>bm´svar</t>
  </si>
  <si>
    <t>-2080306577</t>
  </si>
  <si>
    <t>620</t>
  </si>
  <si>
    <t>1.4</t>
  </si>
  <si>
    <t>Montáž (cca 620m svarů - a4/a3, zavíčkování, opravy svarů)</t>
  </si>
  <si>
    <t>386457321</t>
  </si>
  <si>
    <t>140-1</t>
  </si>
  <si>
    <t>trubka ocelová bezešvá hladká S355J2H+N 114x4,0mm</t>
  </si>
  <si>
    <t>256</t>
  </si>
  <si>
    <t>60211314</t>
  </si>
  <si>
    <t>283,4</t>
  </si>
  <si>
    <t>140-2</t>
  </si>
  <si>
    <t>trubka ocelová bezešvá hladká S355J2H+N 133x4,5mm</t>
  </si>
  <si>
    <t>-316057802</t>
  </si>
  <si>
    <t>371,8+371,8</t>
  </si>
  <si>
    <t>140-3</t>
  </si>
  <si>
    <t>trubka ocelová bezešvá hladká S355J2H+N 159x5,6mm</t>
  </si>
  <si>
    <t>-1101373559</t>
  </si>
  <si>
    <t>551,2+551,2</t>
  </si>
  <si>
    <t>552-1</t>
  </si>
  <si>
    <t>trubka ocelová bezešvá hladká S355J2H+N 168x6,3mm</t>
  </si>
  <si>
    <t>-496980841</t>
  </si>
  <si>
    <t>652,6</t>
  </si>
  <si>
    <t>1.5</t>
  </si>
  <si>
    <t>NDT VT+PT</t>
  </si>
  <si>
    <t>-489390216</t>
  </si>
  <si>
    <t>Poznámka k položce:_x000D_
VT+PT+Doprava+Protokoly</t>
  </si>
  <si>
    <t>1.6</t>
  </si>
  <si>
    <t>Opravy stávajících svarů, broušení, čištění</t>
  </si>
  <si>
    <t>-459678474</t>
  </si>
  <si>
    <t xml:space="preserve">Poznámka k položce:_x000D_
Předpoklad oprava cca 450 bm svarů (150 mont hodin)_x000D_
Bude upřesnšno po otryskání konstrukce a oceněno jako více-méněpráce._x000D_
</t>
  </si>
  <si>
    <t>Úprava příčníků</t>
  </si>
  <si>
    <t>2.1</t>
  </si>
  <si>
    <t>-871512263</t>
  </si>
  <si>
    <t>476</t>
  </si>
  <si>
    <t>2.2</t>
  </si>
  <si>
    <t>-1884608535</t>
  </si>
  <si>
    <t>2.3</t>
  </si>
  <si>
    <t>Montáž (cca 450m svarů - a4/a3, zavíčkování, opravy svarů)</t>
  </si>
  <si>
    <t>-187587169</t>
  </si>
  <si>
    <t>136-1</t>
  </si>
  <si>
    <t>plech ocelový hladký jakost S355J2+N tl 5mm tabule</t>
  </si>
  <si>
    <t>2086554367</t>
  </si>
  <si>
    <t>(58,9+412,1+4,8)/1000</t>
  </si>
  <si>
    <t>309-1</t>
  </si>
  <si>
    <t>šroub metrický celozávit ČSN EN ISO 4017 (DIN933) 8.8 BZ M12x10mm</t>
  </si>
  <si>
    <t>100 kus</t>
  </si>
  <si>
    <t>-814079634</t>
  </si>
  <si>
    <t>24/100</t>
  </si>
  <si>
    <t>2.4</t>
  </si>
  <si>
    <t>626344591</t>
  </si>
  <si>
    <t>2.5</t>
  </si>
  <si>
    <t>-1756634559</t>
  </si>
  <si>
    <t xml:space="preserve">Poznámka k položce:_x000D_
Předpoklad oprava cca 300 bm svarů (100 mont hodin)_x000D_
Bude upřesnšno po otryskání konstrukce a oceněno jako více-méněpráce._x000D_
</t>
  </si>
  <si>
    <t>Opravy svarů na konstrukci</t>
  </si>
  <si>
    <t>3.1</t>
  </si>
  <si>
    <t>Opravy svarů na konstrukci (zápaly, kuličky, vrypy, převýšení)</t>
  </si>
  <si>
    <t>1750065444</t>
  </si>
  <si>
    <t xml:space="preserve">Poznámka k položce:_x000D_
Předpoklad oprava cca 800 bm svarů (250 mont hodin)_x000D_
Bude upřesnšno po otryskání konstrukce a oceněno jako více-méněpráce._x000D_
</t>
  </si>
  <si>
    <t>plocha konzol</t>
  </si>
  <si>
    <t>26,806</t>
  </si>
  <si>
    <t>SO-03 - Sanace konzol</t>
  </si>
  <si>
    <t>373071903</t>
  </si>
  <si>
    <t>-1105430415</t>
  </si>
  <si>
    <t>6*1,517 'Přepočtené koeficientem množství</t>
  </si>
  <si>
    <t>113156203</t>
  </si>
  <si>
    <t>Tryskání ocelovými broky vodorovných konstrukcí, plochy přes 300 do 500 m2</t>
  </si>
  <si>
    <t>1800788025</t>
  </si>
  <si>
    <t>https://podminky.urs.cz/item/CS_URS_2024_01/113156203</t>
  </si>
  <si>
    <t>"plochy konzol"(2,5*(0,7+0,95)*2+0,7*0,95)*2</t>
  </si>
  <si>
    <t>"podhled+opěra"1,77*3,3+0,95*3,3</t>
  </si>
  <si>
    <t>FIG</t>
  </si>
  <si>
    <t>Rozpad figury: K</t>
  </si>
  <si>
    <t>-1744807151</t>
  </si>
  <si>
    <t>5*30</t>
  </si>
  <si>
    <t>-1357292565</t>
  </si>
  <si>
    <t>5*30*30</t>
  </si>
  <si>
    <t>1534827699</t>
  </si>
  <si>
    <t>-112032862</t>
  </si>
  <si>
    <t>946221123</t>
  </si>
  <si>
    <t>Lešení zavěšené na potrubních mostech nebo na mostní konstrukci dílcové s podlahami s provozním zatížením tř. 2 přes 75 do 150 kg/m2, umístěné ve výšce přes 20 do 30 m montáž</t>
  </si>
  <si>
    <t>-1708912540</t>
  </si>
  <si>
    <t>https://podminky.urs.cz/item/CS_URS_2024_01/946221123</t>
  </si>
  <si>
    <t>5*10</t>
  </si>
  <si>
    <t>946221223</t>
  </si>
  <si>
    <t>Lešení zavěšené na potrubních mostech nebo na mostní konstrukci dílcové s podlahami s provozním zatížením tř. 2 přes 75 do 150 kg/m2, umístěné ve výšce přes 20 do 30 m příplatek k ceně za každý den použití</t>
  </si>
  <si>
    <t>-998971549</t>
  </si>
  <si>
    <t>https://podminky.urs.cz/item/CS_URS_2024_01/946221223</t>
  </si>
  <si>
    <t>5*10*30</t>
  </si>
  <si>
    <t>946221823</t>
  </si>
  <si>
    <t>Lešení zavěšené na potrubních mostech nebo na mostní konstrukci dílcové s podlahami s provozním zatížením tř. 2 přes 75 do 150 kg/m2, umístěné ve výšce přes 20 do 30 m demontáž</t>
  </si>
  <si>
    <t>-440205832</t>
  </si>
  <si>
    <t>https://podminky.urs.cz/item/CS_URS_2024_01/946221823</t>
  </si>
  <si>
    <t>985112111</t>
  </si>
  <si>
    <t>Odsekání degradovaného betonu stěn, tloušťky do 10 mm</t>
  </si>
  <si>
    <t>-1658114229</t>
  </si>
  <si>
    <t>https://podminky.urs.cz/item/CS_URS_2024_01/985112111</t>
  </si>
  <si>
    <t>"plochy konzol - 50%"K*0,5</t>
  </si>
  <si>
    <t>985113111</t>
  </si>
  <si>
    <t>Pemrlování povrchu betonu stěn</t>
  </si>
  <si>
    <t>-934984663</t>
  </si>
  <si>
    <t>https://podminky.urs.cz/item/CS_URS_2024_01/985113111</t>
  </si>
  <si>
    <t>"plochy konzol"K</t>
  </si>
  <si>
    <t>985311311-1</t>
  </si>
  <si>
    <t>-859098563</t>
  </si>
  <si>
    <t>"plochy povrchů konzol"K</t>
  </si>
  <si>
    <t>Mezisoučet</t>
  </si>
  <si>
    <t>K*0,5"50% z celkové plochy"</t>
  </si>
  <si>
    <t>985321211</t>
  </si>
  <si>
    <t>Ochranný nátěr betonářské výztuže 1 vrstva tloušťky 1 mm na epoxidové bázi stěn, líce kleneb a podhledů</t>
  </si>
  <si>
    <t>1636230107</t>
  </si>
  <si>
    <t>https://podminky.urs.cz/item/CS_URS_2024_01/985321211</t>
  </si>
  <si>
    <t>985324211-1</t>
  </si>
  <si>
    <t>Ochranný nátěr betonu s nízským odporem proti propustnosti vodních par - světle šedá barva</t>
  </si>
  <si>
    <t>-2007732783</t>
  </si>
  <si>
    <t>R98-1</t>
  </si>
  <si>
    <t>Pojistné statické zajištění podložiskové oblasti (železobetonová konzola, ozub pod ložiskem)</t>
  </si>
  <si>
    <t>32332070</t>
  </si>
  <si>
    <t>Poznámka k položce:_x000D_
převázání podložiskových oblastí s trhlinami pomocí svaření ?krabice" z L-profilů umístěných v hranách konzoly případně v kombinaci se  stažením pomocí závitových tyčí_x000D_
včetně návrhu a statického posudku</t>
  </si>
  <si>
    <t>R9854-1</t>
  </si>
  <si>
    <t>Podbetonování levého ložistka</t>
  </si>
  <si>
    <t>-1736768407</t>
  </si>
  <si>
    <t>985422123</t>
  </si>
  <si>
    <t>Injektáž trhlin v betonových nebo železobetonových konstrukcích nízkotlaká do 0,6 MP s injektážními jehlami vloženými do vrtů včetně jejich vyvrtání epoxidovou injektážní hmotou šířka trhlin přes 0,5 do 1 mm tloušťka konstrukce přes 200 do 300 mm</t>
  </si>
  <si>
    <t>-2103862039</t>
  </si>
  <si>
    <t>https://podminky.urs.cz/item/CS_URS_2024_01/985422123</t>
  </si>
  <si>
    <t>"LK"3*0,42+3*0,42+4*0,42</t>
  </si>
  <si>
    <t>"PK"0,42+0,11*2+0,42</t>
  </si>
  <si>
    <t>-504676906</t>
  </si>
  <si>
    <t>997013153</t>
  </si>
  <si>
    <t>Vnitrostaveništní doprava suti a vybouraných hmot vodorovně do 50 m s naložením s omezením mechanizace pro budovy a haly výšky přes 9 do 12 m</t>
  </si>
  <si>
    <t>1595264825</t>
  </si>
  <si>
    <t>https://podminky.urs.cz/item/CS_URS_2024_01/997013153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</si>
  <si>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</si>
  <si>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812227520</t>
  </si>
  <si>
    <t>2,353*10 'Přepočtené koeficientem množství</t>
  </si>
  <si>
    <t>724410282</t>
  </si>
  <si>
    <t>Odvoz suti a vybouraných hmot na skládku nebo meziskládku se složením, na vzdálenost Příplatek k ceně za každý další započatý 1 km přes 1 km</t>
  </si>
  <si>
    <t>539984830</t>
  </si>
  <si>
    <t>2,353*9 'Přepočtené koeficientem množství</t>
  </si>
  <si>
    <t>696497982</t>
  </si>
  <si>
    <t>1078715509</t>
  </si>
  <si>
    <t>1384432692</t>
  </si>
  <si>
    <t>586410211</t>
  </si>
  <si>
    <t>"plocha povrchů konzol"K</t>
  </si>
  <si>
    <t>1809288727</t>
  </si>
  <si>
    <t>723855153</t>
  </si>
  <si>
    <t>k*2</t>
  </si>
  <si>
    <t>-1605637098</t>
  </si>
  <si>
    <t>998711102</t>
  </si>
  <si>
    <t>Přesun hmot pro izolace proti vodě, vlhkosti a plynům stanovený z hmotnosti přesunovaného materiálu vodorovná dopravní vzdálenost do 50 m základní v objektech výšky přes 6 do 12 m</t>
  </si>
  <si>
    <t>-1006889379</t>
  </si>
  <si>
    <t>https://podminky.urs.cz/item/CS_URS_2024_01/998711102</t>
  </si>
  <si>
    <t>SEZNAM FIGUR</t>
  </si>
  <si>
    <t>Výměra</t>
  </si>
  <si>
    <t xml:space="preserve"> SO-03</t>
  </si>
  <si>
    <t>Použití figury:</t>
  </si>
  <si>
    <t>Bezprašné tryskání ocelovými broky vodovných ploch přes 300 m2 do 500 m2</t>
  </si>
  <si>
    <t>Provedení hydroizolace železničních mostovek pryskyřicemi nátěrem penetračním</t>
  </si>
  <si>
    <t>Hydroizolace železničních mostovek pryskyřicemi plastbetonem tloušťky 10 mm</t>
  </si>
  <si>
    <t>Odsekání degradovaného betonu stěn tl do 10 mm</t>
  </si>
  <si>
    <t>Ochranný nátěr výztuže na epoxidové bázi stěn, líce kleneb a podhledů 1 vrstva tl 1 mm</t>
  </si>
  <si>
    <t>Ochranný nátěr betonu s nízským odporem proti propustnosti vodních par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</si>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</sst>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00"/>
      <name val="Arial CE"/>
    </font>
    <font>
      <b/>
      <sz val="9"/>
      <name val="Arial CE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4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7" fillId="0" borderId="0" xfId="0" applyFont="1" applyAlignment="1">
      <alignment vertical="center" wrapText="1"/>
    </xf>
    <xf numFmtId="0" fontId="38" fillId="0" borderId="23" xfId="0" applyFont="1" applyBorder="1" applyAlignment="1">
      <alignment horizontal="center" vertical="center"/>
    </xf>
    <xf numFmtId="49" fontId="38" fillId="0" borderId="23" xfId="0" applyNumberFormat="1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center" vertical="center" wrapText="1"/>
    </xf>
    <xf numFmtId="167" fontId="38" fillId="0" borderId="23" xfId="0" applyNumberFormat="1" applyFont="1" applyBorder="1" applyAlignment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167" fontId="21" fillId="0" borderId="0" xfId="0" applyNumberFormat="1" applyFont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12" fillId="0" borderId="1" xfId="0" applyFont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7" xfId="0" applyFont="1" applyBorder="1" applyAlignment="1">
      <alignment vertical="top"/>
    </xf>
    <xf numFmtId="0" fontId="12" fillId="0" borderId="28" xfId="0" applyFont="1" applyBorder="1" applyAlignment="1">
      <alignment vertical="top"/>
    </xf>
    <xf numFmtId="0" fontId="12" fillId="0" borderId="30" xfId="0" applyFont="1" applyBorder="1" applyAlignment="1">
      <alignment vertical="top"/>
    </xf>
    <xf numFmtId="0" fontId="12" fillId="0" borderId="29" xfId="0" applyFont="1" applyBorder="1" applyAlignment="1">
      <alignment vertical="top"/>
    </xf>
    <xf numFmtId="0" fontId="12" fillId="0" borderId="31" xfId="0" applyFont="1" applyBorder="1" applyAlignment="1">
      <alignment vertical="top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left"/>
    </xf>
    <xf numFmtId="0" fontId="42" fillId="0" borderId="1" xfId="0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0" fillId="0" borderId="0" xfId="0" applyAlignme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966075211" TargetMode="External"/><Relationship Id="rId18" Type="http://schemas.openxmlformats.org/officeDocument/2006/relationships/hyperlink" Target="https://podminky.urs.cz/item/CS_URS_2024_01/997013509" TargetMode="External"/><Relationship Id="rId26" Type="http://schemas.openxmlformats.org/officeDocument/2006/relationships/hyperlink" Target="https://podminky.urs.cz/item/CS_URS_2024_01/998711112" TargetMode="External"/><Relationship Id="rId21" Type="http://schemas.openxmlformats.org/officeDocument/2006/relationships/hyperlink" Target="https://podminky.urs.cz/item/CS_URS_2024_01/997321522" TargetMode="External"/><Relationship Id="rId34" Type="http://schemas.openxmlformats.org/officeDocument/2006/relationships/hyperlink" Target="https://podminky.urs.cz/item/CS_URS_2024_01/998767193" TargetMode="External"/><Relationship Id="rId7" Type="http://schemas.openxmlformats.org/officeDocument/2006/relationships/hyperlink" Target="https://podminky.urs.cz/item/CS_URS_2024_01/944611211" TargetMode="External"/><Relationship Id="rId12" Type="http://schemas.openxmlformats.org/officeDocument/2006/relationships/hyperlink" Target="https://podminky.urs.cz/item/CS_URS_2024_01/949221811" TargetMode="External"/><Relationship Id="rId17" Type="http://schemas.openxmlformats.org/officeDocument/2006/relationships/hyperlink" Target="https://podminky.urs.cz/item/CS_URS_2024_01/997013501" TargetMode="External"/><Relationship Id="rId25" Type="http://schemas.openxmlformats.org/officeDocument/2006/relationships/hyperlink" Target="https://podminky.urs.cz/item/CS_URS_2024_01/711381022" TargetMode="External"/><Relationship Id="rId33" Type="http://schemas.openxmlformats.org/officeDocument/2006/relationships/hyperlink" Target="https://podminky.urs.cz/item/CS_URS_2024_01/998767112" TargetMode="External"/><Relationship Id="rId2" Type="http://schemas.openxmlformats.org/officeDocument/2006/relationships/hyperlink" Target="https://podminky.urs.cz/item/CS_URS_2024_01/628613233" TargetMode="External"/><Relationship Id="rId16" Type="http://schemas.openxmlformats.org/officeDocument/2006/relationships/hyperlink" Target="https://podminky.urs.cz/item/CS_URS_2024_01/997013219" TargetMode="External"/><Relationship Id="rId20" Type="http://schemas.openxmlformats.org/officeDocument/2006/relationships/hyperlink" Target="https://podminky.urs.cz/item/CS_URS_2024_01/997013871" TargetMode="External"/><Relationship Id="rId29" Type="http://schemas.openxmlformats.org/officeDocument/2006/relationships/hyperlink" Target="https://podminky.urs.cz/item/CS_URS_2024_01/767995114" TargetMode="External"/><Relationship Id="rId1" Type="http://schemas.openxmlformats.org/officeDocument/2006/relationships/hyperlink" Target="https://podminky.urs.cz/item/CS_URS_2024_01/619991011" TargetMode="External"/><Relationship Id="rId6" Type="http://schemas.openxmlformats.org/officeDocument/2006/relationships/hyperlink" Target="https://podminky.urs.cz/item/CS_URS_2024_01/944611111" TargetMode="External"/><Relationship Id="rId11" Type="http://schemas.openxmlformats.org/officeDocument/2006/relationships/hyperlink" Target="https://podminky.urs.cz/item/CS_URS_2024_01/949221211" TargetMode="External"/><Relationship Id="rId24" Type="http://schemas.openxmlformats.org/officeDocument/2006/relationships/hyperlink" Target="https://podminky.urs.cz/item/CS_URS_2024_01/711381021" TargetMode="External"/><Relationship Id="rId32" Type="http://schemas.openxmlformats.org/officeDocument/2006/relationships/hyperlink" Target="https://podminky.urs.cz/item/CS_URS_2024_01/767996705" TargetMode="External"/><Relationship Id="rId37" Type="http://schemas.openxmlformats.org/officeDocument/2006/relationships/drawing" Target="../drawings/drawing3.xml"/><Relationship Id="rId5" Type="http://schemas.openxmlformats.org/officeDocument/2006/relationships/hyperlink" Target="https://podminky.urs.cz/item/CS_URS_2024_01/911121311" TargetMode="External"/><Relationship Id="rId15" Type="http://schemas.openxmlformats.org/officeDocument/2006/relationships/hyperlink" Target="https://podminky.urs.cz/item/CS_URS_2024_01/997013213" TargetMode="External"/><Relationship Id="rId23" Type="http://schemas.openxmlformats.org/officeDocument/2006/relationships/hyperlink" Target="https://podminky.urs.cz/item/CS_URS_2024_01/998212191" TargetMode="External"/><Relationship Id="rId28" Type="http://schemas.openxmlformats.org/officeDocument/2006/relationships/hyperlink" Target="https://podminky.urs.cz/item/CS_URS_2024_01/767591002" TargetMode="External"/><Relationship Id="rId36" Type="http://schemas.openxmlformats.org/officeDocument/2006/relationships/hyperlink" Target="https://podminky.urs.cz/item/CS_URS_2024_01/032403000" TargetMode="External"/><Relationship Id="rId10" Type="http://schemas.openxmlformats.org/officeDocument/2006/relationships/hyperlink" Target="https://podminky.urs.cz/item/CS_URS_2024_01/949221111" TargetMode="External"/><Relationship Id="rId19" Type="http://schemas.openxmlformats.org/officeDocument/2006/relationships/hyperlink" Target="https://podminky.urs.cz/item/CS_URS_2024_01/997013843" TargetMode="External"/><Relationship Id="rId31" Type="http://schemas.openxmlformats.org/officeDocument/2006/relationships/hyperlink" Target="https://podminky.urs.cz/item/CS_URS_2024_01/767996701" TargetMode="External"/><Relationship Id="rId4" Type="http://schemas.openxmlformats.org/officeDocument/2006/relationships/hyperlink" Target="https://podminky.urs.cz/item/CS_URS_2024_01/911121211" TargetMode="External"/><Relationship Id="rId9" Type="http://schemas.openxmlformats.org/officeDocument/2006/relationships/hyperlink" Target="https://podminky.urs.cz/item/CS_URS_2024_01/946211332" TargetMode="External"/><Relationship Id="rId14" Type="http://schemas.openxmlformats.org/officeDocument/2006/relationships/hyperlink" Target="https://podminky.urs.cz/item/CS_URS_2024_01/997002611" TargetMode="External"/><Relationship Id="rId22" Type="http://schemas.openxmlformats.org/officeDocument/2006/relationships/hyperlink" Target="https://podminky.urs.cz/item/CS_URS_2024_01/998212111" TargetMode="External"/><Relationship Id="rId27" Type="http://schemas.openxmlformats.org/officeDocument/2006/relationships/hyperlink" Target="https://podminky.urs.cz/item/CS_URS_2024_01/998711193" TargetMode="External"/><Relationship Id="rId30" Type="http://schemas.openxmlformats.org/officeDocument/2006/relationships/hyperlink" Target="https://podminky.urs.cz/item/CS_URS_2024_01/767996704" TargetMode="External"/><Relationship Id="rId35" Type="http://schemas.openxmlformats.org/officeDocument/2006/relationships/hyperlink" Target="https://podminky.urs.cz/item/CS_URS_2024_01/789121151" TargetMode="External"/><Relationship Id="rId8" Type="http://schemas.openxmlformats.org/officeDocument/2006/relationships/hyperlink" Target="https://podminky.urs.cz/item/CS_URS_2024_01/944611811" TargetMode="External"/><Relationship Id="rId3" Type="http://schemas.openxmlformats.org/officeDocument/2006/relationships/hyperlink" Target="https://podminky.urs.cz/item/CS_URS_2024_01/62999211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946221223" TargetMode="External"/><Relationship Id="rId13" Type="http://schemas.openxmlformats.org/officeDocument/2006/relationships/hyperlink" Target="https://podminky.urs.cz/item/CS_URS_2024_01/985422123" TargetMode="External"/><Relationship Id="rId18" Type="http://schemas.openxmlformats.org/officeDocument/2006/relationships/hyperlink" Target="https://podminky.urs.cz/item/CS_URS_2024_01/997013509" TargetMode="External"/><Relationship Id="rId3" Type="http://schemas.openxmlformats.org/officeDocument/2006/relationships/hyperlink" Target="https://podminky.urs.cz/item/CS_URS_2024_01/944611111" TargetMode="External"/><Relationship Id="rId21" Type="http://schemas.openxmlformats.org/officeDocument/2006/relationships/hyperlink" Target="https://podminky.urs.cz/item/CS_URS_2024_01/998212191" TargetMode="External"/><Relationship Id="rId7" Type="http://schemas.openxmlformats.org/officeDocument/2006/relationships/hyperlink" Target="https://podminky.urs.cz/item/CS_URS_2024_01/946221123" TargetMode="External"/><Relationship Id="rId12" Type="http://schemas.openxmlformats.org/officeDocument/2006/relationships/hyperlink" Target="https://podminky.urs.cz/item/CS_URS_2024_01/985321211" TargetMode="External"/><Relationship Id="rId17" Type="http://schemas.openxmlformats.org/officeDocument/2006/relationships/hyperlink" Target="https://podminky.urs.cz/item/CS_URS_2024_01/997013501" TargetMode="External"/><Relationship Id="rId25" Type="http://schemas.openxmlformats.org/officeDocument/2006/relationships/drawing" Target="../drawings/drawing5.xml"/><Relationship Id="rId2" Type="http://schemas.openxmlformats.org/officeDocument/2006/relationships/hyperlink" Target="https://podminky.urs.cz/item/CS_URS_2024_01/113156203" TargetMode="External"/><Relationship Id="rId16" Type="http://schemas.openxmlformats.org/officeDocument/2006/relationships/hyperlink" Target="https://podminky.urs.cz/item/CS_URS_2024_01/997013219" TargetMode="External"/><Relationship Id="rId20" Type="http://schemas.openxmlformats.org/officeDocument/2006/relationships/hyperlink" Target="https://podminky.urs.cz/item/CS_URS_2024_01/998212111" TargetMode="External"/><Relationship Id="rId1" Type="http://schemas.openxmlformats.org/officeDocument/2006/relationships/hyperlink" Target="https://podminky.urs.cz/item/CS_URS_2024_01/628613233" TargetMode="External"/><Relationship Id="rId6" Type="http://schemas.openxmlformats.org/officeDocument/2006/relationships/hyperlink" Target="https://podminky.urs.cz/item/CS_URS_2024_01/946211332" TargetMode="External"/><Relationship Id="rId11" Type="http://schemas.openxmlformats.org/officeDocument/2006/relationships/hyperlink" Target="https://podminky.urs.cz/item/CS_URS_2024_01/985113111" TargetMode="External"/><Relationship Id="rId24" Type="http://schemas.openxmlformats.org/officeDocument/2006/relationships/hyperlink" Target="https://podminky.urs.cz/item/CS_URS_2024_01/998711102" TargetMode="External"/><Relationship Id="rId5" Type="http://schemas.openxmlformats.org/officeDocument/2006/relationships/hyperlink" Target="https://podminky.urs.cz/item/CS_URS_2024_01/944611811" TargetMode="External"/><Relationship Id="rId15" Type="http://schemas.openxmlformats.org/officeDocument/2006/relationships/hyperlink" Target="https://podminky.urs.cz/item/CS_URS_2024_01/997013153" TargetMode="External"/><Relationship Id="rId23" Type="http://schemas.openxmlformats.org/officeDocument/2006/relationships/hyperlink" Target="https://podminky.urs.cz/item/CS_URS_2024_01/711381022" TargetMode="External"/><Relationship Id="rId10" Type="http://schemas.openxmlformats.org/officeDocument/2006/relationships/hyperlink" Target="https://podminky.urs.cz/item/CS_URS_2024_01/985112111" TargetMode="External"/><Relationship Id="rId19" Type="http://schemas.openxmlformats.org/officeDocument/2006/relationships/hyperlink" Target="https://podminky.urs.cz/item/CS_URS_2024_01/997013871" TargetMode="External"/><Relationship Id="rId4" Type="http://schemas.openxmlformats.org/officeDocument/2006/relationships/hyperlink" Target="https://podminky.urs.cz/item/CS_URS_2024_01/944611211" TargetMode="External"/><Relationship Id="rId9" Type="http://schemas.openxmlformats.org/officeDocument/2006/relationships/hyperlink" Target="https://podminky.urs.cz/item/CS_URS_2024_01/946221823" TargetMode="External"/><Relationship Id="rId14" Type="http://schemas.openxmlformats.org/officeDocument/2006/relationships/hyperlink" Target="https://podminky.urs.cz/item/CS_URS_2024_01/997002611" TargetMode="External"/><Relationship Id="rId22" Type="http://schemas.openxmlformats.org/officeDocument/2006/relationships/hyperlink" Target="https://podminky.urs.cz/item/CS_URS_2024_01/71138102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0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85" t="s">
        <v>14</v>
      </c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  <c r="AM5" s="323"/>
      <c r="AN5" s="323"/>
      <c r="AO5" s="323"/>
      <c r="AR5" s="20"/>
      <c r="BE5" s="282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86" t="s">
        <v>17</v>
      </c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23"/>
      <c r="AR6" s="20"/>
      <c r="BE6" s="283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21</v>
      </c>
      <c r="AR7" s="20"/>
      <c r="BE7" s="283"/>
      <c r="BS7" s="17" t="s">
        <v>6</v>
      </c>
    </row>
    <row r="8" spans="1:74" ht="12" customHeight="1">
      <c r="B8" s="20"/>
      <c r="D8" s="27" t="s">
        <v>22</v>
      </c>
      <c r="K8" s="25" t="s">
        <v>23</v>
      </c>
      <c r="AK8" s="27" t="s">
        <v>24</v>
      </c>
      <c r="AN8" s="28" t="s">
        <v>25</v>
      </c>
      <c r="AR8" s="20"/>
      <c r="BE8" s="283"/>
      <c r="BS8" s="17" t="s">
        <v>6</v>
      </c>
    </row>
    <row r="9" spans="1:74" ht="29.25" customHeight="1">
      <c r="B9" s="20"/>
      <c r="D9" s="24" t="s">
        <v>26</v>
      </c>
      <c r="K9" s="29" t="s">
        <v>27</v>
      </c>
      <c r="AK9" s="24" t="s">
        <v>28</v>
      </c>
      <c r="AN9" s="29" t="s">
        <v>29</v>
      </c>
      <c r="AR9" s="20"/>
      <c r="BE9" s="283"/>
      <c r="BS9" s="17" t="s">
        <v>6</v>
      </c>
    </row>
    <row r="10" spans="1:74" ht="12" customHeight="1">
      <c r="B10" s="20"/>
      <c r="D10" s="27" t="s">
        <v>30</v>
      </c>
      <c r="AK10" s="27" t="s">
        <v>31</v>
      </c>
      <c r="AN10" s="25" t="s">
        <v>32</v>
      </c>
      <c r="AR10" s="20"/>
      <c r="BE10" s="283"/>
      <c r="BS10" s="17" t="s">
        <v>6</v>
      </c>
    </row>
    <row r="11" spans="1:74" ht="18.399999999999999" customHeight="1">
      <c r="B11" s="20"/>
      <c r="E11" s="25" t="s">
        <v>33</v>
      </c>
      <c r="AK11" s="27" t="s">
        <v>34</v>
      </c>
      <c r="AN11" s="25" t="s">
        <v>35</v>
      </c>
      <c r="AR11" s="20"/>
      <c r="BE11" s="283"/>
      <c r="BS11" s="17" t="s">
        <v>6</v>
      </c>
    </row>
    <row r="12" spans="1:74" ht="6.95" customHeight="1">
      <c r="B12" s="20"/>
      <c r="AR12" s="20"/>
      <c r="BE12" s="283"/>
      <c r="BS12" s="17" t="s">
        <v>6</v>
      </c>
    </row>
    <row r="13" spans="1:74" ht="12" customHeight="1">
      <c r="B13" s="20"/>
      <c r="D13" s="27" t="s">
        <v>36</v>
      </c>
      <c r="AK13" s="27" t="s">
        <v>31</v>
      </c>
      <c r="AN13" s="30" t="s">
        <v>37</v>
      </c>
      <c r="AR13" s="20"/>
      <c r="BE13" s="283"/>
      <c r="BS13" s="17" t="s">
        <v>6</v>
      </c>
    </row>
    <row r="14" spans="1:74">
      <c r="B14" s="20"/>
      <c r="E14" s="287" t="s">
        <v>37</v>
      </c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7" t="s">
        <v>34</v>
      </c>
      <c r="AN14" s="30" t="s">
        <v>37</v>
      </c>
      <c r="AR14" s="20"/>
      <c r="BE14" s="283"/>
      <c r="BS14" s="17" t="s">
        <v>6</v>
      </c>
    </row>
    <row r="15" spans="1:74" ht="6.95" customHeight="1">
      <c r="B15" s="20"/>
      <c r="AR15" s="20"/>
      <c r="BE15" s="283"/>
      <c r="BS15" s="17" t="s">
        <v>4</v>
      </c>
    </row>
    <row r="16" spans="1:74" ht="12" customHeight="1">
      <c r="B16" s="20"/>
      <c r="D16" s="27" t="s">
        <v>38</v>
      </c>
      <c r="AK16" s="27" t="s">
        <v>31</v>
      </c>
      <c r="AN16" s="25" t="s">
        <v>39</v>
      </c>
      <c r="AR16" s="20"/>
      <c r="BE16" s="283"/>
      <c r="BS16" s="17" t="s">
        <v>4</v>
      </c>
    </row>
    <row r="17" spans="2:71" ht="18.399999999999999" customHeight="1">
      <c r="B17" s="20"/>
      <c r="E17" s="25" t="s">
        <v>40</v>
      </c>
      <c r="AK17" s="27" t="s">
        <v>34</v>
      </c>
      <c r="AN17" s="25" t="s">
        <v>41</v>
      </c>
      <c r="AR17" s="20"/>
      <c r="BE17" s="283"/>
      <c r="BS17" s="17" t="s">
        <v>42</v>
      </c>
    </row>
    <row r="18" spans="2:71" ht="6.95" customHeight="1">
      <c r="B18" s="20"/>
      <c r="AR18" s="20"/>
      <c r="BE18" s="283"/>
      <c r="BS18" s="17" t="s">
        <v>6</v>
      </c>
    </row>
    <row r="19" spans="2:71" ht="12" customHeight="1">
      <c r="B19" s="20"/>
      <c r="D19" s="27" t="s">
        <v>43</v>
      </c>
      <c r="AK19" s="27" t="s">
        <v>31</v>
      </c>
      <c r="AN19" s="25" t="s">
        <v>44</v>
      </c>
      <c r="AR19" s="20"/>
      <c r="BE19" s="283"/>
      <c r="BS19" s="17" t="s">
        <v>6</v>
      </c>
    </row>
    <row r="20" spans="2:71" ht="18.399999999999999" customHeight="1">
      <c r="B20" s="20"/>
      <c r="E20" s="25" t="s">
        <v>45</v>
      </c>
      <c r="AK20" s="27" t="s">
        <v>34</v>
      </c>
      <c r="AN20" s="25" t="s">
        <v>44</v>
      </c>
      <c r="AR20" s="20"/>
      <c r="BE20" s="283"/>
      <c r="BS20" s="17" t="s">
        <v>4</v>
      </c>
    </row>
    <row r="21" spans="2:71" ht="6.95" customHeight="1">
      <c r="B21" s="20"/>
      <c r="AR21" s="20"/>
      <c r="BE21" s="283"/>
    </row>
    <row r="22" spans="2:71" ht="12" customHeight="1">
      <c r="B22" s="20"/>
      <c r="D22" s="27" t="s">
        <v>46</v>
      </c>
      <c r="AR22" s="20"/>
      <c r="BE22" s="283"/>
    </row>
    <row r="23" spans="2:71" ht="47.25" customHeight="1">
      <c r="B23" s="20"/>
      <c r="E23" s="289" t="s">
        <v>47</v>
      </c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R23" s="20"/>
      <c r="BE23" s="283"/>
    </row>
    <row r="24" spans="2:71" ht="6.95" customHeight="1">
      <c r="B24" s="20"/>
      <c r="AR24" s="20"/>
      <c r="BE24" s="283"/>
    </row>
    <row r="25" spans="2:71" ht="6.95" customHeight="1">
      <c r="B25" s="2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0"/>
      <c r="BE25" s="283"/>
    </row>
    <row r="26" spans="2:71" s="1" customFormat="1" ht="25.9" customHeight="1">
      <c r="B26" s="33"/>
      <c r="D26" s="34" t="s">
        <v>48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90">
        <f>ROUND(AG54,2)</f>
        <v>0</v>
      </c>
      <c r="AL26" s="291"/>
      <c r="AM26" s="291"/>
      <c r="AN26" s="291"/>
      <c r="AO26" s="291"/>
      <c r="AR26" s="33"/>
      <c r="BE26" s="283"/>
    </row>
    <row r="27" spans="2:71" s="1" customFormat="1" ht="6.95" customHeight="1">
      <c r="B27" s="33"/>
      <c r="AR27" s="33"/>
      <c r="BE27" s="283"/>
    </row>
    <row r="28" spans="2:71" s="1" customFormat="1">
      <c r="B28" s="33"/>
      <c r="L28" s="292" t="s">
        <v>49</v>
      </c>
      <c r="M28" s="292"/>
      <c r="N28" s="292"/>
      <c r="O28" s="292"/>
      <c r="P28" s="292"/>
      <c r="W28" s="292" t="s">
        <v>50</v>
      </c>
      <c r="X28" s="292"/>
      <c r="Y28" s="292"/>
      <c r="Z28" s="292"/>
      <c r="AA28" s="292"/>
      <c r="AB28" s="292"/>
      <c r="AC28" s="292"/>
      <c r="AD28" s="292"/>
      <c r="AE28" s="292"/>
      <c r="AK28" s="292" t="s">
        <v>51</v>
      </c>
      <c r="AL28" s="292"/>
      <c r="AM28" s="292"/>
      <c r="AN28" s="292"/>
      <c r="AO28" s="292"/>
      <c r="AR28" s="33"/>
      <c r="BE28" s="283"/>
    </row>
    <row r="29" spans="2:71" s="2" customFormat="1" ht="14.45" customHeight="1">
      <c r="B29" s="37"/>
      <c r="D29" s="27" t="s">
        <v>52</v>
      </c>
      <c r="F29" s="27" t="s">
        <v>53</v>
      </c>
      <c r="L29" s="277">
        <v>0.21</v>
      </c>
      <c r="M29" s="276"/>
      <c r="N29" s="276"/>
      <c r="O29" s="276"/>
      <c r="P29" s="276"/>
      <c r="W29" s="275">
        <f>ROUND(AZ54, 2)</f>
        <v>0</v>
      </c>
      <c r="X29" s="276"/>
      <c r="Y29" s="276"/>
      <c r="Z29" s="276"/>
      <c r="AA29" s="276"/>
      <c r="AB29" s="276"/>
      <c r="AC29" s="276"/>
      <c r="AD29" s="276"/>
      <c r="AE29" s="276"/>
      <c r="AK29" s="275">
        <f>ROUND(AV54, 2)</f>
        <v>0</v>
      </c>
      <c r="AL29" s="276"/>
      <c r="AM29" s="276"/>
      <c r="AN29" s="276"/>
      <c r="AO29" s="276"/>
      <c r="AR29" s="37"/>
      <c r="BE29" s="284"/>
    </row>
    <row r="30" spans="2:71" s="2" customFormat="1" ht="14.45" customHeight="1">
      <c r="B30" s="37"/>
      <c r="F30" s="27" t="s">
        <v>54</v>
      </c>
      <c r="L30" s="277">
        <v>0.12</v>
      </c>
      <c r="M30" s="276"/>
      <c r="N30" s="276"/>
      <c r="O30" s="276"/>
      <c r="P30" s="276"/>
      <c r="W30" s="275">
        <f>ROUND(BA54, 2)</f>
        <v>0</v>
      </c>
      <c r="X30" s="276"/>
      <c r="Y30" s="276"/>
      <c r="Z30" s="276"/>
      <c r="AA30" s="276"/>
      <c r="AB30" s="276"/>
      <c r="AC30" s="276"/>
      <c r="AD30" s="276"/>
      <c r="AE30" s="276"/>
      <c r="AK30" s="275">
        <f>ROUND(AW54, 2)</f>
        <v>0</v>
      </c>
      <c r="AL30" s="276"/>
      <c r="AM30" s="276"/>
      <c r="AN30" s="276"/>
      <c r="AO30" s="276"/>
      <c r="AR30" s="37"/>
      <c r="BE30" s="284"/>
    </row>
    <row r="31" spans="2:71" s="2" customFormat="1" ht="14.45" hidden="1" customHeight="1">
      <c r="B31" s="37"/>
      <c r="F31" s="27" t="s">
        <v>55</v>
      </c>
      <c r="L31" s="277">
        <v>0.21</v>
      </c>
      <c r="M31" s="276"/>
      <c r="N31" s="276"/>
      <c r="O31" s="276"/>
      <c r="P31" s="276"/>
      <c r="W31" s="275">
        <f>ROUND(BB54, 2)</f>
        <v>0</v>
      </c>
      <c r="X31" s="276"/>
      <c r="Y31" s="276"/>
      <c r="Z31" s="276"/>
      <c r="AA31" s="276"/>
      <c r="AB31" s="276"/>
      <c r="AC31" s="276"/>
      <c r="AD31" s="276"/>
      <c r="AE31" s="276"/>
      <c r="AK31" s="275">
        <v>0</v>
      </c>
      <c r="AL31" s="276"/>
      <c r="AM31" s="276"/>
      <c r="AN31" s="276"/>
      <c r="AO31" s="276"/>
      <c r="AR31" s="37"/>
      <c r="BE31" s="284"/>
    </row>
    <row r="32" spans="2:71" s="2" customFormat="1" ht="14.45" hidden="1" customHeight="1">
      <c r="B32" s="37"/>
      <c r="F32" s="27" t="s">
        <v>56</v>
      </c>
      <c r="L32" s="277">
        <v>0.12</v>
      </c>
      <c r="M32" s="276"/>
      <c r="N32" s="276"/>
      <c r="O32" s="276"/>
      <c r="P32" s="276"/>
      <c r="W32" s="275">
        <f>ROUND(BC54, 2)</f>
        <v>0</v>
      </c>
      <c r="X32" s="276"/>
      <c r="Y32" s="276"/>
      <c r="Z32" s="276"/>
      <c r="AA32" s="276"/>
      <c r="AB32" s="276"/>
      <c r="AC32" s="276"/>
      <c r="AD32" s="276"/>
      <c r="AE32" s="276"/>
      <c r="AK32" s="275">
        <v>0</v>
      </c>
      <c r="AL32" s="276"/>
      <c r="AM32" s="276"/>
      <c r="AN32" s="276"/>
      <c r="AO32" s="276"/>
      <c r="AR32" s="37"/>
      <c r="BE32" s="284"/>
    </row>
    <row r="33" spans="2:44" s="2" customFormat="1" ht="14.45" hidden="1" customHeight="1">
      <c r="B33" s="37"/>
      <c r="F33" s="27" t="s">
        <v>57</v>
      </c>
      <c r="L33" s="277">
        <v>0</v>
      </c>
      <c r="M33" s="276"/>
      <c r="N33" s="276"/>
      <c r="O33" s="276"/>
      <c r="P33" s="276"/>
      <c r="W33" s="275">
        <f>ROUND(BD54, 2)</f>
        <v>0</v>
      </c>
      <c r="X33" s="276"/>
      <c r="Y33" s="276"/>
      <c r="Z33" s="276"/>
      <c r="AA33" s="276"/>
      <c r="AB33" s="276"/>
      <c r="AC33" s="276"/>
      <c r="AD33" s="276"/>
      <c r="AE33" s="276"/>
      <c r="AK33" s="275">
        <v>0</v>
      </c>
      <c r="AL33" s="276"/>
      <c r="AM33" s="276"/>
      <c r="AN33" s="276"/>
      <c r="AO33" s="276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58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59</v>
      </c>
      <c r="U35" s="40"/>
      <c r="V35" s="40"/>
      <c r="W35" s="40"/>
      <c r="X35" s="281" t="s">
        <v>60</v>
      </c>
      <c r="Y35" s="279"/>
      <c r="Z35" s="279"/>
      <c r="AA35" s="279"/>
      <c r="AB35" s="279"/>
      <c r="AC35" s="40"/>
      <c r="AD35" s="40"/>
      <c r="AE35" s="40"/>
      <c r="AF35" s="40"/>
      <c r="AG35" s="40"/>
      <c r="AH35" s="40"/>
      <c r="AI35" s="40"/>
      <c r="AJ35" s="40"/>
      <c r="AK35" s="278">
        <f>SUM(AK26:AK33)</f>
        <v>0</v>
      </c>
      <c r="AL35" s="279"/>
      <c r="AM35" s="279"/>
      <c r="AN35" s="279"/>
      <c r="AO35" s="280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1" t="s">
        <v>61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7" t="s">
        <v>13</v>
      </c>
      <c r="L44" s="3" t="str">
        <f>K5</f>
        <v>2024/03/06</v>
      </c>
      <c r="AR44" s="46"/>
    </row>
    <row r="45" spans="2:44" s="4" customFormat="1" ht="36.950000000000003" customHeight="1">
      <c r="B45" s="47"/>
      <c r="C45" s="48" t="s">
        <v>16</v>
      </c>
      <c r="L45" s="302" t="str">
        <f>K6</f>
        <v>VD Švihov - oprava nátěru přístupové lávky na SO</v>
      </c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3"/>
      <c r="Z45" s="303"/>
      <c r="AA45" s="303"/>
      <c r="AB45" s="303"/>
      <c r="AC45" s="303"/>
      <c r="AD45" s="303"/>
      <c r="AE45" s="303"/>
      <c r="AF45" s="303"/>
      <c r="AG45" s="303"/>
      <c r="AH45" s="303"/>
      <c r="AI45" s="303"/>
      <c r="AJ45" s="303"/>
      <c r="AK45" s="303"/>
      <c r="AL45" s="303"/>
      <c r="AM45" s="303"/>
      <c r="AN45" s="303"/>
      <c r="AO45" s="303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7" t="s">
        <v>22</v>
      </c>
      <c r="L47" s="49" t="str">
        <f>IF(K8="","",K8)</f>
        <v>VD Švihov</v>
      </c>
      <c r="AI47" s="27" t="s">
        <v>24</v>
      </c>
      <c r="AM47" s="304" t="str">
        <f>IF(AN8= "","",AN8)</f>
        <v>19. 3. 2024</v>
      </c>
      <c r="AN47" s="304"/>
      <c r="AR47" s="33"/>
    </row>
    <row r="48" spans="2:44" s="1" customFormat="1" ht="6.95" customHeight="1">
      <c r="B48" s="33"/>
      <c r="AR48" s="33"/>
    </row>
    <row r="49" spans="1:91" s="1" customFormat="1" ht="15.2" customHeight="1">
      <c r="B49" s="33"/>
      <c r="C49" s="27" t="s">
        <v>30</v>
      </c>
      <c r="L49" s="3" t="str">
        <f>IF(E11= "","",E11)</f>
        <v>Povodí Vltavy, státní podnik</v>
      </c>
      <c r="AI49" s="27" t="s">
        <v>38</v>
      </c>
      <c r="AM49" s="305" t="str">
        <f>IF(E17="","",E17)</f>
        <v>VAK projekt s.r.o.</v>
      </c>
      <c r="AN49" s="306"/>
      <c r="AO49" s="306"/>
      <c r="AP49" s="306"/>
      <c r="AR49" s="33"/>
      <c r="AS49" s="307" t="s">
        <v>62</v>
      </c>
      <c r="AT49" s="308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>
      <c r="B50" s="33"/>
      <c r="C50" s="27" t="s">
        <v>36</v>
      </c>
      <c r="L50" s="3" t="str">
        <f>IF(E14= "Vyplň údaj","",E14)</f>
        <v/>
      </c>
      <c r="AI50" s="27" t="s">
        <v>43</v>
      </c>
      <c r="AM50" s="305" t="str">
        <f>IF(E20="","",E20)</f>
        <v>Ing. Martina Zamlinská</v>
      </c>
      <c r="AN50" s="306"/>
      <c r="AO50" s="306"/>
      <c r="AP50" s="306"/>
      <c r="AR50" s="33"/>
      <c r="AS50" s="309"/>
      <c r="AT50" s="310"/>
      <c r="BD50" s="54"/>
    </row>
    <row r="51" spans="1:91" s="1" customFormat="1" ht="10.9" customHeight="1">
      <c r="B51" s="33"/>
      <c r="AR51" s="33"/>
      <c r="AS51" s="309"/>
      <c r="AT51" s="310"/>
      <c r="BD51" s="54"/>
    </row>
    <row r="52" spans="1:91" s="1" customFormat="1" ht="29.25" customHeight="1">
      <c r="B52" s="33"/>
      <c r="C52" s="298" t="s">
        <v>63</v>
      </c>
      <c r="D52" s="299"/>
      <c r="E52" s="299"/>
      <c r="F52" s="299"/>
      <c r="G52" s="299"/>
      <c r="H52" s="55"/>
      <c r="I52" s="301" t="s">
        <v>64</v>
      </c>
      <c r="J52" s="299"/>
      <c r="K52" s="299"/>
      <c r="L52" s="299"/>
      <c r="M52" s="299"/>
      <c r="N52" s="299"/>
      <c r="O52" s="299"/>
      <c r="P52" s="299"/>
      <c r="Q52" s="299"/>
      <c r="R52" s="299"/>
      <c r="S52" s="299"/>
      <c r="T52" s="299"/>
      <c r="U52" s="299"/>
      <c r="V52" s="299"/>
      <c r="W52" s="299"/>
      <c r="X52" s="299"/>
      <c r="Y52" s="299"/>
      <c r="Z52" s="299"/>
      <c r="AA52" s="299"/>
      <c r="AB52" s="299"/>
      <c r="AC52" s="299"/>
      <c r="AD52" s="299"/>
      <c r="AE52" s="299"/>
      <c r="AF52" s="299"/>
      <c r="AG52" s="300" t="s">
        <v>65</v>
      </c>
      <c r="AH52" s="299"/>
      <c r="AI52" s="299"/>
      <c r="AJ52" s="299"/>
      <c r="AK52" s="299"/>
      <c r="AL52" s="299"/>
      <c r="AM52" s="299"/>
      <c r="AN52" s="301" t="s">
        <v>66</v>
      </c>
      <c r="AO52" s="299"/>
      <c r="AP52" s="299"/>
      <c r="AQ52" s="56" t="s">
        <v>67</v>
      </c>
      <c r="AR52" s="33"/>
      <c r="AS52" s="57" t="s">
        <v>68</v>
      </c>
      <c r="AT52" s="58" t="s">
        <v>69</v>
      </c>
      <c r="AU52" s="58" t="s">
        <v>70</v>
      </c>
      <c r="AV52" s="58" t="s">
        <v>71</v>
      </c>
      <c r="AW52" s="58" t="s">
        <v>72</v>
      </c>
      <c r="AX52" s="58" t="s">
        <v>73</v>
      </c>
      <c r="AY52" s="58" t="s">
        <v>74</v>
      </c>
      <c r="AZ52" s="58" t="s">
        <v>75</v>
      </c>
      <c r="BA52" s="58" t="s">
        <v>76</v>
      </c>
      <c r="BB52" s="58" t="s">
        <v>77</v>
      </c>
      <c r="BC52" s="58" t="s">
        <v>78</v>
      </c>
      <c r="BD52" s="59" t="s">
        <v>79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80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296">
        <f>ROUND(SUM(AG55:AG58),2)</f>
        <v>0</v>
      </c>
      <c r="AH54" s="296"/>
      <c r="AI54" s="296"/>
      <c r="AJ54" s="296"/>
      <c r="AK54" s="296"/>
      <c r="AL54" s="296"/>
      <c r="AM54" s="296"/>
      <c r="AN54" s="297">
        <f>SUM(AG54,AT54)</f>
        <v>0</v>
      </c>
      <c r="AO54" s="297"/>
      <c r="AP54" s="297"/>
      <c r="AQ54" s="65" t="s">
        <v>44</v>
      </c>
      <c r="AR54" s="61"/>
      <c r="AS54" s="66">
        <f>ROUND(SUM(AS55:AS58),2)</f>
        <v>0</v>
      </c>
      <c r="AT54" s="67">
        <f>ROUND(SUM(AV54:AW54),2)</f>
        <v>0</v>
      </c>
      <c r="AU54" s="68">
        <f>ROUND(SUM(AU55:AU58),5)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ROUND(SUM(AZ55:AZ58),2)</f>
        <v>0</v>
      </c>
      <c r="BA54" s="67">
        <f>ROUND(SUM(BA55:BA58),2)</f>
        <v>0</v>
      </c>
      <c r="BB54" s="67">
        <f>ROUND(SUM(BB55:BB58),2)</f>
        <v>0</v>
      </c>
      <c r="BC54" s="67">
        <f>ROUND(SUM(BC55:BC58),2)</f>
        <v>0</v>
      </c>
      <c r="BD54" s="69">
        <f>ROUND(SUM(BD55:BD58),2)</f>
        <v>0</v>
      </c>
      <c r="BS54" s="70" t="s">
        <v>81</v>
      </c>
      <c r="BT54" s="70" t="s">
        <v>82</v>
      </c>
      <c r="BU54" s="71" t="s">
        <v>83</v>
      </c>
      <c r="BV54" s="70" t="s">
        <v>84</v>
      </c>
      <c r="BW54" s="70" t="s">
        <v>5</v>
      </c>
      <c r="BX54" s="70" t="s">
        <v>85</v>
      </c>
      <c r="CL54" s="70" t="s">
        <v>19</v>
      </c>
    </row>
    <row r="55" spans="1:91" s="6" customFormat="1" ht="16.5" customHeight="1">
      <c r="A55" s="72" t="s">
        <v>86</v>
      </c>
      <c r="B55" s="73"/>
      <c r="C55" s="74"/>
      <c r="D55" s="295" t="s">
        <v>87</v>
      </c>
      <c r="E55" s="295"/>
      <c r="F55" s="295"/>
      <c r="G55" s="295"/>
      <c r="H55" s="295"/>
      <c r="I55" s="75"/>
      <c r="J55" s="295" t="s">
        <v>88</v>
      </c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3">
        <f>'VRN-00 - Vedlejší rozpočt...'!J30</f>
        <v>0</v>
      </c>
      <c r="AH55" s="294"/>
      <c r="AI55" s="294"/>
      <c r="AJ55" s="294"/>
      <c r="AK55" s="294"/>
      <c r="AL55" s="294"/>
      <c r="AM55" s="294"/>
      <c r="AN55" s="293">
        <f>SUM(AG55,AT55)</f>
        <v>0</v>
      </c>
      <c r="AO55" s="294"/>
      <c r="AP55" s="294"/>
      <c r="AQ55" s="76" t="s">
        <v>89</v>
      </c>
      <c r="AR55" s="73"/>
      <c r="AS55" s="77">
        <v>0</v>
      </c>
      <c r="AT55" s="78">
        <f>ROUND(SUM(AV55:AW55),2)</f>
        <v>0</v>
      </c>
      <c r="AU55" s="79">
        <f>'VRN-00 - Vedlejší rozpočt...'!P84</f>
        <v>0</v>
      </c>
      <c r="AV55" s="78">
        <f>'VRN-00 - Vedlejší rozpočt...'!J33</f>
        <v>0</v>
      </c>
      <c r="AW55" s="78">
        <f>'VRN-00 - Vedlejší rozpočt...'!J34</f>
        <v>0</v>
      </c>
      <c r="AX55" s="78">
        <f>'VRN-00 - Vedlejší rozpočt...'!J35</f>
        <v>0</v>
      </c>
      <c r="AY55" s="78">
        <f>'VRN-00 - Vedlejší rozpočt...'!J36</f>
        <v>0</v>
      </c>
      <c r="AZ55" s="78">
        <f>'VRN-00 - Vedlejší rozpočt...'!F33</f>
        <v>0</v>
      </c>
      <c r="BA55" s="78">
        <f>'VRN-00 - Vedlejší rozpočt...'!F34</f>
        <v>0</v>
      </c>
      <c r="BB55" s="78">
        <f>'VRN-00 - Vedlejší rozpočt...'!F35</f>
        <v>0</v>
      </c>
      <c r="BC55" s="78">
        <f>'VRN-00 - Vedlejší rozpočt...'!F36</f>
        <v>0</v>
      </c>
      <c r="BD55" s="80">
        <f>'VRN-00 - Vedlejší rozpočt...'!F37</f>
        <v>0</v>
      </c>
      <c r="BT55" s="81" t="s">
        <v>90</v>
      </c>
      <c r="BV55" s="81" t="s">
        <v>84</v>
      </c>
      <c r="BW55" s="81" t="s">
        <v>91</v>
      </c>
      <c r="BX55" s="81" t="s">
        <v>5</v>
      </c>
      <c r="CL55" s="81" t="s">
        <v>19</v>
      </c>
      <c r="CM55" s="81" t="s">
        <v>21</v>
      </c>
    </row>
    <row r="56" spans="1:91" s="6" customFormat="1" ht="16.5" customHeight="1">
      <c r="A56" s="72" t="s">
        <v>86</v>
      </c>
      <c r="B56" s="73"/>
      <c r="C56" s="74"/>
      <c r="D56" s="295" t="s">
        <v>92</v>
      </c>
      <c r="E56" s="295"/>
      <c r="F56" s="295"/>
      <c r="G56" s="295"/>
      <c r="H56" s="295"/>
      <c r="I56" s="75"/>
      <c r="J56" s="295" t="s">
        <v>93</v>
      </c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3">
        <f>'SO-01 - Obnova povrchu oc...'!J30</f>
        <v>0</v>
      </c>
      <c r="AH56" s="294"/>
      <c r="AI56" s="294"/>
      <c r="AJ56" s="294"/>
      <c r="AK56" s="294"/>
      <c r="AL56" s="294"/>
      <c r="AM56" s="294"/>
      <c r="AN56" s="293">
        <f>SUM(AG56,AT56)</f>
        <v>0</v>
      </c>
      <c r="AO56" s="294"/>
      <c r="AP56" s="294"/>
      <c r="AQ56" s="76" t="s">
        <v>94</v>
      </c>
      <c r="AR56" s="73"/>
      <c r="AS56" s="77">
        <v>0</v>
      </c>
      <c r="AT56" s="78">
        <f>ROUND(SUM(AV56:AW56),2)</f>
        <v>0</v>
      </c>
      <c r="AU56" s="79">
        <f>'SO-01 - Obnova povrchu oc...'!P92</f>
        <v>0</v>
      </c>
      <c r="AV56" s="78">
        <f>'SO-01 - Obnova povrchu oc...'!J33</f>
        <v>0</v>
      </c>
      <c r="AW56" s="78">
        <f>'SO-01 - Obnova povrchu oc...'!J34</f>
        <v>0</v>
      </c>
      <c r="AX56" s="78">
        <f>'SO-01 - Obnova povrchu oc...'!J35</f>
        <v>0</v>
      </c>
      <c r="AY56" s="78">
        <f>'SO-01 - Obnova povrchu oc...'!J36</f>
        <v>0</v>
      </c>
      <c r="AZ56" s="78">
        <f>'SO-01 - Obnova povrchu oc...'!F33</f>
        <v>0</v>
      </c>
      <c r="BA56" s="78">
        <f>'SO-01 - Obnova povrchu oc...'!F34</f>
        <v>0</v>
      </c>
      <c r="BB56" s="78">
        <f>'SO-01 - Obnova povrchu oc...'!F35</f>
        <v>0</v>
      </c>
      <c r="BC56" s="78">
        <f>'SO-01 - Obnova povrchu oc...'!F36</f>
        <v>0</v>
      </c>
      <c r="BD56" s="80">
        <f>'SO-01 - Obnova povrchu oc...'!F37</f>
        <v>0</v>
      </c>
      <c r="BT56" s="81" t="s">
        <v>90</v>
      </c>
      <c r="BV56" s="81" t="s">
        <v>84</v>
      </c>
      <c r="BW56" s="81" t="s">
        <v>95</v>
      </c>
      <c r="BX56" s="81" t="s">
        <v>5</v>
      </c>
      <c r="CL56" s="81" t="s">
        <v>19</v>
      </c>
      <c r="CM56" s="81" t="s">
        <v>21</v>
      </c>
    </row>
    <row r="57" spans="1:91" s="6" customFormat="1" ht="16.5" customHeight="1">
      <c r="A57" s="72" t="s">
        <v>86</v>
      </c>
      <c r="B57" s="73"/>
      <c r="C57" s="74"/>
      <c r="D57" s="295" t="s">
        <v>96</v>
      </c>
      <c r="E57" s="295"/>
      <c r="F57" s="295"/>
      <c r="G57" s="295"/>
      <c r="H57" s="295"/>
      <c r="I57" s="75"/>
      <c r="J57" s="295" t="s">
        <v>97</v>
      </c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3">
        <f>'SO-02 - Zesílení ocelové ...'!J30</f>
        <v>0</v>
      </c>
      <c r="AH57" s="294"/>
      <c r="AI57" s="294"/>
      <c r="AJ57" s="294"/>
      <c r="AK57" s="294"/>
      <c r="AL57" s="294"/>
      <c r="AM57" s="294"/>
      <c r="AN57" s="293">
        <f>SUM(AG57,AT57)</f>
        <v>0</v>
      </c>
      <c r="AO57" s="294"/>
      <c r="AP57" s="294"/>
      <c r="AQ57" s="76" t="s">
        <v>94</v>
      </c>
      <c r="AR57" s="73"/>
      <c r="AS57" s="77">
        <v>0</v>
      </c>
      <c r="AT57" s="78">
        <f>ROUND(SUM(AV57:AW57),2)</f>
        <v>0</v>
      </c>
      <c r="AU57" s="79">
        <f>'SO-02 - Zesílení ocelové ...'!P83</f>
        <v>0</v>
      </c>
      <c r="AV57" s="78">
        <f>'SO-02 - Zesílení ocelové ...'!J33</f>
        <v>0</v>
      </c>
      <c r="AW57" s="78">
        <f>'SO-02 - Zesílení ocelové ...'!J34</f>
        <v>0</v>
      </c>
      <c r="AX57" s="78">
        <f>'SO-02 - Zesílení ocelové ...'!J35</f>
        <v>0</v>
      </c>
      <c r="AY57" s="78">
        <f>'SO-02 - Zesílení ocelové ...'!J36</f>
        <v>0</v>
      </c>
      <c r="AZ57" s="78">
        <f>'SO-02 - Zesílení ocelové ...'!F33</f>
        <v>0</v>
      </c>
      <c r="BA57" s="78">
        <f>'SO-02 - Zesílení ocelové ...'!F34</f>
        <v>0</v>
      </c>
      <c r="BB57" s="78">
        <f>'SO-02 - Zesílení ocelové ...'!F35</f>
        <v>0</v>
      </c>
      <c r="BC57" s="78">
        <f>'SO-02 - Zesílení ocelové ...'!F36</f>
        <v>0</v>
      </c>
      <c r="BD57" s="80">
        <f>'SO-02 - Zesílení ocelové ...'!F37</f>
        <v>0</v>
      </c>
      <c r="BT57" s="81" t="s">
        <v>90</v>
      </c>
      <c r="BV57" s="81" t="s">
        <v>84</v>
      </c>
      <c r="BW57" s="81" t="s">
        <v>98</v>
      </c>
      <c r="BX57" s="81" t="s">
        <v>5</v>
      </c>
      <c r="CL57" s="81" t="s">
        <v>19</v>
      </c>
      <c r="CM57" s="81" t="s">
        <v>21</v>
      </c>
    </row>
    <row r="58" spans="1:91" s="6" customFormat="1" ht="16.5" customHeight="1">
      <c r="A58" s="72" t="s">
        <v>86</v>
      </c>
      <c r="B58" s="73"/>
      <c r="C58" s="74"/>
      <c r="D58" s="295" t="s">
        <v>99</v>
      </c>
      <c r="E58" s="295"/>
      <c r="F58" s="295"/>
      <c r="G58" s="295"/>
      <c r="H58" s="295"/>
      <c r="I58" s="75"/>
      <c r="J58" s="295" t="s">
        <v>100</v>
      </c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3">
        <f>'SO-03 - Sanace konzol'!J30</f>
        <v>0</v>
      </c>
      <c r="AH58" s="294"/>
      <c r="AI58" s="294"/>
      <c r="AJ58" s="294"/>
      <c r="AK58" s="294"/>
      <c r="AL58" s="294"/>
      <c r="AM58" s="294"/>
      <c r="AN58" s="293">
        <f>SUM(AG58,AT58)</f>
        <v>0</v>
      </c>
      <c r="AO58" s="294"/>
      <c r="AP58" s="294"/>
      <c r="AQ58" s="76" t="s">
        <v>94</v>
      </c>
      <c r="AR58" s="73"/>
      <c r="AS58" s="82">
        <v>0</v>
      </c>
      <c r="AT58" s="83">
        <f>ROUND(SUM(AV58:AW58),2)</f>
        <v>0</v>
      </c>
      <c r="AU58" s="84">
        <f>'SO-03 - Sanace konzol'!P86</f>
        <v>0</v>
      </c>
      <c r="AV58" s="83">
        <f>'SO-03 - Sanace konzol'!J33</f>
        <v>0</v>
      </c>
      <c r="AW58" s="83">
        <f>'SO-03 - Sanace konzol'!J34</f>
        <v>0</v>
      </c>
      <c r="AX58" s="83">
        <f>'SO-03 - Sanace konzol'!J35</f>
        <v>0</v>
      </c>
      <c r="AY58" s="83">
        <f>'SO-03 - Sanace konzol'!J36</f>
        <v>0</v>
      </c>
      <c r="AZ58" s="83">
        <f>'SO-03 - Sanace konzol'!F33</f>
        <v>0</v>
      </c>
      <c r="BA58" s="83">
        <f>'SO-03 - Sanace konzol'!F34</f>
        <v>0</v>
      </c>
      <c r="BB58" s="83">
        <f>'SO-03 - Sanace konzol'!F35</f>
        <v>0</v>
      </c>
      <c r="BC58" s="83">
        <f>'SO-03 - Sanace konzol'!F36</f>
        <v>0</v>
      </c>
      <c r="BD58" s="85">
        <f>'SO-03 - Sanace konzol'!F37</f>
        <v>0</v>
      </c>
      <c r="BT58" s="81" t="s">
        <v>90</v>
      </c>
      <c r="BV58" s="81" t="s">
        <v>84</v>
      </c>
      <c r="BW58" s="81" t="s">
        <v>101</v>
      </c>
      <c r="BX58" s="81" t="s">
        <v>5</v>
      </c>
      <c r="CL58" s="81" t="s">
        <v>19</v>
      </c>
      <c r="CM58" s="81" t="s">
        <v>21</v>
      </c>
    </row>
    <row r="59" spans="1:91" s="1" customFormat="1" ht="30" customHeight="1">
      <c r="B59" s="33"/>
      <c r="AR59" s="33"/>
    </row>
    <row r="60" spans="1:91" s="1" customFormat="1" ht="6.95" customHeight="1"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33"/>
    </row>
  </sheetData>
  <sheetProtection algorithmName="SHA-512" hashValue="PFUUOooS8sYI9Jk5GSq7VXWW0f4B12v9ORXV179eTORZda0cAVqu4jdtSRmOyVbXLo2no6lFI0cR92MDBHV7Ig==" saltValue="33jRIKZrlVGjJxt0Oi1JU4/2fc4+uzwoeYVnVoM80d+NapfkXC6di0C5q8Ql4VTfDmTOLb4p5y1o0axUHnkMbw==" spinCount="100000" sheet="1" objects="1" scenarios="1" formatColumns="0" formatRows="0"/>
  <mergeCells count="54"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D58:H58"/>
    <mergeCell ref="J58:AF58"/>
    <mergeCell ref="AG54:AM54"/>
    <mergeCell ref="AN54:AP54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K30:AO30"/>
    <mergeCell ref="L30:P30"/>
    <mergeCell ref="W30:AE30"/>
    <mergeCell ref="L31:P31"/>
    <mergeCell ref="AN58:AP58"/>
    <mergeCell ref="AG58:AM58"/>
    <mergeCell ref="L45:AO45"/>
    <mergeCell ref="AM47:AN47"/>
    <mergeCell ref="AM49:AP4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</mergeCells>
  <hyperlinks>
    <hyperlink ref="A55" location="'VRN-00 - Vedlejší rozpočt...'!C2" display="/" xr:uid="{00000000-0004-0000-0000-000000000000}"/>
    <hyperlink ref="A56" location="'SO-01 - Obnova povrchu oc...'!C2" display="/" xr:uid="{00000000-0004-0000-0000-000001000000}"/>
    <hyperlink ref="A57" location="'SO-02 - Zesílení ocelové ...'!C2" display="/" xr:uid="{00000000-0004-0000-0000-000002000000}"/>
    <hyperlink ref="A58" location="'SO-03 - Sanace konzol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0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91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21</v>
      </c>
    </row>
    <row r="4" spans="2:46" ht="24.95" customHeight="1">
      <c r="B4" s="20"/>
      <c r="D4" s="21" t="s">
        <v>102</v>
      </c>
      <c r="L4" s="20"/>
      <c r="M4" s="86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2" t="str">
        <f>'Rekapitulace stavby'!K6</f>
        <v>VD Švihov - oprava nátěru přístupové lávky na SO</v>
      </c>
      <c r="F7" s="313"/>
      <c r="G7" s="313"/>
      <c r="H7" s="313"/>
      <c r="L7" s="20"/>
    </row>
    <row r="8" spans="2:46" s="1" customFormat="1" ht="12" customHeight="1">
      <c r="B8" s="33"/>
      <c r="D8" s="27" t="s">
        <v>103</v>
      </c>
      <c r="L8" s="33"/>
    </row>
    <row r="9" spans="2:46" s="1" customFormat="1" ht="16.5" customHeight="1">
      <c r="B9" s="33"/>
      <c r="E9" s="302" t="s">
        <v>104</v>
      </c>
      <c r="F9" s="311"/>
      <c r="G9" s="311"/>
      <c r="H9" s="311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21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0" t="str">
        <f>'Rekapitulace stavby'!AN8</f>
        <v>19. 3. 2024</v>
      </c>
      <c r="L12" s="33"/>
    </row>
    <row r="13" spans="2:46" s="1" customFormat="1" ht="21.75" customHeight="1">
      <c r="B13" s="33"/>
      <c r="D13" s="24" t="s">
        <v>26</v>
      </c>
      <c r="F13" s="29" t="s">
        <v>27</v>
      </c>
      <c r="I13" s="24" t="s">
        <v>28</v>
      </c>
      <c r="J13" s="29" t="s">
        <v>29</v>
      </c>
      <c r="L13" s="33"/>
    </row>
    <row r="14" spans="2:46" s="1" customFormat="1" ht="12" customHeight="1">
      <c r="B14" s="33"/>
      <c r="D14" s="27" t="s">
        <v>30</v>
      </c>
      <c r="I14" s="27" t="s">
        <v>31</v>
      </c>
      <c r="J14" s="25" t="s">
        <v>32</v>
      </c>
      <c r="L14" s="33"/>
    </row>
    <row r="15" spans="2:46" s="1" customFormat="1" ht="18" customHeight="1">
      <c r="B15" s="33"/>
      <c r="E15" s="25" t="s">
        <v>33</v>
      </c>
      <c r="I15" s="27" t="s">
        <v>34</v>
      </c>
      <c r="J15" s="25" t="s">
        <v>35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7" t="s">
        <v>36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14" t="str">
        <f>'Rekapitulace stavby'!E14</f>
        <v>Vyplň údaj</v>
      </c>
      <c r="F18" s="285"/>
      <c r="G18" s="285"/>
      <c r="H18" s="285"/>
      <c r="I18" s="27" t="s">
        <v>34</v>
      </c>
      <c r="J18" s="28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7" t="s">
        <v>38</v>
      </c>
      <c r="I20" s="27" t="s">
        <v>31</v>
      </c>
      <c r="J20" s="25" t="s">
        <v>39</v>
      </c>
      <c r="L20" s="33"/>
    </row>
    <row r="21" spans="2:12" s="1" customFormat="1" ht="18" customHeight="1">
      <c r="B21" s="33"/>
      <c r="E21" s="25" t="s">
        <v>40</v>
      </c>
      <c r="I21" s="27" t="s">
        <v>34</v>
      </c>
      <c r="J21" s="25" t="s">
        <v>41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7" t="s">
        <v>43</v>
      </c>
      <c r="I23" s="27" t="s">
        <v>31</v>
      </c>
      <c r="J23" s="25" t="s">
        <v>44</v>
      </c>
      <c r="L23" s="33"/>
    </row>
    <row r="24" spans="2:12" s="1" customFormat="1" ht="18" customHeight="1">
      <c r="B24" s="33"/>
      <c r="E24" s="25" t="s">
        <v>45</v>
      </c>
      <c r="I24" s="27" t="s">
        <v>34</v>
      </c>
      <c r="J24" s="25" t="s">
        <v>44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7" t="s">
        <v>46</v>
      </c>
      <c r="L26" s="33"/>
    </row>
    <row r="27" spans="2:12" s="7" customFormat="1" ht="16.5" customHeight="1">
      <c r="B27" s="87"/>
      <c r="E27" s="289" t="s">
        <v>44</v>
      </c>
      <c r="F27" s="289"/>
      <c r="G27" s="289"/>
      <c r="H27" s="289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48</v>
      </c>
      <c r="J30" s="64">
        <f>ROUND(J84,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50</v>
      </c>
      <c r="I32" s="36" t="s">
        <v>49</v>
      </c>
      <c r="J32" s="36" t="s">
        <v>51</v>
      </c>
      <c r="L32" s="33"/>
    </row>
    <row r="33" spans="2:12" s="1" customFormat="1" ht="14.45" customHeight="1">
      <c r="B33" s="33"/>
      <c r="D33" s="53" t="s">
        <v>52</v>
      </c>
      <c r="E33" s="27" t="s">
        <v>53</v>
      </c>
      <c r="F33" s="89">
        <f>ROUND((SUM(BE84:BE102)),  2)</f>
        <v>0</v>
      </c>
      <c r="I33" s="90">
        <v>0.21</v>
      </c>
      <c r="J33" s="89">
        <f>ROUND(((SUM(BE84:BE102))*I33),  2)</f>
        <v>0</v>
      </c>
      <c r="L33" s="33"/>
    </row>
    <row r="34" spans="2:12" s="1" customFormat="1" ht="14.45" customHeight="1">
      <c r="B34" s="33"/>
      <c r="E34" s="27" t="s">
        <v>54</v>
      </c>
      <c r="F34" s="89">
        <f>ROUND((SUM(BF84:BF102)),  2)</f>
        <v>0</v>
      </c>
      <c r="I34" s="90">
        <v>0.12</v>
      </c>
      <c r="J34" s="89">
        <f>ROUND(((SUM(BF84:BF102))*I34),  2)</f>
        <v>0</v>
      </c>
      <c r="L34" s="33"/>
    </row>
    <row r="35" spans="2:12" s="1" customFormat="1" ht="14.45" hidden="1" customHeight="1">
      <c r="B35" s="33"/>
      <c r="E35" s="27" t="s">
        <v>55</v>
      </c>
      <c r="F35" s="89">
        <f>ROUND((SUM(BG84:BG102)),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7" t="s">
        <v>56</v>
      </c>
      <c r="F36" s="89">
        <f>ROUND((SUM(BH84:BH102)),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7" t="s">
        <v>57</v>
      </c>
      <c r="F37" s="89">
        <f>ROUND((SUM(BI84:BI102)),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58</v>
      </c>
      <c r="E39" s="55"/>
      <c r="F39" s="55"/>
      <c r="G39" s="93" t="s">
        <v>59</v>
      </c>
      <c r="H39" s="94" t="s">
        <v>60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1" t="s">
        <v>105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12" t="str">
        <f>E7</f>
        <v>VD Švihov - oprava nátěru přístupové lávky na SO</v>
      </c>
      <c r="F48" s="313"/>
      <c r="G48" s="313"/>
      <c r="H48" s="313"/>
      <c r="L48" s="33"/>
    </row>
    <row r="49" spans="2:47" s="1" customFormat="1" ht="12" customHeight="1">
      <c r="B49" s="33"/>
      <c r="C49" s="27" t="s">
        <v>103</v>
      </c>
      <c r="L49" s="33"/>
    </row>
    <row r="50" spans="2:47" s="1" customFormat="1" ht="16.5" customHeight="1">
      <c r="B50" s="33"/>
      <c r="E50" s="302" t="str">
        <f>E9</f>
        <v>VRN-00 - Vedlejší rozpočtové náklady</v>
      </c>
      <c r="F50" s="311"/>
      <c r="G50" s="311"/>
      <c r="H50" s="311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VD Švihov</v>
      </c>
      <c r="I52" s="27" t="s">
        <v>24</v>
      </c>
      <c r="J52" s="50" t="str">
        <f>IF(J12="","",J12)</f>
        <v>19. 3. 2024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7" t="s">
        <v>30</v>
      </c>
      <c r="F54" s="25" t="str">
        <f>E15</f>
        <v>Povodí Vltavy, státní podnik</v>
      </c>
      <c r="I54" s="27" t="s">
        <v>38</v>
      </c>
      <c r="J54" s="31" t="str">
        <f>E21</f>
        <v>VAK projekt s.r.o.</v>
      </c>
      <c r="L54" s="33"/>
    </row>
    <row r="55" spans="2:47" s="1" customFormat="1" ht="25.7" customHeight="1">
      <c r="B55" s="33"/>
      <c r="C55" s="27" t="s">
        <v>36</v>
      </c>
      <c r="F55" s="25" t="str">
        <f>IF(E18="","",E18)</f>
        <v>Vyplň údaj</v>
      </c>
      <c r="I55" s="27" t="s">
        <v>43</v>
      </c>
      <c r="J55" s="31" t="str">
        <f>E24</f>
        <v>Ing. Martina Zamlinská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106</v>
      </c>
      <c r="D57" s="91"/>
      <c r="E57" s="91"/>
      <c r="F57" s="91"/>
      <c r="G57" s="91"/>
      <c r="H57" s="91"/>
      <c r="I57" s="91"/>
      <c r="J57" s="98" t="s">
        <v>107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80</v>
      </c>
      <c r="J59" s="64">
        <f>J84</f>
        <v>0</v>
      </c>
      <c r="L59" s="33"/>
      <c r="AU59" s="17" t="s">
        <v>108</v>
      </c>
    </row>
    <row r="60" spans="2:47" s="8" customFormat="1" ht="24.95" customHeight="1">
      <c r="B60" s="100"/>
      <c r="D60" s="101" t="s">
        <v>109</v>
      </c>
      <c r="E60" s="102"/>
      <c r="F60" s="102"/>
      <c r="G60" s="102"/>
      <c r="H60" s="102"/>
      <c r="I60" s="102"/>
      <c r="J60" s="103">
        <f>J85</f>
        <v>0</v>
      </c>
      <c r="L60" s="100"/>
    </row>
    <row r="61" spans="2:47" s="9" customFormat="1" ht="19.899999999999999" customHeight="1">
      <c r="B61" s="104"/>
      <c r="D61" s="105" t="s">
        <v>110</v>
      </c>
      <c r="E61" s="106"/>
      <c r="F61" s="106"/>
      <c r="G61" s="106"/>
      <c r="H61" s="106"/>
      <c r="I61" s="106"/>
      <c r="J61" s="107">
        <f>J86</f>
        <v>0</v>
      </c>
      <c r="L61" s="104"/>
    </row>
    <row r="62" spans="2:47" s="9" customFormat="1" ht="19.899999999999999" customHeight="1">
      <c r="B62" s="104"/>
      <c r="D62" s="105" t="s">
        <v>111</v>
      </c>
      <c r="E62" s="106"/>
      <c r="F62" s="106"/>
      <c r="G62" s="106"/>
      <c r="H62" s="106"/>
      <c r="I62" s="106"/>
      <c r="J62" s="107">
        <f>J94</f>
        <v>0</v>
      </c>
      <c r="L62" s="104"/>
    </row>
    <row r="63" spans="2:47" s="9" customFormat="1" ht="19.899999999999999" customHeight="1">
      <c r="B63" s="104"/>
      <c r="D63" s="105" t="s">
        <v>112</v>
      </c>
      <c r="E63" s="106"/>
      <c r="F63" s="106"/>
      <c r="G63" s="106"/>
      <c r="H63" s="106"/>
      <c r="I63" s="106"/>
      <c r="J63" s="107">
        <f>J97</f>
        <v>0</v>
      </c>
      <c r="L63" s="104"/>
    </row>
    <row r="64" spans="2:47" s="9" customFormat="1" ht="19.899999999999999" customHeight="1">
      <c r="B64" s="104"/>
      <c r="D64" s="105" t="s">
        <v>113</v>
      </c>
      <c r="E64" s="106"/>
      <c r="F64" s="106"/>
      <c r="G64" s="106"/>
      <c r="H64" s="106"/>
      <c r="I64" s="106"/>
      <c r="J64" s="107">
        <f>J100</f>
        <v>0</v>
      </c>
      <c r="L64" s="104"/>
    </row>
    <row r="65" spans="2:12" s="1" customFormat="1" ht="21.75" customHeight="1">
      <c r="B65" s="33"/>
      <c r="L65" s="33"/>
    </row>
    <row r="66" spans="2:12" s="1" customFormat="1" ht="6.95" customHeight="1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33"/>
    </row>
    <row r="70" spans="2:12" s="1" customFormat="1" ht="6.95" customHeight="1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33"/>
    </row>
    <row r="71" spans="2:12" s="1" customFormat="1" ht="24.95" customHeight="1">
      <c r="B71" s="33"/>
      <c r="C71" s="21" t="s">
        <v>114</v>
      </c>
      <c r="L71" s="33"/>
    </row>
    <row r="72" spans="2:12" s="1" customFormat="1" ht="6.95" customHeight="1">
      <c r="B72" s="33"/>
      <c r="L72" s="33"/>
    </row>
    <row r="73" spans="2:12" s="1" customFormat="1" ht="12" customHeight="1">
      <c r="B73" s="33"/>
      <c r="C73" s="27" t="s">
        <v>16</v>
      </c>
      <c r="L73" s="33"/>
    </row>
    <row r="74" spans="2:12" s="1" customFormat="1" ht="16.5" customHeight="1">
      <c r="B74" s="33"/>
      <c r="E74" s="312" t="str">
        <f>E7</f>
        <v>VD Švihov - oprava nátěru přístupové lávky na SO</v>
      </c>
      <c r="F74" s="313"/>
      <c r="G74" s="313"/>
      <c r="H74" s="313"/>
      <c r="L74" s="33"/>
    </row>
    <row r="75" spans="2:12" s="1" customFormat="1" ht="12" customHeight="1">
      <c r="B75" s="33"/>
      <c r="C75" s="27" t="s">
        <v>103</v>
      </c>
      <c r="L75" s="33"/>
    </row>
    <row r="76" spans="2:12" s="1" customFormat="1" ht="16.5" customHeight="1">
      <c r="B76" s="33"/>
      <c r="E76" s="302" t="str">
        <f>E9</f>
        <v>VRN-00 - Vedlejší rozpočtové náklady</v>
      </c>
      <c r="F76" s="311"/>
      <c r="G76" s="311"/>
      <c r="H76" s="311"/>
      <c r="L76" s="33"/>
    </row>
    <row r="77" spans="2:12" s="1" customFormat="1" ht="6.95" customHeight="1">
      <c r="B77" s="33"/>
      <c r="L77" s="33"/>
    </row>
    <row r="78" spans="2:12" s="1" customFormat="1" ht="12" customHeight="1">
      <c r="B78" s="33"/>
      <c r="C78" s="27" t="s">
        <v>22</v>
      </c>
      <c r="F78" s="25" t="str">
        <f>F12</f>
        <v>VD Švihov</v>
      </c>
      <c r="I78" s="27" t="s">
        <v>24</v>
      </c>
      <c r="J78" s="50" t="str">
        <f>IF(J12="","",J12)</f>
        <v>19. 3. 2024</v>
      </c>
      <c r="L78" s="33"/>
    </row>
    <row r="79" spans="2:12" s="1" customFormat="1" ht="6.95" customHeight="1">
      <c r="B79" s="33"/>
      <c r="L79" s="33"/>
    </row>
    <row r="80" spans="2:12" s="1" customFormat="1" ht="15.2" customHeight="1">
      <c r="B80" s="33"/>
      <c r="C80" s="27" t="s">
        <v>30</v>
      </c>
      <c r="F80" s="25" t="str">
        <f>E15</f>
        <v>Povodí Vltavy, státní podnik</v>
      </c>
      <c r="I80" s="27" t="s">
        <v>38</v>
      </c>
      <c r="J80" s="31" t="str">
        <f>E21</f>
        <v>VAK projekt s.r.o.</v>
      </c>
      <c r="L80" s="33"/>
    </row>
    <row r="81" spans="2:65" s="1" customFormat="1" ht="25.7" customHeight="1">
      <c r="B81" s="33"/>
      <c r="C81" s="27" t="s">
        <v>36</v>
      </c>
      <c r="F81" s="25" t="str">
        <f>IF(E18="","",E18)</f>
        <v>Vyplň údaj</v>
      </c>
      <c r="I81" s="27" t="s">
        <v>43</v>
      </c>
      <c r="J81" s="31" t="str">
        <f>E24</f>
        <v>Ing. Martina Zamlinská</v>
      </c>
      <c r="L81" s="33"/>
    </row>
    <row r="82" spans="2:65" s="1" customFormat="1" ht="10.35" customHeight="1">
      <c r="B82" s="33"/>
      <c r="L82" s="33"/>
    </row>
    <row r="83" spans="2:65" s="10" customFormat="1" ht="29.25" customHeight="1">
      <c r="B83" s="108"/>
      <c r="C83" s="109" t="s">
        <v>115</v>
      </c>
      <c r="D83" s="110" t="s">
        <v>67</v>
      </c>
      <c r="E83" s="110" t="s">
        <v>63</v>
      </c>
      <c r="F83" s="110" t="s">
        <v>64</v>
      </c>
      <c r="G83" s="110" t="s">
        <v>116</v>
      </c>
      <c r="H83" s="110" t="s">
        <v>117</v>
      </c>
      <c r="I83" s="110" t="s">
        <v>118</v>
      </c>
      <c r="J83" s="110" t="s">
        <v>107</v>
      </c>
      <c r="K83" s="111" t="s">
        <v>119</v>
      </c>
      <c r="L83" s="108"/>
      <c r="M83" s="57" t="s">
        <v>44</v>
      </c>
      <c r="N83" s="58" t="s">
        <v>52</v>
      </c>
      <c r="O83" s="58" t="s">
        <v>120</v>
      </c>
      <c r="P83" s="58" t="s">
        <v>121</v>
      </c>
      <c r="Q83" s="58" t="s">
        <v>122</v>
      </c>
      <c r="R83" s="58" t="s">
        <v>123</v>
      </c>
      <c r="S83" s="58" t="s">
        <v>124</v>
      </c>
      <c r="T83" s="59" t="s">
        <v>125</v>
      </c>
    </row>
    <row r="84" spans="2:65" s="1" customFormat="1" ht="22.9" customHeight="1">
      <c r="B84" s="33"/>
      <c r="C84" s="62" t="s">
        <v>126</v>
      </c>
      <c r="J84" s="112">
        <f>BK84</f>
        <v>0</v>
      </c>
      <c r="L84" s="33"/>
      <c r="M84" s="60"/>
      <c r="N84" s="51"/>
      <c r="O84" s="51"/>
      <c r="P84" s="113">
        <f>P85</f>
        <v>0</v>
      </c>
      <c r="Q84" s="51"/>
      <c r="R84" s="113">
        <f>R85</f>
        <v>0</v>
      </c>
      <c r="S84" s="51"/>
      <c r="T84" s="114">
        <f>T85</f>
        <v>0</v>
      </c>
      <c r="AT84" s="17" t="s">
        <v>81</v>
      </c>
      <c r="AU84" s="17" t="s">
        <v>108</v>
      </c>
      <c r="BK84" s="115">
        <f>BK85</f>
        <v>0</v>
      </c>
    </row>
    <row r="85" spans="2:65" s="11" customFormat="1" ht="25.9" customHeight="1">
      <c r="B85" s="116"/>
      <c r="D85" s="117" t="s">
        <v>81</v>
      </c>
      <c r="E85" s="118" t="s">
        <v>127</v>
      </c>
      <c r="F85" s="118" t="s">
        <v>88</v>
      </c>
      <c r="I85" s="119"/>
      <c r="J85" s="120">
        <f>BK85</f>
        <v>0</v>
      </c>
      <c r="L85" s="116"/>
      <c r="M85" s="121"/>
      <c r="P85" s="122">
        <f>P86+P94+P97+P100</f>
        <v>0</v>
      </c>
      <c r="R85" s="122">
        <f>R86+R94+R97+R100</f>
        <v>0</v>
      </c>
      <c r="T85" s="123">
        <f>T86+T94+T97+T100</f>
        <v>0</v>
      </c>
      <c r="AR85" s="117" t="s">
        <v>128</v>
      </c>
      <c r="AT85" s="124" t="s">
        <v>81</v>
      </c>
      <c r="AU85" s="124" t="s">
        <v>82</v>
      </c>
      <c r="AY85" s="117" t="s">
        <v>129</v>
      </c>
      <c r="BK85" s="125">
        <f>BK86+BK94+BK97+BK100</f>
        <v>0</v>
      </c>
    </row>
    <row r="86" spans="2:65" s="11" customFormat="1" ht="22.9" customHeight="1">
      <c r="B86" s="116"/>
      <c r="D86" s="117" t="s">
        <v>81</v>
      </c>
      <c r="E86" s="126" t="s">
        <v>130</v>
      </c>
      <c r="F86" s="126" t="s">
        <v>131</v>
      </c>
      <c r="I86" s="119"/>
      <c r="J86" s="127">
        <f>BK86</f>
        <v>0</v>
      </c>
      <c r="L86" s="116"/>
      <c r="M86" s="121"/>
      <c r="P86" s="122">
        <f>SUM(P87:P93)</f>
        <v>0</v>
      </c>
      <c r="R86" s="122">
        <f>SUM(R87:R93)</f>
        <v>0</v>
      </c>
      <c r="T86" s="123">
        <f>SUM(T87:T93)</f>
        <v>0</v>
      </c>
      <c r="AR86" s="117" t="s">
        <v>128</v>
      </c>
      <c r="AT86" s="124" t="s">
        <v>81</v>
      </c>
      <c r="AU86" s="124" t="s">
        <v>90</v>
      </c>
      <c r="AY86" s="117" t="s">
        <v>129</v>
      </c>
      <c r="BK86" s="125">
        <f>SUM(BK87:BK93)</f>
        <v>0</v>
      </c>
    </row>
    <row r="87" spans="2:65" s="1" customFormat="1" ht="16.5" customHeight="1">
      <c r="B87" s="33"/>
      <c r="C87" s="128" t="s">
        <v>90</v>
      </c>
      <c r="D87" s="128" t="s">
        <v>132</v>
      </c>
      <c r="E87" s="129" t="s">
        <v>133</v>
      </c>
      <c r="F87" s="130" t="s">
        <v>134</v>
      </c>
      <c r="G87" s="131" t="s">
        <v>135</v>
      </c>
      <c r="H87" s="132">
        <v>1</v>
      </c>
      <c r="I87" s="133"/>
      <c r="J87" s="134">
        <f>ROUND(I87*H87,2)</f>
        <v>0</v>
      </c>
      <c r="K87" s="130" t="s">
        <v>44</v>
      </c>
      <c r="L87" s="33"/>
      <c r="M87" s="135" t="s">
        <v>44</v>
      </c>
      <c r="N87" s="136" t="s">
        <v>53</v>
      </c>
      <c r="P87" s="137">
        <f>O87*H87</f>
        <v>0</v>
      </c>
      <c r="Q87" s="137">
        <v>0</v>
      </c>
      <c r="R87" s="137">
        <f>Q87*H87</f>
        <v>0</v>
      </c>
      <c r="S87" s="137">
        <v>0</v>
      </c>
      <c r="T87" s="138">
        <f>S87*H87</f>
        <v>0</v>
      </c>
      <c r="AR87" s="139" t="s">
        <v>136</v>
      </c>
      <c r="AT87" s="139" t="s">
        <v>132</v>
      </c>
      <c r="AU87" s="139" t="s">
        <v>21</v>
      </c>
      <c r="AY87" s="17" t="s">
        <v>129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7" t="s">
        <v>90</v>
      </c>
      <c r="BK87" s="140">
        <f>ROUND(I87*H87,2)</f>
        <v>0</v>
      </c>
      <c r="BL87" s="17" t="s">
        <v>136</v>
      </c>
      <c r="BM87" s="139" t="s">
        <v>137</v>
      </c>
    </row>
    <row r="88" spans="2:65" s="12" customFormat="1">
      <c r="B88" s="141"/>
      <c r="D88" s="142" t="s">
        <v>138</v>
      </c>
      <c r="E88" s="143" t="s">
        <v>44</v>
      </c>
      <c r="F88" s="144" t="s">
        <v>90</v>
      </c>
      <c r="H88" s="145">
        <v>1</v>
      </c>
      <c r="I88" s="146"/>
      <c r="L88" s="141"/>
      <c r="M88" s="147"/>
      <c r="T88" s="148"/>
      <c r="AT88" s="143" t="s">
        <v>138</v>
      </c>
      <c r="AU88" s="143" t="s">
        <v>21</v>
      </c>
      <c r="AV88" s="12" t="s">
        <v>21</v>
      </c>
      <c r="AW88" s="12" t="s">
        <v>42</v>
      </c>
      <c r="AX88" s="12" t="s">
        <v>90</v>
      </c>
      <c r="AY88" s="143" t="s">
        <v>129</v>
      </c>
    </row>
    <row r="89" spans="2:65" s="1" customFormat="1" ht="16.5" customHeight="1">
      <c r="B89" s="33"/>
      <c r="C89" s="128" t="s">
        <v>21</v>
      </c>
      <c r="D89" s="128" t="s">
        <v>132</v>
      </c>
      <c r="E89" s="129" t="s">
        <v>139</v>
      </c>
      <c r="F89" s="130" t="s">
        <v>140</v>
      </c>
      <c r="G89" s="131" t="s">
        <v>135</v>
      </c>
      <c r="H89" s="132">
        <v>1</v>
      </c>
      <c r="I89" s="133"/>
      <c r="J89" s="134">
        <f>ROUND(I89*H89,2)</f>
        <v>0</v>
      </c>
      <c r="K89" s="130" t="s">
        <v>44</v>
      </c>
      <c r="L89" s="33"/>
      <c r="M89" s="135" t="s">
        <v>44</v>
      </c>
      <c r="N89" s="136" t="s">
        <v>53</v>
      </c>
      <c r="P89" s="137">
        <f>O89*H89</f>
        <v>0</v>
      </c>
      <c r="Q89" s="137">
        <v>0</v>
      </c>
      <c r="R89" s="137">
        <f>Q89*H89</f>
        <v>0</v>
      </c>
      <c r="S89" s="137">
        <v>0</v>
      </c>
      <c r="T89" s="138">
        <f>S89*H89</f>
        <v>0</v>
      </c>
      <c r="AR89" s="139" t="s">
        <v>136</v>
      </c>
      <c r="AT89" s="139" t="s">
        <v>132</v>
      </c>
      <c r="AU89" s="139" t="s">
        <v>21</v>
      </c>
      <c r="AY89" s="17" t="s">
        <v>129</v>
      </c>
      <c r="BE89" s="140">
        <f>IF(N89="základní",J89,0)</f>
        <v>0</v>
      </c>
      <c r="BF89" s="140">
        <f>IF(N89="snížená",J89,0)</f>
        <v>0</v>
      </c>
      <c r="BG89" s="140">
        <f>IF(N89="zákl. přenesená",J89,0)</f>
        <v>0</v>
      </c>
      <c r="BH89" s="140">
        <f>IF(N89="sníž. přenesená",J89,0)</f>
        <v>0</v>
      </c>
      <c r="BI89" s="140">
        <f>IF(N89="nulová",J89,0)</f>
        <v>0</v>
      </c>
      <c r="BJ89" s="17" t="s">
        <v>90</v>
      </c>
      <c r="BK89" s="140">
        <f>ROUND(I89*H89,2)</f>
        <v>0</v>
      </c>
      <c r="BL89" s="17" t="s">
        <v>136</v>
      </c>
      <c r="BM89" s="139" t="s">
        <v>141</v>
      </c>
    </row>
    <row r="90" spans="2:65" s="1" customFormat="1" ht="16.5" customHeight="1">
      <c r="B90" s="33"/>
      <c r="C90" s="128" t="s">
        <v>142</v>
      </c>
      <c r="D90" s="128" t="s">
        <v>132</v>
      </c>
      <c r="E90" s="129" t="s">
        <v>143</v>
      </c>
      <c r="F90" s="130" t="s">
        <v>144</v>
      </c>
      <c r="G90" s="131" t="s">
        <v>135</v>
      </c>
      <c r="H90" s="132">
        <v>1</v>
      </c>
      <c r="I90" s="133"/>
      <c r="J90" s="134">
        <f>ROUND(I90*H90,2)</f>
        <v>0</v>
      </c>
      <c r="K90" s="130" t="s">
        <v>44</v>
      </c>
      <c r="L90" s="33"/>
      <c r="M90" s="135" t="s">
        <v>44</v>
      </c>
      <c r="N90" s="136" t="s">
        <v>53</v>
      </c>
      <c r="P90" s="137">
        <f>O90*H90</f>
        <v>0</v>
      </c>
      <c r="Q90" s="137">
        <v>0</v>
      </c>
      <c r="R90" s="137">
        <f>Q90*H90</f>
        <v>0</v>
      </c>
      <c r="S90" s="137">
        <v>0</v>
      </c>
      <c r="T90" s="138">
        <f>S90*H90</f>
        <v>0</v>
      </c>
      <c r="AR90" s="139" t="s">
        <v>136</v>
      </c>
      <c r="AT90" s="139" t="s">
        <v>132</v>
      </c>
      <c r="AU90" s="139" t="s">
        <v>21</v>
      </c>
      <c r="AY90" s="17" t="s">
        <v>129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7" t="s">
        <v>90</v>
      </c>
      <c r="BK90" s="140">
        <f>ROUND(I90*H90,2)</f>
        <v>0</v>
      </c>
      <c r="BL90" s="17" t="s">
        <v>136</v>
      </c>
      <c r="BM90" s="139" t="s">
        <v>145</v>
      </c>
    </row>
    <row r="91" spans="2:65" s="12" customFormat="1">
      <c r="B91" s="141"/>
      <c r="D91" s="142" t="s">
        <v>138</v>
      </c>
      <c r="E91" s="143" t="s">
        <v>44</v>
      </c>
      <c r="F91" s="144" t="s">
        <v>90</v>
      </c>
      <c r="H91" s="145">
        <v>1</v>
      </c>
      <c r="I91" s="146"/>
      <c r="L91" s="141"/>
      <c r="M91" s="147"/>
      <c r="T91" s="148"/>
      <c r="AT91" s="143" t="s">
        <v>138</v>
      </c>
      <c r="AU91" s="143" t="s">
        <v>21</v>
      </c>
      <c r="AV91" s="12" t="s">
        <v>21</v>
      </c>
      <c r="AW91" s="12" t="s">
        <v>42</v>
      </c>
      <c r="AX91" s="12" t="s">
        <v>90</v>
      </c>
      <c r="AY91" s="143" t="s">
        <v>129</v>
      </c>
    </row>
    <row r="92" spans="2:65" s="1" customFormat="1" ht="16.5" customHeight="1">
      <c r="B92" s="33"/>
      <c r="C92" s="128" t="s">
        <v>146</v>
      </c>
      <c r="D92" s="128" t="s">
        <v>132</v>
      </c>
      <c r="E92" s="129" t="s">
        <v>147</v>
      </c>
      <c r="F92" s="130" t="s">
        <v>148</v>
      </c>
      <c r="G92" s="131" t="s">
        <v>135</v>
      </c>
      <c r="H92" s="132">
        <v>1</v>
      </c>
      <c r="I92" s="133"/>
      <c r="J92" s="134">
        <f>ROUND(I92*H92,2)</f>
        <v>0</v>
      </c>
      <c r="K92" s="130" t="s">
        <v>44</v>
      </c>
      <c r="L92" s="33"/>
      <c r="M92" s="135" t="s">
        <v>44</v>
      </c>
      <c r="N92" s="136" t="s">
        <v>53</v>
      </c>
      <c r="P92" s="137">
        <f>O92*H92</f>
        <v>0</v>
      </c>
      <c r="Q92" s="137">
        <v>0</v>
      </c>
      <c r="R92" s="137">
        <f>Q92*H92</f>
        <v>0</v>
      </c>
      <c r="S92" s="137">
        <v>0</v>
      </c>
      <c r="T92" s="138">
        <f>S92*H92</f>
        <v>0</v>
      </c>
      <c r="AR92" s="139" t="s">
        <v>136</v>
      </c>
      <c r="AT92" s="139" t="s">
        <v>132</v>
      </c>
      <c r="AU92" s="139" t="s">
        <v>21</v>
      </c>
      <c r="AY92" s="17" t="s">
        <v>129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7" t="s">
        <v>90</v>
      </c>
      <c r="BK92" s="140">
        <f>ROUND(I92*H92,2)</f>
        <v>0</v>
      </c>
      <c r="BL92" s="17" t="s">
        <v>136</v>
      </c>
      <c r="BM92" s="139" t="s">
        <v>149</v>
      </c>
    </row>
    <row r="93" spans="2:65" s="12" customFormat="1">
      <c r="B93" s="141"/>
      <c r="D93" s="142" t="s">
        <v>138</v>
      </c>
      <c r="E93" s="143" t="s">
        <v>44</v>
      </c>
      <c r="F93" s="144" t="s">
        <v>90</v>
      </c>
      <c r="H93" s="145">
        <v>1</v>
      </c>
      <c r="I93" s="146"/>
      <c r="L93" s="141"/>
      <c r="M93" s="147"/>
      <c r="T93" s="148"/>
      <c r="AT93" s="143" t="s">
        <v>138</v>
      </c>
      <c r="AU93" s="143" t="s">
        <v>21</v>
      </c>
      <c r="AV93" s="12" t="s">
        <v>21</v>
      </c>
      <c r="AW93" s="12" t="s">
        <v>42</v>
      </c>
      <c r="AX93" s="12" t="s">
        <v>90</v>
      </c>
      <c r="AY93" s="143" t="s">
        <v>129</v>
      </c>
    </row>
    <row r="94" spans="2:65" s="11" customFormat="1" ht="22.9" customHeight="1">
      <c r="B94" s="116"/>
      <c r="D94" s="117" t="s">
        <v>81</v>
      </c>
      <c r="E94" s="126" t="s">
        <v>150</v>
      </c>
      <c r="F94" s="126" t="s">
        <v>151</v>
      </c>
      <c r="I94" s="119"/>
      <c r="J94" s="127">
        <f>BK94</f>
        <v>0</v>
      </c>
      <c r="L94" s="116"/>
      <c r="M94" s="121"/>
      <c r="P94" s="122">
        <f>SUM(P95:P96)</f>
        <v>0</v>
      </c>
      <c r="R94" s="122">
        <f>SUM(R95:R96)</f>
        <v>0</v>
      </c>
      <c r="T94" s="123">
        <f>SUM(T95:T96)</f>
        <v>0</v>
      </c>
      <c r="AR94" s="117" t="s">
        <v>128</v>
      </c>
      <c r="AT94" s="124" t="s">
        <v>81</v>
      </c>
      <c r="AU94" s="124" t="s">
        <v>90</v>
      </c>
      <c r="AY94" s="117" t="s">
        <v>129</v>
      </c>
      <c r="BK94" s="125">
        <f>SUM(BK95:BK96)</f>
        <v>0</v>
      </c>
    </row>
    <row r="95" spans="2:65" s="1" customFormat="1" ht="16.5" customHeight="1">
      <c r="B95" s="33"/>
      <c r="C95" s="128" t="s">
        <v>128</v>
      </c>
      <c r="D95" s="128" t="s">
        <v>132</v>
      </c>
      <c r="E95" s="129" t="s">
        <v>152</v>
      </c>
      <c r="F95" s="130" t="s">
        <v>151</v>
      </c>
      <c r="G95" s="131" t="s">
        <v>135</v>
      </c>
      <c r="H95" s="132">
        <v>1</v>
      </c>
      <c r="I95" s="133"/>
      <c r="J95" s="134">
        <f>ROUND(I95*H95,2)</f>
        <v>0</v>
      </c>
      <c r="K95" s="130" t="s">
        <v>44</v>
      </c>
      <c r="L95" s="33"/>
      <c r="M95" s="135" t="s">
        <v>44</v>
      </c>
      <c r="N95" s="136" t="s">
        <v>53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136</v>
      </c>
      <c r="AT95" s="139" t="s">
        <v>132</v>
      </c>
      <c r="AU95" s="139" t="s">
        <v>21</v>
      </c>
      <c r="AY95" s="17" t="s">
        <v>129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7" t="s">
        <v>90</v>
      </c>
      <c r="BK95" s="140">
        <f>ROUND(I95*H95,2)</f>
        <v>0</v>
      </c>
      <c r="BL95" s="17" t="s">
        <v>136</v>
      </c>
      <c r="BM95" s="139" t="s">
        <v>153</v>
      </c>
    </row>
    <row r="96" spans="2:65" s="12" customFormat="1">
      <c r="B96" s="141"/>
      <c r="D96" s="142" t="s">
        <v>138</v>
      </c>
      <c r="E96" s="143" t="s">
        <v>44</v>
      </c>
      <c r="F96" s="144" t="s">
        <v>90</v>
      </c>
      <c r="H96" s="145">
        <v>1</v>
      </c>
      <c r="I96" s="146"/>
      <c r="L96" s="141"/>
      <c r="M96" s="147"/>
      <c r="T96" s="148"/>
      <c r="AT96" s="143" t="s">
        <v>138</v>
      </c>
      <c r="AU96" s="143" t="s">
        <v>21</v>
      </c>
      <c r="AV96" s="12" t="s">
        <v>21</v>
      </c>
      <c r="AW96" s="12" t="s">
        <v>42</v>
      </c>
      <c r="AX96" s="12" t="s">
        <v>90</v>
      </c>
      <c r="AY96" s="143" t="s">
        <v>129</v>
      </c>
    </row>
    <row r="97" spans="2:65" s="11" customFormat="1" ht="22.9" customHeight="1">
      <c r="B97" s="116"/>
      <c r="D97" s="117" t="s">
        <v>81</v>
      </c>
      <c r="E97" s="126" t="s">
        <v>154</v>
      </c>
      <c r="F97" s="126" t="s">
        <v>155</v>
      </c>
      <c r="I97" s="119"/>
      <c r="J97" s="127">
        <f>BK97</f>
        <v>0</v>
      </c>
      <c r="L97" s="116"/>
      <c r="M97" s="121"/>
      <c r="P97" s="122">
        <f>SUM(P98:P99)</f>
        <v>0</v>
      </c>
      <c r="R97" s="122">
        <f>SUM(R98:R99)</f>
        <v>0</v>
      </c>
      <c r="T97" s="123">
        <f>SUM(T98:T99)</f>
        <v>0</v>
      </c>
      <c r="AR97" s="117" t="s">
        <v>128</v>
      </c>
      <c r="AT97" s="124" t="s">
        <v>81</v>
      </c>
      <c r="AU97" s="124" t="s">
        <v>90</v>
      </c>
      <c r="AY97" s="117" t="s">
        <v>129</v>
      </c>
      <c r="BK97" s="125">
        <f>SUM(BK98:BK99)</f>
        <v>0</v>
      </c>
    </row>
    <row r="98" spans="2:65" s="1" customFormat="1" ht="16.5" customHeight="1">
      <c r="B98" s="33"/>
      <c r="C98" s="128" t="s">
        <v>156</v>
      </c>
      <c r="D98" s="128" t="s">
        <v>132</v>
      </c>
      <c r="E98" s="129" t="s">
        <v>157</v>
      </c>
      <c r="F98" s="130" t="s">
        <v>158</v>
      </c>
      <c r="G98" s="131" t="s">
        <v>135</v>
      </c>
      <c r="H98" s="132">
        <v>1</v>
      </c>
      <c r="I98" s="133"/>
      <c r="J98" s="134">
        <f>ROUND(I98*H98,2)</f>
        <v>0</v>
      </c>
      <c r="K98" s="130" t="s">
        <v>44</v>
      </c>
      <c r="L98" s="33"/>
      <c r="M98" s="135" t="s">
        <v>44</v>
      </c>
      <c r="N98" s="136" t="s">
        <v>53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136</v>
      </c>
      <c r="AT98" s="139" t="s">
        <v>132</v>
      </c>
      <c r="AU98" s="139" t="s">
        <v>21</v>
      </c>
      <c r="AY98" s="17" t="s">
        <v>129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7" t="s">
        <v>90</v>
      </c>
      <c r="BK98" s="140">
        <f>ROUND(I98*H98,2)</f>
        <v>0</v>
      </c>
      <c r="BL98" s="17" t="s">
        <v>136</v>
      </c>
      <c r="BM98" s="139" t="s">
        <v>159</v>
      </c>
    </row>
    <row r="99" spans="2:65" s="1" customFormat="1" ht="16.5" customHeight="1">
      <c r="B99" s="33"/>
      <c r="C99" s="128" t="s">
        <v>160</v>
      </c>
      <c r="D99" s="128" t="s">
        <v>132</v>
      </c>
      <c r="E99" s="129" t="s">
        <v>161</v>
      </c>
      <c r="F99" s="130" t="s">
        <v>162</v>
      </c>
      <c r="G99" s="131" t="s">
        <v>135</v>
      </c>
      <c r="H99" s="132">
        <v>1</v>
      </c>
      <c r="I99" s="133"/>
      <c r="J99" s="134">
        <f>ROUND(I99*H99,2)</f>
        <v>0</v>
      </c>
      <c r="K99" s="130" t="s">
        <v>44</v>
      </c>
      <c r="L99" s="33"/>
      <c r="M99" s="135" t="s">
        <v>44</v>
      </c>
      <c r="N99" s="136" t="s">
        <v>53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136</v>
      </c>
      <c r="AT99" s="139" t="s">
        <v>132</v>
      </c>
      <c r="AU99" s="139" t="s">
        <v>21</v>
      </c>
      <c r="AY99" s="17" t="s">
        <v>129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7" t="s">
        <v>90</v>
      </c>
      <c r="BK99" s="140">
        <f>ROUND(I99*H99,2)</f>
        <v>0</v>
      </c>
      <c r="BL99" s="17" t="s">
        <v>136</v>
      </c>
      <c r="BM99" s="139" t="s">
        <v>163</v>
      </c>
    </row>
    <row r="100" spans="2:65" s="11" customFormat="1" ht="22.9" customHeight="1">
      <c r="B100" s="116"/>
      <c r="D100" s="117" t="s">
        <v>81</v>
      </c>
      <c r="E100" s="126" t="s">
        <v>164</v>
      </c>
      <c r="F100" s="126" t="s">
        <v>165</v>
      </c>
      <c r="I100" s="119"/>
      <c r="J100" s="127">
        <f>BK100</f>
        <v>0</v>
      </c>
      <c r="L100" s="116"/>
      <c r="M100" s="121"/>
      <c r="P100" s="122">
        <f>SUM(P101:P102)</f>
        <v>0</v>
      </c>
      <c r="R100" s="122">
        <f>SUM(R101:R102)</f>
        <v>0</v>
      </c>
      <c r="T100" s="123">
        <f>SUM(T101:T102)</f>
        <v>0</v>
      </c>
      <c r="AR100" s="117" t="s">
        <v>128</v>
      </c>
      <c r="AT100" s="124" t="s">
        <v>81</v>
      </c>
      <c r="AU100" s="124" t="s">
        <v>90</v>
      </c>
      <c r="AY100" s="117" t="s">
        <v>129</v>
      </c>
      <c r="BK100" s="125">
        <f>SUM(BK101:BK102)</f>
        <v>0</v>
      </c>
    </row>
    <row r="101" spans="2:65" s="1" customFormat="1" ht="16.5" customHeight="1">
      <c r="B101" s="33"/>
      <c r="C101" s="128" t="s">
        <v>166</v>
      </c>
      <c r="D101" s="128" t="s">
        <v>132</v>
      </c>
      <c r="E101" s="129" t="s">
        <v>167</v>
      </c>
      <c r="F101" s="130" t="s">
        <v>168</v>
      </c>
      <c r="G101" s="131" t="s">
        <v>135</v>
      </c>
      <c r="H101" s="132">
        <v>1</v>
      </c>
      <c r="I101" s="133"/>
      <c r="J101" s="134">
        <f>ROUND(I101*H101,2)</f>
        <v>0</v>
      </c>
      <c r="K101" s="130" t="s">
        <v>44</v>
      </c>
      <c r="L101" s="33"/>
      <c r="M101" s="135" t="s">
        <v>44</v>
      </c>
      <c r="N101" s="136" t="s">
        <v>53</v>
      </c>
      <c r="P101" s="137">
        <f>O101*H101</f>
        <v>0</v>
      </c>
      <c r="Q101" s="137">
        <v>0</v>
      </c>
      <c r="R101" s="137">
        <f>Q101*H101</f>
        <v>0</v>
      </c>
      <c r="S101" s="137">
        <v>0</v>
      </c>
      <c r="T101" s="138">
        <f>S101*H101</f>
        <v>0</v>
      </c>
      <c r="AR101" s="139" t="s">
        <v>136</v>
      </c>
      <c r="AT101" s="139" t="s">
        <v>132</v>
      </c>
      <c r="AU101" s="139" t="s">
        <v>21</v>
      </c>
      <c r="AY101" s="17" t="s">
        <v>129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7" t="s">
        <v>90</v>
      </c>
      <c r="BK101" s="140">
        <f>ROUND(I101*H101,2)</f>
        <v>0</v>
      </c>
      <c r="BL101" s="17" t="s">
        <v>136</v>
      </c>
      <c r="BM101" s="139" t="s">
        <v>169</v>
      </c>
    </row>
    <row r="102" spans="2:65" s="12" customFormat="1">
      <c r="B102" s="141"/>
      <c r="D102" s="142" t="s">
        <v>138</v>
      </c>
      <c r="E102" s="143" t="s">
        <v>44</v>
      </c>
      <c r="F102" s="144" t="s">
        <v>90</v>
      </c>
      <c r="H102" s="145">
        <v>1</v>
      </c>
      <c r="I102" s="146"/>
      <c r="L102" s="141"/>
      <c r="M102" s="149"/>
      <c r="N102" s="150"/>
      <c r="O102" s="150"/>
      <c r="P102" s="150"/>
      <c r="Q102" s="150"/>
      <c r="R102" s="150"/>
      <c r="S102" s="150"/>
      <c r="T102" s="151"/>
      <c r="AT102" s="143" t="s">
        <v>138</v>
      </c>
      <c r="AU102" s="143" t="s">
        <v>21</v>
      </c>
      <c r="AV102" s="12" t="s">
        <v>21</v>
      </c>
      <c r="AW102" s="12" t="s">
        <v>42</v>
      </c>
      <c r="AX102" s="12" t="s">
        <v>90</v>
      </c>
      <c r="AY102" s="143" t="s">
        <v>129</v>
      </c>
    </row>
    <row r="103" spans="2:65" s="1" customFormat="1" ht="6.95" customHeight="1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33"/>
    </row>
  </sheetData>
  <sheetProtection algorithmName="SHA-512" hashValue="xjYkDrgx2xbWQr53tgzaaE/xJuHTHCQRQbDgWXt1/DEj/CPWDULnWwkHQQMnzKykB1yah7OVADrshtz3cxUsDg==" saltValue="Q0L0HoBcprX9RZrQqAkIEVxk7b2e6vhPldfCOBS3v6Ct3uAGumx8Cv2zoKc8ctATnt9/DcrlzhcsT0QMj3OzyQ==" spinCount="100000" sheet="1" objects="1" scenarios="1" formatColumns="0" formatRows="0" autoFilter="0"/>
  <autoFilter ref="C83:K102" xr:uid="{00000000-0009-0000-0000-000001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2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95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21</v>
      </c>
    </row>
    <row r="4" spans="2:46" ht="24.95" customHeight="1">
      <c r="B4" s="20"/>
      <c r="D4" s="21" t="s">
        <v>102</v>
      </c>
      <c r="L4" s="20"/>
      <c r="M4" s="86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2" t="str">
        <f>'Rekapitulace stavby'!K6</f>
        <v>VD Švihov - oprava nátěru přístupové lávky na SO</v>
      </c>
      <c r="F7" s="313"/>
      <c r="G7" s="313"/>
      <c r="H7" s="313"/>
      <c r="L7" s="20"/>
    </row>
    <row r="8" spans="2:46" s="1" customFormat="1" ht="12" customHeight="1">
      <c r="B8" s="33"/>
      <c r="D8" s="27" t="s">
        <v>103</v>
      </c>
      <c r="L8" s="33"/>
    </row>
    <row r="9" spans="2:46" s="1" customFormat="1" ht="16.5" customHeight="1">
      <c r="B9" s="33"/>
      <c r="E9" s="302" t="s">
        <v>170</v>
      </c>
      <c r="F9" s="311"/>
      <c r="G9" s="311"/>
      <c r="H9" s="311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21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0" t="str">
        <f>'Rekapitulace stavby'!AN8</f>
        <v>19. 3. 2024</v>
      </c>
      <c r="L12" s="33"/>
    </row>
    <row r="13" spans="2:46" s="1" customFormat="1" ht="21.75" customHeight="1">
      <c r="B13" s="33"/>
      <c r="D13" s="24" t="s">
        <v>26</v>
      </c>
      <c r="F13" s="29" t="s">
        <v>27</v>
      </c>
      <c r="I13" s="24" t="s">
        <v>28</v>
      </c>
      <c r="J13" s="29" t="s">
        <v>29</v>
      </c>
      <c r="L13" s="33"/>
    </row>
    <row r="14" spans="2:46" s="1" customFormat="1" ht="12" customHeight="1">
      <c r="B14" s="33"/>
      <c r="D14" s="27" t="s">
        <v>30</v>
      </c>
      <c r="I14" s="27" t="s">
        <v>31</v>
      </c>
      <c r="J14" s="25" t="s">
        <v>32</v>
      </c>
      <c r="L14" s="33"/>
    </row>
    <row r="15" spans="2:46" s="1" customFormat="1" ht="18" customHeight="1">
      <c r="B15" s="33"/>
      <c r="E15" s="25" t="s">
        <v>33</v>
      </c>
      <c r="I15" s="27" t="s">
        <v>34</v>
      </c>
      <c r="J15" s="25" t="s">
        <v>35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7" t="s">
        <v>36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14" t="str">
        <f>'Rekapitulace stavby'!E14</f>
        <v>Vyplň údaj</v>
      </c>
      <c r="F18" s="285"/>
      <c r="G18" s="285"/>
      <c r="H18" s="285"/>
      <c r="I18" s="27" t="s">
        <v>34</v>
      </c>
      <c r="J18" s="28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7" t="s">
        <v>38</v>
      </c>
      <c r="I20" s="27" t="s">
        <v>31</v>
      </c>
      <c r="J20" s="25" t="s">
        <v>39</v>
      </c>
      <c r="L20" s="33"/>
    </row>
    <row r="21" spans="2:12" s="1" customFormat="1" ht="18" customHeight="1">
      <c r="B21" s="33"/>
      <c r="E21" s="25" t="s">
        <v>40</v>
      </c>
      <c r="I21" s="27" t="s">
        <v>34</v>
      </c>
      <c r="J21" s="25" t="s">
        <v>41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7" t="s">
        <v>43</v>
      </c>
      <c r="I23" s="27" t="s">
        <v>31</v>
      </c>
      <c r="J23" s="25" t="s">
        <v>44</v>
      </c>
      <c r="L23" s="33"/>
    </row>
    <row r="24" spans="2:12" s="1" customFormat="1" ht="18" customHeight="1">
      <c r="B24" s="33"/>
      <c r="E24" s="25" t="s">
        <v>45</v>
      </c>
      <c r="I24" s="27" t="s">
        <v>34</v>
      </c>
      <c r="J24" s="25" t="s">
        <v>44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7" t="s">
        <v>46</v>
      </c>
      <c r="L26" s="33"/>
    </row>
    <row r="27" spans="2:12" s="7" customFormat="1" ht="16.5" customHeight="1">
      <c r="B27" s="87"/>
      <c r="E27" s="289" t="s">
        <v>44</v>
      </c>
      <c r="F27" s="289"/>
      <c r="G27" s="289"/>
      <c r="H27" s="289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48</v>
      </c>
      <c r="J30" s="64">
        <f>ROUND(J92,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50</v>
      </c>
      <c r="I32" s="36" t="s">
        <v>49</v>
      </c>
      <c r="J32" s="36" t="s">
        <v>51</v>
      </c>
      <c r="L32" s="33"/>
    </row>
    <row r="33" spans="2:12" s="1" customFormat="1" ht="14.45" customHeight="1">
      <c r="B33" s="33"/>
      <c r="D33" s="53" t="s">
        <v>52</v>
      </c>
      <c r="E33" s="27" t="s">
        <v>53</v>
      </c>
      <c r="F33" s="89">
        <f>ROUND((SUM(BE92:BE320)),  2)</f>
        <v>0</v>
      </c>
      <c r="I33" s="90">
        <v>0.21</v>
      </c>
      <c r="J33" s="89">
        <f>ROUND(((SUM(BE92:BE320))*I33),  2)</f>
        <v>0</v>
      </c>
      <c r="L33" s="33"/>
    </row>
    <row r="34" spans="2:12" s="1" customFormat="1" ht="14.45" customHeight="1">
      <c r="B34" s="33"/>
      <c r="E34" s="27" t="s">
        <v>54</v>
      </c>
      <c r="F34" s="89">
        <f>ROUND((SUM(BF92:BF320)),  2)</f>
        <v>0</v>
      </c>
      <c r="I34" s="90">
        <v>0.12</v>
      </c>
      <c r="J34" s="89">
        <f>ROUND(((SUM(BF92:BF320))*I34),  2)</f>
        <v>0</v>
      </c>
      <c r="L34" s="33"/>
    </row>
    <row r="35" spans="2:12" s="1" customFormat="1" ht="14.45" hidden="1" customHeight="1">
      <c r="B35" s="33"/>
      <c r="E35" s="27" t="s">
        <v>55</v>
      </c>
      <c r="F35" s="89">
        <f>ROUND((SUM(BG92:BG320)),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7" t="s">
        <v>56</v>
      </c>
      <c r="F36" s="89">
        <f>ROUND((SUM(BH92:BH320)),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7" t="s">
        <v>57</v>
      </c>
      <c r="F37" s="89">
        <f>ROUND((SUM(BI92:BI320)),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58</v>
      </c>
      <c r="E39" s="55"/>
      <c r="F39" s="55"/>
      <c r="G39" s="93" t="s">
        <v>59</v>
      </c>
      <c r="H39" s="94" t="s">
        <v>60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1" t="s">
        <v>105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12" t="str">
        <f>E7</f>
        <v>VD Švihov - oprava nátěru přístupové lávky na SO</v>
      </c>
      <c r="F48" s="313"/>
      <c r="G48" s="313"/>
      <c r="H48" s="313"/>
      <c r="L48" s="33"/>
    </row>
    <row r="49" spans="2:47" s="1" customFormat="1" ht="12" customHeight="1">
      <c r="B49" s="33"/>
      <c r="C49" s="27" t="s">
        <v>103</v>
      </c>
      <c r="L49" s="33"/>
    </row>
    <row r="50" spans="2:47" s="1" customFormat="1" ht="16.5" customHeight="1">
      <c r="B50" s="33"/>
      <c r="E50" s="302" t="str">
        <f>E9</f>
        <v>SO-01 - Obnova povrchu ocelové lávky</v>
      </c>
      <c r="F50" s="311"/>
      <c r="G50" s="311"/>
      <c r="H50" s="311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VD Švihov</v>
      </c>
      <c r="I52" s="27" t="s">
        <v>24</v>
      </c>
      <c r="J52" s="50" t="str">
        <f>IF(J12="","",J12)</f>
        <v>19. 3. 2024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7" t="s">
        <v>30</v>
      </c>
      <c r="F54" s="25" t="str">
        <f>E15</f>
        <v>Povodí Vltavy, státní podnik</v>
      </c>
      <c r="I54" s="27" t="s">
        <v>38</v>
      </c>
      <c r="J54" s="31" t="str">
        <f>E21</f>
        <v>VAK projekt s.r.o.</v>
      </c>
      <c r="L54" s="33"/>
    </row>
    <row r="55" spans="2:47" s="1" customFormat="1" ht="25.7" customHeight="1">
      <c r="B55" s="33"/>
      <c r="C55" s="27" t="s">
        <v>36</v>
      </c>
      <c r="F55" s="25" t="str">
        <f>IF(E18="","",E18)</f>
        <v>Vyplň údaj</v>
      </c>
      <c r="I55" s="27" t="s">
        <v>43</v>
      </c>
      <c r="J55" s="31" t="str">
        <f>E24</f>
        <v>Ing. Martina Zamlinská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106</v>
      </c>
      <c r="D57" s="91"/>
      <c r="E57" s="91"/>
      <c r="F57" s="91"/>
      <c r="G57" s="91"/>
      <c r="H57" s="91"/>
      <c r="I57" s="91"/>
      <c r="J57" s="98" t="s">
        <v>107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80</v>
      </c>
      <c r="J59" s="64">
        <f>J92</f>
        <v>0</v>
      </c>
      <c r="L59" s="33"/>
      <c r="AU59" s="17" t="s">
        <v>108</v>
      </c>
    </row>
    <row r="60" spans="2:47" s="8" customFormat="1" ht="24.95" customHeight="1">
      <c r="B60" s="100"/>
      <c r="D60" s="101" t="s">
        <v>171</v>
      </c>
      <c r="E60" s="102"/>
      <c r="F60" s="102"/>
      <c r="G60" s="102"/>
      <c r="H60" s="102"/>
      <c r="I60" s="102"/>
      <c r="J60" s="103">
        <f>J93</f>
        <v>0</v>
      </c>
      <c r="L60" s="100"/>
    </row>
    <row r="61" spans="2:47" s="9" customFormat="1" ht="19.899999999999999" customHeight="1">
      <c r="B61" s="104"/>
      <c r="D61" s="105" t="s">
        <v>172</v>
      </c>
      <c r="E61" s="106"/>
      <c r="F61" s="106"/>
      <c r="G61" s="106"/>
      <c r="H61" s="106"/>
      <c r="I61" s="106"/>
      <c r="J61" s="107">
        <f>J94</f>
        <v>0</v>
      </c>
      <c r="L61" s="104"/>
    </row>
    <row r="62" spans="2:47" s="9" customFormat="1" ht="19.899999999999999" customHeight="1">
      <c r="B62" s="104"/>
      <c r="D62" s="105" t="s">
        <v>173</v>
      </c>
      <c r="E62" s="106"/>
      <c r="F62" s="106"/>
      <c r="G62" s="106"/>
      <c r="H62" s="106"/>
      <c r="I62" s="106"/>
      <c r="J62" s="107">
        <f>J108</f>
        <v>0</v>
      </c>
      <c r="L62" s="104"/>
    </row>
    <row r="63" spans="2:47" s="9" customFormat="1" ht="19.899999999999999" customHeight="1">
      <c r="B63" s="104"/>
      <c r="D63" s="105" t="s">
        <v>174</v>
      </c>
      <c r="E63" s="106"/>
      <c r="F63" s="106"/>
      <c r="G63" s="106"/>
      <c r="H63" s="106"/>
      <c r="I63" s="106"/>
      <c r="J63" s="107">
        <f>J200</f>
        <v>0</v>
      </c>
      <c r="L63" s="104"/>
    </row>
    <row r="64" spans="2:47" s="9" customFormat="1" ht="19.899999999999999" customHeight="1">
      <c r="B64" s="104"/>
      <c r="D64" s="105" t="s">
        <v>175</v>
      </c>
      <c r="E64" s="106"/>
      <c r="F64" s="106"/>
      <c r="G64" s="106"/>
      <c r="H64" s="106"/>
      <c r="I64" s="106"/>
      <c r="J64" s="107">
        <f>J221</f>
        <v>0</v>
      </c>
      <c r="L64" s="104"/>
    </row>
    <row r="65" spans="2:12" s="8" customFormat="1" ht="24.95" customHeight="1">
      <c r="B65" s="100"/>
      <c r="D65" s="101" t="s">
        <v>176</v>
      </c>
      <c r="E65" s="102"/>
      <c r="F65" s="102"/>
      <c r="G65" s="102"/>
      <c r="H65" s="102"/>
      <c r="I65" s="102"/>
      <c r="J65" s="103">
        <f>J226</f>
        <v>0</v>
      </c>
      <c r="L65" s="100"/>
    </row>
    <row r="66" spans="2:12" s="9" customFormat="1" ht="19.899999999999999" customHeight="1">
      <c r="B66" s="104"/>
      <c r="D66" s="105" t="s">
        <v>177</v>
      </c>
      <c r="E66" s="106"/>
      <c r="F66" s="106"/>
      <c r="G66" s="106"/>
      <c r="H66" s="106"/>
      <c r="I66" s="106"/>
      <c r="J66" s="107">
        <f>J227</f>
        <v>0</v>
      </c>
      <c r="L66" s="104"/>
    </row>
    <row r="67" spans="2:12" s="9" customFormat="1" ht="19.899999999999999" customHeight="1">
      <c r="B67" s="104"/>
      <c r="D67" s="105" t="s">
        <v>178</v>
      </c>
      <c r="E67" s="106"/>
      <c r="F67" s="106"/>
      <c r="G67" s="106"/>
      <c r="H67" s="106"/>
      <c r="I67" s="106"/>
      <c r="J67" s="107">
        <f>J256</f>
        <v>0</v>
      </c>
      <c r="L67" s="104"/>
    </row>
    <row r="68" spans="2:12" s="9" customFormat="1" ht="19.899999999999999" customHeight="1">
      <c r="B68" s="104"/>
      <c r="D68" s="105" t="s">
        <v>179</v>
      </c>
      <c r="E68" s="106"/>
      <c r="F68" s="106"/>
      <c r="G68" s="106"/>
      <c r="H68" s="106"/>
      <c r="I68" s="106"/>
      <c r="J68" s="107">
        <f>J299</f>
        <v>0</v>
      </c>
      <c r="L68" s="104"/>
    </row>
    <row r="69" spans="2:12" s="8" customFormat="1" ht="24.95" customHeight="1">
      <c r="B69" s="100"/>
      <c r="D69" s="101" t="s">
        <v>180</v>
      </c>
      <c r="E69" s="102"/>
      <c r="F69" s="102"/>
      <c r="G69" s="102"/>
      <c r="H69" s="102"/>
      <c r="I69" s="102"/>
      <c r="J69" s="103">
        <f>J303</f>
        <v>0</v>
      </c>
      <c r="L69" s="100"/>
    </row>
    <row r="70" spans="2:12" s="9" customFormat="1" ht="19.899999999999999" customHeight="1">
      <c r="B70" s="104"/>
      <c r="D70" s="105" t="s">
        <v>181</v>
      </c>
      <c r="E70" s="106"/>
      <c r="F70" s="106"/>
      <c r="G70" s="106"/>
      <c r="H70" s="106"/>
      <c r="I70" s="106"/>
      <c r="J70" s="107">
        <f>J304</f>
        <v>0</v>
      </c>
      <c r="L70" s="104"/>
    </row>
    <row r="71" spans="2:12" s="8" customFormat="1" ht="24.95" customHeight="1">
      <c r="B71" s="100"/>
      <c r="D71" s="101" t="s">
        <v>109</v>
      </c>
      <c r="E71" s="102"/>
      <c r="F71" s="102"/>
      <c r="G71" s="102"/>
      <c r="H71" s="102"/>
      <c r="I71" s="102"/>
      <c r="J71" s="103">
        <f>J315</f>
        <v>0</v>
      </c>
      <c r="L71" s="100"/>
    </row>
    <row r="72" spans="2:12" s="9" customFormat="1" ht="19.899999999999999" customHeight="1">
      <c r="B72" s="104"/>
      <c r="D72" s="105" t="s">
        <v>111</v>
      </c>
      <c r="E72" s="106"/>
      <c r="F72" s="106"/>
      <c r="G72" s="106"/>
      <c r="H72" s="106"/>
      <c r="I72" s="106"/>
      <c r="J72" s="107">
        <f>J316</f>
        <v>0</v>
      </c>
      <c r="L72" s="104"/>
    </row>
    <row r="73" spans="2:12" s="1" customFormat="1" ht="21.75" customHeight="1">
      <c r="B73" s="33"/>
      <c r="L73" s="33"/>
    </row>
    <row r="74" spans="2:12" s="1" customFormat="1" ht="6.95" customHeight="1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33"/>
    </row>
    <row r="78" spans="2:12" s="1" customFormat="1" ht="6.95" customHeight="1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33"/>
    </row>
    <row r="79" spans="2:12" s="1" customFormat="1" ht="24.95" customHeight="1">
      <c r="B79" s="33"/>
      <c r="C79" s="21" t="s">
        <v>114</v>
      </c>
      <c r="L79" s="33"/>
    </row>
    <row r="80" spans="2:12" s="1" customFormat="1" ht="6.95" customHeight="1">
      <c r="B80" s="33"/>
      <c r="L80" s="33"/>
    </row>
    <row r="81" spans="2:65" s="1" customFormat="1" ht="12" customHeight="1">
      <c r="B81" s="33"/>
      <c r="C81" s="27" t="s">
        <v>16</v>
      </c>
      <c r="L81" s="33"/>
    </row>
    <row r="82" spans="2:65" s="1" customFormat="1" ht="16.5" customHeight="1">
      <c r="B82" s="33"/>
      <c r="E82" s="312" t="str">
        <f>E7</f>
        <v>VD Švihov - oprava nátěru přístupové lávky na SO</v>
      </c>
      <c r="F82" s="313"/>
      <c r="G82" s="313"/>
      <c r="H82" s="313"/>
      <c r="L82" s="33"/>
    </row>
    <row r="83" spans="2:65" s="1" customFormat="1" ht="12" customHeight="1">
      <c r="B83" s="33"/>
      <c r="C83" s="27" t="s">
        <v>103</v>
      </c>
      <c r="L83" s="33"/>
    </row>
    <row r="84" spans="2:65" s="1" customFormat="1" ht="16.5" customHeight="1">
      <c r="B84" s="33"/>
      <c r="E84" s="302" t="str">
        <f>E9</f>
        <v>SO-01 - Obnova povrchu ocelové lávky</v>
      </c>
      <c r="F84" s="311"/>
      <c r="G84" s="311"/>
      <c r="H84" s="311"/>
      <c r="L84" s="33"/>
    </row>
    <row r="85" spans="2:65" s="1" customFormat="1" ht="6.95" customHeight="1">
      <c r="B85" s="33"/>
      <c r="L85" s="33"/>
    </row>
    <row r="86" spans="2:65" s="1" customFormat="1" ht="12" customHeight="1">
      <c r="B86" s="33"/>
      <c r="C86" s="27" t="s">
        <v>22</v>
      </c>
      <c r="F86" s="25" t="str">
        <f>F12</f>
        <v>VD Švihov</v>
      </c>
      <c r="I86" s="27" t="s">
        <v>24</v>
      </c>
      <c r="J86" s="50" t="str">
        <f>IF(J12="","",J12)</f>
        <v>19. 3. 2024</v>
      </c>
      <c r="L86" s="33"/>
    </row>
    <row r="87" spans="2:65" s="1" customFormat="1" ht="6.95" customHeight="1">
      <c r="B87" s="33"/>
      <c r="L87" s="33"/>
    </row>
    <row r="88" spans="2:65" s="1" customFormat="1" ht="15.2" customHeight="1">
      <c r="B88" s="33"/>
      <c r="C88" s="27" t="s">
        <v>30</v>
      </c>
      <c r="F88" s="25" t="str">
        <f>E15</f>
        <v>Povodí Vltavy, státní podnik</v>
      </c>
      <c r="I88" s="27" t="s">
        <v>38</v>
      </c>
      <c r="J88" s="31" t="str">
        <f>E21</f>
        <v>VAK projekt s.r.o.</v>
      </c>
      <c r="L88" s="33"/>
    </row>
    <row r="89" spans="2:65" s="1" customFormat="1" ht="25.7" customHeight="1">
      <c r="B89" s="33"/>
      <c r="C89" s="27" t="s">
        <v>36</v>
      </c>
      <c r="F89" s="25" t="str">
        <f>IF(E18="","",E18)</f>
        <v>Vyplň údaj</v>
      </c>
      <c r="I89" s="27" t="s">
        <v>43</v>
      </c>
      <c r="J89" s="31" t="str">
        <f>E24</f>
        <v>Ing. Martina Zamlinská</v>
      </c>
      <c r="L89" s="33"/>
    </row>
    <row r="90" spans="2:65" s="1" customFormat="1" ht="10.35" customHeight="1">
      <c r="B90" s="33"/>
      <c r="L90" s="33"/>
    </row>
    <row r="91" spans="2:65" s="10" customFormat="1" ht="29.25" customHeight="1">
      <c r="B91" s="108"/>
      <c r="C91" s="109" t="s">
        <v>115</v>
      </c>
      <c r="D91" s="110" t="s">
        <v>67</v>
      </c>
      <c r="E91" s="110" t="s">
        <v>63</v>
      </c>
      <c r="F91" s="110" t="s">
        <v>64</v>
      </c>
      <c r="G91" s="110" t="s">
        <v>116</v>
      </c>
      <c r="H91" s="110" t="s">
        <v>117</v>
      </c>
      <c r="I91" s="110" t="s">
        <v>118</v>
      </c>
      <c r="J91" s="110" t="s">
        <v>107</v>
      </c>
      <c r="K91" s="111" t="s">
        <v>119</v>
      </c>
      <c r="L91" s="108"/>
      <c r="M91" s="57" t="s">
        <v>44</v>
      </c>
      <c r="N91" s="58" t="s">
        <v>52</v>
      </c>
      <c r="O91" s="58" t="s">
        <v>120</v>
      </c>
      <c r="P91" s="58" t="s">
        <v>121</v>
      </c>
      <c r="Q91" s="58" t="s">
        <v>122</v>
      </c>
      <c r="R91" s="58" t="s">
        <v>123</v>
      </c>
      <c r="S91" s="58" t="s">
        <v>124</v>
      </c>
      <c r="T91" s="59" t="s">
        <v>125</v>
      </c>
    </row>
    <row r="92" spans="2:65" s="1" customFormat="1" ht="22.9" customHeight="1">
      <c r="B92" s="33"/>
      <c r="C92" s="62" t="s">
        <v>126</v>
      </c>
      <c r="J92" s="112">
        <f>BK92</f>
        <v>0</v>
      </c>
      <c r="L92" s="33"/>
      <c r="M92" s="60"/>
      <c r="N92" s="51"/>
      <c r="O92" s="51"/>
      <c r="P92" s="113">
        <f>P93+P226+P303+P315</f>
        <v>0</v>
      </c>
      <c r="Q92" s="51"/>
      <c r="R92" s="113">
        <f>R93+R226+R303+R315</f>
        <v>108.0328126</v>
      </c>
      <c r="S92" s="51"/>
      <c r="T92" s="114">
        <f>T93+T226+T303+T315</f>
        <v>120.56093600000001</v>
      </c>
      <c r="AT92" s="17" t="s">
        <v>81</v>
      </c>
      <c r="AU92" s="17" t="s">
        <v>108</v>
      </c>
      <c r="BK92" s="115">
        <f>BK93+BK226+BK303+BK315</f>
        <v>0</v>
      </c>
    </row>
    <row r="93" spans="2:65" s="11" customFormat="1" ht="25.9" customHeight="1">
      <c r="B93" s="116"/>
      <c r="D93" s="117" t="s">
        <v>81</v>
      </c>
      <c r="E93" s="118" t="s">
        <v>182</v>
      </c>
      <c r="F93" s="118" t="s">
        <v>183</v>
      </c>
      <c r="I93" s="119"/>
      <c r="J93" s="120">
        <f>BK93</f>
        <v>0</v>
      </c>
      <c r="L93" s="116"/>
      <c r="M93" s="121"/>
      <c r="P93" s="122">
        <f>P94+P108+P200+P221</f>
        <v>0</v>
      </c>
      <c r="R93" s="122">
        <f>R94+R108+R200+R221</f>
        <v>100.647527</v>
      </c>
      <c r="T93" s="123">
        <f>T94+T108+T200+T221</f>
        <v>109.65096000000001</v>
      </c>
      <c r="AR93" s="117" t="s">
        <v>90</v>
      </c>
      <c r="AT93" s="124" t="s">
        <v>81</v>
      </c>
      <c r="AU93" s="124" t="s">
        <v>82</v>
      </c>
      <c r="AY93" s="117" t="s">
        <v>129</v>
      </c>
      <c r="BK93" s="125">
        <f>BK94+BK108+BK200+BK221</f>
        <v>0</v>
      </c>
    </row>
    <row r="94" spans="2:65" s="11" customFormat="1" ht="22.9" customHeight="1">
      <c r="B94" s="116"/>
      <c r="D94" s="117" t="s">
        <v>81</v>
      </c>
      <c r="E94" s="126" t="s">
        <v>156</v>
      </c>
      <c r="F94" s="126" t="s">
        <v>184</v>
      </c>
      <c r="I94" s="119"/>
      <c r="J94" s="127">
        <f>BK94</f>
        <v>0</v>
      </c>
      <c r="L94" s="116"/>
      <c r="M94" s="121"/>
      <c r="P94" s="122">
        <f>SUM(P95:P107)</f>
        <v>0</v>
      </c>
      <c r="R94" s="122">
        <f>SUM(R95:R107)</f>
        <v>96.675021000000001</v>
      </c>
      <c r="T94" s="123">
        <f>SUM(T95:T107)</f>
        <v>105.79596000000001</v>
      </c>
      <c r="AR94" s="117" t="s">
        <v>90</v>
      </c>
      <c r="AT94" s="124" t="s">
        <v>81</v>
      </c>
      <c r="AU94" s="124" t="s">
        <v>90</v>
      </c>
      <c r="AY94" s="117" t="s">
        <v>129</v>
      </c>
      <c r="BK94" s="125">
        <f>SUM(BK95:BK107)</f>
        <v>0</v>
      </c>
    </row>
    <row r="95" spans="2:65" s="1" customFormat="1" ht="24.2" customHeight="1">
      <c r="B95" s="33"/>
      <c r="C95" s="128" t="s">
        <v>90</v>
      </c>
      <c r="D95" s="128" t="s">
        <v>132</v>
      </c>
      <c r="E95" s="129" t="s">
        <v>185</v>
      </c>
      <c r="F95" s="130" t="s">
        <v>186</v>
      </c>
      <c r="G95" s="131" t="s">
        <v>187</v>
      </c>
      <c r="H95" s="132">
        <v>266</v>
      </c>
      <c r="I95" s="133"/>
      <c r="J95" s="134">
        <f>ROUND(I95*H95,2)</f>
        <v>0</v>
      </c>
      <c r="K95" s="130" t="s">
        <v>188</v>
      </c>
      <c r="L95" s="33"/>
      <c r="M95" s="135" t="s">
        <v>44</v>
      </c>
      <c r="N95" s="136" t="s">
        <v>53</v>
      </c>
      <c r="P95" s="137">
        <f>O95*H95</f>
        <v>0</v>
      </c>
      <c r="Q95" s="137">
        <v>1.1E-4</v>
      </c>
      <c r="R95" s="137">
        <f>Q95*H95</f>
        <v>2.9260000000000001E-2</v>
      </c>
      <c r="S95" s="137">
        <v>6.0000000000000002E-5</v>
      </c>
      <c r="T95" s="138">
        <f>S95*H95</f>
        <v>1.5960000000000002E-2</v>
      </c>
      <c r="AR95" s="139" t="s">
        <v>146</v>
      </c>
      <c r="AT95" s="139" t="s">
        <v>132</v>
      </c>
      <c r="AU95" s="139" t="s">
        <v>21</v>
      </c>
      <c r="AY95" s="17" t="s">
        <v>129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7" t="s">
        <v>90</v>
      </c>
      <c r="BK95" s="140">
        <f>ROUND(I95*H95,2)</f>
        <v>0</v>
      </c>
      <c r="BL95" s="17" t="s">
        <v>146</v>
      </c>
      <c r="BM95" s="139" t="s">
        <v>189</v>
      </c>
    </row>
    <row r="96" spans="2:65" s="1" customFormat="1">
      <c r="B96" s="33"/>
      <c r="D96" s="152" t="s">
        <v>190</v>
      </c>
      <c r="F96" s="153" t="s">
        <v>191</v>
      </c>
      <c r="I96" s="154"/>
      <c r="L96" s="33"/>
      <c r="M96" s="155"/>
      <c r="T96" s="54"/>
      <c r="AT96" s="17" t="s">
        <v>190</v>
      </c>
      <c r="AU96" s="17" t="s">
        <v>21</v>
      </c>
    </row>
    <row r="97" spans="2:65" s="12" customFormat="1">
      <c r="B97" s="141"/>
      <c r="D97" s="142" t="s">
        <v>138</v>
      </c>
      <c r="E97" s="143" t="s">
        <v>44</v>
      </c>
      <c r="F97" s="144" t="s">
        <v>192</v>
      </c>
      <c r="H97" s="145">
        <v>266</v>
      </c>
      <c r="I97" s="146"/>
      <c r="L97" s="141"/>
      <c r="M97" s="147"/>
      <c r="T97" s="148"/>
      <c r="AT97" s="143" t="s">
        <v>138</v>
      </c>
      <c r="AU97" s="143" t="s">
        <v>21</v>
      </c>
      <c r="AV97" s="12" t="s">
        <v>21</v>
      </c>
      <c r="AW97" s="12" t="s">
        <v>42</v>
      </c>
      <c r="AX97" s="12" t="s">
        <v>90</v>
      </c>
      <c r="AY97" s="143" t="s">
        <v>129</v>
      </c>
    </row>
    <row r="98" spans="2:65" s="1" customFormat="1" ht="24.2" customHeight="1">
      <c r="B98" s="33"/>
      <c r="C98" s="128" t="s">
        <v>21</v>
      </c>
      <c r="D98" s="128" t="s">
        <v>132</v>
      </c>
      <c r="E98" s="129" t="s">
        <v>193</v>
      </c>
      <c r="F98" s="130" t="s">
        <v>194</v>
      </c>
      <c r="G98" s="131" t="s">
        <v>187</v>
      </c>
      <c r="H98" s="132">
        <v>1410.4</v>
      </c>
      <c r="I98" s="133"/>
      <c r="J98" s="134">
        <f>ROUND(I98*H98,2)</f>
        <v>0</v>
      </c>
      <c r="K98" s="130" t="s">
        <v>188</v>
      </c>
      <c r="L98" s="33"/>
      <c r="M98" s="135" t="s">
        <v>44</v>
      </c>
      <c r="N98" s="136" t="s">
        <v>53</v>
      </c>
      <c r="P98" s="137">
        <f>O98*H98</f>
        <v>0</v>
      </c>
      <c r="Q98" s="137">
        <v>6.6960000000000006E-2</v>
      </c>
      <c r="R98" s="137">
        <f>Q98*H98</f>
        <v>94.440384000000009</v>
      </c>
      <c r="S98" s="137">
        <v>7.4999999999999997E-2</v>
      </c>
      <c r="T98" s="138">
        <f>S98*H98</f>
        <v>105.78</v>
      </c>
      <c r="AR98" s="139" t="s">
        <v>146</v>
      </c>
      <c r="AT98" s="139" t="s">
        <v>132</v>
      </c>
      <c r="AU98" s="139" t="s">
        <v>21</v>
      </c>
      <c r="AY98" s="17" t="s">
        <v>129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7" t="s">
        <v>90</v>
      </c>
      <c r="BK98" s="140">
        <f>ROUND(I98*H98,2)</f>
        <v>0</v>
      </c>
      <c r="BL98" s="17" t="s">
        <v>146</v>
      </c>
      <c r="BM98" s="139" t="s">
        <v>195</v>
      </c>
    </row>
    <row r="99" spans="2:65" s="1" customFormat="1">
      <c r="B99" s="33"/>
      <c r="D99" s="152" t="s">
        <v>190</v>
      </c>
      <c r="F99" s="153" t="s">
        <v>196</v>
      </c>
      <c r="I99" s="154"/>
      <c r="L99" s="33"/>
      <c r="M99" s="155"/>
      <c r="T99" s="54"/>
      <c r="AT99" s="17" t="s">
        <v>190</v>
      </c>
      <c r="AU99" s="17" t="s">
        <v>21</v>
      </c>
    </row>
    <row r="100" spans="2:65" s="1" customFormat="1">
      <c r="B100" s="33"/>
      <c r="D100" s="142" t="s">
        <v>197</v>
      </c>
      <c r="F100" s="156" t="s">
        <v>198</v>
      </c>
      <c r="I100" s="154"/>
      <c r="L100" s="33"/>
      <c r="M100" s="155"/>
      <c r="T100" s="54"/>
      <c r="AT100" s="17" t="s">
        <v>197</v>
      </c>
      <c r="AU100" s="17" t="s">
        <v>21</v>
      </c>
    </row>
    <row r="101" spans="2:65" s="12" customFormat="1">
      <c r="B101" s="141"/>
      <c r="D101" s="142" t="s">
        <v>138</v>
      </c>
      <c r="E101" s="143" t="s">
        <v>44</v>
      </c>
      <c r="F101" s="144" t="s">
        <v>199</v>
      </c>
      <c r="H101" s="145">
        <v>1410.4</v>
      </c>
      <c r="I101" s="146"/>
      <c r="L101" s="141"/>
      <c r="M101" s="147"/>
      <c r="T101" s="148"/>
      <c r="AT101" s="143" t="s">
        <v>138</v>
      </c>
      <c r="AU101" s="143" t="s">
        <v>21</v>
      </c>
      <c r="AV101" s="12" t="s">
        <v>21</v>
      </c>
      <c r="AW101" s="12" t="s">
        <v>42</v>
      </c>
      <c r="AX101" s="12" t="s">
        <v>90</v>
      </c>
      <c r="AY101" s="143" t="s">
        <v>129</v>
      </c>
    </row>
    <row r="102" spans="2:65" s="1" customFormat="1" ht="16.5" customHeight="1">
      <c r="B102" s="33"/>
      <c r="C102" s="157" t="s">
        <v>142</v>
      </c>
      <c r="D102" s="157" t="s">
        <v>200</v>
      </c>
      <c r="E102" s="158" t="s">
        <v>201</v>
      </c>
      <c r="F102" s="159" t="s">
        <v>202</v>
      </c>
      <c r="G102" s="160" t="s">
        <v>203</v>
      </c>
      <c r="H102" s="161">
        <v>2139.5770000000002</v>
      </c>
      <c r="I102" s="162"/>
      <c r="J102" s="163">
        <f>ROUND(I102*H102,2)</f>
        <v>0</v>
      </c>
      <c r="K102" s="159" t="s">
        <v>188</v>
      </c>
      <c r="L102" s="164"/>
      <c r="M102" s="165" t="s">
        <v>44</v>
      </c>
      <c r="N102" s="166" t="s">
        <v>53</v>
      </c>
      <c r="P102" s="137">
        <f>O102*H102</f>
        <v>0</v>
      </c>
      <c r="Q102" s="137">
        <v>1E-3</v>
      </c>
      <c r="R102" s="137">
        <f>Q102*H102</f>
        <v>2.1395770000000001</v>
      </c>
      <c r="S102" s="137">
        <v>0</v>
      </c>
      <c r="T102" s="138">
        <f>S102*H102</f>
        <v>0</v>
      </c>
      <c r="AR102" s="139" t="s">
        <v>166</v>
      </c>
      <c r="AT102" s="139" t="s">
        <v>200</v>
      </c>
      <c r="AU102" s="139" t="s">
        <v>21</v>
      </c>
      <c r="AY102" s="17" t="s">
        <v>129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7" t="s">
        <v>90</v>
      </c>
      <c r="BK102" s="140">
        <f>ROUND(I102*H102,2)</f>
        <v>0</v>
      </c>
      <c r="BL102" s="17" t="s">
        <v>146</v>
      </c>
      <c r="BM102" s="139" t="s">
        <v>204</v>
      </c>
    </row>
    <row r="103" spans="2:65" s="12" customFormat="1">
      <c r="B103" s="141"/>
      <c r="D103" s="142" t="s">
        <v>138</v>
      </c>
      <c r="E103" s="143" t="s">
        <v>44</v>
      </c>
      <c r="F103" s="144" t="s">
        <v>199</v>
      </c>
      <c r="H103" s="145">
        <v>1410.4</v>
      </c>
      <c r="I103" s="146"/>
      <c r="L103" s="141"/>
      <c r="M103" s="147"/>
      <c r="T103" s="148"/>
      <c r="AT103" s="143" t="s">
        <v>138</v>
      </c>
      <c r="AU103" s="143" t="s">
        <v>21</v>
      </c>
      <c r="AV103" s="12" t="s">
        <v>21</v>
      </c>
      <c r="AW103" s="12" t="s">
        <v>42</v>
      </c>
      <c r="AX103" s="12" t="s">
        <v>90</v>
      </c>
      <c r="AY103" s="143" t="s">
        <v>129</v>
      </c>
    </row>
    <row r="104" spans="2:65" s="12" customFormat="1">
      <c r="B104" s="141"/>
      <c r="D104" s="142" t="s">
        <v>138</v>
      </c>
      <c r="F104" s="144" t="s">
        <v>205</v>
      </c>
      <c r="H104" s="145">
        <v>2139.5770000000002</v>
      </c>
      <c r="I104" s="146"/>
      <c r="L104" s="141"/>
      <c r="M104" s="147"/>
      <c r="T104" s="148"/>
      <c r="AT104" s="143" t="s">
        <v>138</v>
      </c>
      <c r="AU104" s="143" t="s">
        <v>21</v>
      </c>
      <c r="AV104" s="12" t="s">
        <v>21</v>
      </c>
      <c r="AW104" s="12" t="s">
        <v>4</v>
      </c>
      <c r="AX104" s="12" t="s">
        <v>90</v>
      </c>
      <c r="AY104" s="143" t="s">
        <v>129</v>
      </c>
    </row>
    <row r="105" spans="2:65" s="1" customFormat="1" ht="33" customHeight="1">
      <c r="B105" s="33"/>
      <c r="C105" s="128" t="s">
        <v>146</v>
      </c>
      <c r="D105" s="128" t="s">
        <v>132</v>
      </c>
      <c r="E105" s="129" t="s">
        <v>206</v>
      </c>
      <c r="F105" s="130" t="s">
        <v>207</v>
      </c>
      <c r="G105" s="131" t="s">
        <v>208</v>
      </c>
      <c r="H105" s="132">
        <v>140</v>
      </c>
      <c r="I105" s="133"/>
      <c r="J105" s="134">
        <f>ROUND(I105*H105,2)</f>
        <v>0</v>
      </c>
      <c r="K105" s="130" t="s">
        <v>188</v>
      </c>
      <c r="L105" s="33"/>
      <c r="M105" s="135" t="s">
        <v>44</v>
      </c>
      <c r="N105" s="136" t="s">
        <v>53</v>
      </c>
      <c r="P105" s="137">
        <f>O105*H105</f>
        <v>0</v>
      </c>
      <c r="Q105" s="137">
        <v>4.6999999999999999E-4</v>
      </c>
      <c r="R105" s="137">
        <f>Q105*H105</f>
        <v>6.5799999999999997E-2</v>
      </c>
      <c r="S105" s="137">
        <v>0</v>
      </c>
      <c r="T105" s="138">
        <f>S105*H105</f>
        <v>0</v>
      </c>
      <c r="AR105" s="139" t="s">
        <v>146</v>
      </c>
      <c r="AT105" s="139" t="s">
        <v>132</v>
      </c>
      <c r="AU105" s="139" t="s">
        <v>21</v>
      </c>
      <c r="AY105" s="17" t="s">
        <v>129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7" t="s">
        <v>90</v>
      </c>
      <c r="BK105" s="140">
        <f>ROUND(I105*H105,2)</f>
        <v>0</v>
      </c>
      <c r="BL105" s="17" t="s">
        <v>146</v>
      </c>
      <c r="BM105" s="139" t="s">
        <v>209</v>
      </c>
    </row>
    <row r="106" spans="2:65" s="1" customFormat="1">
      <c r="B106" s="33"/>
      <c r="D106" s="152" t="s">
        <v>190</v>
      </c>
      <c r="F106" s="153" t="s">
        <v>210</v>
      </c>
      <c r="I106" s="154"/>
      <c r="L106" s="33"/>
      <c r="M106" s="155"/>
      <c r="T106" s="54"/>
      <c r="AT106" s="17" t="s">
        <v>190</v>
      </c>
      <c r="AU106" s="17" t="s">
        <v>21</v>
      </c>
    </row>
    <row r="107" spans="2:65" s="12" customFormat="1">
      <c r="B107" s="141"/>
      <c r="D107" s="142" t="s">
        <v>138</v>
      </c>
      <c r="E107" s="143" t="s">
        <v>44</v>
      </c>
      <c r="F107" s="144" t="s">
        <v>211</v>
      </c>
      <c r="H107" s="145">
        <v>140</v>
      </c>
      <c r="I107" s="146"/>
      <c r="L107" s="141"/>
      <c r="M107" s="147"/>
      <c r="T107" s="148"/>
      <c r="AT107" s="143" t="s">
        <v>138</v>
      </c>
      <c r="AU107" s="143" t="s">
        <v>21</v>
      </c>
      <c r="AV107" s="12" t="s">
        <v>21</v>
      </c>
      <c r="AW107" s="12" t="s">
        <v>42</v>
      </c>
      <c r="AX107" s="12" t="s">
        <v>90</v>
      </c>
      <c r="AY107" s="143" t="s">
        <v>129</v>
      </c>
    </row>
    <row r="108" spans="2:65" s="11" customFormat="1" ht="22.9" customHeight="1">
      <c r="B108" s="116"/>
      <c r="D108" s="117" t="s">
        <v>81</v>
      </c>
      <c r="E108" s="126" t="s">
        <v>212</v>
      </c>
      <c r="F108" s="126" t="s">
        <v>213</v>
      </c>
      <c r="I108" s="119"/>
      <c r="J108" s="127">
        <f>BK108</f>
        <v>0</v>
      </c>
      <c r="L108" s="116"/>
      <c r="M108" s="121"/>
      <c r="P108" s="122">
        <f>SUM(P109:P199)</f>
        <v>0</v>
      </c>
      <c r="R108" s="122">
        <f>SUM(R109:R199)</f>
        <v>3.9725060000000001</v>
      </c>
      <c r="T108" s="123">
        <f>SUM(T109:T199)</f>
        <v>3.855</v>
      </c>
      <c r="AR108" s="117" t="s">
        <v>90</v>
      </c>
      <c r="AT108" s="124" t="s">
        <v>81</v>
      </c>
      <c r="AU108" s="124" t="s">
        <v>90</v>
      </c>
      <c r="AY108" s="117" t="s">
        <v>129</v>
      </c>
      <c r="BK108" s="125">
        <f>SUM(BK109:BK199)</f>
        <v>0</v>
      </c>
    </row>
    <row r="109" spans="2:65" s="1" customFormat="1" ht="16.5" customHeight="1">
      <c r="B109" s="33"/>
      <c r="C109" s="128" t="s">
        <v>128</v>
      </c>
      <c r="D109" s="128" t="s">
        <v>132</v>
      </c>
      <c r="E109" s="129" t="s">
        <v>214</v>
      </c>
      <c r="F109" s="130" t="s">
        <v>215</v>
      </c>
      <c r="G109" s="131" t="s">
        <v>208</v>
      </c>
      <c r="H109" s="132">
        <v>164.8</v>
      </c>
      <c r="I109" s="133"/>
      <c r="J109" s="134">
        <f>ROUND(I109*H109,2)</f>
        <v>0</v>
      </c>
      <c r="K109" s="130" t="s">
        <v>188</v>
      </c>
      <c r="L109" s="33"/>
      <c r="M109" s="135" t="s">
        <v>44</v>
      </c>
      <c r="N109" s="136" t="s">
        <v>53</v>
      </c>
      <c r="P109" s="137">
        <f>O109*H109</f>
        <v>0</v>
      </c>
      <c r="Q109" s="137">
        <v>1.17E-3</v>
      </c>
      <c r="R109" s="137">
        <f>Q109*H109</f>
        <v>0.19281600000000002</v>
      </c>
      <c r="S109" s="137">
        <v>0</v>
      </c>
      <c r="T109" s="138">
        <f>S109*H109</f>
        <v>0</v>
      </c>
      <c r="AR109" s="139" t="s">
        <v>146</v>
      </c>
      <c r="AT109" s="139" t="s">
        <v>132</v>
      </c>
      <c r="AU109" s="139" t="s">
        <v>21</v>
      </c>
      <c r="AY109" s="17" t="s">
        <v>129</v>
      </c>
      <c r="BE109" s="140">
        <f>IF(N109="základní",J109,0)</f>
        <v>0</v>
      </c>
      <c r="BF109" s="140">
        <f>IF(N109="snížená",J109,0)</f>
        <v>0</v>
      </c>
      <c r="BG109" s="140">
        <f>IF(N109="zákl. přenesená",J109,0)</f>
        <v>0</v>
      </c>
      <c r="BH109" s="140">
        <f>IF(N109="sníž. přenesená",J109,0)</f>
        <v>0</v>
      </c>
      <c r="BI109" s="140">
        <f>IF(N109="nulová",J109,0)</f>
        <v>0</v>
      </c>
      <c r="BJ109" s="17" t="s">
        <v>90</v>
      </c>
      <c r="BK109" s="140">
        <f>ROUND(I109*H109,2)</f>
        <v>0</v>
      </c>
      <c r="BL109" s="17" t="s">
        <v>146</v>
      </c>
      <c r="BM109" s="139" t="s">
        <v>216</v>
      </c>
    </row>
    <row r="110" spans="2:65" s="1" customFormat="1">
      <c r="B110" s="33"/>
      <c r="D110" s="152" t="s">
        <v>190</v>
      </c>
      <c r="F110" s="153" t="s">
        <v>217</v>
      </c>
      <c r="I110" s="154"/>
      <c r="L110" s="33"/>
      <c r="M110" s="155"/>
      <c r="T110" s="54"/>
      <c r="AT110" s="17" t="s">
        <v>190</v>
      </c>
      <c r="AU110" s="17" t="s">
        <v>21</v>
      </c>
    </row>
    <row r="111" spans="2:65" s="12" customFormat="1">
      <c r="B111" s="141"/>
      <c r="D111" s="142" t="s">
        <v>138</v>
      </c>
      <c r="E111" s="143" t="s">
        <v>44</v>
      </c>
      <c r="F111" s="144" t="s">
        <v>218</v>
      </c>
      <c r="H111" s="145">
        <v>164.8</v>
      </c>
      <c r="I111" s="146"/>
      <c r="L111" s="141"/>
      <c r="M111" s="147"/>
      <c r="T111" s="148"/>
      <c r="AT111" s="143" t="s">
        <v>138</v>
      </c>
      <c r="AU111" s="143" t="s">
        <v>21</v>
      </c>
      <c r="AV111" s="12" t="s">
        <v>21</v>
      </c>
      <c r="AW111" s="12" t="s">
        <v>42</v>
      </c>
      <c r="AX111" s="12" t="s">
        <v>90</v>
      </c>
      <c r="AY111" s="143" t="s">
        <v>129</v>
      </c>
    </row>
    <row r="112" spans="2:65" s="1" customFormat="1" ht="16.5" customHeight="1">
      <c r="B112" s="33"/>
      <c r="C112" s="128" t="s">
        <v>156</v>
      </c>
      <c r="D112" s="128" t="s">
        <v>132</v>
      </c>
      <c r="E112" s="129" t="s">
        <v>219</v>
      </c>
      <c r="F112" s="130" t="s">
        <v>220</v>
      </c>
      <c r="G112" s="131" t="s">
        <v>208</v>
      </c>
      <c r="H112" s="132">
        <v>164.8</v>
      </c>
      <c r="I112" s="133"/>
      <c r="J112" s="134">
        <f>ROUND(I112*H112,2)</f>
        <v>0</v>
      </c>
      <c r="K112" s="130" t="s">
        <v>188</v>
      </c>
      <c r="L112" s="33"/>
      <c r="M112" s="135" t="s">
        <v>44</v>
      </c>
      <c r="N112" s="136" t="s">
        <v>53</v>
      </c>
      <c r="P112" s="137">
        <f>O112*H112</f>
        <v>0</v>
      </c>
      <c r="Q112" s="137">
        <v>5.8E-4</v>
      </c>
      <c r="R112" s="137">
        <f>Q112*H112</f>
        <v>9.5584000000000002E-2</v>
      </c>
      <c r="S112" s="137">
        <v>0</v>
      </c>
      <c r="T112" s="138">
        <f>S112*H112</f>
        <v>0</v>
      </c>
      <c r="AR112" s="139" t="s">
        <v>146</v>
      </c>
      <c r="AT112" s="139" t="s">
        <v>132</v>
      </c>
      <c r="AU112" s="139" t="s">
        <v>21</v>
      </c>
      <c r="AY112" s="17" t="s">
        <v>129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7" t="s">
        <v>90</v>
      </c>
      <c r="BK112" s="140">
        <f>ROUND(I112*H112,2)</f>
        <v>0</v>
      </c>
      <c r="BL112" s="17" t="s">
        <v>146</v>
      </c>
      <c r="BM112" s="139" t="s">
        <v>221</v>
      </c>
    </row>
    <row r="113" spans="2:65" s="1" customFormat="1">
      <c r="B113" s="33"/>
      <c r="D113" s="152" t="s">
        <v>190</v>
      </c>
      <c r="F113" s="153" t="s">
        <v>222</v>
      </c>
      <c r="I113" s="154"/>
      <c r="L113" s="33"/>
      <c r="M113" s="155"/>
      <c r="T113" s="54"/>
      <c r="AT113" s="17" t="s">
        <v>190</v>
      </c>
      <c r="AU113" s="17" t="s">
        <v>21</v>
      </c>
    </row>
    <row r="114" spans="2:65" s="12" customFormat="1">
      <c r="B114" s="141"/>
      <c r="D114" s="142" t="s">
        <v>138</v>
      </c>
      <c r="E114" s="143" t="s">
        <v>44</v>
      </c>
      <c r="F114" s="144" t="s">
        <v>218</v>
      </c>
      <c r="H114" s="145">
        <v>164.8</v>
      </c>
      <c r="I114" s="146"/>
      <c r="L114" s="141"/>
      <c r="M114" s="147"/>
      <c r="T114" s="148"/>
      <c r="AT114" s="143" t="s">
        <v>138</v>
      </c>
      <c r="AU114" s="143" t="s">
        <v>21</v>
      </c>
      <c r="AV114" s="12" t="s">
        <v>21</v>
      </c>
      <c r="AW114" s="12" t="s">
        <v>42</v>
      </c>
      <c r="AX114" s="12" t="s">
        <v>90</v>
      </c>
      <c r="AY114" s="143" t="s">
        <v>129</v>
      </c>
    </row>
    <row r="115" spans="2:65" s="1" customFormat="1" ht="16.5" customHeight="1">
      <c r="B115" s="33"/>
      <c r="C115" s="157" t="s">
        <v>160</v>
      </c>
      <c r="D115" s="157" t="s">
        <v>200</v>
      </c>
      <c r="E115" s="158" t="s">
        <v>223</v>
      </c>
      <c r="F115" s="159" t="s">
        <v>224</v>
      </c>
      <c r="G115" s="160" t="s">
        <v>208</v>
      </c>
      <c r="H115" s="161">
        <v>264.8</v>
      </c>
      <c r="I115" s="162"/>
      <c r="J115" s="163">
        <f>ROUND(I115*H115,2)</f>
        <v>0</v>
      </c>
      <c r="K115" s="159" t="s">
        <v>44</v>
      </c>
      <c r="L115" s="164"/>
      <c r="M115" s="165" t="s">
        <v>44</v>
      </c>
      <c r="N115" s="166" t="s">
        <v>53</v>
      </c>
      <c r="P115" s="137">
        <f>O115*H115</f>
        <v>0</v>
      </c>
      <c r="Q115" s="137">
        <v>3.15E-3</v>
      </c>
      <c r="R115" s="137">
        <f>Q115*H115</f>
        <v>0.83412000000000008</v>
      </c>
      <c r="S115" s="137">
        <v>0</v>
      </c>
      <c r="T115" s="138">
        <f>S115*H115</f>
        <v>0</v>
      </c>
      <c r="AR115" s="139" t="s">
        <v>225</v>
      </c>
      <c r="AT115" s="139" t="s">
        <v>200</v>
      </c>
      <c r="AU115" s="139" t="s">
        <v>21</v>
      </c>
      <c r="AY115" s="17" t="s">
        <v>129</v>
      </c>
      <c r="BE115" s="140">
        <f>IF(N115="základní",J115,0)</f>
        <v>0</v>
      </c>
      <c r="BF115" s="140">
        <f>IF(N115="snížená",J115,0)</f>
        <v>0</v>
      </c>
      <c r="BG115" s="140">
        <f>IF(N115="zákl. přenesená",J115,0)</f>
        <v>0</v>
      </c>
      <c r="BH115" s="140">
        <f>IF(N115="sníž. přenesená",J115,0)</f>
        <v>0</v>
      </c>
      <c r="BI115" s="140">
        <f>IF(N115="nulová",J115,0)</f>
        <v>0</v>
      </c>
      <c r="BJ115" s="17" t="s">
        <v>90</v>
      </c>
      <c r="BK115" s="140">
        <f>ROUND(I115*H115,2)</f>
        <v>0</v>
      </c>
      <c r="BL115" s="17" t="s">
        <v>226</v>
      </c>
      <c r="BM115" s="139" t="s">
        <v>227</v>
      </c>
    </row>
    <row r="116" spans="2:65" s="12" customFormat="1">
      <c r="B116" s="141"/>
      <c r="D116" s="142" t="s">
        <v>138</v>
      </c>
      <c r="E116" s="143" t="s">
        <v>44</v>
      </c>
      <c r="F116" s="144" t="s">
        <v>228</v>
      </c>
      <c r="H116" s="145">
        <v>264.8</v>
      </c>
      <c r="I116" s="146"/>
      <c r="L116" s="141"/>
      <c r="M116" s="147"/>
      <c r="T116" s="148"/>
      <c r="AT116" s="143" t="s">
        <v>138</v>
      </c>
      <c r="AU116" s="143" t="s">
        <v>21</v>
      </c>
      <c r="AV116" s="12" t="s">
        <v>21</v>
      </c>
      <c r="AW116" s="12" t="s">
        <v>42</v>
      </c>
      <c r="AX116" s="12" t="s">
        <v>90</v>
      </c>
      <c r="AY116" s="143" t="s">
        <v>129</v>
      </c>
    </row>
    <row r="117" spans="2:65" s="1" customFormat="1" ht="16.5" customHeight="1">
      <c r="B117" s="33"/>
      <c r="C117" s="157" t="s">
        <v>166</v>
      </c>
      <c r="D117" s="157" t="s">
        <v>200</v>
      </c>
      <c r="E117" s="158" t="s">
        <v>229</v>
      </c>
      <c r="F117" s="159" t="s">
        <v>230</v>
      </c>
      <c r="G117" s="160" t="s">
        <v>231</v>
      </c>
      <c r="H117" s="161">
        <v>1.2E-2</v>
      </c>
      <c r="I117" s="162"/>
      <c r="J117" s="163">
        <f>ROUND(I117*H117,2)</f>
        <v>0</v>
      </c>
      <c r="K117" s="159" t="s">
        <v>44</v>
      </c>
      <c r="L117" s="164"/>
      <c r="M117" s="165" t="s">
        <v>44</v>
      </c>
      <c r="N117" s="166" t="s">
        <v>53</v>
      </c>
      <c r="P117" s="137">
        <f>O117*H117</f>
        <v>0</v>
      </c>
      <c r="Q117" s="137">
        <v>1</v>
      </c>
      <c r="R117" s="137">
        <f>Q117*H117</f>
        <v>1.2E-2</v>
      </c>
      <c r="S117" s="137">
        <v>0</v>
      </c>
      <c r="T117" s="138">
        <f>S117*H117</f>
        <v>0</v>
      </c>
      <c r="AR117" s="139" t="s">
        <v>225</v>
      </c>
      <c r="AT117" s="139" t="s">
        <v>200</v>
      </c>
      <c r="AU117" s="139" t="s">
        <v>21</v>
      </c>
      <c r="AY117" s="17" t="s">
        <v>129</v>
      </c>
      <c r="BE117" s="140">
        <f>IF(N117="základní",J117,0)</f>
        <v>0</v>
      </c>
      <c r="BF117" s="140">
        <f>IF(N117="snížená",J117,0)</f>
        <v>0</v>
      </c>
      <c r="BG117" s="140">
        <f>IF(N117="zákl. přenesená",J117,0)</f>
        <v>0</v>
      </c>
      <c r="BH117" s="140">
        <f>IF(N117="sníž. přenesená",J117,0)</f>
        <v>0</v>
      </c>
      <c r="BI117" s="140">
        <f>IF(N117="nulová",J117,0)</f>
        <v>0</v>
      </c>
      <c r="BJ117" s="17" t="s">
        <v>90</v>
      </c>
      <c r="BK117" s="140">
        <f>ROUND(I117*H117,2)</f>
        <v>0</v>
      </c>
      <c r="BL117" s="17" t="s">
        <v>226</v>
      </c>
      <c r="BM117" s="139" t="s">
        <v>232</v>
      </c>
    </row>
    <row r="118" spans="2:65" s="12" customFormat="1">
      <c r="B118" s="141"/>
      <c r="D118" s="142" t="s">
        <v>138</v>
      </c>
      <c r="E118" s="143" t="s">
        <v>44</v>
      </c>
      <c r="F118" s="144" t="s">
        <v>233</v>
      </c>
      <c r="H118" s="145">
        <v>1.2E-2</v>
      </c>
      <c r="I118" s="146"/>
      <c r="L118" s="141"/>
      <c r="M118" s="147"/>
      <c r="T118" s="148"/>
      <c r="AT118" s="143" t="s">
        <v>138</v>
      </c>
      <c r="AU118" s="143" t="s">
        <v>21</v>
      </c>
      <c r="AV118" s="12" t="s">
        <v>21</v>
      </c>
      <c r="AW118" s="12" t="s">
        <v>42</v>
      </c>
      <c r="AX118" s="12" t="s">
        <v>90</v>
      </c>
      <c r="AY118" s="143" t="s">
        <v>129</v>
      </c>
    </row>
    <row r="119" spans="2:65" s="1" customFormat="1" ht="16.5" customHeight="1">
      <c r="B119" s="33"/>
      <c r="C119" s="157" t="s">
        <v>212</v>
      </c>
      <c r="D119" s="157" t="s">
        <v>200</v>
      </c>
      <c r="E119" s="158" t="s">
        <v>234</v>
      </c>
      <c r="F119" s="159" t="s">
        <v>235</v>
      </c>
      <c r="G119" s="160" t="s">
        <v>208</v>
      </c>
      <c r="H119" s="161">
        <v>232.2</v>
      </c>
      <c r="I119" s="162"/>
      <c r="J119" s="163">
        <f>ROUND(I119*H119,2)</f>
        <v>0</v>
      </c>
      <c r="K119" s="159" t="s">
        <v>44</v>
      </c>
      <c r="L119" s="164"/>
      <c r="M119" s="165" t="s">
        <v>44</v>
      </c>
      <c r="N119" s="166" t="s">
        <v>53</v>
      </c>
      <c r="P119" s="137">
        <f>O119*H119</f>
        <v>0</v>
      </c>
      <c r="Q119" s="137">
        <v>3.6800000000000001E-3</v>
      </c>
      <c r="R119" s="137">
        <f>Q119*H119</f>
        <v>0.85449600000000003</v>
      </c>
      <c r="S119" s="137">
        <v>0</v>
      </c>
      <c r="T119" s="138">
        <f>S119*H119</f>
        <v>0</v>
      </c>
      <c r="AR119" s="139" t="s">
        <v>225</v>
      </c>
      <c r="AT119" s="139" t="s">
        <v>200</v>
      </c>
      <c r="AU119" s="139" t="s">
        <v>21</v>
      </c>
      <c r="AY119" s="17" t="s">
        <v>129</v>
      </c>
      <c r="BE119" s="140">
        <f>IF(N119="základní",J119,0)</f>
        <v>0</v>
      </c>
      <c r="BF119" s="140">
        <f>IF(N119="snížená",J119,0)</f>
        <v>0</v>
      </c>
      <c r="BG119" s="140">
        <f>IF(N119="zákl. přenesená",J119,0)</f>
        <v>0</v>
      </c>
      <c r="BH119" s="140">
        <f>IF(N119="sníž. přenesená",J119,0)</f>
        <v>0</v>
      </c>
      <c r="BI119" s="140">
        <f>IF(N119="nulová",J119,0)</f>
        <v>0</v>
      </c>
      <c r="BJ119" s="17" t="s">
        <v>90</v>
      </c>
      <c r="BK119" s="140">
        <f>ROUND(I119*H119,2)</f>
        <v>0</v>
      </c>
      <c r="BL119" s="17" t="s">
        <v>226</v>
      </c>
      <c r="BM119" s="139" t="s">
        <v>236</v>
      </c>
    </row>
    <row r="120" spans="2:65" s="12" customFormat="1">
      <c r="B120" s="141"/>
      <c r="D120" s="142" t="s">
        <v>138</v>
      </c>
      <c r="E120" s="143" t="s">
        <v>44</v>
      </c>
      <c r="F120" s="144" t="s">
        <v>237</v>
      </c>
      <c r="H120" s="145">
        <v>232.2</v>
      </c>
      <c r="I120" s="146"/>
      <c r="L120" s="141"/>
      <c r="M120" s="147"/>
      <c r="T120" s="148"/>
      <c r="AT120" s="143" t="s">
        <v>138</v>
      </c>
      <c r="AU120" s="143" t="s">
        <v>21</v>
      </c>
      <c r="AV120" s="12" t="s">
        <v>21</v>
      </c>
      <c r="AW120" s="12" t="s">
        <v>42</v>
      </c>
      <c r="AX120" s="12" t="s">
        <v>90</v>
      </c>
      <c r="AY120" s="143" t="s">
        <v>129</v>
      </c>
    </row>
    <row r="121" spans="2:65" s="1" customFormat="1" ht="16.5" customHeight="1">
      <c r="B121" s="33"/>
      <c r="C121" s="157" t="s">
        <v>238</v>
      </c>
      <c r="D121" s="157" t="s">
        <v>200</v>
      </c>
      <c r="E121" s="158" t="s">
        <v>239</v>
      </c>
      <c r="F121" s="159" t="s">
        <v>240</v>
      </c>
      <c r="G121" s="160" t="s">
        <v>208</v>
      </c>
      <c r="H121" s="161">
        <v>732.3</v>
      </c>
      <c r="I121" s="162"/>
      <c r="J121" s="163">
        <f>ROUND(I121*H121,2)</f>
        <v>0</v>
      </c>
      <c r="K121" s="159" t="s">
        <v>44</v>
      </c>
      <c r="L121" s="164"/>
      <c r="M121" s="165" t="s">
        <v>44</v>
      </c>
      <c r="N121" s="166" t="s">
        <v>53</v>
      </c>
      <c r="P121" s="137">
        <f>O121*H121</f>
        <v>0</v>
      </c>
      <c r="Q121" s="137">
        <v>1.8500000000000001E-3</v>
      </c>
      <c r="R121" s="137">
        <f>Q121*H121</f>
        <v>1.3547549999999999</v>
      </c>
      <c r="S121" s="137">
        <v>0</v>
      </c>
      <c r="T121" s="138">
        <f>S121*H121</f>
        <v>0</v>
      </c>
      <c r="AR121" s="139" t="s">
        <v>225</v>
      </c>
      <c r="AT121" s="139" t="s">
        <v>200</v>
      </c>
      <c r="AU121" s="139" t="s">
        <v>21</v>
      </c>
      <c r="AY121" s="17" t="s">
        <v>129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7" t="s">
        <v>90</v>
      </c>
      <c r="BK121" s="140">
        <f>ROUND(I121*H121,2)</f>
        <v>0</v>
      </c>
      <c r="BL121" s="17" t="s">
        <v>226</v>
      </c>
      <c r="BM121" s="139" t="s">
        <v>241</v>
      </c>
    </row>
    <row r="122" spans="2:65" s="12" customFormat="1">
      <c r="B122" s="141"/>
      <c r="D122" s="142" t="s">
        <v>138</v>
      </c>
      <c r="E122" s="143" t="s">
        <v>44</v>
      </c>
      <c r="F122" s="144" t="s">
        <v>242</v>
      </c>
      <c r="H122" s="145">
        <v>1.02</v>
      </c>
      <c r="I122" s="146"/>
      <c r="L122" s="141"/>
      <c r="M122" s="147"/>
      <c r="T122" s="148"/>
      <c r="AT122" s="143" t="s">
        <v>138</v>
      </c>
      <c r="AU122" s="143" t="s">
        <v>21</v>
      </c>
      <c r="AV122" s="12" t="s">
        <v>21</v>
      </c>
      <c r="AW122" s="12" t="s">
        <v>42</v>
      </c>
      <c r="AX122" s="12" t="s">
        <v>82</v>
      </c>
      <c r="AY122" s="143" t="s">
        <v>129</v>
      </c>
    </row>
    <row r="123" spans="2:65" s="12" customFormat="1">
      <c r="B123" s="141"/>
      <c r="D123" s="142" t="s">
        <v>138</v>
      </c>
      <c r="E123" s="143" t="s">
        <v>44</v>
      </c>
      <c r="F123" s="144" t="s">
        <v>243</v>
      </c>
      <c r="H123" s="145">
        <v>731.28</v>
      </c>
      <c r="I123" s="146"/>
      <c r="L123" s="141"/>
      <c r="M123" s="147"/>
      <c r="T123" s="148"/>
      <c r="AT123" s="143" t="s">
        <v>138</v>
      </c>
      <c r="AU123" s="143" t="s">
        <v>21</v>
      </c>
      <c r="AV123" s="12" t="s">
        <v>21</v>
      </c>
      <c r="AW123" s="12" t="s">
        <v>42</v>
      </c>
      <c r="AX123" s="12" t="s">
        <v>82</v>
      </c>
      <c r="AY123" s="143" t="s">
        <v>129</v>
      </c>
    </row>
    <row r="124" spans="2:65" s="13" customFormat="1">
      <c r="B124" s="167"/>
      <c r="D124" s="142" t="s">
        <v>138</v>
      </c>
      <c r="E124" s="168" t="s">
        <v>44</v>
      </c>
      <c r="F124" s="169" t="s">
        <v>244</v>
      </c>
      <c r="H124" s="170">
        <v>732.3</v>
      </c>
      <c r="I124" s="171"/>
      <c r="L124" s="167"/>
      <c r="M124" s="172"/>
      <c r="T124" s="173"/>
      <c r="AT124" s="168" t="s">
        <v>138</v>
      </c>
      <c r="AU124" s="168" t="s">
        <v>21</v>
      </c>
      <c r="AV124" s="13" t="s">
        <v>146</v>
      </c>
      <c r="AW124" s="13" t="s">
        <v>42</v>
      </c>
      <c r="AX124" s="13" t="s">
        <v>90</v>
      </c>
      <c r="AY124" s="168" t="s">
        <v>129</v>
      </c>
    </row>
    <row r="125" spans="2:65" s="1" customFormat="1" ht="16.5" customHeight="1">
      <c r="B125" s="33"/>
      <c r="C125" s="157" t="s">
        <v>245</v>
      </c>
      <c r="D125" s="157" t="s">
        <v>200</v>
      </c>
      <c r="E125" s="158" t="s">
        <v>246</v>
      </c>
      <c r="F125" s="159" t="s">
        <v>247</v>
      </c>
      <c r="G125" s="160" t="s">
        <v>248</v>
      </c>
      <c r="H125" s="161">
        <v>360</v>
      </c>
      <c r="I125" s="162"/>
      <c r="J125" s="163">
        <f>ROUND(I125*H125,2)</f>
        <v>0</v>
      </c>
      <c r="K125" s="159" t="s">
        <v>44</v>
      </c>
      <c r="L125" s="164"/>
      <c r="M125" s="165" t="s">
        <v>44</v>
      </c>
      <c r="N125" s="166" t="s">
        <v>53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225</v>
      </c>
      <c r="AT125" s="139" t="s">
        <v>200</v>
      </c>
      <c r="AU125" s="139" t="s">
        <v>21</v>
      </c>
      <c r="AY125" s="17" t="s">
        <v>129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7" t="s">
        <v>90</v>
      </c>
      <c r="BK125" s="140">
        <f>ROUND(I125*H125,2)</f>
        <v>0</v>
      </c>
      <c r="BL125" s="17" t="s">
        <v>226</v>
      </c>
      <c r="BM125" s="139" t="s">
        <v>249</v>
      </c>
    </row>
    <row r="126" spans="2:65" s="12" customFormat="1">
      <c r="B126" s="141"/>
      <c r="D126" s="142" t="s">
        <v>138</v>
      </c>
      <c r="E126" s="143" t="s">
        <v>44</v>
      </c>
      <c r="F126" s="144" t="s">
        <v>250</v>
      </c>
      <c r="H126" s="145">
        <v>360</v>
      </c>
      <c r="I126" s="146"/>
      <c r="L126" s="141"/>
      <c r="M126" s="147"/>
      <c r="T126" s="148"/>
      <c r="AT126" s="143" t="s">
        <v>138</v>
      </c>
      <c r="AU126" s="143" t="s">
        <v>21</v>
      </c>
      <c r="AV126" s="12" t="s">
        <v>21</v>
      </c>
      <c r="AW126" s="12" t="s">
        <v>42</v>
      </c>
      <c r="AX126" s="12" t="s">
        <v>90</v>
      </c>
      <c r="AY126" s="143" t="s">
        <v>129</v>
      </c>
    </row>
    <row r="127" spans="2:65" s="1" customFormat="1" ht="16.5" customHeight="1">
      <c r="B127" s="33"/>
      <c r="C127" s="157" t="s">
        <v>8</v>
      </c>
      <c r="D127" s="157" t="s">
        <v>200</v>
      </c>
      <c r="E127" s="158" t="s">
        <v>251</v>
      </c>
      <c r="F127" s="159" t="s">
        <v>252</v>
      </c>
      <c r="G127" s="160" t="s">
        <v>248</v>
      </c>
      <c r="H127" s="161">
        <v>180</v>
      </c>
      <c r="I127" s="162"/>
      <c r="J127" s="163">
        <f>ROUND(I127*H127,2)</f>
        <v>0</v>
      </c>
      <c r="K127" s="159" t="s">
        <v>44</v>
      </c>
      <c r="L127" s="164"/>
      <c r="M127" s="165" t="s">
        <v>44</v>
      </c>
      <c r="N127" s="166" t="s">
        <v>53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225</v>
      </c>
      <c r="AT127" s="139" t="s">
        <v>200</v>
      </c>
      <c r="AU127" s="139" t="s">
        <v>21</v>
      </c>
      <c r="AY127" s="17" t="s">
        <v>129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7" t="s">
        <v>90</v>
      </c>
      <c r="BK127" s="140">
        <f>ROUND(I127*H127,2)</f>
        <v>0</v>
      </c>
      <c r="BL127" s="17" t="s">
        <v>226</v>
      </c>
      <c r="BM127" s="139" t="s">
        <v>253</v>
      </c>
    </row>
    <row r="128" spans="2:65" s="12" customFormat="1">
      <c r="B128" s="141"/>
      <c r="D128" s="142" t="s">
        <v>138</v>
      </c>
      <c r="E128" s="143" t="s">
        <v>44</v>
      </c>
      <c r="F128" s="144" t="s">
        <v>254</v>
      </c>
      <c r="H128" s="145">
        <v>180</v>
      </c>
      <c r="I128" s="146"/>
      <c r="L128" s="141"/>
      <c r="M128" s="147"/>
      <c r="T128" s="148"/>
      <c r="AT128" s="143" t="s">
        <v>138</v>
      </c>
      <c r="AU128" s="143" t="s">
        <v>21</v>
      </c>
      <c r="AV128" s="12" t="s">
        <v>21</v>
      </c>
      <c r="AW128" s="12" t="s">
        <v>42</v>
      </c>
      <c r="AX128" s="12" t="s">
        <v>90</v>
      </c>
      <c r="AY128" s="143" t="s">
        <v>129</v>
      </c>
    </row>
    <row r="129" spans="2:65" s="1" customFormat="1" ht="16.5" customHeight="1">
      <c r="B129" s="33"/>
      <c r="C129" s="157" t="s">
        <v>255</v>
      </c>
      <c r="D129" s="157" t="s">
        <v>200</v>
      </c>
      <c r="E129" s="158" t="s">
        <v>256</v>
      </c>
      <c r="F129" s="159" t="s">
        <v>257</v>
      </c>
      <c r="G129" s="160" t="s">
        <v>248</v>
      </c>
      <c r="H129" s="161">
        <v>720</v>
      </c>
      <c r="I129" s="162"/>
      <c r="J129" s="163">
        <f>ROUND(I129*H129,2)</f>
        <v>0</v>
      </c>
      <c r="K129" s="159" t="s">
        <v>44</v>
      </c>
      <c r="L129" s="164"/>
      <c r="M129" s="165" t="s">
        <v>44</v>
      </c>
      <c r="N129" s="166" t="s">
        <v>53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225</v>
      </c>
      <c r="AT129" s="139" t="s">
        <v>200</v>
      </c>
      <c r="AU129" s="139" t="s">
        <v>21</v>
      </c>
      <c r="AY129" s="17" t="s">
        <v>129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7" t="s">
        <v>90</v>
      </c>
      <c r="BK129" s="140">
        <f>ROUND(I129*H129,2)</f>
        <v>0</v>
      </c>
      <c r="BL129" s="17" t="s">
        <v>226</v>
      </c>
      <c r="BM129" s="139" t="s">
        <v>258</v>
      </c>
    </row>
    <row r="130" spans="2:65" s="12" customFormat="1">
      <c r="B130" s="141"/>
      <c r="D130" s="142" t="s">
        <v>138</v>
      </c>
      <c r="E130" s="143" t="s">
        <v>44</v>
      </c>
      <c r="F130" s="144" t="s">
        <v>259</v>
      </c>
      <c r="H130" s="145">
        <v>720</v>
      </c>
      <c r="I130" s="146"/>
      <c r="L130" s="141"/>
      <c r="M130" s="147"/>
      <c r="T130" s="148"/>
      <c r="AT130" s="143" t="s">
        <v>138</v>
      </c>
      <c r="AU130" s="143" t="s">
        <v>21</v>
      </c>
      <c r="AV130" s="12" t="s">
        <v>21</v>
      </c>
      <c r="AW130" s="12" t="s">
        <v>42</v>
      </c>
      <c r="AX130" s="12" t="s">
        <v>90</v>
      </c>
      <c r="AY130" s="143" t="s">
        <v>129</v>
      </c>
    </row>
    <row r="131" spans="2:65" s="1" customFormat="1" ht="16.5" customHeight="1">
      <c r="B131" s="33"/>
      <c r="C131" s="157" t="s">
        <v>260</v>
      </c>
      <c r="D131" s="157" t="s">
        <v>200</v>
      </c>
      <c r="E131" s="158" t="s">
        <v>261</v>
      </c>
      <c r="F131" s="159" t="s">
        <v>262</v>
      </c>
      <c r="G131" s="160" t="s">
        <v>248</v>
      </c>
      <c r="H131" s="161">
        <v>360</v>
      </c>
      <c r="I131" s="162"/>
      <c r="J131" s="163">
        <f>ROUND(I131*H131,2)</f>
        <v>0</v>
      </c>
      <c r="K131" s="159" t="s">
        <v>44</v>
      </c>
      <c r="L131" s="164"/>
      <c r="M131" s="165" t="s">
        <v>44</v>
      </c>
      <c r="N131" s="166" t="s">
        <v>53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225</v>
      </c>
      <c r="AT131" s="139" t="s">
        <v>200</v>
      </c>
      <c r="AU131" s="139" t="s">
        <v>21</v>
      </c>
      <c r="AY131" s="17" t="s">
        <v>129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90</v>
      </c>
      <c r="BK131" s="140">
        <f>ROUND(I131*H131,2)</f>
        <v>0</v>
      </c>
      <c r="BL131" s="17" t="s">
        <v>226</v>
      </c>
      <c r="BM131" s="139" t="s">
        <v>263</v>
      </c>
    </row>
    <row r="132" spans="2:65" s="12" customFormat="1">
      <c r="B132" s="141"/>
      <c r="D132" s="142" t="s">
        <v>138</v>
      </c>
      <c r="E132" s="143" t="s">
        <v>44</v>
      </c>
      <c r="F132" s="144" t="s">
        <v>264</v>
      </c>
      <c r="H132" s="145">
        <v>360</v>
      </c>
      <c r="I132" s="146"/>
      <c r="L132" s="141"/>
      <c r="M132" s="147"/>
      <c r="T132" s="148"/>
      <c r="AT132" s="143" t="s">
        <v>138</v>
      </c>
      <c r="AU132" s="143" t="s">
        <v>21</v>
      </c>
      <c r="AV132" s="12" t="s">
        <v>21</v>
      </c>
      <c r="AW132" s="12" t="s">
        <v>42</v>
      </c>
      <c r="AX132" s="12" t="s">
        <v>90</v>
      </c>
      <c r="AY132" s="143" t="s">
        <v>129</v>
      </c>
    </row>
    <row r="133" spans="2:65" s="1" customFormat="1" ht="16.5" customHeight="1">
      <c r="B133" s="33"/>
      <c r="C133" s="128" t="s">
        <v>265</v>
      </c>
      <c r="D133" s="128" t="s">
        <v>132</v>
      </c>
      <c r="E133" s="129" t="s">
        <v>266</v>
      </c>
      <c r="F133" s="130" t="s">
        <v>267</v>
      </c>
      <c r="G133" s="131" t="s">
        <v>187</v>
      </c>
      <c r="H133" s="132">
        <v>9000</v>
      </c>
      <c r="I133" s="133"/>
      <c r="J133" s="134">
        <f>ROUND(I133*H133,2)</f>
        <v>0</v>
      </c>
      <c r="K133" s="130" t="s">
        <v>188</v>
      </c>
      <c r="L133" s="33"/>
      <c r="M133" s="135" t="s">
        <v>44</v>
      </c>
      <c r="N133" s="136" t="s">
        <v>53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146</v>
      </c>
      <c r="AT133" s="139" t="s">
        <v>132</v>
      </c>
      <c r="AU133" s="139" t="s">
        <v>21</v>
      </c>
      <c r="AY133" s="17" t="s">
        <v>129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7" t="s">
        <v>90</v>
      </c>
      <c r="BK133" s="140">
        <f>ROUND(I133*H133,2)</f>
        <v>0</v>
      </c>
      <c r="BL133" s="17" t="s">
        <v>146</v>
      </c>
      <c r="BM133" s="139" t="s">
        <v>268</v>
      </c>
    </row>
    <row r="134" spans="2:65" s="1" customFormat="1">
      <c r="B134" s="33"/>
      <c r="D134" s="152" t="s">
        <v>190</v>
      </c>
      <c r="F134" s="153" t="s">
        <v>269</v>
      </c>
      <c r="I134" s="154"/>
      <c r="L134" s="33"/>
      <c r="M134" s="155"/>
      <c r="T134" s="54"/>
      <c r="AT134" s="17" t="s">
        <v>190</v>
      </c>
      <c r="AU134" s="17" t="s">
        <v>21</v>
      </c>
    </row>
    <row r="135" spans="2:65" s="1" customFormat="1">
      <c r="B135" s="33"/>
      <c r="D135" s="142" t="s">
        <v>197</v>
      </c>
      <c r="F135" s="156" t="s">
        <v>270</v>
      </c>
      <c r="I135" s="154"/>
      <c r="L135" s="33"/>
      <c r="M135" s="155"/>
      <c r="T135" s="54"/>
      <c r="AT135" s="17" t="s">
        <v>197</v>
      </c>
      <c r="AU135" s="17" t="s">
        <v>21</v>
      </c>
    </row>
    <row r="136" spans="2:65" s="12" customFormat="1">
      <c r="B136" s="141"/>
      <c r="D136" s="142" t="s">
        <v>138</v>
      </c>
      <c r="E136" s="143" t="s">
        <v>44</v>
      </c>
      <c r="F136" s="144" t="s">
        <v>271</v>
      </c>
      <c r="H136" s="145">
        <v>6480</v>
      </c>
      <c r="I136" s="146"/>
      <c r="L136" s="141"/>
      <c r="M136" s="147"/>
      <c r="T136" s="148"/>
      <c r="AT136" s="143" t="s">
        <v>138</v>
      </c>
      <c r="AU136" s="143" t="s">
        <v>21</v>
      </c>
      <c r="AV136" s="12" t="s">
        <v>21</v>
      </c>
      <c r="AW136" s="12" t="s">
        <v>42</v>
      </c>
      <c r="AX136" s="12" t="s">
        <v>82</v>
      </c>
      <c r="AY136" s="143" t="s">
        <v>129</v>
      </c>
    </row>
    <row r="137" spans="2:65" s="12" customFormat="1">
      <c r="B137" s="141"/>
      <c r="D137" s="142" t="s">
        <v>138</v>
      </c>
      <c r="E137" s="143" t="s">
        <v>44</v>
      </c>
      <c r="F137" s="144" t="s">
        <v>272</v>
      </c>
      <c r="H137" s="145">
        <v>2520</v>
      </c>
      <c r="I137" s="146"/>
      <c r="L137" s="141"/>
      <c r="M137" s="147"/>
      <c r="T137" s="148"/>
      <c r="AT137" s="143" t="s">
        <v>138</v>
      </c>
      <c r="AU137" s="143" t="s">
        <v>21</v>
      </c>
      <c r="AV137" s="12" t="s">
        <v>21</v>
      </c>
      <c r="AW137" s="12" t="s">
        <v>42</v>
      </c>
      <c r="AX137" s="12" t="s">
        <v>82</v>
      </c>
      <c r="AY137" s="143" t="s">
        <v>129</v>
      </c>
    </row>
    <row r="138" spans="2:65" s="13" customFormat="1">
      <c r="B138" s="167"/>
      <c r="D138" s="142" t="s">
        <v>138</v>
      </c>
      <c r="E138" s="168" t="s">
        <v>44</v>
      </c>
      <c r="F138" s="169" t="s">
        <v>244</v>
      </c>
      <c r="H138" s="170">
        <v>9000</v>
      </c>
      <c r="I138" s="171"/>
      <c r="L138" s="167"/>
      <c r="M138" s="172"/>
      <c r="T138" s="173"/>
      <c r="AT138" s="168" t="s">
        <v>138</v>
      </c>
      <c r="AU138" s="168" t="s">
        <v>21</v>
      </c>
      <c r="AV138" s="13" t="s">
        <v>146</v>
      </c>
      <c r="AW138" s="13" t="s">
        <v>42</v>
      </c>
      <c r="AX138" s="13" t="s">
        <v>90</v>
      </c>
      <c r="AY138" s="168" t="s">
        <v>129</v>
      </c>
    </row>
    <row r="139" spans="2:65" s="1" customFormat="1" ht="24.2" customHeight="1">
      <c r="B139" s="33"/>
      <c r="C139" s="128" t="s">
        <v>226</v>
      </c>
      <c r="D139" s="128" t="s">
        <v>132</v>
      </c>
      <c r="E139" s="129" t="s">
        <v>273</v>
      </c>
      <c r="F139" s="130" t="s">
        <v>274</v>
      </c>
      <c r="G139" s="131" t="s">
        <v>187</v>
      </c>
      <c r="H139" s="132">
        <v>324000</v>
      </c>
      <c r="I139" s="133"/>
      <c r="J139" s="134">
        <f>ROUND(I139*H139,2)</f>
        <v>0</v>
      </c>
      <c r="K139" s="130" t="s">
        <v>188</v>
      </c>
      <c r="L139" s="33"/>
      <c r="M139" s="135" t="s">
        <v>44</v>
      </c>
      <c r="N139" s="136" t="s">
        <v>53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146</v>
      </c>
      <c r="AT139" s="139" t="s">
        <v>132</v>
      </c>
      <c r="AU139" s="139" t="s">
        <v>21</v>
      </c>
      <c r="AY139" s="17" t="s">
        <v>129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90</v>
      </c>
      <c r="BK139" s="140">
        <f>ROUND(I139*H139,2)</f>
        <v>0</v>
      </c>
      <c r="BL139" s="17" t="s">
        <v>146</v>
      </c>
      <c r="BM139" s="139" t="s">
        <v>275</v>
      </c>
    </row>
    <row r="140" spans="2:65" s="1" customFormat="1">
      <c r="B140" s="33"/>
      <c r="D140" s="152" t="s">
        <v>190</v>
      </c>
      <c r="F140" s="153" t="s">
        <v>276</v>
      </c>
      <c r="I140" s="154"/>
      <c r="L140" s="33"/>
      <c r="M140" s="155"/>
      <c r="T140" s="54"/>
      <c r="AT140" s="17" t="s">
        <v>190</v>
      </c>
      <c r="AU140" s="17" t="s">
        <v>21</v>
      </c>
    </row>
    <row r="141" spans="2:65" s="12" customFormat="1">
      <c r="B141" s="141"/>
      <c r="D141" s="142" t="s">
        <v>138</v>
      </c>
      <c r="E141" s="143" t="s">
        <v>44</v>
      </c>
      <c r="F141" s="144" t="s">
        <v>277</v>
      </c>
      <c r="H141" s="145">
        <v>324000</v>
      </c>
      <c r="I141" s="146"/>
      <c r="L141" s="141"/>
      <c r="M141" s="147"/>
      <c r="T141" s="148"/>
      <c r="AT141" s="143" t="s">
        <v>138</v>
      </c>
      <c r="AU141" s="143" t="s">
        <v>21</v>
      </c>
      <c r="AV141" s="12" t="s">
        <v>21</v>
      </c>
      <c r="AW141" s="12" t="s">
        <v>42</v>
      </c>
      <c r="AX141" s="12" t="s">
        <v>90</v>
      </c>
      <c r="AY141" s="143" t="s">
        <v>129</v>
      </c>
    </row>
    <row r="142" spans="2:65" s="1" customFormat="1" ht="16.5" customHeight="1">
      <c r="B142" s="33"/>
      <c r="C142" s="128" t="s">
        <v>278</v>
      </c>
      <c r="D142" s="128" t="s">
        <v>132</v>
      </c>
      <c r="E142" s="129" t="s">
        <v>279</v>
      </c>
      <c r="F142" s="130" t="s">
        <v>280</v>
      </c>
      <c r="G142" s="131" t="s">
        <v>187</v>
      </c>
      <c r="H142" s="132">
        <v>9000</v>
      </c>
      <c r="I142" s="133"/>
      <c r="J142" s="134">
        <f>ROUND(I142*H142,2)</f>
        <v>0</v>
      </c>
      <c r="K142" s="130" t="s">
        <v>188</v>
      </c>
      <c r="L142" s="33"/>
      <c r="M142" s="135" t="s">
        <v>44</v>
      </c>
      <c r="N142" s="136" t="s">
        <v>53</v>
      </c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AR142" s="139" t="s">
        <v>146</v>
      </c>
      <c r="AT142" s="139" t="s">
        <v>132</v>
      </c>
      <c r="AU142" s="139" t="s">
        <v>21</v>
      </c>
      <c r="AY142" s="17" t="s">
        <v>129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7" t="s">
        <v>90</v>
      </c>
      <c r="BK142" s="140">
        <f>ROUND(I142*H142,2)</f>
        <v>0</v>
      </c>
      <c r="BL142" s="17" t="s">
        <v>146</v>
      </c>
      <c r="BM142" s="139" t="s">
        <v>281</v>
      </c>
    </row>
    <row r="143" spans="2:65" s="1" customFormat="1">
      <c r="B143" s="33"/>
      <c r="D143" s="152" t="s">
        <v>190</v>
      </c>
      <c r="F143" s="153" t="s">
        <v>282</v>
      </c>
      <c r="I143" s="154"/>
      <c r="L143" s="33"/>
      <c r="M143" s="155"/>
      <c r="T143" s="54"/>
      <c r="AT143" s="17" t="s">
        <v>190</v>
      </c>
      <c r="AU143" s="17" t="s">
        <v>21</v>
      </c>
    </row>
    <row r="144" spans="2:65" s="12" customFormat="1">
      <c r="B144" s="141"/>
      <c r="D144" s="142" t="s">
        <v>138</v>
      </c>
      <c r="E144" s="143" t="s">
        <v>44</v>
      </c>
      <c r="F144" s="144" t="s">
        <v>271</v>
      </c>
      <c r="H144" s="145">
        <v>6480</v>
      </c>
      <c r="I144" s="146"/>
      <c r="L144" s="141"/>
      <c r="M144" s="147"/>
      <c r="T144" s="148"/>
      <c r="AT144" s="143" t="s">
        <v>138</v>
      </c>
      <c r="AU144" s="143" t="s">
        <v>21</v>
      </c>
      <c r="AV144" s="12" t="s">
        <v>21</v>
      </c>
      <c r="AW144" s="12" t="s">
        <v>42</v>
      </c>
      <c r="AX144" s="12" t="s">
        <v>82</v>
      </c>
      <c r="AY144" s="143" t="s">
        <v>129</v>
      </c>
    </row>
    <row r="145" spans="2:65" s="12" customFormat="1">
      <c r="B145" s="141"/>
      <c r="D145" s="142" t="s">
        <v>138</v>
      </c>
      <c r="E145" s="143" t="s">
        <v>44</v>
      </c>
      <c r="F145" s="144" t="s">
        <v>272</v>
      </c>
      <c r="H145" s="145">
        <v>2520</v>
      </c>
      <c r="I145" s="146"/>
      <c r="L145" s="141"/>
      <c r="M145" s="147"/>
      <c r="T145" s="148"/>
      <c r="AT145" s="143" t="s">
        <v>138</v>
      </c>
      <c r="AU145" s="143" t="s">
        <v>21</v>
      </c>
      <c r="AV145" s="12" t="s">
        <v>21</v>
      </c>
      <c r="AW145" s="12" t="s">
        <v>42</v>
      </c>
      <c r="AX145" s="12" t="s">
        <v>82</v>
      </c>
      <c r="AY145" s="143" t="s">
        <v>129</v>
      </c>
    </row>
    <row r="146" spans="2:65" s="13" customFormat="1">
      <c r="B146" s="167"/>
      <c r="D146" s="142" t="s">
        <v>138</v>
      </c>
      <c r="E146" s="168" t="s">
        <v>44</v>
      </c>
      <c r="F146" s="169" t="s">
        <v>244</v>
      </c>
      <c r="H146" s="170">
        <v>9000</v>
      </c>
      <c r="I146" s="171"/>
      <c r="L146" s="167"/>
      <c r="M146" s="172"/>
      <c r="T146" s="173"/>
      <c r="AT146" s="168" t="s">
        <v>138</v>
      </c>
      <c r="AU146" s="168" t="s">
        <v>21</v>
      </c>
      <c r="AV146" s="13" t="s">
        <v>146</v>
      </c>
      <c r="AW146" s="13" t="s">
        <v>42</v>
      </c>
      <c r="AX146" s="13" t="s">
        <v>90</v>
      </c>
      <c r="AY146" s="168" t="s">
        <v>129</v>
      </c>
    </row>
    <row r="147" spans="2:65" s="1" customFormat="1" ht="37.9" customHeight="1">
      <c r="B147" s="33"/>
      <c r="C147" s="128" t="s">
        <v>283</v>
      </c>
      <c r="D147" s="128" t="s">
        <v>132</v>
      </c>
      <c r="E147" s="129" t="s">
        <v>284</v>
      </c>
      <c r="F147" s="130" t="s">
        <v>285</v>
      </c>
      <c r="G147" s="131" t="s">
        <v>248</v>
      </c>
      <c r="H147" s="132">
        <v>18</v>
      </c>
      <c r="I147" s="133"/>
      <c r="J147" s="134">
        <f>ROUND(I147*H147,2)</f>
        <v>0</v>
      </c>
      <c r="K147" s="130" t="s">
        <v>188</v>
      </c>
      <c r="L147" s="33"/>
      <c r="M147" s="135" t="s">
        <v>44</v>
      </c>
      <c r="N147" s="136" t="s">
        <v>53</v>
      </c>
      <c r="P147" s="137">
        <f>O147*H147</f>
        <v>0</v>
      </c>
      <c r="Q147" s="137">
        <v>0</v>
      </c>
      <c r="R147" s="137">
        <f>Q147*H147</f>
        <v>0</v>
      </c>
      <c r="S147" s="137">
        <v>0</v>
      </c>
      <c r="T147" s="138">
        <f>S147*H147</f>
        <v>0</v>
      </c>
      <c r="AR147" s="139" t="s">
        <v>146</v>
      </c>
      <c r="AT147" s="139" t="s">
        <v>132</v>
      </c>
      <c r="AU147" s="139" t="s">
        <v>21</v>
      </c>
      <c r="AY147" s="17" t="s">
        <v>129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7" t="s">
        <v>90</v>
      </c>
      <c r="BK147" s="140">
        <f>ROUND(I147*H147,2)</f>
        <v>0</v>
      </c>
      <c r="BL147" s="17" t="s">
        <v>146</v>
      </c>
      <c r="BM147" s="139" t="s">
        <v>286</v>
      </c>
    </row>
    <row r="148" spans="2:65" s="1" customFormat="1">
      <c r="B148" s="33"/>
      <c r="D148" s="152" t="s">
        <v>190</v>
      </c>
      <c r="F148" s="153" t="s">
        <v>287</v>
      </c>
      <c r="I148" s="154"/>
      <c r="L148" s="33"/>
      <c r="M148" s="155"/>
      <c r="T148" s="54"/>
      <c r="AT148" s="17" t="s">
        <v>190</v>
      </c>
      <c r="AU148" s="17" t="s">
        <v>21</v>
      </c>
    </row>
    <row r="149" spans="2:65" s="12" customFormat="1">
      <c r="B149" s="141"/>
      <c r="D149" s="142" t="s">
        <v>138</v>
      </c>
      <c r="E149" s="143" t="s">
        <v>44</v>
      </c>
      <c r="F149" s="144" t="s">
        <v>283</v>
      </c>
      <c r="H149" s="145">
        <v>18</v>
      </c>
      <c r="I149" s="146"/>
      <c r="L149" s="141"/>
      <c r="M149" s="147"/>
      <c r="T149" s="148"/>
      <c r="AT149" s="143" t="s">
        <v>138</v>
      </c>
      <c r="AU149" s="143" t="s">
        <v>21</v>
      </c>
      <c r="AV149" s="12" t="s">
        <v>21</v>
      </c>
      <c r="AW149" s="12" t="s">
        <v>42</v>
      </c>
      <c r="AX149" s="12" t="s">
        <v>90</v>
      </c>
      <c r="AY149" s="143" t="s">
        <v>129</v>
      </c>
    </row>
    <row r="150" spans="2:65" s="1" customFormat="1" ht="16.5" customHeight="1">
      <c r="B150" s="33"/>
      <c r="C150" s="128" t="s">
        <v>288</v>
      </c>
      <c r="D150" s="128" t="s">
        <v>132</v>
      </c>
      <c r="E150" s="129" t="s">
        <v>289</v>
      </c>
      <c r="F150" s="130" t="s">
        <v>290</v>
      </c>
      <c r="G150" s="131" t="s">
        <v>187</v>
      </c>
      <c r="H150" s="132">
        <v>1380</v>
      </c>
      <c r="I150" s="133"/>
      <c r="J150" s="134">
        <f>ROUND(I150*H150,2)</f>
        <v>0</v>
      </c>
      <c r="K150" s="130" t="s">
        <v>188</v>
      </c>
      <c r="L150" s="33"/>
      <c r="M150" s="135" t="s">
        <v>44</v>
      </c>
      <c r="N150" s="136" t="s">
        <v>53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146</v>
      </c>
      <c r="AT150" s="139" t="s">
        <v>132</v>
      </c>
      <c r="AU150" s="139" t="s">
        <v>21</v>
      </c>
      <c r="AY150" s="17" t="s">
        <v>129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7" t="s">
        <v>90</v>
      </c>
      <c r="BK150" s="140">
        <f>ROUND(I150*H150,2)</f>
        <v>0</v>
      </c>
      <c r="BL150" s="17" t="s">
        <v>146</v>
      </c>
      <c r="BM150" s="139" t="s">
        <v>291</v>
      </c>
    </row>
    <row r="151" spans="2:65" s="1" customFormat="1">
      <c r="B151" s="33"/>
      <c r="D151" s="152" t="s">
        <v>190</v>
      </c>
      <c r="F151" s="153" t="s">
        <v>292</v>
      </c>
      <c r="I151" s="154"/>
      <c r="L151" s="33"/>
      <c r="M151" s="155"/>
      <c r="T151" s="54"/>
      <c r="AT151" s="17" t="s">
        <v>190</v>
      </c>
      <c r="AU151" s="17" t="s">
        <v>21</v>
      </c>
    </row>
    <row r="152" spans="2:65" s="1" customFormat="1">
      <c r="B152" s="33"/>
      <c r="D152" s="142" t="s">
        <v>197</v>
      </c>
      <c r="F152" s="156" t="s">
        <v>293</v>
      </c>
      <c r="I152" s="154"/>
      <c r="L152" s="33"/>
      <c r="M152" s="155"/>
      <c r="T152" s="54"/>
      <c r="AT152" s="17" t="s">
        <v>197</v>
      </c>
      <c r="AU152" s="17" t="s">
        <v>21</v>
      </c>
    </row>
    <row r="153" spans="2:65" s="12" customFormat="1">
      <c r="B153" s="141"/>
      <c r="D153" s="142" t="s">
        <v>138</v>
      </c>
      <c r="E153" s="143" t="s">
        <v>44</v>
      </c>
      <c r="F153" s="144" t="s">
        <v>294</v>
      </c>
      <c r="H153" s="145">
        <v>1080</v>
      </c>
      <c r="I153" s="146"/>
      <c r="L153" s="141"/>
      <c r="M153" s="147"/>
      <c r="T153" s="148"/>
      <c r="AT153" s="143" t="s">
        <v>138</v>
      </c>
      <c r="AU153" s="143" t="s">
        <v>21</v>
      </c>
      <c r="AV153" s="12" t="s">
        <v>21</v>
      </c>
      <c r="AW153" s="12" t="s">
        <v>42</v>
      </c>
      <c r="AX153" s="12" t="s">
        <v>82</v>
      </c>
      <c r="AY153" s="143" t="s">
        <v>129</v>
      </c>
    </row>
    <row r="154" spans="2:65" s="12" customFormat="1">
      <c r="B154" s="141"/>
      <c r="D154" s="142" t="s">
        <v>138</v>
      </c>
      <c r="E154" s="143" t="s">
        <v>44</v>
      </c>
      <c r="F154" s="144" t="s">
        <v>295</v>
      </c>
      <c r="H154" s="145">
        <v>300</v>
      </c>
      <c r="I154" s="146"/>
      <c r="L154" s="141"/>
      <c r="M154" s="147"/>
      <c r="T154" s="148"/>
      <c r="AT154" s="143" t="s">
        <v>138</v>
      </c>
      <c r="AU154" s="143" t="s">
        <v>21</v>
      </c>
      <c r="AV154" s="12" t="s">
        <v>21</v>
      </c>
      <c r="AW154" s="12" t="s">
        <v>42</v>
      </c>
      <c r="AX154" s="12" t="s">
        <v>82</v>
      </c>
      <c r="AY154" s="143" t="s">
        <v>129</v>
      </c>
    </row>
    <row r="155" spans="2:65" s="13" customFormat="1">
      <c r="B155" s="167"/>
      <c r="D155" s="142" t="s">
        <v>138</v>
      </c>
      <c r="E155" s="168" t="s">
        <v>44</v>
      </c>
      <c r="F155" s="169" t="s">
        <v>244</v>
      </c>
      <c r="H155" s="170">
        <v>1380</v>
      </c>
      <c r="I155" s="171"/>
      <c r="L155" s="167"/>
      <c r="M155" s="172"/>
      <c r="T155" s="173"/>
      <c r="AT155" s="168" t="s">
        <v>138</v>
      </c>
      <c r="AU155" s="168" t="s">
        <v>21</v>
      </c>
      <c r="AV155" s="13" t="s">
        <v>146</v>
      </c>
      <c r="AW155" s="13" t="s">
        <v>42</v>
      </c>
      <c r="AX155" s="13" t="s">
        <v>90</v>
      </c>
      <c r="AY155" s="168" t="s">
        <v>129</v>
      </c>
    </row>
    <row r="156" spans="2:65" s="1" customFormat="1" ht="24.2" customHeight="1">
      <c r="B156" s="33"/>
      <c r="C156" s="128" t="s">
        <v>296</v>
      </c>
      <c r="D156" s="128" t="s">
        <v>132</v>
      </c>
      <c r="E156" s="129" t="s">
        <v>297</v>
      </c>
      <c r="F156" s="130" t="s">
        <v>298</v>
      </c>
      <c r="G156" s="131" t="s">
        <v>187</v>
      </c>
      <c r="H156" s="132">
        <v>54000</v>
      </c>
      <c r="I156" s="133"/>
      <c r="J156" s="134">
        <f>ROUND(I156*H156,2)</f>
        <v>0</v>
      </c>
      <c r="K156" s="130" t="s">
        <v>188</v>
      </c>
      <c r="L156" s="33"/>
      <c r="M156" s="135" t="s">
        <v>44</v>
      </c>
      <c r="N156" s="136" t="s">
        <v>53</v>
      </c>
      <c r="P156" s="137">
        <f>O156*H156</f>
        <v>0</v>
      </c>
      <c r="Q156" s="137">
        <v>0</v>
      </c>
      <c r="R156" s="137">
        <f>Q156*H156</f>
        <v>0</v>
      </c>
      <c r="S156" s="137">
        <v>0</v>
      </c>
      <c r="T156" s="138">
        <f>S156*H156</f>
        <v>0</v>
      </c>
      <c r="AR156" s="139" t="s">
        <v>146</v>
      </c>
      <c r="AT156" s="139" t="s">
        <v>132</v>
      </c>
      <c r="AU156" s="139" t="s">
        <v>21</v>
      </c>
      <c r="AY156" s="17" t="s">
        <v>129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7" t="s">
        <v>90</v>
      </c>
      <c r="BK156" s="140">
        <f>ROUND(I156*H156,2)</f>
        <v>0</v>
      </c>
      <c r="BL156" s="17" t="s">
        <v>146</v>
      </c>
      <c r="BM156" s="139" t="s">
        <v>299</v>
      </c>
    </row>
    <row r="157" spans="2:65" s="1" customFormat="1">
      <c r="B157" s="33"/>
      <c r="D157" s="152" t="s">
        <v>190</v>
      </c>
      <c r="F157" s="153" t="s">
        <v>300</v>
      </c>
      <c r="I157" s="154"/>
      <c r="L157" s="33"/>
      <c r="M157" s="155"/>
      <c r="T157" s="54"/>
      <c r="AT157" s="17" t="s">
        <v>190</v>
      </c>
      <c r="AU157" s="17" t="s">
        <v>21</v>
      </c>
    </row>
    <row r="158" spans="2:65" s="12" customFormat="1">
      <c r="B158" s="141"/>
      <c r="D158" s="142" t="s">
        <v>138</v>
      </c>
      <c r="E158" s="143" t="s">
        <v>44</v>
      </c>
      <c r="F158" s="144" t="s">
        <v>301</v>
      </c>
      <c r="H158" s="145">
        <v>54000</v>
      </c>
      <c r="I158" s="146"/>
      <c r="L158" s="141"/>
      <c r="M158" s="147"/>
      <c r="T158" s="148"/>
      <c r="AT158" s="143" t="s">
        <v>138</v>
      </c>
      <c r="AU158" s="143" t="s">
        <v>21</v>
      </c>
      <c r="AV158" s="12" t="s">
        <v>21</v>
      </c>
      <c r="AW158" s="12" t="s">
        <v>42</v>
      </c>
      <c r="AX158" s="12" t="s">
        <v>90</v>
      </c>
      <c r="AY158" s="143" t="s">
        <v>129</v>
      </c>
    </row>
    <row r="159" spans="2:65" s="1" customFormat="1" ht="16.5" customHeight="1">
      <c r="B159" s="33"/>
      <c r="C159" s="128" t="s">
        <v>7</v>
      </c>
      <c r="D159" s="128" t="s">
        <v>132</v>
      </c>
      <c r="E159" s="129" t="s">
        <v>302</v>
      </c>
      <c r="F159" s="130" t="s">
        <v>303</v>
      </c>
      <c r="G159" s="131" t="s">
        <v>187</v>
      </c>
      <c r="H159" s="132">
        <v>1380</v>
      </c>
      <c r="I159" s="133"/>
      <c r="J159" s="134">
        <f>ROUND(I159*H159,2)</f>
        <v>0</v>
      </c>
      <c r="K159" s="130" t="s">
        <v>188</v>
      </c>
      <c r="L159" s="33"/>
      <c r="M159" s="135" t="s">
        <v>44</v>
      </c>
      <c r="N159" s="136" t="s">
        <v>53</v>
      </c>
      <c r="P159" s="137">
        <f>O159*H159</f>
        <v>0</v>
      </c>
      <c r="Q159" s="137">
        <v>0</v>
      </c>
      <c r="R159" s="137">
        <f>Q159*H159</f>
        <v>0</v>
      </c>
      <c r="S159" s="137">
        <v>0</v>
      </c>
      <c r="T159" s="138">
        <f>S159*H159</f>
        <v>0</v>
      </c>
      <c r="AR159" s="139" t="s">
        <v>146</v>
      </c>
      <c r="AT159" s="139" t="s">
        <v>132</v>
      </c>
      <c r="AU159" s="139" t="s">
        <v>21</v>
      </c>
      <c r="AY159" s="17" t="s">
        <v>129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7" t="s">
        <v>90</v>
      </c>
      <c r="BK159" s="140">
        <f>ROUND(I159*H159,2)</f>
        <v>0</v>
      </c>
      <c r="BL159" s="17" t="s">
        <v>146</v>
      </c>
      <c r="BM159" s="139" t="s">
        <v>304</v>
      </c>
    </row>
    <row r="160" spans="2:65" s="1" customFormat="1">
      <c r="B160" s="33"/>
      <c r="D160" s="152" t="s">
        <v>190</v>
      </c>
      <c r="F160" s="153" t="s">
        <v>305</v>
      </c>
      <c r="I160" s="154"/>
      <c r="L160" s="33"/>
      <c r="M160" s="155"/>
      <c r="T160" s="54"/>
      <c r="AT160" s="17" t="s">
        <v>190</v>
      </c>
      <c r="AU160" s="17" t="s">
        <v>21</v>
      </c>
    </row>
    <row r="161" spans="2:65" s="12" customFormat="1">
      <c r="B161" s="141"/>
      <c r="D161" s="142" t="s">
        <v>138</v>
      </c>
      <c r="E161" s="143" t="s">
        <v>44</v>
      </c>
      <c r="F161" s="144" t="s">
        <v>294</v>
      </c>
      <c r="H161" s="145">
        <v>1080</v>
      </c>
      <c r="I161" s="146"/>
      <c r="L161" s="141"/>
      <c r="M161" s="147"/>
      <c r="T161" s="148"/>
      <c r="AT161" s="143" t="s">
        <v>138</v>
      </c>
      <c r="AU161" s="143" t="s">
        <v>21</v>
      </c>
      <c r="AV161" s="12" t="s">
        <v>21</v>
      </c>
      <c r="AW161" s="12" t="s">
        <v>42</v>
      </c>
      <c r="AX161" s="12" t="s">
        <v>82</v>
      </c>
      <c r="AY161" s="143" t="s">
        <v>129</v>
      </c>
    </row>
    <row r="162" spans="2:65" s="12" customFormat="1">
      <c r="B162" s="141"/>
      <c r="D162" s="142" t="s">
        <v>138</v>
      </c>
      <c r="E162" s="143" t="s">
        <v>44</v>
      </c>
      <c r="F162" s="144" t="s">
        <v>295</v>
      </c>
      <c r="H162" s="145">
        <v>300</v>
      </c>
      <c r="I162" s="146"/>
      <c r="L162" s="141"/>
      <c r="M162" s="147"/>
      <c r="T162" s="148"/>
      <c r="AT162" s="143" t="s">
        <v>138</v>
      </c>
      <c r="AU162" s="143" t="s">
        <v>21</v>
      </c>
      <c r="AV162" s="12" t="s">
        <v>21</v>
      </c>
      <c r="AW162" s="12" t="s">
        <v>42</v>
      </c>
      <c r="AX162" s="12" t="s">
        <v>82</v>
      </c>
      <c r="AY162" s="143" t="s">
        <v>129</v>
      </c>
    </row>
    <row r="163" spans="2:65" s="13" customFormat="1">
      <c r="B163" s="167"/>
      <c r="D163" s="142" t="s">
        <v>138</v>
      </c>
      <c r="E163" s="168" t="s">
        <v>44</v>
      </c>
      <c r="F163" s="169" t="s">
        <v>244</v>
      </c>
      <c r="H163" s="170">
        <v>1380</v>
      </c>
      <c r="I163" s="171"/>
      <c r="L163" s="167"/>
      <c r="M163" s="172"/>
      <c r="T163" s="173"/>
      <c r="AT163" s="168" t="s">
        <v>138</v>
      </c>
      <c r="AU163" s="168" t="s">
        <v>21</v>
      </c>
      <c r="AV163" s="13" t="s">
        <v>146</v>
      </c>
      <c r="AW163" s="13" t="s">
        <v>42</v>
      </c>
      <c r="AX163" s="13" t="s">
        <v>90</v>
      </c>
      <c r="AY163" s="168" t="s">
        <v>129</v>
      </c>
    </row>
    <row r="164" spans="2:65" s="1" customFormat="1" ht="16.5" customHeight="1">
      <c r="B164" s="33"/>
      <c r="C164" s="128" t="s">
        <v>306</v>
      </c>
      <c r="D164" s="128" t="s">
        <v>132</v>
      </c>
      <c r="E164" s="129" t="s">
        <v>307</v>
      </c>
      <c r="F164" s="130" t="s">
        <v>308</v>
      </c>
      <c r="G164" s="131" t="s">
        <v>203</v>
      </c>
      <c r="H164" s="132">
        <v>3855</v>
      </c>
      <c r="I164" s="133"/>
      <c r="J164" s="134">
        <f>ROUND(I164*H164,2)</f>
        <v>0</v>
      </c>
      <c r="K164" s="130" t="s">
        <v>188</v>
      </c>
      <c r="L164" s="33"/>
      <c r="M164" s="135" t="s">
        <v>44</v>
      </c>
      <c r="N164" s="136" t="s">
        <v>53</v>
      </c>
      <c r="P164" s="137">
        <f>O164*H164</f>
        <v>0</v>
      </c>
      <c r="Q164" s="137">
        <v>0</v>
      </c>
      <c r="R164" s="137">
        <f>Q164*H164</f>
        <v>0</v>
      </c>
      <c r="S164" s="137">
        <v>1E-3</v>
      </c>
      <c r="T164" s="138">
        <f>S164*H164</f>
        <v>3.855</v>
      </c>
      <c r="AR164" s="139" t="s">
        <v>146</v>
      </c>
      <c r="AT164" s="139" t="s">
        <v>132</v>
      </c>
      <c r="AU164" s="139" t="s">
        <v>21</v>
      </c>
      <c r="AY164" s="17" t="s">
        <v>129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7" t="s">
        <v>90</v>
      </c>
      <c r="BK164" s="140">
        <f>ROUND(I164*H164,2)</f>
        <v>0</v>
      </c>
      <c r="BL164" s="17" t="s">
        <v>146</v>
      </c>
      <c r="BM164" s="139" t="s">
        <v>309</v>
      </c>
    </row>
    <row r="165" spans="2:65" s="1" customFormat="1">
      <c r="B165" s="33"/>
      <c r="D165" s="152" t="s">
        <v>190</v>
      </c>
      <c r="F165" s="153" t="s">
        <v>310</v>
      </c>
      <c r="I165" s="154"/>
      <c r="L165" s="33"/>
      <c r="M165" s="155"/>
      <c r="T165" s="54"/>
      <c r="AT165" s="17" t="s">
        <v>190</v>
      </c>
      <c r="AU165" s="17" t="s">
        <v>21</v>
      </c>
    </row>
    <row r="166" spans="2:65" s="12" customFormat="1">
      <c r="B166" s="141"/>
      <c r="D166" s="142" t="s">
        <v>138</v>
      </c>
      <c r="E166" s="143" t="s">
        <v>44</v>
      </c>
      <c r="F166" s="144" t="s">
        <v>311</v>
      </c>
      <c r="H166" s="145">
        <v>992</v>
      </c>
      <c r="I166" s="146"/>
      <c r="L166" s="141"/>
      <c r="M166" s="147"/>
      <c r="T166" s="148"/>
      <c r="AT166" s="143" t="s">
        <v>138</v>
      </c>
      <c r="AU166" s="143" t="s">
        <v>21</v>
      </c>
      <c r="AV166" s="12" t="s">
        <v>21</v>
      </c>
      <c r="AW166" s="12" t="s">
        <v>42</v>
      </c>
      <c r="AX166" s="12" t="s">
        <v>82</v>
      </c>
      <c r="AY166" s="143" t="s">
        <v>129</v>
      </c>
    </row>
    <row r="167" spans="2:65" s="12" customFormat="1">
      <c r="B167" s="141"/>
      <c r="D167" s="142" t="s">
        <v>138</v>
      </c>
      <c r="E167" s="143" t="s">
        <v>44</v>
      </c>
      <c r="F167" s="144" t="s">
        <v>312</v>
      </c>
      <c r="H167" s="145">
        <v>1085</v>
      </c>
      <c r="I167" s="146"/>
      <c r="L167" s="141"/>
      <c r="M167" s="147"/>
      <c r="T167" s="148"/>
      <c r="AT167" s="143" t="s">
        <v>138</v>
      </c>
      <c r="AU167" s="143" t="s">
        <v>21</v>
      </c>
      <c r="AV167" s="12" t="s">
        <v>21</v>
      </c>
      <c r="AW167" s="12" t="s">
        <v>42</v>
      </c>
      <c r="AX167" s="12" t="s">
        <v>82</v>
      </c>
      <c r="AY167" s="143" t="s">
        <v>129</v>
      </c>
    </row>
    <row r="168" spans="2:65" s="12" customFormat="1">
      <c r="B168" s="141"/>
      <c r="D168" s="142" t="s">
        <v>138</v>
      </c>
      <c r="E168" s="143" t="s">
        <v>44</v>
      </c>
      <c r="F168" s="144" t="s">
        <v>313</v>
      </c>
      <c r="H168" s="145">
        <v>1778</v>
      </c>
      <c r="I168" s="146"/>
      <c r="L168" s="141"/>
      <c r="M168" s="147"/>
      <c r="T168" s="148"/>
      <c r="AT168" s="143" t="s">
        <v>138</v>
      </c>
      <c r="AU168" s="143" t="s">
        <v>21</v>
      </c>
      <c r="AV168" s="12" t="s">
        <v>21</v>
      </c>
      <c r="AW168" s="12" t="s">
        <v>42</v>
      </c>
      <c r="AX168" s="12" t="s">
        <v>82</v>
      </c>
      <c r="AY168" s="143" t="s">
        <v>129</v>
      </c>
    </row>
    <row r="169" spans="2:65" s="13" customFormat="1">
      <c r="B169" s="167"/>
      <c r="D169" s="142" t="s">
        <v>138</v>
      </c>
      <c r="E169" s="168" t="s">
        <v>44</v>
      </c>
      <c r="F169" s="169" t="s">
        <v>244</v>
      </c>
      <c r="H169" s="170">
        <v>3855</v>
      </c>
      <c r="I169" s="171"/>
      <c r="L169" s="167"/>
      <c r="M169" s="172"/>
      <c r="T169" s="173"/>
      <c r="AT169" s="168" t="s">
        <v>138</v>
      </c>
      <c r="AU169" s="168" t="s">
        <v>21</v>
      </c>
      <c r="AV169" s="13" t="s">
        <v>146</v>
      </c>
      <c r="AW169" s="13" t="s">
        <v>42</v>
      </c>
      <c r="AX169" s="13" t="s">
        <v>90</v>
      </c>
      <c r="AY169" s="168" t="s">
        <v>129</v>
      </c>
    </row>
    <row r="170" spans="2:65" s="1" customFormat="1" ht="16.5" customHeight="1">
      <c r="B170" s="33"/>
      <c r="C170" s="128" t="s">
        <v>314</v>
      </c>
      <c r="D170" s="128" t="s">
        <v>132</v>
      </c>
      <c r="E170" s="129" t="s">
        <v>315</v>
      </c>
      <c r="F170" s="130" t="s">
        <v>316</v>
      </c>
      <c r="G170" s="131" t="s">
        <v>187</v>
      </c>
      <c r="H170" s="132">
        <v>61.4</v>
      </c>
      <c r="I170" s="133"/>
      <c r="J170" s="134">
        <f>ROUND(I170*H170,2)</f>
        <v>0</v>
      </c>
      <c r="K170" s="130" t="s">
        <v>44</v>
      </c>
      <c r="L170" s="33"/>
      <c r="M170" s="135" t="s">
        <v>44</v>
      </c>
      <c r="N170" s="136" t="s">
        <v>53</v>
      </c>
      <c r="P170" s="137">
        <f>O170*H170</f>
        <v>0</v>
      </c>
      <c r="Q170" s="137">
        <v>2.0000000000000001E-4</v>
      </c>
      <c r="R170" s="137">
        <f>Q170*H170</f>
        <v>1.2280000000000001E-2</v>
      </c>
      <c r="S170" s="137">
        <v>0</v>
      </c>
      <c r="T170" s="138">
        <f>S170*H170</f>
        <v>0</v>
      </c>
      <c r="AR170" s="139" t="s">
        <v>146</v>
      </c>
      <c r="AT170" s="139" t="s">
        <v>132</v>
      </c>
      <c r="AU170" s="139" t="s">
        <v>21</v>
      </c>
      <c r="AY170" s="17" t="s">
        <v>129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7" t="s">
        <v>90</v>
      </c>
      <c r="BK170" s="140">
        <f>ROUND(I170*H170,2)</f>
        <v>0</v>
      </c>
      <c r="BL170" s="17" t="s">
        <v>146</v>
      </c>
      <c r="BM170" s="139" t="s">
        <v>317</v>
      </c>
    </row>
    <row r="171" spans="2:65" s="12" customFormat="1">
      <c r="B171" s="141"/>
      <c r="D171" s="142" t="s">
        <v>138</v>
      </c>
      <c r="E171" s="143" t="s">
        <v>44</v>
      </c>
      <c r="F171" s="144" t="s">
        <v>318</v>
      </c>
      <c r="H171" s="145">
        <v>18.399999999999999</v>
      </c>
      <c r="I171" s="146"/>
      <c r="L171" s="141"/>
      <c r="M171" s="147"/>
      <c r="T171" s="148"/>
      <c r="AT171" s="143" t="s">
        <v>138</v>
      </c>
      <c r="AU171" s="143" t="s">
        <v>21</v>
      </c>
      <c r="AV171" s="12" t="s">
        <v>21</v>
      </c>
      <c r="AW171" s="12" t="s">
        <v>42</v>
      </c>
      <c r="AX171" s="12" t="s">
        <v>82</v>
      </c>
      <c r="AY171" s="143" t="s">
        <v>129</v>
      </c>
    </row>
    <row r="172" spans="2:65" s="12" customFormat="1">
      <c r="B172" s="141"/>
      <c r="D172" s="142" t="s">
        <v>138</v>
      </c>
      <c r="E172" s="143" t="s">
        <v>44</v>
      </c>
      <c r="F172" s="144" t="s">
        <v>319</v>
      </c>
      <c r="H172" s="145">
        <v>12</v>
      </c>
      <c r="I172" s="146"/>
      <c r="L172" s="141"/>
      <c r="M172" s="147"/>
      <c r="T172" s="148"/>
      <c r="AT172" s="143" t="s">
        <v>138</v>
      </c>
      <c r="AU172" s="143" t="s">
        <v>21</v>
      </c>
      <c r="AV172" s="12" t="s">
        <v>21</v>
      </c>
      <c r="AW172" s="12" t="s">
        <v>42</v>
      </c>
      <c r="AX172" s="12" t="s">
        <v>82</v>
      </c>
      <c r="AY172" s="143" t="s">
        <v>129</v>
      </c>
    </row>
    <row r="173" spans="2:65" s="12" customFormat="1">
      <c r="B173" s="141"/>
      <c r="D173" s="142" t="s">
        <v>138</v>
      </c>
      <c r="E173" s="143" t="s">
        <v>44</v>
      </c>
      <c r="F173" s="144" t="s">
        <v>320</v>
      </c>
      <c r="H173" s="145">
        <v>25</v>
      </c>
      <c r="I173" s="146"/>
      <c r="L173" s="141"/>
      <c r="M173" s="147"/>
      <c r="T173" s="148"/>
      <c r="AT173" s="143" t="s">
        <v>138</v>
      </c>
      <c r="AU173" s="143" t="s">
        <v>21</v>
      </c>
      <c r="AV173" s="12" t="s">
        <v>21</v>
      </c>
      <c r="AW173" s="12" t="s">
        <v>42</v>
      </c>
      <c r="AX173" s="12" t="s">
        <v>82</v>
      </c>
      <c r="AY173" s="143" t="s">
        <v>129</v>
      </c>
    </row>
    <row r="174" spans="2:65" s="12" customFormat="1">
      <c r="B174" s="141"/>
      <c r="D174" s="142" t="s">
        <v>138</v>
      </c>
      <c r="E174" s="143" t="s">
        <v>44</v>
      </c>
      <c r="F174" s="144" t="s">
        <v>321</v>
      </c>
      <c r="H174" s="145">
        <v>6</v>
      </c>
      <c r="I174" s="146"/>
      <c r="L174" s="141"/>
      <c r="M174" s="147"/>
      <c r="T174" s="148"/>
      <c r="AT174" s="143" t="s">
        <v>138</v>
      </c>
      <c r="AU174" s="143" t="s">
        <v>21</v>
      </c>
      <c r="AV174" s="12" t="s">
        <v>21</v>
      </c>
      <c r="AW174" s="12" t="s">
        <v>42</v>
      </c>
      <c r="AX174" s="12" t="s">
        <v>82</v>
      </c>
      <c r="AY174" s="143" t="s">
        <v>129</v>
      </c>
    </row>
    <row r="175" spans="2:65" s="13" customFormat="1">
      <c r="B175" s="167"/>
      <c r="D175" s="142" t="s">
        <v>138</v>
      </c>
      <c r="E175" s="168" t="s">
        <v>44</v>
      </c>
      <c r="F175" s="169" t="s">
        <v>244</v>
      </c>
      <c r="H175" s="170">
        <v>61.4</v>
      </c>
      <c r="I175" s="171"/>
      <c r="L175" s="167"/>
      <c r="M175" s="172"/>
      <c r="T175" s="173"/>
      <c r="AT175" s="168" t="s">
        <v>138</v>
      </c>
      <c r="AU175" s="168" t="s">
        <v>21</v>
      </c>
      <c r="AV175" s="13" t="s">
        <v>146</v>
      </c>
      <c r="AW175" s="13" t="s">
        <v>42</v>
      </c>
      <c r="AX175" s="13" t="s">
        <v>90</v>
      </c>
      <c r="AY175" s="168" t="s">
        <v>129</v>
      </c>
    </row>
    <row r="176" spans="2:65" s="1" customFormat="1" ht="16.5" customHeight="1">
      <c r="B176" s="33"/>
      <c r="C176" s="128" t="s">
        <v>322</v>
      </c>
      <c r="D176" s="128" t="s">
        <v>132</v>
      </c>
      <c r="E176" s="129" t="s">
        <v>323</v>
      </c>
      <c r="F176" s="130" t="s">
        <v>324</v>
      </c>
      <c r="G176" s="131" t="s">
        <v>325</v>
      </c>
      <c r="H176" s="132">
        <v>2</v>
      </c>
      <c r="I176" s="133"/>
      <c r="J176" s="134">
        <f>ROUND(I176*H176,2)</f>
        <v>0</v>
      </c>
      <c r="K176" s="130" t="s">
        <v>44</v>
      </c>
      <c r="L176" s="33"/>
      <c r="M176" s="135" t="s">
        <v>44</v>
      </c>
      <c r="N176" s="136" t="s">
        <v>53</v>
      </c>
      <c r="P176" s="137">
        <f>O176*H176</f>
        <v>0</v>
      </c>
      <c r="Q176" s="137">
        <v>0</v>
      </c>
      <c r="R176" s="137">
        <f>Q176*H176</f>
        <v>0</v>
      </c>
      <c r="S176" s="137">
        <v>0</v>
      </c>
      <c r="T176" s="138">
        <f>S176*H176</f>
        <v>0</v>
      </c>
      <c r="AR176" s="139" t="s">
        <v>146</v>
      </c>
      <c r="AT176" s="139" t="s">
        <v>132</v>
      </c>
      <c r="AU176" s="139" t="s">
        <v>21</v>
      </c>
      <c r="AY176" s="17" t="s">
        <v>129</v>
      </c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s="17" t="s">
        <v>90</v>
      </c>
      <c r="BK176" s="140">
        <f>ROUND(I176*H176,2)</f>
        <v>0</v>
      </c>
      <c r="BL176" s="17" t="s">
        <v>146</v>
      </c>
      <c r="BM176" s="139" t="s">
        <v>326</v>
      </c>
    </row>
    <row r="177" spans="2:65" s="12" customFormat="1">
      <c r="B177" s="141"/>
      <c r="D177" s="142" t="s">
        <v>138</v>
      </c>
      <c r="E177" s="143" t="s">
        <v>44</v>
      </c>
      <c r="F177" s="144" t="s">
        <v>21</v>
      </c>
      <c r="H177" s="145">
        <v>2</v>
      </c>
      <c r="I177" s="146"/>
      <c r="L177" s="141"/>
      <c r="M177" s="147"/>
      <c r="T177" s="148"/>
      <c r="AT177" s="143" t="s">
        <v>138</v>
      </c>
      <c r="AU177" s="143" t="s">
        <v>21</v>
      </c>
      <c r="AV177" s="12" t="s">
        <v>21</v>
      </c>
      <c r="AW177" s="12" t="s">
        <v>42</v>
      </c>
      <c r="AX177" s="12" t="s">
        <v>90</v>
      </c>
      <c r="AY177" s="143" t="s">
        <v>129</v>
      </c>
    </row>
    <row r="178" spans="2:65" s="1" customFormat="1" ht="16.5" customHeight="1">
      <c r="B178" s="33"/>
      <c r="C178" s="128" t="s">
        <v>327</v>
      </c>
      <c r="D178" s="128" t="s">
        <v>132</v>
      </c>
      <c r="E178" s="129" t="s">
        <v>328</v>
      </c>
      <c r="F178" s="130" t="s">
        <v>329</v>
      </c>
      <c r="G178" s="131" t="s">
        <v>325</v>
      </c>
      <c r="H178" s="132">
        <v>1</v>
      </c>
      <c r="I178" s="133"/>
      <c r="J178" s="134">
        <f>ROUND(I178*H178,2)</f>
        <v>0</v>
      </c>
      <c r="K178" s="130" t="s">
        <v>44</v>
      </c>
      <c r="L178" s="33"/>
      <c r="M178" s="135" t="s">
        <v>44</v>
      </c>
      <c r="N178" s="136" t="s">
        <v>53</v>
      </c>
      <c r="P178" s="137">
        <f>O178*H178</f>
        <v>0</v>
      </c>
      <c r="Q178" s="137">
        <v>0</v>
      </c>
      <c r="R178" s="137">
        <f>Q178*H178</f>
        <v>0</v>
      </c>
      <c r="S178" s="137">
        <v>0</v>
      </c>
      <c r="T178" s="138">
        <f>S178*H178</f>
        <v>0</v>
      </c>
      <c r="AR178" s="139" t="s">
        <v>146</v>
      </c>
      <c r="AT178" s="139" t="s">
        <v>132</v>
      </c>
      <c r="AU178" s="139" t="s">
        <v>21</v>
      </c>
      <c r="AY178" s="17" t="s">
        <v>129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7" t="s">
        <v>90</v>
      </c>
      <c r="BK178" s="140">
        <f>ROUND(I178*H178,2)</f>
        <v>0</v>
      </c>
      <c r="BL178" s="17" t="s">
        <v>146</v>
      </c>
      <c r="BM178" s="139" t="s">
        <v>330</v>
      </c>
    </row>
    <row r="179" spans="2:65" s="12" customFormat="1">
      <c r="B179" s="141"/>
      <c r="D179" s="142" t="s">
        <v>138</v>
      </c>
      <c r="E179" s="143" t="s">
        <v>44</v>
      </c>
      <c r="F179" s="144" t="s">
        <v>90</v>
      </c>
      <c r="H179" s="145">
        <v>1</v>
      </c>
      <c r="I179" s="146"/>
      <c r="L179" s="141"/>
      <c r="M179" s="147"/>
      <c r="T179" s="148"/>
      <c r="AT179" s="143" t="s">
        <v>138</v>
      </c>
      <c r="AU179" s="143" t="s">
        <v>21</v>
      </c>
      <c r="AV179" s="12" t="s">
        <v>21</v>
      </c>
      <c r="AW179" s="12" t="s">
        <v>42</v>
      </c>
      <c r="AX179" s="12" t="s">
        <v>90</v>
      </c>
      <c r="AY179" s="143" t="s">
        <v>129</v>
      </c>
    </row>
    <row r="180" spans="2:65" s="1" customFormat="1" ht="16.5" customHeight="1">
      <c r="B180" s="33"/>
      <c r="C180" s="128" t="s">
        <v>331</v>
      </c>
      <c r="D180" s="128" t="s">
        <v>132</v>
      </c>
      <c r="E180" s="129" t="s">
        <v>332</v>
      </c>
      <c r="F180" s="130" t="s">
        <v>333</v>
      </c>
      <c r="G180" s="131" t="s">
        <v>325</v>
      </c>
      <c r="H180" s="132">
        <v>4</v>
      </c>
      <c r="I180" s="133"/>
      <c r="J180" s="134">
        <f>ROUND(I180*H180,2)</f>
        <v>0</v>
      </c>
      <c r="K180" s="130" t="s">
        <v>44</v>
      </c>
      <c r="L180" s="33"/>
      <c r="M180" s="135" t="s">
        <v>44</v>
      </c>
      <c r="N180" s="136" t="s">
        <v>53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146</v>
      </c>
      <c r="AT180" s="139" t="s">
        <v>132</v>
      </c>
      <c r="AU180" s="139" t="s">
        <v>21</v>
      </c>
      <c r="AY180" s="17" t="s">
        <v>129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7" t="s">
        <v>90</v>
      </c>
      <c r="BK180" s="140">
        <f>ROUND(I180*H180,2)</f>
        <v>0</v>
      </c>
      <c r="BL180" s="17" t="s">
        <v>146</v>
      </c>
      <c r="BM180" s="139" t="s">
        <v>334</v>
      </c>
    </row>
    <row r="181" spans="2:65" s="12" customFormat="1">
      <c r="B181" s="141"/>
      <c r="D181" s="142" t="s">
        <v>138</v>
      </c>
      <c r="E181" s="143" t="s">
        <v>44</v>
      </c>
      <c r="F181" s="144" t="s">
        <v>146</v>
      </c>
      <c r="H181" s="145">
        <v>4</v>
      </c>
      <c r="I181" s="146"/>
      <c r="L181" s="141"/>
      <c r="M181" s="147"/>
      <c r="T181" s="148"/>
      <c r="AT181" s="143" t="s">
        <v>138</v>
      </c>
      <c r="AU181" s="143" t="s">
        <v>21</v>
      </c>
      <c r="AV181" s="12" t="s">
        <v>21</v>
      </c>
      <c r="AW181" s="12" t="s">
        <v>42</v>
      </c>
      <c r="AX181" s="12" t="s">
        <v>90</v>
      </c>
      <c r="AY181" s="143" t="s">
        <v>129</v>
      </c>
    </row>
    <row r="182" spans="2:65" s="1" customFormat="1" ht="16.5" customHeight="1">
      <c r="B182" s="33"/>
      <c r="C182" s="128" t="s">
        <v>335</v>
      </c>
      <c r="D182" s="128" t="s">
        <v>132</v>
      </c>
      <c r="E182" s="129" t="s">
        <v>336</v>
      </c>
      <c r="F182" s="130" t="s">
        <v>337</v>
      </c>
      <c r="G182" s="131" t="s">
        <v>325</v>
      </c>
      <c r="H182" s="132">
        <v>2</v>
      </c>
      <c r="I182" s="133"/>
      <c r="J182" s="134">
        <f>ROUND(I182*H182,2)</f>
        <v>0</v>
      </c>
      <c r="K182" s="130" t="s">
        <v>44</v>
      </c>
      <c r="L182" s="33"/>
      <c r="M182" s="135" t="s">
        <v>44</v>
      </c>
      <c r="N182" s="136" t="s">
        <v>53</v>
      </c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146</v>
      </c>
      <c r="AT182" s="139" t="s">
        <v>132</v>
      </c>
      <c r="AU182" s="139" t="s">
        <v>21</v>
      </c>
      <c r="AY182" s="17" t="s">
        <v>129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7" t="s">
        <v>90</v>
      </c>
      <c r="BK182" s="140">
        <f>ROUND(I182*H182,2)</f>
        <v>0</v>
      </c>
      <c r="BL182" s="17" t="s">
        <v>146</v>
      </c>
      <c r="BM182" s="139" t="s">
        <v>338</v>
      </c>
    </row>
    <row r="183" spans="2:65" s="12" customFormat="1">
      <c r="B183" s="141"/>
      <c r="D183" s="142" t="s">
        <v>138</v>
      </c>
      <c r="E183" s="143" t="s">
        <v>44</v>
      </c>
      <c r="F183" s="144" t="s">
        <v>21</v>
      </c>
      <c r="H183" s="145">
        <v>2</v>
      </c>
      <c r="I183" s="146"/>
      <c r="L183" s="141"/>
      <c r="M183" s="147"/>
      <c r="T183" s="148"/>
      <c r="AT183" s="143" t="s">
        <v>138</v>
      </c>
      <c r="AU183" s="143" t="s">
        <v>21</v>
      </c>
      <c r="AV183" s="12" t="s">
        <v>21</v>
      </c>
      <c r="AW183" s="12" t="s">
        <v>42</v>
      </c>
      <c r="AX183" s="12" t="s">
        <v>90</v>
      </c>
      <c r="AY183" s="143" t="s">
        <v>129</v>
      </c>
    </row>
    <row r="184" spans="2:65" s="1" customFormat="1" ht="16.5" customHeight="1">
      <c r="B184" s="33"/>
      <c r="C184" s="128" t="s">
        <v>339</v>
      </c>
      <c r="D184" s="128" t="s">
        <v>132</v>
      </c>
      <c r="E184" s="129" t="s">
        <v>340</v>
      </c>
      <c r="F184" s="130" t="s">
        <v>341</v>
      </c>
      <c r="G184" s="131" t="s">
        <v>325</v>
      </c>
      <c r="H184" s="132">
        <v>8</v>
      </c>
      <c r="I184" s="133"/>
      <c r="J184" s="134">
        <f>ROUND(I184*H184,2)</f>
        <v>0</v>
      </c>
      <c r="K184" s="130" t="s">
        <v>44</v>
      </c>
      <c r="L184" s="33"/>
      <c r="M184" s="135" t="s">
        <v>44</v>
      </c>
      <c r="N184" s="136" t="s">
        <v>53</v>
      </c>
      <c r="P184" s="137">
        <f>O184*H184</f>
        <v>0</v>
      </c>
      <c r="Q184" s="137">
        <v>0</v>
      </c>
      <c r="R184" s="137">
        <f>Q184*H184</f>
        <v>0</v>
      </c>
      <c r="S184" s="137">
        <v>0</v>
      </c>
      <c r="T184" s="138">
        <f>S184*H184</f>
        <v>0</v>
      </c>
      <c r="AR184" s="139" t="s">
        <v>146</v>
      </c>
      <c r="AT184" s="139" t="s">
        <v>132</v>
      </c>
      <c r="AU184" s="139" t="s">
        <v>21</v>
      </c>
      <c r="AY184" s="17" t="s">
        <v>129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7" t="s">
        <v>90</v>
      </c>
      <c r="BK184" s="140">
        <f>ROUND(I184*H184,2)</f>
        <v>0</v>
      </c>
      <c r="BL184" s="17" t="s">
        <v>146</v>
      </c>
      <c r="BM184" s="139" t="s">
        <v>342</v>
      </c>
    </row>
    <row r="185" spans="2:65" s="12" customFormat="1">
      <c r="B185" s="141"/>
      <c r="D185" s="142" t="s">
        <v>138</v>
      </c>
      <c r="E185" s="143" t="s">
        <v>44</v>
      </c>
      <c r="F185" s="144" t="s">
        <v>166</v>
      </c>
      <c r="H185" s="145">
        <v>8</v>
      </c>
      <c r="I185" s="146"/>
      <c r="L185" s="141"/>
      <c r="M185" s="147"/>
      <c r="T185" s="148"/>
      <c r="AT185" s="143" t="s">
        <v>138</v>
      </c>
      <c r="AU185" s="143" t="s">
        <v>21</v>
      </c>
      <c r="AV185" s="12" t="s">
        <v>21</v>
      </c>
      <c r="AW185" s="12" t="s">
        <v>42</v>
      </c>
      <c r="AX185" s="12" t="s">
        <v>90</v>
      </c>
      <c r="AY185" s="143" t="s">
        <v>129</v>
      </c>
    </row>
    <row r="186" spans="2:65" s="1" customFormat="1" ht="16.5" customHeight="1">
      <c r="B186" s="33"/>
      <c r="C186" s="128" t="s">
        <v>343</v>
      </c>
      <c r="D186" s="128" t="s">
        <v>132</v>
      </c>
      <c r="E186" s="129" t="s">
        <v>344</v>
      </c>
      <c r="F186" s="130" t="s">
        <v>345</v>
      </c>
      <c r="G186" s="131" t="s">
        <v>325</v>
      </c>
      <c r="H186" s="132">
        <v>4</v>
      </c>
      <c r="I186" s="133"/>
      <c r="J186" s="134">
        <f>ROUND(I186*H186,2)</f>
        <v>0</v>
      </c>
      <c r="K186" s="130" t="s">
        <v>44</v>
      </c>
      <c r="L186" s="33"/>
      <c r="M186" s="135" t="s">
        <v>44</v>
      </c>
      <c r="N186" s="136" t="s">
        <v>53</v>
      </c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AR186" s="139" t="s">
        <v>146</v>
      </c>
      <c r="AT186" s="139" t="s">
        <v>132</v>
      </c>
      <c r="AU186" s="139" t="s">
        <v>21</v>
      </c>
      <c r="AY186" s="17" t="s">
        <v>129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7" t="s">
        <v>90</v>
      </c>
      <c r="BK186" s="140">
        <f>ROUND(I186*H186,2)</f>
        <v>0</v>
      </c>
      <c r="BL186" s="17" t="s">
        <v>146</v>
      </c>
      <c r="BM186" s="139" t="s">
        <v>346</v>
      </c>
    </row>
    <row r="187" spans="2:65" s="12" customFormat="1">
      <c r="B187" s="141"/>
      <c r="D187" s="142" t="s">
        <v>138</v>
      </c>
      <c r="E187" s="143" t="s">
        <v>44</v>
      </c>
      <c r="F187" s="144" t="s">
        <v>146</v>
      </c>
      <c r="H187" s="145">
        <v>4</v>
      </c>
      <c r="I187" s="146"/>
      <c r="L187" s="141"/>
      <c r="M187" s="147"/>
      <c r="T187" s="148"/>
      <c r="AT187" s="143" t="s">
        <v>138</v>
      </c>
      <c r="AU187" s="143" t="s">
        <v>21</v>
      </c>
      <c r="AV187" s="12" t="s">
        <v>21</v>
      </c>
      <c r="AW187" s="12" t="s">
        <v>42</v>
      </c>
      <c r="AX187" s="12" t="s">
        <v>90</v>
      </c>
      <c r="AY187" s="143" t="s">
        <v>129</v>
      </c>
    </row>
    <row r="188" spans="2:65" s="1" customFormat="1" ht="16.5" customHeight="1">
      <c r="B188" s="33"/>
      <c r="C188" s="128" t="s">
        <v>347</v>
      </c>
      <c r="D188" s="128" t="s">
        <v>132</v>
      </c>
      <c r="E188" s="129" t="s">
        <v>348</v>
      </c>
      <c r="F188" s="130" t="s">
        <v>349</v>
      </c>
      <c r="G188" s="131" t="s">
        <v>350</v>
      </c>
      <c r="H188" s="132">
        <v>150</v>
      </c>
      <c r="I188" s="133"/>
      <c r="J188" s="134">
        <f>ROUND(I188*H188,2)</f>
        <v>0</v>
      </c>
      <c r="K188" s="130" t="s">
        <v>44</v>
      </c>
      <c r="L188" s="33"/>
      <c r="M188" s="135" t="s">
        <v>44</v>
      </c>
      <c r="N188" s="136" t="s">
        <v>53</v>
      </c>
      <c r="P188" s="137">
        <f>O188*H188</f>
        <v>0</v>
      </c>
      <c r="Q188" s="137">
        <v>0</v>
      </c>
      <c r="R188" s="137">
        <f>Q188*H188</f>
        <v>0</v>
      </c>
      <c r="S188" s="137">
        <v>0</v>
      </c>
      <c r="T188" s="138">
        <f>S188*H188</f>
        <v>0</v>
      </c>
      <c r="AR188" s="139" t="s">
        <v>146</v>
      </c>
      <c r="AT188" s="139" t="s">
        <v>132</v>
      </c>
      <c r="AU188" s="139" t="s">
        <v>21</v>
      </c>
      <c r="AY188" s="17" t="s">
        <v>129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7" t="s">
        <v>90</v>
      </c>
      <c r="BK188" s="140">
        <f>ROUND(I188*H188,2)</f>
        <v>0</v>
      </c>
      <c r="BL188" s="17" t="s">
        <v>146</v>
      </c>
      <c r="BM188" s="139" t="s">
        <v>351</v>
      </c>
    </row>
    <row r="189" spans="2:65" s="12" customFormat="1">
      <c r="B189" s="141"/>
      <c r="D189" s="142" t="s">
        <v>138</v>
      </c>
      <c r="E189" s="143" t="s">
        <v>44</v>
      </c>
      <c r="F189" s="144" t="s">
        <v>352</v>
      </c>
      <c r="H189" s="145">
        <v>150</v>
      </c>
      <c r="I189" s="146"/>
      <c r="L189" s="141"/>
      <c r="M189" s="147"/>
      <c r="T189" s="148"/>
      <c r="AT189" s="143" t="s">
        <v>138</v>
      </c>
      <c r="AU189" s="143" t="s">
        <v>21</v>
      </c>
      <c r="AV189" s="12" t="s">
        <v>21</v>
      </c>
      <c r="AW189" s="12" t="s">
        <v>42</v>
      </c>
      <c r="AX189" s="12" t="s">
        <v>90</v>
      </c>
      <c r="AY189" s="143" t="s">
        <v>129</v>
      </c>
    </row>
    <row r="190" spans="2:65" s="1" customFormat="1" ht="16.5" customHeight="1">
      <c r="B190" s="33"/>
      <c r="C190" s="128" t="s">
        <v>353</v>
      </c>
      <c r="D190" s="128" t="s">
        <v>132</v>
      </c>
      <c r="E190" s="129" t="s">
        <v>354</v>
      </c>
      <c r="F190" s="130" t="s">
        <v>355</v>
      </c>
      <c r="G190" s="131" t="s">
        <v>325</v>
      </c>
      <c r="H190" s="132">
        <v>4</v>
      </c>
      <c r="I190" s="133"/>
      <c r="J190" s="134">
        <f>ROUND(I190*H190,2)</f>
        <v>0</v>
      </c>
      <c r="K190" s="130" t="s">
        <v>44</v>
      </c>
      <c r="L190" s="33"/>
      <c r="M190" s="135" t="s">
        <v>44</v>
      </c>
      <c r="N190" s="136" t="s">
        <v>53</v>
      </c>
      <c r="P190" s="137">
        <f>O190*H190</f>
        <v>0</v>
      </c>
      <c r="Q190" s="137">
        <v>0</v>
      </c>
      <c r="R190" s="137">
        <f>Q190*H190</f>
        <v>0</v>
      </c>
      <c r="S190" s="137">
        <v>0</v>
      </c>
      <c r="T190" s="138">
        <f>S190*H190</f>
        <v>0</v>
      </c>
      <c r="AR190" s="139" t="s">
        <v>146</v>
      </c>
      <c r="AT190" s="139" t="s">
        <v>132</v>
      </c>
      <c r="AU190" s="139" t="s">
        <v>21</v>
      </c>
      <c r="AY190" s="17" t="s">
        <v>129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7" t="s">
        <v>90</v>
      </c>
      <c r="BK190" s="140">
        <f>ROUND(I190*H190,2)</f>
        <v>0</v>
      </c>
      <c r="BL190" s="17" t="s">
        <v>146</v>
      </c>
      <c r="BM190" s="139" t="s">
        <v>356</v>
      </c>
    </row>
    <row r="191" spans="2:65" s="12" customFormat="1">
      <c r="B191" s="141"/>
      <c r="D191" s="142" t="s">
        <v>138</v>
      </c>
      <c r="E191" s="143" t="s">
        <v>44</v>
      </c>
      <c r="F191" s="144" t="s">
        <v>146</v>
      </c>
      <c r="H191" s="145">
        <v>4</v>
      </c>
      <c r="I191" s="146"/>
      <c r="L191" s="141"/>
      <c r="M191" s="147"/>
      <c r="T191" s="148"/>
      <c r="AT191" s="143" t="s">
        <v>138</v>
      </c>
      <c r="AU191" s="143" t="s">
        <v>21</v>
      </c>
      <c r="AV191" s="12" t="s">
        <v>21</v>
      </c>
      <c r="AW191" s="12" t="s">
        <v>42</v>
      </c>
      <c r="AX191" s="12" t="s">
        <v>90</v>
      </c>
      <c r="AY191" s="143" t="s">
        <v>129</v>
      </c>
    </row>
    <row r="192" spans="2:65" s="1" customFormat="1" ht="16.5" customHeight="1">
      <c r="B192" s="33"/>
      <c r="C192" s="128" t="s">
        <v>225</v>
      </c>
      <c r="D192" s="128" t="s">
        <v>132</v>
      </c>
      <c r="E192" s="129" t="s">
        <v>357</v>
      </c>
      <c r="F192" s="130" t="s">
        <v>358</v>
      </c>
      <c r="G192" s="131" t="s">
        <v>325</v>
      </c>
      <c r="H192" s="132">
        <v>2</v>
      </c>
      <c r="I192" s="133"/>
      <c r="J192" s="134">
        <f>ROUND(I192*H192,2)</f>
        <v>0</v>
      </c>
      <c r="K192" s="130" t="s">
        <v>44</v>
      </c>
      <c r="L192" s="33"/>
      <c r="M192" s="135" t="s">
        <v>44</v>
      </c>
      <c r="N192" s="136" t="s">
        <v>53</v>
      </c>
      <c r="P192" s="137">
        <f>O192*H192</f>
        <v>0</v>
      </c>
      <c r="Q192" s="137">
        <v>0</v>
      </c>
      <c r="R192" s="137">
        <f>Q192*H192</f>
        <v>0</v>
      </c>
      <c r="S192" s="137">
        <v>0</v>
      </c>
      <c r="T192" s="138">
        <f>S192*H192</f>
        <v>0</v>
      </c>
      <c r="AR192" s="139" t="s">
        <v>146</v>
      </c>
      <c r="AT192" s="139" t="s">
        <v>132</v>
      </c>
      <c r="AU192" s="139" t="s">
        <v>21</v>
      </c>
      <c r="AY192" s="17" t="s">
        <v>129</v>
      </c>
      <c r="BE192" s="140">
        <f>IF(N192="základní",J192,0)</f>
        <v>0</v>
      </c>
      <c r="BF192" s="140">
        <f>IF(N192="snížená",J192,0)</f>
        <v>0</v>
      </c>
      <c r="BG192" s="140">
        <f>IF(N192="zákl. přenesená",J192,0)</f>
        <v>0</v>
      </c>
      <c r="BH192" s="140">
        <f>IF(N192="sníž. přenesená",J192,0)</f>
        <v>0</v>
      </c>
      <c r="BI192" s="140">
        <f>IF(N192="nulová",J192,0)</f>
        <v>0</v>
      </c>
      <c r="BJ192" s="17" t="s">
        <v>90</v>
      </c>
      <c r="BK192" s="140">
        <f>ROUND(I192*H192,2)</f>
        <v>0</v>
      </c>
      <c r="BL192" s="17" t="s">
        <v>146</v>
      </c>
      <c r="BM192" s="139" t="s">
        <v>359</v>
      </c>
    </row>
    <row r="193" spans="2:65" s="12" customFormat="1">
      <c r="B193" s="141"/>
      <c r="D193" s="142" t="s">
        <v>138</v>
      </c>
      <c r="E193" s="143" t="s">
        <v>44</v>
      </c>
      <c r="F193" s="144" t="s">
        <v>21</v>
      </c>
      <c r="H193" s="145">
        <v>2</v>
      </c>
      <c r="I193" s="146"/>
      <c r="L193" s="141"/>
      <c r="M193" s="147"/>
      <c r="T193" s="148"/>
      <c r="AT193" s="143" t="s">
        <v>138</v>
      </c>
      <c r="AU193" s="143" t="s">
        <v>21</v>
      </c>
      <c r="AV193" s="12" t="s">
        <v>21</v>
      </c>
      <c r="AW193" s="12" t="s">
        <v>42</v>
      </c>
      <c r="AX193" s="12" t="s">
        <v>90</v>
      </c>
      <c r="AY193" s="143" t="s">
        <v>129</v>
      </c>
    </row>
    <row r="194" spans="2:65" s="1" customFormat="1" ht="21.75" customHeight="1">
      <c r="B194" s="33"/>
      <c r="C194" s="128" t="s">
        <v>360</v>
      </c>
      <c r="D194" s="128" t="s">
        <v>132</v>
      </c>
      <c r="E194" s="129" t="s">
        <v>361</v>
      </c>
      <c r="F194" s="130" t="s">
        <v>362</v>
      </c>
      <c r="G194" s="131" t="s">
        <v>325</v>
      </c>
      <c r="H194" s="132">
        <v>1</v>
      </c>
      <c r="I194" s="133"/>
      <c r="J194" s="134">
        <f>ROUND(I194*H194,2)</f>
        <v>0</v>
      </c>
      <c r="K194" s="130" t="s">
        <v>44</v>
      </c>
      <c r="L194" s="33"/>
      <c r="M194" s="135" t="s">
        <v>44</v>
      </c>
      <c r="N194" s="136" t="s">
        <v>53</v>
      </c>
      <c r="P194" s="137">
        <f>O194*H194</f>
        <v>0</v>
      </c>
      <c r="Q194" s="137">
        <v>0</v>
      </c>
      <c r="R194" s="137">
        <f>Q194*H194</f>
        <v>0</v>
      </c>
      <c r="S194" s="137">
        <v>0</v>
      </c>
      <c r="T194" s="138">
        <f>S194*H194</f>
        <v>0</v>
      </c>
      <c r="AR194" s="139" t="s">
        <v>146</v>
      </c>
      <c r="AT194" s="139" t="s">
        <v>132</v>
      </c>
      <c r="AU194" s="139" t="s">
        <v>21</v>
      </c>
      <c r="AY194" s="17" t="s">
        <v>129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s="17" t="s">
        <v>90</v>
      </c>
      <c r="BK194" s="140">
        <f>ROUND(I194*H194,2)</f>
        <v>0</v>
      </c>
      <c r="BL194" s="17" t="s">
        <v>146</v>
      </c>
      <c r="BM194" s="139" t="s">
        <v>363</v>
      </c>
    </row>
    <row r="195" spans="2:65" s="12" customFormat="1">
      <c r="B195" s="141"/>
      <c r="D195" s="142" t="s">
        <v>138</v>
      </c>
      <c r="E195" s="143" t="s">
        <v>44</v>
      </c>
      <c r="F195" s="144" t="s">
        <v>90</v>
      </c>
      <c r="H195" s="145">
        <v>1</v>
      </c>
      <c r="I195" s="146"/>
      <c r="L195" s="141"/>
      <c r="M195" s="147"/>
      <c r="T195" s="148"/>
      <c r="AT195" s="143" t="s">
        <v>138</v>
      </c>
      <c r="AU195" s="143" t="s">
        <v>21</v>
      </c>
      <c r="AV195" s="12" t="s">
        <v>21</v>
      </c>
      <c r="AW195" s="12" t="s">
        <v>42</v>
      </c>
      <c r="AX195" s="12" t="s">
        <v>90</v>
      </c>
      <c r="AY195" s="143" t="s">
        <v>129</v>
      </c>
    </row>
    <row r="196" spans="2:65" s="1" customFormat="1" ht="24.2" customHeight="1">
      <c r="B196" s="33"/>
      <c r="C196" s="128" t="s">
        <v>364</v>
      </c>
      <c r="D196" s="128" t="s">
        <v>132</v>
      </c>
      <c r="E196" s="129" t="s">
        <v>365</v>
      </c>
      <c r="F196" s="130" t="s">
        <v>366</v>
      </c>
      <c r="G196" s="131" t="s">
        <v>187</v>
      </c>
      <c r="H196" s="132">
        <v>30.9</v>
      </c>
      <c r="I196" s="133"/>
      <c r="J196" s="134">
        <f>ROUND(I196*H196,2)</f>
        <v>0</v>
      </c>
      <c r="K196" s="130" t="s">
        <v>44</v>
      </c>
      <c r="L196" s="33"/>
      <c r="M196" s="135" t="s">
        <v>44</v>
      </c>
      <c r="N196" s="136" t="s">
        <v>53</v>
      </c>
      <c r="P196" s="137">
        <f>O196*H196</f>
        <v>0</v>
      </c>
      <c r="Q196" s="137">
        <v>1.9949999999999999E-2</v>
      </c>
      <c r="R196" s="137">
        <f>Q196*H196</f>
        <v>0.61645499999999998</v>
      </c>
      <c r="S196" s="137">
        <v>0</v>
      </c>
      <c r="T196" s="138">
        <f>S196*H196</f>
        <v>0</v>
      </c>
      <c r="AR196" s="139" t="s">
        <v>146</v>
      </c>
      <c r="AT196" s="139" t="s">
        <v>132</v>
      </c>
      <c r="AU196" s="139" t="s">
        <v>21</v>
      </c>
      <c r="AY196" s="17" t="s">
        <v>129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7" t="s">
        <v>90</v>
      </c>
      <c r="BK196" s="140">
        <f>ROUND(I196*H196,2)</f>
        <v>0</v>
      </c>
      <c r="BL196" s="17" t="s">
        <v>146</v>
      </c>
      <c r="BM196" s="139" t="s">
        <v>367</v>
      </c>
    </row>
    <row r="197" spans="2:65" s="12" customFormat="1">
      <c r="B197" s="141"/>
      <c r="D197" s="142" t="s">
        <v>138</v>
      </c>
      <c r="E197" s="143" t="s">
        <v>44</v>
      </c>
      <c r="F197" s="144" t="s">
        <v>368</v>
      </c>
      <c r="H197" s="145">
        <v>0.5</v>
      </c>
      <c r="I197" s="146"/>
      <c r="L197" s="141"/>
      <c r="M197" s="147"/>
      <c r="T197" s="148"/>
      <c r="AT197" s="143" t="s">
        <v>138</v>
      </c>
      <c r="AU197" s="143" t="s">
        <v>21</v>
      </c>
      <c r="AV197" s="12" t="s">
        <v>21</v>
      </c>
      <c r="AW197" s="12" t="s">
        <v>42</v>
      </c>
      <c r="AX197" s="12" t="s">
        <v>82</v>
      </c>
      <c r="AY197" s="143" t="s">
        <v>129</v>
      </c>
    </row>
    <row r="198" spans="2:65" s="12" customFormat="1">
      <c r="B198" s="141"/>
      <c r="D198" s="142" t="s">
        <v>138</v>
      </c>
      <c r="E198" s="143" t="s">
        <v>44</v>
      </c>
      <c r="F198" s="144" t="s">
        <v>369</v>
      </c>
      <c r="H198" s="145">
        <v>30.4</v>
      </c>
      <c r="I198" s="146"/>
      <c r="L198" s="141"/>
      <c r="M198" s="147"/>
      <c r="T198" s="148"/>
      <c r="AT198" s="143" t="s">
        <v>138</v>
      </c>
      <c r="AU198" s="143" t="s">
        <v>21</v>
      </c>
      <c r="AV198" s="12" t="s">
        <v>21</v>
      </c>
      <c r="AW198" s="12" t="s">
        <v>42</v>
      </c>
      <c r="AX198" s="12" t="s">
        <v>82</v>
      </c>
      <c r="AY198" s="143" t="s">
        <v>129</v>
      </c>
    </row>
    <row r="199" spans="2:65" s="13" customFormat="1">
      <c r="B199" s="167"/>
      <c r="D199" s="142" t="s">
        <v>138</v>
      </c>
      <c r="E199" s="168" t="s">
        <v>44</v>
      </c>
      <c r="F199" s="169" t="s">
        <v>244</v>
      </c>
      <c r="H199" s="170">
        <v>30.9</v>
      </c>
      <c r="I199" s="171"/>
      <c r="L199" s="167"/>
      <c r="M199" s="172"/>
      <c r="T199" s="173"/>
      <c r="AT199" s="168" t="s">
        <v>138</v>
      </c>
      <c r="AU199" s="168" t="s">
        <v>21</v>
      </c>
      <c r="AV199" s="13" t="s">
        <v>146</v>
      </c>
      <c r="AW199" s="13" t="s">
        <v>42</v>
      </c>
      <c r="AX199" s="13" t="s">
        <v>90</v>
      </c>
      <c r="AY199" s="168" t="s">
        <v>129</v>
      </c>
    </row>
    <row r="200" spans="2:65" s="11" customFormat="1" ht="22.9" customHeight="1">
      <c r="B200" s="116"/>
      <c r="D200" s="117" t="s">
        <v>81</v>
      </c>
      <c r="E200" s="126" t="s">
        <v>370</v>
      </c>
      <c r="F200" s="126" t="s">
        <v>371</v>
      </c>
      <c r="I200" s="119"/>
      <c r="J200" s="127">
        <f>BK200</f>
        <v>0</v>
      </c>
      <c r="L200" s="116"/>
      <c r="M200" s="121"/>
      <c r="P200" s="122">
        <f>SUM(P201:P220)</f>
        <v>0</v>
      </c>
      <c r="R200" s="122">
        <f>SUM(R201:R220)</f>
        <v>0</v>
      </c>
      <c r="T200" s="123">
        <f>SUM(T201:T220)</f>
        <v>0</v>
      </c>
      <c r="AR200" s="117" t="s">
        <v>90</v>
      </c>
      <c r="AT200" s="124" t="s">
        <v>81</v>
      </c>
      <c r="AU200" s="124" t="s">
        <v>90</v>
      </c>
      <c r="AY200" s="117" t="s">
        <v>129</v>
      </c>
      <c r="BK200" s="125">
        <f>SUM(BK201:BK220)</f>
        <v>0</v>
      </c>
    </row>
    <row r="201" spans="2:65" s="1" customFormat="1" ht="16.5" customHeight="1">
      <c r="B201" s="33"/>
      <c r="C201" s="128" t="s">
        <v>372</v>
      </c>
      <c r="D201" s="128" t="s">
        <v>132</v>
      </c>
      <c r="E201" s="129" t="s">
        <v>373</v>
      </c>
      <c r="F201" s="130" t="s">
        <v>374</v>
      </c>
      <c r="G201" s="131" t="s">
        <v>231</v>
      </c>
      <c r="H201" s="132">
        <v>120.56100000000001</v>
      </c>
      <c r="I201" s="133"/>
      <c r="J201" s="134">
        <f>ROUND(I201*H201,2)</f>
        <v>0</v>
      </c>
      <c r="K201" s="130" t="s">
        <v>188</v>
      </c>
      <c r="L201" s="33"/>
      <c r="M201" s="135" t="s">
        <v>44</v>
      </c>
      <c r="N201" s="136" t="s">
        <v>53</v>
      </c>
      <c r="P201" s="137">
        <f>O201*H201</f>
        <v>0</v>
      </c>
      <c r="Q201" s="137">
        <v>0</v>
      </c>
      <c r="R201" s="137">
        <f>Q201*H201</f>
        <v>0</v>
      </c>
      <c r="S201" s="137">
        <v>0</v>
      </c>
      <c r="T201" s="138">
        <f>S201*H201</f>
        <v>0</v>
      </c>
      <c r="AR201" s="139" t="s">
        <v>146</v>
      </c>
      <c r="AT201" s="139" t="s">
        <v>132</v>
      </c>
      <c r="AU201" s="139" t="s">
        <v>21</v>
      </c>
      <c r="AY201" s="17" t="s">
        <v>129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7" t="s">
        <v>90</v>
      </c>
      <c r="BK201" s="140">
        <f>ROUND(I201*H201,2)</f>
        <v>0</v>
      </c>
      <c r="BL201" s="17" t="s">
        <v>146</v>
      </c>
      <c r="BM201" s="139" t="s">
        <v>375</v>
      </c>
    </row>
    <row r="202" spans="2:65" s="1" customFormat="1">
      <c r="B202" s="33"/>
      <c r="D202" s="152" t="s">
        <v>190</v>
      </c>
      <c r="F202" s="153" t="s">
        <v>376</v>
      </c>
      <c r="I202" s="154"/>
      <c r="L202" s="33"/>
      <c r="M202" s="155"/>
      <c r="T202" s="54"/>
      <c r="AT202" s="17" t="s">
        <v>190</v>
      </c>
      <c r="AU202" s="17" t="s">
        <v>21</v>
      </c>
    </row>
    <row r="203" spans="2:65" s="1" customFormat="1" ht="24.2" customHeight="1">
      <c r="B203" s="33"/>
      <c r="C203" s="128" t="s">
        <v>377</v>
      </c>
      <c r="D203" s="128" t="s">
        <v>132</v>
      </c>
      <c r="E203" s="129" t="s">
        <v>378</v>
      </c>
      <c r="F203" s="130" t="s">
        <v>379</v>
      </c>
      <c r="G203" s="131" t="s">
        <v>231</v>
      </c>
      <c r="H203" s="132">
        <v>120.56100000000001</v>
      </c>
      <c r="I203" s="133"/>
      <c r="J203" s="134">
        <f>ROUND(I203*H203,2)</f>
        <v>0</v>
      </c>
      <c r="K203" s="130" t="s">
        <v>188</v>
      </c>
      <c r="L203" s="33"/>
      <c r="M203" s="135" t="s">
        <v>44</v>
      </c>
      <c r="N203" s="136" t="s">
        <v>53</v>
      </c>
      <c r="P203" s="137">
        <f>O203*H203</f>
        <v>0</v>
      </c>
      <c r="Q203" s="137">
        <v>0</v>
      </c>
      <c r="R203" s="137">
        <f>Q203*H203</f>
        <v>0</v>
      </c>
      <c r="S203" s="137">
        <v>0</v>
      </c>
      <c r="T203" s="138">
        <f>S203*H203</f>
        <v>0</v>
      </c>
      <c r="AR203" s="139" t="s">
        <v>146</v>
      </c>
      <c r="AT203" s="139" t="s">
        <v>132</v>
      </c>
      <c r="AU203" s="139" t="s">
        <v>21</v>
      </c>
      <c r="AY203" s="17" t="s">
        <v>129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7" t="s">
        <v>90</v>
      </c>
      <c r="BK203" s="140">
        <f>ROUND(I203*H203,2)</f>
        <v>0</v>
      </c>
      <c r="BL203" s="17" t="s">
        <v>146</v>
      </c>
      <c r="BM203" s="139" t="s">
        <v>380</v>
      </c>
    </row>
    <row r="204" spans="2:65" s="1" customFormat="1">
      <c r="B204" s="33"/>
      <c r="D204" s="152" t="s">
        <v>190</v>
      </c>
      <c r="F204" s="153" t="s">
        <v>381</v>
      </c>
      <c r="I204" s="154"/>
      <c r="L204" s="33"/>
      <c r="M204" s="155"/>
      <c r="T204" s="54"/>
      <c r="AT204" s="17" t="s">
        <v>190</v>
      </c>
      <c r="AU204" s="17" t="s">
        <v>21</v>
      </c>
    </row>
    <row r="205" spans="2:65" s="1" customFormat="1" ht="33" customHeight="1">
      <c r="B205" s="33"/>
      <c r="C205" s="128" t="s">
        <v>382</v>
      </c>
      <c r="D205" s="128" t="s">
        <v>132</v>
      </c>
      <c r="E205" s="129" t="s">
        <v>383</v>
      </c>
      <c r="F205" s="130" t="s">
        <v>384</v>
      </c>
      <c r="G205" s="131" t="s">
        <v>231</v>
      </c>
      <c r="H205" s="132">
        <v>1205.6099999999999</v>
      </c>
      <c r="I205" s="133"/>
      <c r="J205" s="134">
        <f>ROUND(I205*H205,2)</f>
        <v>0</v>
      </c>
      <c r="K205" s="130" t="s">
        <v>188</v>
      </c>
      <c r="L205" s="33"/>
      <c r="M205" s="135" t="s">
        <v>44</v>
      </c>
      <c r="N205" s="136" t="s">
        <v>53</v>
      </c>
      <c r="P205" s="137">
        <f>O205*H205</f>
        <v>0</v>
      </c>
      <c r="Q205" s="137">
        <v>0</v>
      </c>
      <c r="R205" s="137">
        <f>Q205*H205</f>
        <v>0</v>
      </c>
      <c r="S205" s="137">
        <v>0</v>
      </c>
      <c r="T205" s="138">
        <f>S205*H205</f>
        <v>0</v>
      </c>
      <c r="AR205" s="139" t="s">
        <v>146</v>
      </c>
      <c r="AT205" s="139" t="s">
        <v>132</v>
      </c>
      <c r="AU205" s="139" t="s">
        <v>21</v>
      </c>
      <c r="AY205" s="17" t="s">
        <v>129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7" t="s">
        <v>90</v>
      </c>
      <c r="BK205" s="140">
        <f>ROUND(I205*H205,2)</f>
        <v>0</v>
      </c>
      <c r="BL205" s="17" t="s">
        <v>146</v>
      </c>
      <c r="BM205" s="139" t="s">
        <v>385</v>
      </c>
    </row>
    <row r="206" spans="2:65" s="1" customFormat="1">
      <c r="B206" s="33"/>
      <c r="D206" s="152" t="s">
        <v>190</v>
      </c>
      <c r="F206" s="153" t="s">
        <v>386</v>
      </c>
      <c r="I206" s="154"/>
      <c r="L206" s="33"/>
      <c r="M206" s="155"/>
      <c r="T206" s="54"/>
      <c r="AT206" s="17" t="s">
        <v>190</v>
      </c>
      <c r="AU206" s="17" t="s">
        <v>21</v>
      </c>
    </row>
    <row r="207" spans="2:65" s="12" customFormat="1">
      <c r="B207" s="141"/>
      <c r="D207" s="142" t="s">
        <v>138</v>
      </c>
      <c r="F207" s="144" t="s">
        <v>387</v>
      </c>
      <c r="H207" s="145">
        <v>1205.6099999999999</v>
      </c>
      <c r="I207" s="146"/>
      <c r="L207" s="141"/>
      <c r="M207" s="147"/>
      <c r="T207" s="148"/>
      <c r="AT207" s="143" t="s">
        <v>138</v>
      </c>
      <c r="AU207" s="143" t="s">
        <v>21</v>
      </c>
      <c r="AV207" s="12" t="s">
        <v>21</v>
      </c>
      <c r="AW207" s="12" t="s">
        <v>4</v>
      </c>
      <c r="AX207" s="12" t="s">
        <v>90</v>
      </c>
      <c r="AY207" s="143" t="s">
        <v>129</v>
      </c>
    </row>
    <row r="208" spans="2:65" s="1" customFormat="1" ht="21.75" customHeight="1">
      <c r="B208" s="33"/>
      <c r="C208" s="128" t="s">
        <v>388</v>
      </c>
      <c r="D208" s="128" t="s">
        <v>132</v>
      </c>
      <c r="E208" s="129" t="s">
        <v>389</v>
      </c>
      <c r="F208" s="130" t="s">
        <v>390</v>
      </c>
      <c r="G208" s="131" t="s">
        <v>231</v>
      </c>
      <c r="H208" s="132">
        <v>120.56100000000001</v>
      </c>
      <c r="I208" s="133"/>
      <c r="J208" s="134">
        <f>ROUND(I208*H208,2)</f>
        <v>0</v>
      </c>
      <c r="K208" s="130" t="s">
        <v>188</v>
      </c>
      <c r="L208" s="33"/>
      <c r="M208" s="135" t="s">
        <v>44</v>
      </c>
      <c r="N208" s="136" t="s">
        <v>53</v>
      </c>
      <c r="P208" s="137">
        <f>O208*H208</f>
        <v>0</v>
      </c>
      <c r="Q208" s="137">
        <v>0</v>
      </c>
      <c r="R208" s="137">
        <f>Q208*H208</f>
        <v>0</v>
      </c>
      <c r="S208" s="137">
        <v>0</v>
      </c>
      <c r="T208" s="138">
        <f>S208*H208</f>
        <v>0</v>
      </c>
      <c r="AR208" s="139" t="s">
        <v>146</v>
      </c>
      <c r="AT208" s="139" t="s">
        <v>132</v>
      </c>
      <c r="AU208" s="139" t="s">
        <v>21</v>
      </c>
      <c r="AY208" s="17" t="s">
        <v>129</v>
      </c>
      <c r="BE208" s="140">
        <f>IF(N208="základní",J208,0)</f>
        <v>0</v>
      </c>
      <c r="BF208" s="140">
        <f>IF(N208="snížená",J208,0)</f>
        <v>0</v>
      </c>
      <c r="BG208" s="140">
        <f>IF(N208="zákl. přenesená",J208,0)</f>
        <v>0</v>
      </c>
      <c r="BH208" s="140">
        <f>IF(N208="sníž. přenesená",J208,0)</f>
        <v>0</v>
      </c>
      <c r="BI208" s="140">
        <f>IF(N208="nulová",J208,0)</f>
        <v>0</v>
      </c>
      <c r="BJ208" s="17" t="s">
        <v>90</v>
      </c>
      <c r="BK208" s="140">
        <f>ROUND(I208*H208,2)</f>
        <v>0</v>
      </c>
      <c r="BL208" s="17" t="s">
        <v>146</v>
      </c>
      <c r="BM208" s="139" t="s">
        <v>391</v>
      </c>
    </row>
    <row r="209" spans="2:65" s="1" customFormat="1">
      <c r="B209" s="33"/>
      <c r="D209" s="152" t="s">
        <v>190</v>
      </c>
      <c r="F209" s="153" t="s">
        <v>392</v>
      </c>
      <c r="I209" s="154"/>
      <c r="L209" s="33"/>
      <c r="M209" s="155"/>
      <c r="T209" s="54"/>
      <c r="AT209" s="17" t="s">
        <v>190</v>
      </c>
      <c r="AU209" s="17" t="s">
        <v>21</v>
      </c>
    </row>
    <row r="210" spans="2:65" s="1" customFormat="1" ht="24.2" customHeight="1">
      <c r="B210" s="33"/>
      <c r="C210" s="128" t="s">
        <v>393</v>
      </c>
      <c r="D210" s="128" t="s">
        <v>132</v>
      </c>
      <c r="E210" s="129" t="s">
        <v>394</v>
      </c>
      <c r="F210" s="130" t="s">
        <v>395</v>
      </c>
      <c r="G210" s="131" t="s">
        <v>231</v>
      </c>
      <c r="H210" s="132">
        <v>1085.049</v>
      </c>
      <c r="I210" s="133"/>
      <c r="J210" s="134">
        <f>ROUND(I210*H210,2)</f>
        <v>0</v>
      </c>
      <c r="K210" s="130" t="s">
        <v>188</v>
      </c>
      <c r="L210" s="33"/>
      <c r="M210" s="135" t="s">
        <v>44</v>
      </c>
      <c r="N210" s="136" t="s">
        <v>53</v>
      </c>
      <c r="P210" s="137">
        <f>O210*H210</f>
        <v>0</v>
      </c>
      <c r="Q210" s="137">
        <v>0</v>
      </c>
      <c r="R210" s="137">
        <f>Q210*H210</f>
        <v>0</v>
      </c>
      <c r="S210" s="137">
        <v>0</v>
      </c>
      <c r="T210" s="138">
        <f>S210*H210</f>
        <v>0</v>
      </c>
      <c r="AR210" s="139" t="s">
        <v>146</v>
      </c>
      <c r="AT210" s="139" t="s">
        <v>132</v>
      </c>
      <c r="AU210" s="139" t="s">
        <v>21</v>
      </c>
      <c r="AY210" s="17" t="s">
        <v>129</v>
      </c>
      <c r="BE210" s="140">
        <f>IF(N210="základní",J210,0)</f>
        <v>0</v>
      </c>
      <c r="BF210" s="140">
        <f>IF(N210="snížená",J210,0)</f>
        <v>0</v>
      </c>
      <c r="BG210" s="140">
        <f>IF(N210="zákl. přenesená",J210,0)</f>
        <v>0</v>
      </c>
      <c r="BH210" s="140">
        <f>IF(N210="sníž. přenesená",J210,0)</f>
        <v>0</v>
      </c>
      <c r="BI210" s="140">
        <f>IF(N210="nulová",J210,0)</f>
        <v>0</v>
      </c>
      <c r="BJ210" s="17" t="s">
        <v>90</v>
      </c>
      <c r="BK210" s="140">
        <f>ROUND(I210*H210,2)</f>
        <v>0</v>
      </c>
      <c r="BL210" s="17" t="s">
        <v>146</v>
      </c>
      <c r="BM210" s="139" t="s">
        <v>396</v>
      </c>
    </row>
    <row r="211" spans="2:65" s="1" customFormat="1">
      <c r="B211" s="33"/>
      <c r="D211" s="152" t="s">
        <v>190</v>
      </c>
      <c r="F211" s="153" t="s">
        <v>397</v>
      </c>
      <c r="I211" s="154"/>
      <c r="L211" s="33"/>
      <c r="M211" s="155"/>
      <c r="T211" s="54"/>
      <c r="AT211" s="17" t="s">
        <v>190</v>
      </c>
      <c r="AU211" s="17" t="s">
        <v>21</v>
      </c>
    </row>
    <row r="212" spans="2:65" s="12" customFormat="1">
      <c r="B212" s="141"/>
      <c r="D212" s="142" t="s">
        <v>138</v>
      </c>
      <c r="F212" s="144" t="s">
        <v>398</v>
      </c>
      <c r="H212" s="145">
        <v>1085.049</v>
      </c>
      <c r="I212" s="146"/>
      <c r="L212" s="141"/>
      <c r="M212" s="147"/>
      <c r="T212" s="148"/>
      <c r="AT212" s="143" t="s">
        <v>138</v>
      </c>
      <c r="AU212" s="143" t="s">
        <v>21</v>
      </c>
      <c r="AV212" s="12" t="s">
        <v>21</v>
      </c>
      <c r="AW212" s="12" t="s">
        <v>4</v>
      </c>
      <c r="AX212" s="12" t="s">
        <v>90</v>
      </c>
      <c r="AY212" s="143" t="s">
        <v>129</v>
      </c>
    </row>
    <row r="213" spans="2:65" s="1" customFormat="1" ht="33" customHeight="1">
      <c r="B213" s="33"/>
      <c r="C213" s="128" t="s">
        <v>399</v>
      </c>
      <c r="D213" s="128" t="s">
        <v>132</v>
      </c>
      <c r="E213" s="129" t="s">
        <v>400</v>
      </c>
      <c r="F213" s="130" t="s">
        <v>401</v>
      </c>
      <c r="G213" s="131" t="s">
        <v>231</v>
      </c>
      <c r="H213" s="132">
        <v>105.78</v>
      </c>
      <c r="I213" s="133"/>
      <c r="J213" s="134">
        <f>ROUND(I213*H213,2)</f>
        <v>0</v>
      </c>
      <c r="K213" s="130" t="s">
        <v>188</v>
      </c>
      <c r="L213" s="33"/>
      <c r="M213" s="135" t="s">
        <v>44</v>
      </c>
      <c r="N213" s="136" t="s">
        <v>53</v>
      </c>
      <c r="P213" s="137">
        <f>O213*H213</f>
        <v>0</v>
      </c>
      <c r="Q213" s="137">
        <v>0</v>
      </c>
      <c r="R213" s="137">
        <f>Q213*H213</f>
        <v>0</v>
      </c>
      <c r="S213" s="137">
        <v>0</v>
      </c>
      <c r="T213" s="138">
        <f>S213*H213</f>
        <v>0</v>
      </c>
      <c r="AR213" s="139" t="s">
        <v>146</v>
      </c>
      <c r="AT213" s="139" t="s">
        <v>132</v>
      </c>
      <c r="AU213" s="139" t="s">
        <v>21</v>
      </c>
      <c r="AY213" s="17" t="s">
        <v>129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7" t="s">
        <v>90</v>
      </c>
      <c r="BK213" s="140">
        <f>ROUND(I213*H213,2)</f>
        <v>0</v>
      </c>
      <c r="BL213" s="17" t="s">
        <v>146</v>
      </c>
      <c r="BM213" s="139" t="s">
        <v>402</v>
      </c>
    </row>
    <row r="214" spans="2:65" s="1" customFormat="1">
      <c r="B214" s="33"/>
      <c r="D214" s="152" t="s">
        <v>190</v>
      </c>
      <c r="F214" s="153" t="s">
        <v>403</v>
      </c>
      <c r="I214" s="154"/>
      <c r="L214" s="33"/>
      <c r="M214" s="155"/>
      <c r="T214" s="54"/>
      <c r="AT214" s="17" t="s">
        <v>190</v>
      </c>
      <c r="AU214" s="17" t="s">
        <v>21</v>
      </c>
    </row>
    <row r="215" spans="2:65" s="12" customFormat="1">
      <c r="B215" s="141"/>
      <c r="D215" s="142" t="s">
        <v>138</v>
      </c>
      <c r="E215" s="143" t="s">
        <v>44</v>
      </c>
      <c r="F215" s="144" t="s">
        <v>404</v>
      </c>
      <c r="H215" s="145">
        <v>105.78</v>
      </c>
      <c r="I215" s="146"/>
      <c r="L215" s="141"/>
      <c r="M215" s="147"/>
      <c r="T215" s="148"/>
      <c r="AT215" s="143" t="s">
        <v>138</v>
      </c>
      <c r="AU215" s="143" t="s">
        <v>21</v>
      </c>
      <c r="AV215" s="12" t="s">
        <v>21</v>
      </c>
      <c r="AW215" s="12" t="s">
        <v>42</v>
      </c>
      <c r="AX215" s="12" t="s">
        <v>90</v>
      </c>
      <c r="AY215" s="143" t="s">
        <v>129</v>
      </c>
    </row>
    <row r="216" spans="2:65" s="1" customFormat="1" ht="24.2" customHeight="1">
      <c r="B216" s="33"/>
      <c r="C216" s="128" t="s">
        <v>405</v>
      </c>
      <c r="D216" s="128" t="s">
        <v>132</v>
      </c>
      <c r="E216" s="129" t="s">
        <v>406</v>
      </c>
      <c r="F216" s="130" t="s">
        <v>407</v>
      </c>
      <c r="G216" s="131" t="s">
        <v>231</v>
      </c>
      <c r="H216" s="132">
        <v>1.6E-2</v>
      </c>
      <c r="I216" s="133"/>
      <c r="J216" s="134">
        <f>ROUND(I216*H216,2)</f>
        <v>0</v>
      </c>
      <c r="K216" s="130" t="s">
        <v>188</v>
      </c>
      <c r="L216" s="33"/>
      <c r="M216" s="135" t="s">
        <v>44</v>
      </c>
      <c r="N216" s="136" t="s">
        <v>53</v>
      </c>
      <c r="P216" s="137">
        <f>O216*H216</f>
        <v>0</v>
      </c>
      <c r="Q216" s="137">
        <v>0</v>
      </c>
      <c r="R216" s="137">
        <f>Q216*H216</f>
        <v>0</v>
      </c>
      <c r="S216" s="137">
        <v>0</v>
      </c>
      <c r="T216" s="138">
        <f>S216*H216</f>
        <v>0</v>
      </c>
      <c r="AR216" s="139" t="s">
        <v>146</v>
      </c>
      <c r="AT216" s="139" t="s">
        <v>132</v>
      </c>
      <c r="AU216" s="139" t="s">
        <v>21</v>
      </c>
      <c r="AY216" s="17" t="s">
        <v>129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7" t="s">
        <v>90</v>
      </c>
      <c r="BK216" s="140">
        <f>ROUND(I216*H216,2)</f>
        <v>0</v>
      </c>
      <c r="BL216" s="17" t="s">
        <v>146</v>
      </c>
      <c r="BM216" s="139" t="s">
        <v>408</v>
      </c>
    </row>
    <row r="217" spans="2:65" s="1" customFormat="1">
      <c r="B217" s="33"/>
      <c r="D217" s="152" t="s">
        <v>190</v>
      </c>
      <c r="F217" s="153" t="s">
        <v>409</v>
      </c>
      <c r="I217" s="154"/>
      <c r="L217" s="33"/>
      <c r="M217" s="155"/>
      <c r="T217" s="54"/>
      <c r="AT217" s="17" t="s">
        <v>190</v>
      </c>
      <c r="AU217" s="17" t="s">
        <v>21</v>
      </c>
    </row>
    <row r="218" spans="2:65" s="12" customFormat="1">
      <c r="B218" s="141"/>
      <c r="D218" s="142" t="s">
        <v>138</v>
      </c>
      <c r="E218" s="143" t="s">
        <v>44</v>
      </c>
      <c r="F218" s="144" t="s">
        <v>410</v>
      </c>
      <c r="H218" s="145">
        <v>1.6E-2</v>
      </c>
      <c r="I218" s="146"/>
      <c r="L218" s="141"/>
      <c r="M218" s="147"/>
      <c r="T218" s="148"/>
      <c r="AT218" s="143" t="s">
        <v>138</v>
      </c>
      <c r="AU218" s="143" t="s">
        <v>21</v>
      </c>
      <c r="AV218" s="12" t="s">
        <v>21</v>
      </c>
      <c r="AW218" s="12" t="s">
        <v>42</v>
      </c>
      <c r="AX218" s="12" t="s">
        <v>90</v>
      </c>
      <c r="AY218" s="143" t="s">
        <v>129</v>
      </c>
    </row>
    <row r="219" spans="2:65" s="1" customFormat="1" ht="24.2" customHeight="1">
      <c r="B219" s="33"/>
      <c r="C219" s="128" t="s">
        <v>29</v>
      </c>
      <c r="D219" s="128" t="s">
        <v>132</v>
      </c>
      <c r="E219" s="129" t="s">
        <v>411</v>
      </c>
      <c r="F219" s="130" t="s">
        <v>412</v>
      </c>
      <c r="G219" s="131" t="s">
        <v>231</v>
      </c>
      <c r="H219" s="132">
        <v>120.56100000000001</v>
      </c>
      <c r="I219" s="133"/>
      <c r="J219" s="134">
        <f>ROUND(I219*H219,2)</f>
        <v>0</v>
      </c>
      <c r="K219" s="130" t="s">
        <v>188</v>
      </c>
      <c r="L219" s="33"/>
      <c r="M219" s="135" t="s">
        <v>44</v>
      </c>
      <c r="N219" s="136" t="s">
        <v>53</v>
      </c>
      <c r="P219" s="137">
        <f>O219*H219</f>
        <v>0</v>
      </c>
      <c r="Q219" s="137">
        <v>0</v>
      </c>
      <c r="R219" s="137">
        <f>Q219*H219</f>
        <v>0</v>
      </c>
      <c r="S219" s="137">
        <v>0</v>
      </c>
      <c r="T219" s="138">
        <f>S219*H219</f>
        <v>0</v>
      </c>
      <c r="AR219" s="139" t="s">
        <v>146</v>
      </c>
      <c r="AT219" s="139" t="s">
        <v>132</v>
      </c>
      <c r="AU219" s="139" t="s">
        <v>21</v>
      </c>
      <c r="AY219" s="17" t="s">
        <v>129</v>
      </c>
      <c r="BE219" s="140">
        <f>IF(N219="základní",J219,0)</f>
        <v>0</v>
      </c>
      <c r="BF219" s="140">
        <f>IF(N219="snížená",J219,0)</f>
        <v>0</v>
      </c>
      <c r="BG219" s="140">
        <f>IF(N219="zákl. přenesená",J219,0)</f>
        <v>0</v>
      </c>
      <c r="BH219" s="140">
        <f>IF(N219="sníž. přenesená",J219,0)</f>
        <v>0</v>
      </c>
      <c r="BI219" s="140">
        <f>IF(N219="nulová",J219,0)</f>
        <v>0</v>
      </c>
      <c r="BJ219" s="17" t="s">
        <v>90</v>
      </c>
      <c r="BK219" s="140">
        <f>ROUND(I219*H219,2)</f>
        <v>0</v>
      </c>
      <c r="BL219" s="17" t="s">
        <v>146</v>
      </c>
      <c r="BM219" s="139" t="s">
        <v>413</v>
      </c>
    </row>
    <row r="220" spans="2:65" s="1" customFormat="1">
      <c r="B220" s="33"/>
      <c r="D220" s="152" t="s">
        <v>190</v>
      </c>
      <c r="F220" s="153" t="s">
        <v>414</v>
      </c>
      <c r="I220" s="154"/>
      <c r="L220" s="33"/>
      <c r="M220" s="155"/>
      <c r="T220" s="54"/>
      <c r="AT220" s="17" t="s">
        <v>190</v>
      </c>
      <c r="AU220" s="17" t="s">
        <v>21</v>
      </c>
    </row>
    <row r="221" spans="2:65" s="11" customFormat="1" ht="22.9" customHeight="1">
      <c r="B221" s="116"/>
      <c r="D221" s="117" t="s">
        <v>81</v>
      </c>
      <c r="E221" s="126" t="s">
        <v>415</v>
      </c>
      <c r="F221" s="126" t="s">
        <v>416</v>
      </c>
      <c r="I221" s="119"/>
      <c r="J221" s="127">
        <f>BK221</f>
        <v>0</v>
      </c>
      <c r="L221" s="116"/>
      <c r="M221" s="121"/>
      <c r="P221" s="122">
        <f>SUM(P222:P225)</f>
        <v>0</v>
      </c>
      <c r="R221" s="122">
        <f>SUM(R222:R225)</f>
        <v>0</v>
      </c>
      <c r="T221" s="123">
        <f>SUM(T222:T225)</f>
        <v>0</v>
      </c>
      <c r="AR221" s="117" t="s">
        <v>90</v>
      </c>
      <c r="AT221" s="124" t="s">
        <v>81</v>
      </c>
      <c r="AU221" s="124" t="s">
        <v>90</v>
      </c>
      <c r="AY221" s="117" t="s">
        <v>129</v>
      </c>
      <c r="BK221" s="125">
        <f>SUM(BK222:BK225)</f>
        <v>0</v>
      </c>
    </row>
    <row r="222" spans="2:65" s="1" customFormat="1" ht="24.2" customHeight="1">
      <c r="B222" s="33"/>
      <c r="C222" s="128" t="s">
        <v>417</v>
      </c>
      <c r="D222" s="128" t="s">
        <v>132</v>
      </c>
      <c r="E222" s="129" t="s">
        <v>418</v>
      </c>
      <c r="F222" s="130" t="s">
        <v>419</v>
      </c>
      <c r="G222" s="131" t="s">
        <v>231</v>
      </c>
      <c r="H222" s="132">
        <v>97.591999999999999</v>
      </c>
      <c r="I222" s="133"/>
      <c r="J222" s="134">
        <f>ROUND(I222*H222,2)</f>
        <v>0</v>
      </c>
      <c r="K222" s="130" t="s">
        <v>188</v>
      </c>
      <c r="L222" s="33"/>
      <c r="M222" s="135" t="s">
        <v>44</v>
      </c>
      <c r="N222" s="136" t="s">
        <v>53</v>
      </c>
      <c r="P222" s="137">
        <f>O222*H222</f>
        <v>0</v>
      </c>
      <c r="Q222" s="137">
        <v>0</v>
      </c>
      <c r="R222" s="137">
        <f>Q222*H222</f>
        <v>0</v>
      </c>
      <c r="S222" s="137">
        <v>0</v>
      </c>
      <c r="T222" s="138">
        <f>S222*H222</f>
        <v>0</v>
      </c>
      <c r="AR222" s="139" t="s">
        <v>146</v>
      </c>
      <c r="AT222" s="139" t="s">
        <v>132</v>
      </c>
      <c r="AU222" s="139" t="s">
        <v>21</v>
      </c>
      <c r="AY222" s="17" t="s">
        <v>129</v>
      </c>
      <c r="BE222" s="140">
        <f>IF(N222="základní",J222,0)</f>
        <v>0</v>
      </c>
      <c r="BF222" s="140">
        <f>IF(N222="snížená",J222,0)</f>
        <v>0</v>
      </c>
      <c r="BG222" s="140">
        <f>IF(N222="zákl. přenesená",J222,0)</f>
        <v>0</v>
      </c>
      <c r="BH222" s="140">
        <f>IF(N222="sníž. přenesená",J222,0)</f>
        <v>0</v>
      </c>
      <c r="BI222" s="140">
        <f>IF(N222="nulová",J222,0)</f>
        <v>0</v>
      </c>
      <c r="BJ222" s="17" t="s">
        <v>90</v>
      </c>
      <c r="BK222" s="140">
        <f>ROUND(I222*H222,2)</f>
        <v>0</v>
      </c>
      <c r="BL222" s="17" t="s">
        <v>146</v>
      </c>
      <c r="BM222" s="139" t="s">
        <v>420</v>
      </c>
    </row>
    <row r="223" spans="2:65" s="1" customFormat="1">
      <c r="B223" s="33"/>
      <c r="D223" s="152" t="s">
        <v>190</v>
      </c>
      <c r="F223" s="153" t="s">
        <v>421</v>
      </c>
      <c r="I223" s="154"/>
      <c r="L223" s="33"/>
      <c r="M223" s="155"/>
      <c r="T223" s="54"/>
      <c r="AT223" s="17" t="s">
        <v>190</v>
      </c>
      <c r="AU223" s="17" t="s">
        <v>21</v>
      </c>
    </row>
    <row r="224" spans="2:65" s="1" customFormat="1" ht="33" customHeight="1">
      <c r="B224" s="33"/>
      <c r="C224" s="128" t="s">
        <v>422</v>
      </c>
      <c r="D224" s="128" t="s">
        <v>132</v>
      </c>
      <c r="E224" s="129" t="s">
        <v>423</v>
      </c>
      <c r="F224" s="130" t="s">
        <v>424</v>
      </c>
      <c r="G224" s="131" t="s">
        <v>231</v>
      </c>
      <c r="H224" s="132">
        <v>97.591999999999999</v>
      </c>
      <c r="I224" s="133"/>
      <c r="J224" s="134">
        <f>ROUND(I224*H224,2)</f>
        <v>0</v>
      </c>
      <c r="K224" s="130" t="s">
        <v>188</v>
      </c>
      <c r="L224" s="33"/>
      <c r="M224" s="135" t="s">
        <v>44</v>
      </c>
      <c r="N224" s="136" t="s">
        <v>53</v>
      </c>
      <c r="P224" s="137">
        <f>O224*H224</f>
        <v>0</v>
      </c>
      <c r="Q224" s="137">
        <v>0</v>
      </c>
      <c r="R224" s="137">
        <f>Q224*H224</f>
        <v>0</v>
      </c>
      <c r="S224" s="137">
        <v>0</v>
      </c>
      <c r="T224" s="138">
        <f>S224*H224</f>
        <v>0</v>
      </c>
      <c r="AR224" s="139" t="s">
        <v>146</v>
      </c>
      <c r="AT224" s="139" t="s">
        <v>132</v>
      </c>
      <c r="AU224" s="139" t="s">
        <v>21</v>
      </c>
      <c r="AY224" s="17" t="s">
        <v>129</v>
      </c>
      <c r="BE224" s="140">
        <f>IF(N224="základní",J224,0)</f>
        <v>0</v>
      </c>
      <c r="BF224" s="140">
        <f>IF(N224="snížená",J224,0)</f>
        <v>0</v>
      </c>
      <c r="BG224" s="140">
        <f>IF(N224="zákl. přenesená",J224,0)</f>
        <v>0</v>
      </c>
      <c r="BH224" s="140">
        <f>IF(N224="sníž. přenesená",J224,0)</f>
        <v>0</v>
      </c>
      <c r="BI224" s="140">
        <f>IF(N224="nulová",J224,0)</f>
        <v>0</v>
      </c>
      <c r="BJ224" s="17" t="s">
        <v>90</v>
      </c>
      <c r="BK224" s="140">
        <f>ROUND(I224*H224,2)</f>
        <v>0</v>
      </c>
      <c r="BL224" s="17" t="s">
        <v>146</v>
      </c>
      <c r="BM224" s="139" t="s">
        <v>425</v>
      </c>
    </row>
    <row r="225" spans="2:65" s="1" customFormat="1">
      <c r="B225" s="33"/>
      <c r="D225" s="152" t="s">
        <v>190</v>
      </c>
      <c r="F225" s="153" t="s">
        <v>426</v>
      </c>
      <c r="I225" s="154"/>
      <c r="L225" s="33"/>
      <c r="M225" s="155"/>
      <c r="T225" s="54"/>
      <c r="AT225" s="17" t="s">
        <v>190</v>
      </c>
      <c r="AU225" s="17" t="s">
        <v>21</v>
      </c>
    </row>
    <row r="226" spans="2:65" s="11" customFormat="1" ht="25.9" customHeight="1">
      <c r="B226" s="116"/>
      <c r="D226" s="117" t="s">
        <v>81</v>
      </c>
      <c r="E226" s="118" t="s">
        <v>427</v>
      </c>
      <c r="F226" s="118" t="s">
        <v>428</v>
      </c>
      <c r="I226" s="119"/>
      <c r="J226" s="120">
        <f>BK226</f>
        <v>0</v>
      </c>
      <c r="L226" s="116"/>
      <c r="M226" s="121"/>
      <c r="P226" s="122">
        <f>P227+P256+P299</f>
        <v>0</v>
      </c>
      <c r="R226" s="122">
        <f>R227+R256+R299</f>
        <v>7.3427856</v>
      </c>
      <c r="T226" s="123">
        <f>T227+T256+T299</f>
        <v>10.909976000000002</v>
      </c>
      <c r="AR226" s="117" t="s">
        <v>21</v>
      </c>
      <c r="AT226" s="124" t="s">
        <v>81</v>
      </c>
      <c r="AU226" s="124" t="s">
        <v>82</v>
      </c>
      <c r="AY226" s="117" t="s">
        <v>129</v>
      </c>
      <c r="BK226" s="125">
        <f>BK227+BK256+BK299</f>
        <v>0</v>
      </c>
    </row>
    <row r="227" spans="2:65" s="11" customFormat="1" ht="22.9" customHeight="1">
      <c r="B227" s="116"/>
      <c r="D227" s="117" t="s">
        <v>81</v>
      </c>
      <c r="E227" s="126" t="s">
        <v>429</v>
      </c>
      <c r="F227" s="126" t="s">
        <v>430</v>
      </c>
      <c r="I227" s="119"/>
      <c r="J227" s="127">
        <f>BK227</f>
        <v>0</v>
      </c>
      <c r="L227" s="116"/>
      <c r="M227" s="121"/>
      <c r="P227" s="122">
        <f>SUM(P228:P255)</f>
        <v>0</v>
      </c>
      <c r="R227" s="122">
        <f>SUM(R228:R255)</f>
        <v>0.57973800000000009</v>
      </c>
      <c r="T227" s="123">
        <f>SUM(T228:T255)</f>
        <v>0</v>
      </c>
      <c r="AR227" s="117" t="s">
        <v>21</v>
      </c>
      <c r="AT227" s="124" t="s">
        <v>81</v>
      </c>
      <c r="AU227" s="124" t="s">
        <v>90</v>
      </c>
      <c r="AY227" s="117" t="s">
        <v>129</v>
      </c>
      <c r="BK227" s="125">
        <f>SUM(BK228:BK255)</f>
        <v>0</v>
      </c>
    </row>
    <row r="228" spans="2:65" s="1" customFormat="1" ht="16.5" customHeight="1">
      <c r="B228" s="33"/>
      <c r="C228" s="128" t="s">
        <v>431</v>
      </c>
      <c r="D228" s="128" t="s">
        <v>132</v>
      </c>
      <c r="E228" s="129" t="s">
        <v>432</v>
      </c>
      <c r="F228" s="130" t="s">
        <v>433</v>
      </c>
      <c r="G228" s="131" t="s">
        <v>187</v>
      </c>
      <c r="H228" s="132">
        <v>61.4</v>
      </c>
      <c r="I228" s="133"/>
      <c r="J228" s="134">
        <f>ROUND(I228*H228,2)</f>
        <v>0</v>
      </c>
      <c r="K228" s="130" t="s">
        <v>188</v>
      </c>
      <c r="L228" s="33"/>
      <c r="M228" s="135" t="s">
        <v>44</v>
      </c>
      <c r="N228" s="136" t="s">
        <v>53</v>
      </c>
      <c r="P228" s="137">
        <f>O228*H228</f>
        <v>0</v>
      </c>
      <c r="Q228" s="137">
        <v>1E-4</v>
      </c>
      <c r="R228" s="137">
        <f>Q228*H228</f>
        <v>6.1400000000000005E-3</v>
      </c>
      <c r="S228" s="137">
        <v>0</v>
      </c>
      <c r="T228" s="138">
        <f>S228*H228</f>
        <v>0</v>
      </c>
      <c r="AR228" s="139" t="s">
        <v>226</v>
      </c>
      <c r="AT228" s="139" t="s">
        <v>132</v>
      </c>
      <c r="AU228" s="139" t="s">
        <v>21</v>
      </c>
      <c r="AY228" s="17" t="s">
        <v>129</v>
      </c>
      <c r="BE228" s="140">
        <f>IF(N228="základní",J228,0)</f>
        <v>0</v>
      </c>
      <c r="BF228" s="140">
        <f>IF(N228="snížená",J228,0)</f>
        <v>0</v>
      </c>
      <c r="BG228" s="140">
        <f>IF(N228="zákl. přenesená",J228,0)</f>
        <v>0</v>
      </c>
      <c r="BH228" s="140">
        <f>IF(N228="sníž. přenesená",J228,0)</f>
        <v>0</v>
      </c>
      <c r="BI228" s="140">
        <f>IF(N228="nulová",J228,0)</f>
        <v>0</v>
      </c>
      <c r="BJ228" s="17" t="s">
        <v>90</v>
      </c>
      <c r="BK228" s="140">
        <f>ROUND(I228*H228,2)</f>
        <v>0</v>
      </c>
      <c r="BL228" s="17" t="s">
        <v>226</v>
      </c>
      <c r="BM228" s="139" t="s">
        <v>434</v>
      </c>
    </row>
    <row r="229" spans="2:65" s="1" customFormat="1">
      <c r="B229" s="33"/>
      <c r="D229" s="152" t="s">
        <v>190</v>
      </c>
      <c r="F229" s="153" t="s">
        <v>435</v>
      </c>
      <c r="I229" s="154"/>
      <c r="L229" s="33"/>
      <c r="M229" s="155"/>
      <c r="T229" s="54"/>
      <c r="AT229" s="17" t="s">
        <v>190</v>
      </c>
      <c r="AU229" s="17" t="s">
        <v>21</v>
      </c>
    </row>
    <row r="230" spans="2:65" s="12" customFormat="1">
      <c r="B230" s="141"/>
      <c r="D230" s="142" t="s">
        <v>138</v>
      </c>
      <c r="E230" s="143" t="s">
        <v>44</v>
      </c>
      <c r="F230" s="144" t="s">
        <v>436</v>
      </c>
      <c r="H230" s="145">
        <v>30.4</v>
      </c>
      <c r="I230" s="146"/>
      <c r="L230" s="141"/>
      <c r="M230" s="147"/>
      <c r="T230" s="148"/>
      <c r="AT230" s="143" t="s">
        <v>138</v>
      </c>
      <c r="AU230" s="143" t="s">
        <v>21</v>
      </c>
      <c r="AV230" s="12" t="s">
        <v>21</v>
      </c>
      <c r="AW230" s="12" t="s">
        <v>42</v>
      </c>
      <c r="AX230" s="12" t="s">
        <v>82</v>
      </c>
      <c r="AY230" s="143" t="s">
        <v>129</v>
      </c>
    </row>
    <row r="231" spans="2:65" s="12" customFormat="1">
      <c r="B231" s="141"/>
      <c r="D231" s="142" t="s">
        <v>138</v>
      </c>
      <c r="E231" s="143" t="s">
        <v>44</v>
      </c>
      <c r="F231" s="144" t="s">
        <v>437</v>
      </c>
      <c r="H231" s="145">
        <v>31</v>
      </c>
      <c r="I231" s="146"/>
      <c r="L231" s="141"/>
      <c r="M231" s="147"/>
      <c r="T231" s="148"/>
      <c r="AT231" s="143" t="s">
        <v>138</v>
      </c>
      <c r="AU231" s="143" t="s">
        <v>21</v>
      </c>
      <c r="AV231" s="12" t="s">
        <v>21</v>
      </c>
      <c r="AW231" s="12" t="s">
        <v>42</v>
      </c>
      <c r="AX231" s="12" t="s">
        <v>82</v>
      </c>
      <c r="AY231" s="143" t="s">
        <v>129</v>
      </c>
    </row>
    <row r="232" spans="2:65" s="13" customFormat="1">
      <c r="B232" s="167"/>
      <c r="D232" s="142" t="s">
        <v>138</v>
      </c>
      <c r="E232" s="168" t="s">
        <v>44</v>
      </c>
      <c r="F232" s="169" t="s">
        <v>244</v>
      </c>
      <c r="H232" s="170">
        <v>61.4</v>
      </c>
      <c r="I232" s="171"/>
      <c r="L232" s="167"/>
      <c r="M232" s="172"/>
      <c r="T232" s="173"/>
      <c r="AT232" s="168" t="s">
        <v>138</v>
      </c>
      <c r="AU232" s="168" t="s">
        <v>21</v>
      </c>
      <c r="AV232" s="13" t="s">
        <v>146</v>
      </c>
      <c r="AW232" s="13" t="s">
        <v>42</v>
      </c>
      <c r="AX232" s="13" t="s">
        <v>90</v>
      </c>
      <c r="AY232" s="168" t="s">
        <v>129</v>
      </c>
    </row>
    <row r="233" spans="2:65" s="1" customFormat="1" ht="16.5" customHeight="1">
      <c r="B233" s="33"/>
      <c r="C233" s="157" t="s">
        <v>438</v>
      </c>
      <c r="D233" s="157" t="s">
        <v>200</v>
      </c>
      <c r="E233" s="158" t="s">
        <v>439</v>
      </c>
      <c r="F233" s="159" t="s">
        <v>440</v>
      </c>
      <c r="G233" s="160" t="s">
        <v>203</v>
      </c>
      <c r="H233" s="161">
        <v>15.35</v>
      </c>
      <c r="I233" s="162"/>
      <c r="J233" s="163">
        <f>ROUND(I233*H233,2)</f>
        <v>0</v>
      </c>
      <c r="K233" s="159" t="s">
        <v>188</v>
      </c>
      <c r="L233" s="164"/>
      <c r="M233" s="165" t="s">
        <v>44</v>
      </c>
      <c r="N233" s="166" t="s">
        <v>53</v>
      </c>
      <c r="P233" s="137">
        <f>O233*H233</f>
        <v>0</v>
      </c>
      <c r="Q233" s="137">
        <v>1E-3</v>
      </c>
      <c r="R233" s="137">
        <f>Q233*H233</f>
        <v>1.5350000000000001E-2</v>
      </c>
      <c r="S233" s="137">
        <v>0</v>
      </c>
      <c r="T233" s="138">
        <f>S233*H233</f>
        <v>0</v>
      </c>
      <c r="AR233" s="139" t="s">
        <v>225</v>
      </c>
      <c r="AT233" s="139" t="s">
        <v>200</v>
      </c>
      <c r="AU233" s="139" t="s">
        <v>21</v>
      </c>
      <c r="AY233" s="17" t="s">
        <v>129</v>
      </c>
      <c r="BE233" s="140">
        <f>IF(N233="základní",J233,0)</f>
        <v>0</v>
      </c>
      <c r="BF233" s="140">
        <f>IF(N233="snížená",J233,0)</f>
        <v>0</v>
      </c>
      <c r="BG233" s="140">
        <f>IF(N233="zákl. přenesená",J233,0)</f>
        <v>0</v>
      </c>
      <c r="BH233" s="140">
        <f>IF(N233="sníž. přenesená",J233,0)</f>
        <v>0</v>
      </c>
      <c r="BI233" s="140">
        <f>IF(N233="nulová",J233,0)</f>
        <v>0</v>
      </c>
      <c r="BJ233" s="17" t="s">
        <v>90</v>
      </c>
      <c r="BK233" s="140">
        <f>ROUND(I233*H233,2)</f>
        <v>0</v>
      </c>
      <c r="BL233" s="17" t="s">
        <v>226</v>
      </c>
      <c r="BM233" s="139" t="s">
        <v>441</v>
      </c>
    </row>
    <row r="234" spans="2:65" s="12" customFormat="1">
      <c r="B234" s="141"/>
      <c r="D234" s="142" t="s">
        <v>138</v>
      </c>
      <c r="E234" s="143" t="s">
        <v>44</v>
      </c>
      <c r="F234" s="144" t="s">
        <v>442</v>
      </c>
      <c r="H234" s="145">
        <v>7.6</v>
      </c>
      <c r="I234" s="146"/>
      <c r="L234" s="141"/>
      <c r="M234" s="147"/>
      <c r="T234" s="148"/>
      <c r="AT234" s="143" t="s">
        <v>138</v>
      </c>
      <c r="AU234" s="143" t="s">
        <v>21</v>
      </c>
      <c r="AV234" s="12" t="s">
        <v>21</v>
      </c>
      <c r="AW234" s="12" t="s">
        <v>42</v>
      </c>
      <c r="AX234" s="12" t="s">
        <v>82</v>
      </c>
      <c r="AY234" s="143" t="s">
        <v>129</v>
      </c>
    </row>
    <row r="235" spans="2:65" s="12" customFormat="1">
      <c r="B235" s="141"/>
      <c r="D235" s="142" t="s">
        <v>138</v>
      </c>
      <c r="E235" s="143" t="s">
        <v>44</v>
      </c>
      <c r="F235" s="144" t="s">
        <v>443</v>
      </c>
      <c r="H235" s="145">
        <v>7.75</v>
      </c>
      <c r="I235" s="146"/>
      <c r="L235" s="141"/>
      <c r="M235" s="147"/>
      <c r="T235" s="148"/>
      <c r="AT235" s="143" t="s">
        <v>138</v>
      </c>
      <c r="AU235" s="143" t="s">
        <v>21</v>
      </c>
      <c r="AV235" s="12" t="s">
        <v>21</v>
      </c>
      <c r="AW235" s="12" t="s">
        <v>42</v>
      </c>
      <c r="AX235" s="12" t="s">
        <v>82</v>
      </c>
      <c r="AY235" s="143" t="s">
        <v>129</v>
      </c>
    </row>
    <row r="236" spans="2:65" s="13" customFormat="1">
      <c r="B236" s="167"/>
      <c r="D236" s="142" t="s">
        <v>138</v>
      </c>
      <c r="E236" s="168" t="s">
        <v>44</v>
      </c>
      <c r="F236" s="169" t="s">
        <v>244</v>
      </c>
      <c r="H236" s="170">
        <v>15.35</v>
      </c>
      <c r="I236" s="171"/>
      <c r="L236" s="167"/>
      <c r="M236" s="172"/>
      <c r="T236" s="173"/>
      <c r="AT236" s="168" t="s">
        <v>138</v>
      </c>
      <c r="AU236" s="168" t="s">
        <v>21</v>
      </c>
      <c r="AV236" s="13" t="s">
        <v>146</v>
      </c>
      <c r="AW236" s="13" t="s">
        <v>42</v>
      </c>
      <c r="AX236" s="13" t="s">
        <v>90</v>
      </c>
      <c r="AY236" s="168" t="s">
        <v>129</v>
      </c>
    </row>
    <row r="237" spans="2:65" s="1" customFormat="1" ht="16.5" customHeight="1">
      <c r="B237" s="33"/>
      <c r="C237" s="128" t="s">
        <v>444</v>
      </c>
      <c r="D237" s="128" t="s">
        <v>132</v>
      </c>
      <c r="E237" s="129" t="s">
        <v>445</v>
      </c>
      <c r="F237" s="130" t="s">
        <v>446</v>
      </c>
      <c r="G237" s="131" t="s">
        <v>187</v>
      </c>
      <c r="H237" s="132">
        <v>122.8</v>
      </c>
      <c r="I237" s="133"/>
      <c r="J237" s="134">
        <f>ROUND(I237*H237,2)</f>
        <v>0</v>
      </c>
      <c r="K237" s="130" t="s">
        <v>188</v>
      </c>
      <c r="L237" s="33"/>
      <c r="M237" s="135" t="s">
        <v>44</v>
      </c>
      <c r="N237" s="136" t="s">
        <v>53</v>
      </c>
      <c r="P237" s="137">
        <f>O237*H237</f>
        <v>0</v>
      </c>
      <c r="Q237" s="137">
        <v>9.1E-4</v>
      </c>
      <c r="R237" s="137">
        <f>Q237*H237</f>
        <v>0.111748</v>
      </c>
      <c r="S237" s="137">
        <v>0</v>
      </c>
      <c r="T237" s="138">
        <f>S237*H237</f>
        <v>0</v>
      </c>
      <c r="AR237" s="139" t="s">
        <v>226</v>
      </c>
      <c r="AT237" s="139" t="s">
        <v>132</v>
      </c>
      <c r="AU237" s="139" t="s">
        <v>21</v>
      </c>
      <c r="AY237" s="17" t="s">
        <v>129</v>
      </c>
      <c r="BE237" s="140">
        <f>IF(N237="základní",J237,0)</f>
        <v>0</v>
      </c>
      <c r="BF237" s="140">
        <f>IF(N237="snížená",J237,0)</f>
        <v>0</v>
      </c>
      <c r="BG237" s="140">
        <f>IF(N237="zákl. přenesená",J237,0)</f>
        <v>0</v>
      </c>
      <c r="BH237" s="140">
        <f>IF(N237="sníž. přenesená",J237,0)</f>
        <v>0</v>
      </c>
      <c r="BI237" s="140">
        <f>IF(N237="nulová",J237,0)</f>
        <v>0</v>
      </c>
      <c r="BJ237" s="17" t="s">
        <v>90</v>
      </c>
      <c r="BK237" s="140">
        <f>ROUND(I237*H237,2)</f>
        <v>0</v>
      </c>
      <c r="BL237" s="17" t="s">
        <v>226</v>
      </c>
      <c r="BM237" s="139" t="s">
        <v>447</v>
      </c>
    </row>
    <row r="238" spans="2:65" s="1" customFormat="1">
      <c r="B238" s="33"/>
      <c r="D238" s="152" t="s">
        <v>190</v>
      </c>
      <c r="F238" s="153" t="s">
        <v>448</v>
      </c>
      <c r="I238" s="154"/>
      <c r="L238" s="33"/>
      <c r="M238" s="155"/>
      <c r="T238" s="54"/>
      <c r="AT238" s="17" t="s">
        <v>190</v>
      </c>
      <c r="AU238" s="17" t="s">
        <v>21</v>
      </c>
    </row>
    <row r="239" spans="2:65" s="12" customFormat="1">
      <c r="B239" s="141"/>
      <c r="D239" s="142" t="s">
        <v>138</v>
      </c>
      <c r="E239" s="143" t="s">
        <v>44</v>
      </c>
      <c r="F239" s="144" t="s">
        <v>449</v>
      </c>
      <c r="H239" s="145">
        <v>60.8</v>
      </c>
      <c r="I239" s="146"/>
      <c r="L239" s="141"/>
      <c r="M239" s="147"/>
      <c r="T239" s="148"/>
      <c r="AT239" s="143" t="s">
        <v>138</v>
      </c>
      <c r="AU239" s="143" t="s">
        <v>21</v>
      </c>
      <c r="AV239" s="12" t="s">
        <v>21</v>
      </c>
      <c r="AW239" s="12" t="s">
        <v>42</v>
      </c>
      <c r="AX239" s="12" t="s">
        <v>82</v>
      </c>
      <c r="AY239" s="143" t="s">
        <v>129</v>
      </c>
    </row>
    <row r="240" spans="2:65" s="12" customFormat="1">
      <c r="B240" s="141"/>
      <c r="D240" s="142" t="s">
        <v>138</v>
      </c>
      <c r="E240" s="143" t="s">
        <v>44</v>
      </c>
      <c r="F240" s="144" t="s">
        <v>450</v>
      </c>
      <c r="H240" s="145">
        <v>62</v>
      </c>
      <c r="I240" s="146"/>
      <c r="L240" s="141"/>
      <c r="M240" s="147"/>
      <c r="T240" s="148"/>
      <c r="AT240" s="143" t="s">
        <v>138</v>
      </c>
      <c r="AU240" s="143" t="s">
        <v>21</v>
      </c>
      <c r="AV240" s="12" t="s">
        <v>21</v>
      </c>
      <c r="AW240" s="12" t="s">
        <v>42</v>
      </c>
      <c r="AX240" s="12" t="s">
        <v>82</v>
      </c>
      <c r="AY240" s="143" t="s">
        <v>129</v>
      </c>
    </row>
    <row r="241" spans="2:65" s="13" customFormat="1">
      <c r="B241" s="167"/>
      <c r="D241" s="142" t="s">
        <v>138</v>
      </c>
      <c r="E241" s="168" t="s">
        <v>44</v>
      </c>
      <c r="F241" s="169" t="s">
        <v>244</v>
      </c>
      <c r="H241" s="170">
        <v>122.8</v>
      </c>
      <c r="I241" s="171"/>
      <c r="L241" s="167"/>
      <c r="M241" s="172"/>
      <c r="T241" s="173"/>
      <c r="AT241" s="168" t="s">
        <v>138</v>
      </c>
      <c r="AU241" s="168" t="s">
        <v>21</v>
      </c>
      <c r="AV241" s="13" t="s">
        <v>146</v>
      </c>
      <c r="AW241" s="13" t="s">
        <v>42</v>
      </c>
      <c r="AX241" s="13" t="s">
        <v>90</v>
      </c>
      <c r="AY241" s="168" t="s">
        <v>129</v>
      </c>
    </row>
    <row r="242" spans="2:65" s="1" customFormat="1" ht="16.5" customHeight="1">
      <c r="B242" s="33"/>
      <c r="C242" s="157" t="s">
        <v>451</v>
      </c>
      <c r="D242" s="157" t="s">
        <v>200</v>
      </c>
      <c r="E242" s="158" t="s">
        <v>452</v>
      </c>
      <c r="F242" s="159" t="s">
        <v>453</v>
      </c>
      <c r="G242" s="160" t="s">
        <v>203</v>
      </c>
      <c r="H242" s="161">
        <v>223.25</v>
      </c>
      <c r="I242" s="162"/>
      <c r="J242" s="163">
        <f>ROUND(I242*H242,2)</f>
        <v>0</v>
      </c>
      <c r="K242" s="159" t="s">
        <v>44</v>
      </c>
      <c r="L242" s="164"/>
      <c r="M242" s="165" t="s">
        <v>44</v>
      </c>
      <c r="N242" s="166" t="s">
        <v>53</v>
      </c>
      <c r="P242" s="137">
        <f>O242*H242</f>
        <v>0</v>
      </c>
      <c r="Q242" s="137">
        <v>1E-3</v>
      </c>
      <c r="R242" s="137">
        <f>Q242*H242</f>
        <v>0.22325</v>
      </c>
      <c r="S242" s="137">
        <v>0</v>
      </c>
      <c r="T242" s="138">
        <f>S242*H242</f>
        <v>0</v>
      </c>
      <c r="AR242" s="139" t="s">
        <v>225</v>
      </c>
      <c r="AT242" s="139" t="s">
        <v>200</v>
      </c>
      <c r="AU242" s="139" t="s">
        <v>21</v>
      </c>
      <c r="AY242" s="17" t="s">
        <v>129</v>
      </c>
      <c r="BE242" s="140">
        <f>IF(N242="základní",J242,0)</f>
        <v>0</v>
      </c>
      <c r="BF242" s="140">
        <f>IF(N242="snížená",J242,0)</f>
        <v>0</v>
      </c>
      <c r="BG242" s="140">
        <f>IF(N242="zákl. přenesená",J242,0)</f>
        <v>0</v>
      </c>
      <c r="BH242" s="140">
        <f>IF(N242="sníž. přenesená",J242,0)</f>
        <v>0</v>
      </c>
      <c r="BI242" s="140">
        <f>IF(N242="nulová",J242,0)</f>
        <v>0</v>
      </c>
      <c r="BJ242" s="17" t="s">
        <v>90</v>
      </c>
      <c r="BK242" s="140">
        <f>ROUND(I242*H242,2)</f>
        <v>0</v>
      </c>
      <c r="BL242" s="17" t="s">
        <v>226</v>
      </c>
      <c r="BM242" s="139" t="s">
        <v>454</v>
      </c>
    </row>
    <row r="243" spans="2:65" s="1" customFormat="1">
      <c r="B243" s="33"/>
      <c r="D243" s="142" t="s">
        <v>197</v>
      </c>
      <c r="F243" s="156" t="s">
        <v>455</v>
      </c>
      <c r="I243" s="154"/>
      <c r="L243" s="33"/>
      <c r="M243" s="155"/>
      <c r="T243" s="54"/>
      <c r="AT243" s="17" t="s">
        <v>197</v>
      </c>
      <c r="AU243" s="17" t="s">
        <v>21</v>
      </c>
    </row>
    <row r="244" spans="2:65" s="12" customFormat="1">
      <c r="B244" s="141"/>
      <c r="D244" s="142" t="s">
        <v>138</v>
      </c>
      <c r="E244" s="143" t="s">
        <v>44</v>
      </c>
      <c r="F244" s="144" t="s">
        <v>456</v>
      </c>
      <c r="H244" s="145">
        <v>110.53400000000001</v>
      </c>
      <c r="I244" s="146"/>
      <c r="L244" s="141"/>
      <c r="M244" s="147"/>
      <c r="T244" s="148"/>
      <c r="AT244" s="143" t="s">
        <v>138</v>
      </c>
      <c r="AU244" s="143" t="s">
        <v>21</v>
      </c>
      <c r="AV244" s="12" t="s">
        <v>21</v>
      </c>
      <c r="AW244" s="12" t="s">
        <v>42</v>
      </c>
      <c r="AX244" s="12" t="s">
        <v>82</v>
      </c>
      <c r="AY244" s="143" t="s">
        <v>129</v>
      </c>
    </row>
    <row r="245" spans="2:65" s="12" customFormat="1">
      <c r="B245" s="141"/>
      <c r="D245" s="142" t="s">
        <v>138</v>
      </c>
      <c r="E245" s="143" t="s">
        <v>44</v>
      </c>
      <c r="F245" s="144" t="s">
        <v>457</v>
      </c>
      <c r="H245" s="145">
        <v>112.71599999999999</v>
      </c>
      <c r="I245" s="146"/>
      <c r="L245" s="141"/>
      <c r="M245" s="147"/>
      <c r="T245" s="148"/>
      <c r="AT245" s="143" t="s">
        <v>138</v>
      </c>
      <c r="AU245" s="143" t="s">
        <v>21</v>
      </c>
      <c r="AV245" s="12" t="s">
        <v>21</v>
      </c>
      <c r="AW245" s="12" t="s">
        <v>42</v>
      </c>
      <c r="AX245" s="12" t="s">
        <v>82</v>
      </c>
      <c r="AY245" s="143" t="s">
        <v>129</v>
      </c>
    </row>
    <row r="246" spans="2:65" s="13" customFormat="1">
      <c r="B246" s="167"/>
      <c r="D246" s="142" t="s">
        <v>138</v>
      </c>
      <c r="E246" s="168" t="s">
        <v>44</v>
      </c>
      <c r="F246" s="169" t="s">
        <v>244</v>
      </c>
      <c r="H246" s="170">
        <v>223.25</v>
      </c>
      <c r="I246" s="171"/>
      <c r="L246" s="167"/>
      <c r="M246" s="172"/>
      <c r="T246" s="173"/>
      <c r="AT246" s="168" t="s">
        <v>138</v>
      </c>
      <c r="AU246" s="168" t="s">
        <v>21</v>
      </c>
      <c r="AV246" s="13" t="s">
        <v>146</v>
      </c>
      <c r="AW246" s="13" t="s">
        <v>42</v>
      </c>
      <c r="AX246" s="13" t="s">
        <v>90</v>
      </c>
      <c r="AY246" s="168" t="s">
        <v>129</v>
      </c>
    </row>
    <row r="247" spans="2:65" s="1" customFormat="1" ht="16.5" customHeight="1">
      <c r="B247" s="33"/>
      <c r="C247" s="157" t="s">
        <v>458</v>
      </c>
      <c r="D247" s="157" t="s">
        <v>200</v>
      </c>
      <c r="E247" s="158" t="s">
        <v>459</v>
      </c>
      <c r="F247" s="159" t="s">
        <v>453</v>
      </c>
      <c r="G247" s="160" t="s">
        <v>203</v>
      </c>
      <c r="H247" s="161">
        <v>223.25</v>
      </c>
      <c r="I247" s="162"/>
      <c r="J247" s="163">
        <f>ROUND(I247*H247,2)</f>
        <v>0</v>
      </c>
      <c r="K247" s="159" t="s">
        <v>44</v>
      </c>
      <c r="L247" s="164"/>
      <c r="M247" s="165" t="s">
        <v>44</v>
      </c>
      <c r="N247" s="166" t="s">
        <v>53</v>
      </c>
      <c r="P247" s="137">
        <f>O247*H247</f>
        <v>0</v>
      </c>
      <c r="Q247" s="137">
        <v>1E-3</v>
      </c>
      <c r="R247" s="137">
        <f>Q247*H247</f>
        <v>0.22325</v>
      </c>
      <c r="S247" s="137">
        <v>0</v>
      </c>
      <c r="T247" s="138">
        <f>S247*H247</f>
        <v>0</v>
      </c>
      <c r="AR247" s="139" t="s">
        <v>225</v>
      </c>
      <c r="AT247" s="139" t="s">
        <v>200</v>
      </c>
      <c r="AU247" s="139" t="s">
        <v>21</v>
      </c>
      <c r="AY247" s="17" t="s">
        <v>129</v>
      </c>
      <c r="BE247" s="140">
        <f>IF(N247="základní",J247,0)</f>
        <v>0</v>
      </c>
      <c r="BF247" s="140">
        <f>IF(N247="snížená",J247,0)</f>
        <v>0</v>
      </c>
      <c r="BG247" s="140">
        <f>IF(N247="zákl. přenesená",J247,0)</f>
        <v>0</v>
      </c>
      <c r="BH247" s="140">
        <f>IF(N247="sníž. přenesená",J247,0)</f>
        <v>0</v>
      </c>
      <c r="BI247" s="140">
        <f>IF(N247="nulová",J247,0)</f>
        <v>0</v>
      </c>
      <c r="BJ247" s="17" t="s">
        <v>90</v>
      </c>
      <c r="BK247" s="140">
        <f>ROUND(I247*H247,2)</f>
        <v>0</v>
      </c>
      <c r="BL247" s="17" t="s">
        <v>226</v>
      </c>
      <c r="BM247" s="139" t="s">
        <v>460</v>
      </c>
    </row>
    <row r="248" spans="2:65" s="1" customFormat="1">
      <c r="B248" s="33"/>
      <c r="D248" s="142" t="s">
        <v>197</v>
      </c>
      <c r="F248" s="156" t="s">
        <v>461</v>
      </c>
      <c r="I248" s="154"/>
      <c r="L248" s="33"/>
      <c r="M248" s="155"/>
      <c r="T248" s="54"/>
      <c r="AT248" s="17" t="s">
        <v>197</v>
      </c>
      <c r="AU248" s="17" t="s">
        <v>21</v>
      </c>
    </row>
    <row r="249" spans="2:65" s="12" customFormat="1">
      <c r="B249" s="141"/>
      <c r="D249" s="142" t="s">
        <v>138</v>
      </c>
      <c r="E249" s="143" t="s">
        <v>44</v>
      </c>
      <c r="F249" s="144" t="s">
        <v>462</v>
      </c>
      <c r="H249" s="145">
        <v>110.53400000000001</v>
      </c>
      <c r="I249" s="146"/>
      <c r="L249" s="141"/>
      <c r="M249" s="147"/>
      <c r="T249" s="148"/>
      <c r="AT249" s="143" t="s">
        <v>138</v>
      </c>
      <c r="AU249" s="143" t="s">
        <v>21</v>
      </c>
      <c r="AV249" s="12" t="s">
        <v>21</v>
      </c>
      <c r="AW249" s="12" t="s">
        <v>42</v>
      </c>
      <c r="AX249" s="12" t="s">
        <v>82</v>
      </c>
      <c r="AY249" s="143" t="s">
        <v>129</v>
      </c>
    </row>
    <row r="250" spans="2:65" s="12" customFormat="1">
      <c r="B250" s="141"/>
      <c r="D250" s="142" t="s">
        <v>138</v>
      </c>
      <c r="E250" s="143" t="s">
        <v>44</v>
      </c>
      <c r="F250" s="144" t="s">
        <v>457</v>
      </c>
      <c r="H250" s="145">
        <v>112.71599999999999</v>
      </c>
      <c r="I250" s="146"/>
      <c r="L250" s="141"/>
      <c r="M250" s="147"/>
      <c r="T250" s="148"/>
      <c r="AT250" s="143" t="s">
        <v>138</v>
      </c>
      <c r="AU250" s="143" t="s">
        <v>21</v>
      </c>
      <c r="AV250" s="12" t="s">
        <v>21</v>
      </c>
      <c r="AW250" s="12" t="s">
        <v>42</v>
      </c>
      <c r="AX250" s="12" t="s">
        <v>82</v>
      </c>
      <c r="AY250" s="143" t="s">
        <v>129</v>
      </c>
    </row>
    <row r="251" spans="2:65" s="13" customFormat="1">
      <c r="B251" s="167"/>
      <c r="D251" s="142" t="s">
        <v>138</v>
      </c>
      <c r="E251" s="168" t="s">
        <v>44</v>
      </c>
      <c r="F251" s="169" t="s">
        <v>244</v>
      </c>
      <c r="H251" s="170">
        <v>223.25</v>
      </c>
      <c r="I251" s="171"/>
      <c r="L251" s="167"/>
      <c r="M251" s="172"/>
      <c r="T251" s="173"/>
      <c r="AT251" s="168" t="s">
        <v>138</v>
      </c>
      <c r="AU251" s="168" t="s">
        <v>21</v>
      </c>
      <c r="AV251" s="13" t="s">
        <v>146</v>
      </c>
      <c r="AW251" s="13" t="s">
        <v>42</v>
      </c>
      <c r="AX251" s="13" t="s">
        <v>90</v>
      </c>
      <c r="AY251" s="168" t="s">
        <v>129</v>
      </c>
    </row>
    <row r="252" spans="2:65" s="1" customFormat="1" ht="33" customHeight="1">
      <c r="B252" s="33"/>
      <c r="C252" s="128" t="s">
        <v>463</v>
      </c>
      <c r="D252" s="128" t="s">
        <v>132</v>
      </c>
      <c r="E252" s="129" t="s">
        <v>464</v>
      </c>
      <c r="F252" s="130" t="s">
        <v>465</v>
      </c>
      <c r="G252" s="131" t="s">
        <v>231</v>
      </c>
      <c r="H252" s="132">
        <v>0.57999999999999996</v>
      </c>
      <c r="I252" s="133"/>
      <c r="J252" s="134">
        <f>ROUND(I252*H252,2)</f>
        <v>0</v>
      </c>
      <c r="K252" s="130" t="s">
        <v>188</v>
      </c>
      <c r="L252" s="33"/>
      <c r="M252" s="135" t="s">
        <v>44</v>
      </c>
      <c r="N252" s="136" t="s">
        <v>53</v>
      </c>
      <c r="P252" s="137">
        <f>O252*H252</f>
        <v>0</v>
      </c>
      <c r="Q252" s="137">
        <v>0</v>
      </c>
      <c r="R252" s="137">
        <f>Q252*H252</f>
        <v>0</v>
      </c>
      <c r="S252" s="137">
        <v>0</v>
      </c>
      <c r="T252" s="138">
        <f>S252*H252</f>
        <v>0</v>
      </c>
      <c r="AR252" s="139" t="s">
        <v>226</v>
      </c>
      <c r="AT252" s="139" t="s">
        <v>132</v>
      </c>
      <c r="AU252" s="139" t="s">
        <v>21</v>
      </c>
      <c r="AY252" s="17" t="s">
        <v>129</v>
      </c>
      <c r="BE252" s="140">
        <f>IF(N252="základní",J252,0)</f>
        <v>0</v>
      </c>
      <c r="BF252" s="140">
        <f>IF(N252="snížená",J252,0)</f>
        <v>0</v>
      </c>
      <c r="BG252" s="140">
        <f>IF(N252="zákl. přenesená",J252,0)</f>
        <v>0</v>
      </c>
      <c r="BH252" s="140">
        <f>IF(N252="sníž. přenesená",J252,0)</f>
        <v>0</v>
      </c>
      <c r="BI252" s="140">
        <f>IF(N252="nulová",J252,0)</f>
        <v>0</v>
      </c>
      <c r="BJ252" s="17" t="s">
        <v>90</v>
      </c>
      <c r="BK252" s="140">
        <f>ROUND(I252*H252,2)</f>
        <v>0</v>
      </c>
      <c r="BL252" s="17" t="s">
        <v>226</v>
      </c>
      <c r="BM252" s="139" t="s">
        <v>466</v>
      </c>
    </row>
    <row r="253" spans="2:65" s="1" customFormat="1">
      <c r="B253" s="33"/>
      <c r="D253" s="152" t="s">
        <v>190</v>
      </c>
      <c r="F253" s="153" t="s">
        <v>467</v>
      </c>
      <c r="I253" s="154"/>
      <c r="L253" s="33"/>
      <c r="M253" s="155"/>
      <c r="T253" s="54"/>
      <c r="AT253" s="17" t="s">
        <v>190</v>
      </c>
      <c r="AU253" s="17" t="s">
        <v>21</v>
      </c>
    </row>
    <row r="254" spans="2:65" s="1" customFormat="1" ht="33" customHeight="1">
      <c r="B254" s="33"/>
      <c r="C254" s="128" t="s">
        <v>468</v>
      </c>
      <c r="D254" s="128" t="s">
        <v>132</v>
      </c>
      <c r="E254" s="129" t="s">
        <v>469</v>
      </c>
      <c r="F254" s="130" t="s">
        <v>470</v>
      </c>
      <c r="G254" s="131" t="s">
        <v>231</v>
      </c>
      <c r="H254" s="132">
        <v>0.57999999999999996</v>
      </c>
      <c r="I254" s="133"/>
      <c r="J254" s="134">
        <f>ROUND(I254*H254,2)</f>
        <v>0</v>
      </c>
      <c r="K254" s="130" t="s">
        <v>188</v>
      </c>
      <c r="L254" s="33"/>
      <c r="M254" s="135" t="s">
        <v>44</v>
      </c>
      <c r="N254" s="136" t="s">
        <v>53</v>
      </c>
      <c r="P254" s="137">
        <f>O254*H254</f>
        <v>0</v>
      </c>
      <c r="Q254" s="137">
        <v>0</v>
      </c>
      <c r="R254" s="137">
        <f>Q254*H254</f>
        <v>0</v>
      </c>
      <c r="S254" s="137">
        <v>0</v>
      </c>
      <c r="T254" s="138">
        <f>S254*H254</f>
        <v>0</v>
      </c>
      <c r="AR254" s="139" t="s">
        <v>226</v>
      </c>
      <c r="AT254" s="139" t="s">
        <v>132</v>
      </c>
      <c r="AU254" s="139" t="s">
        <v>21</v>
      </c>
      <c r="AY254" s="17" t="s">
        <v>129</v>
      </c>
      <c r="BE254" s="140">
        <f>IF(N254="základní",J254,0)</f>
        <v>0</v>
      </c>
      <c r="BF254" s="140">
        <f>IF(N254="snížená",J254,0)</f>
        <v>0</v>
      </c>
      <c r="BG254" s="140">
        <f>IF(N254="zákl. přenesená",J254,0)</f>
        <v>0</v>
      </c>
      <c r="BH254" s="140">
        <f>IF(N254="sníž. přenesená",J254,0)</f>
        <v>0</v>
      </c>
      <c r="BI254" s="140">
        <f>IF(N254="nulová",J254,0)</f>
        <v>0</v>
      </c>
      <c r="BJ254" s="17" t="s">
        <v>90</v>
      </c>
      <c r="BK254" s="140">
        <f>ROUND(I254*H254,2)</f>
        <v>0</v>
      </c>
      <c r="BL254" s="17" t="s">
        <v>226</v>
      </c>
      <c r="BM254" s="139" t="s">
        <v>471</v>
      </c>
    </row>
    <row r="255" spans="2:65" s="1" customFormat="1">
      <c r="B255" s="33"/>
      <c r="D255" s="152" t="s">
        <v>190</v>
      </c>
      <c r="F255" s="153" t="s">
        <v>472</v>
      </c>
      <c r="I255" s="154"/>
      <c r="L255" s="33"/>
      <c r="M255" s="155"/>
      <c r="T255" s="54"/>
      <c r="AT255" s="17" t="s">
        <v>190</v>
      </c>
      <c r="AU255" s="17" t="s">
        <v>21</v>
      </c>
    </row>
    <row r="256" spans="2:65" s="11" customFormat="1" ht="22.9" customHeight="1">
      <c r="B256" s="116"/>
      <c r="D256" s="117" t="s">
        <v>81</v>
      </c>
      <c r="E256" s="126" t="s">
        <v>473</v>
      </c>
      <c r="F256" s="126" t="s">
        <v>474</v>
      </c>
      <c r="I256" s="119"/>
      <c r="J256" s="127">
        <f>BK256</f>
        <v>0</v>
      </c>
      <c r="L256" s="116"/>
      <c r="M256" s="121"/>
      <c r="P256" s="122">
        <f>SUM(P257:P298)</f>
        <v>0</v>
      </c>
      <c r="R256" s="122">
        <f>SUM(R257:R298)</f>
        <v>6.7630476000000002</v>
      </c>
      <c r="T256" s="123">
        <f>SUM(T257:T298)</f>
        <v>10.909976000000002</v>
      </c>
      <c r="AR256" s="117" t="s">
        <v>21</v>
      </c>
      <c r="AT256" s="124" t="s">
        <v>81</v>
      </c>
      <c r="AU256" s="124" t="s">
        <v>90</v>
      </c>
      <c r="AY256" s="117" t="s">
        <v>129</v>
      </c>
      <c r="BK256" s="125">
        <f>SUM(BK257:BK298)</f>
        <v>0</v>
      </c>
    </row>
    <row r="257" spans="2:65" s="1" customFormat="1" ht="16.5" customHeight="1">
      <c r="B257" s="33"/>
      <c r="C257" s="128" t="s">
        <v>475</v>
      </c>
      <c r="D257" s="128" t="s">
        <v>132</v>
      </c>
      <c r="E257" s="129" t="s">
        <v>476</v>
      </c>
      <c r="F257" s="130" t="s">
        <v>477</v>
      </c>
      <c r="G257" s="131" t="s">
        <v>325</v>
      </c>
      <c r="H257" s="132">
        <v>1</v>
      </c>
      <c r="I257" s="133"/>
      <c r="J257" s="134">
        <f>ROUND(I257*H257,2)</f>
        <v>0</v>
      </c>
      <c r="K257" s="130" t="s">
        <v>44</v>
      </c>
      <c r="L257" s="33"/>
      <c r="M257" s="135" t="s">
        <v>44</v>
      </c>
      <c r="N257" s="136" t="s">
        <v>53</v>
      </c>
      <c r="P257" s="137">
        <f>O257*H257</f>
        <v>0</v>
      </c>
      <c r="Q257" s="137">
        <v>0</v>
      </c>
      <c r="R257" s="137">
        <f>Q257*H257</f>
        <v>0</v>
      </c>
      <c r="S257" s="137">
        <v>0</v>
      </c>
      <c r="T257" s="138">
        <f>S257*H257</f>
        <v>0</v>
      </c>
      <c r="AR257" s="139" t="s">
        <v>226</v>
      </c>
      <c r="AT257" s="139" t="s">
        <v>132</v>
      </c>
      <c r="AU257" s="139" t="s">
        <v>21</v>
      </c>
      <c r="AY257" s="17" t="s">
        <v>129</v>
      </c>
      <c r="BE257" s="140">
        <f>IF(N257="základní",J257,0)</f>
        <v>0</v>
      </c>
      <c r="BF257" s="140">
        <f>IF(N257="snížená",J257,0)</f>
        <v>0</v>
      </c>
      <c r="BG257" s="140">
        <f>IF(N257="zákl. přenesená",J257,0)</f>
        <v>0</v>
      </c>
      <c r="BH257" s="140">
        <f>IF(N257="sníž. přenesená",J257,0)</f>
        <v>0</v>
      </c>
      <c r="BI257" s="140">
        <f>IF(N257="nulová",J257,0)</f>
        <v>0</v>
      </c>
      <c r="BJ257" s="17" t="s">
        <v>90</v>
      </c>
      <c r="BK257" s="140">
        <f>ROUND(I257*H257,2)</f>
        <v>0</v>
      </c>
      <c r="BL257" s="17" t="s">
        <v>226</v>
      </c>
      <c r="BM257" s="139" t="s">
        <v>478</v>
      </c>
    </row>
    <row r="258" spans="2:65" s="1" customFormat="1">
      <c r="B258" s="33"/>
      <c r="D258" s="142" t="s">
        <v>197</v>
      </c>
      <c r="F258" s="156" t="s">
        <v>479</v>
      </c>
      <c r="I258" s="154"/>
      <c r="L258" s="33"/>
      <c r="M258" s="155"/>
      <c r="T258" s="54"/>
      <c r="AT258" s="17" t="s">
        <v>197</v>
      </c>
      <c r="AU258" s="17" t="s">
        <v>21</v>
      </c>
    </row>
    <row r="259" spans="2:65" s="12" customFormat="1">
      <c r="B259" s="141"/>
      <c r="D259" s="142" t="s">
        <v>138</v>
      </c>
      <c r="E259" s="143" t="s">
        <v>44</v>
      </c>
      <c r="F259" s="144" t="s">
        <v>90</v>
      </c>
      <c r="H259" s="145">
        <v>1</v>
      </c>
      <c r="I259" s="146"/>
      <c r="L259" s="141"/>
      <c r="M259" s="147"/>
      <c r="T259" s="148"/>
      <c r="AT259" s="143" t="s">
        <v>138</v>
      </c>
      <c r="AU259" s="143" t="s">
        <v>21</v>
      </c>
      <c r="AV259" s="12" t="s">
        <v>21</v>
      </c>
      <c r="AW259" s="12" t="s">
        <v>42</v>
      </c>
      <c r="AX259" s="12" t="s">
        <v>90</v>
      </c>
      <c r="AY259" s="143" t="s">
        <v>129</v>
      </c>
    </row>
    <row r="260" spans="2:65" s="1" customFormat="1" ht="16.5" customHeight="1">
      <c r="B260" s="33"/>
      <c r="C260" s="128" t="s">
        <v>480</v>
      </c>
      <c r="D260" s="128" t="s">
        <v>132</v>
      </c>
      <c r="E260" s="129" t="s">
        <v>481</v>
      </c>
      <c r="F260" s="130" t="s">
        <v>482</v>
      </c>
      <c r="G260" s="131" t="s">
        <v>325</v>
      </c>
      <c r="H260" s="132">
        <v>2</v>
      </c>
      <c r="I260" s="133"/>
      <c r="J260" s="134">
        <f>ROUND(I260*H260,2)</f>
        <v>0</v>
      </c>
      <c r="K260" s="130" t="s">
        <v>44</v>
      </c>
      <c r="L260" s="33"/>
      <c r="M260" s="135" t="s">
        <v>44</v>
      </c>
      <c r="N260" s="136" t="s">
        <v>53</v>
      </c>
      <c r="P260" s="137">
        <f>O260*H260</f>
        <v>0</v>
      </c>
      <c r="Q260" s="137">
        <v>0.88</v>
      </c>
      <c r="R260" s="137">
        <f>Q260*H260</f>
        <v>1.76</v>
      </c>
      <c r="S260" s="137">
        <v>0</v>
      </c>
      <c r="T260" s="138">
        <f>S260*H260</f>
        <v>0</v>
      </c>
      <c r="AR260" s="139" t="s">
        <v>226</v>
      </c>
      <c r="AT260" s="139" t="s">
        <v>132</v>
      </c>
      <c r="AU260" s="139" t="s">
        <v>21</v>
      </c>
      <c r="AY260" s="17" t="s">
        <v>129</v>
      </c>
      <c r="BE260" s="140">
        <f>IF(N260="základní",J260,0)</f>
        <v>0</v>
      </c>
      <c r="BF260" s="140">
        <f>IF(N260="snížená",J260,0)</f>
        <v>0</v>
      </c>
      <c r="BG260" s="140">
        <f>IF(N260="zákl. přenesená",J260,0)</f>
        <v>0</v>
      </c>
      <c r="BH260" s="140">
        <f>IF(N260="sníž. přenesená",J260,0)</f>
        <v>0</v>
      </c>
      <c r="BI260" s="140">
        <f>IF(N260="nulová",J260,0)</f>
        <v>0</v>
      </c>
      <c r="BJ260" s="17" t="s">
        <v>90</v>
      </c>
      <c r="BK260" s="140">
        <f>ROUND(I260*H260,2)</f>
        <v>0</v>
      </c>
      <c r="BL260" s="17" t="s">
        <v>226</v>
      </c>
      <c r="BM260" s="139" t="s">
        <v>483</v>
      </c>
    </row>
    <row r="261" spans="2:65" s="1" customFormat="1">
      <c r="B261" s="33"/>
      <c r="D261" s="142" t="s">
        <v>197</v>
      </c>
      <c r="F261" s="156" t="s">
        <v>484</v>
      </c>
      <c r="I261" s="154"/>
      <c r="L261" s="33"/>
      <c r="M261" s="155"/>
      <c r="T261" s="54"/>
      <c r="AT261" s="17" t="s">
        <v>197</v>
      </c>
      <c r="AU261" s="17" t="s">
        <v>21</v>
      </c>
    </row>
    <row r="262" spans="2:65" s="12" customFormat="1">
      <c r="B262" s="141"/>
      <c r="D262" s="142" t="s">
        <v>138</v>
      </c>
      <c r="E262" s="143" t="s">
        <v>44</v>
      </c>
      <c r="F262" s="144" t="s">
        <v>21</v>
      </c>
      <c r="H262" s="145">
        <v>2</v>
      </c>
      <c r="I262" s="146"/>
      <c r="L262" s="141"/>
      <c r="M262" s="147"/>
      <c r="T262" s="148"/>
      <c r="AT262" s="143" t="s">
        <v>138</v>
      </c>
      <c r="AU262" s="143" t="s">
        <v>21</v>
      </c>
      <c r="AV262" s="12" t="s">
        <v>21</v>
      </c>
      <c r="AW262" s="12" t="s">
        <v>42</v>
      </c>
      <c r="AX262" s="12" t="s">
        <v>90</v>
      </c>
      <c r="AY262" s="143" t="s">
        <v>129</v>
      </c>
    </row>
    <row r="263" spans="2:65" s="1" customFormat="1" ht="16.5" customHeight="1">
      <c r="B263" s="33"/>
      <c r="C263" s="128" t="s">
        <v>485</v>
      </c>
      <c r="D263" s="128" t="s">
        <v>132</v>
      </c>
      <c r="E263" s="129" t="s">
        <v>486</v>
      </c>
      <c r="F263" s="130" t="s">
        <v>487</v>
      </c>
      <c r="G263" s="131" t="s">
        <v>325</v>
      </c>
      <c r="H263" s="132">
        <v>1</v>
      </c>
      <c r="I263" s="133"/>
      <c r="J263" s="134">
        <f>ROUND(I263*H263,2)</f>
        <v>0</v>
      </c>
      <c r="K263" s="130" t="s">
        <v>44</v>
      </c>
      <c r="L263" s="33"/>
      <c r="M263" s="135" t="s">
        <v>44</v>
      </c>
      <c r="N263" s="136" t="s">
        <v>53</v>
      </c>
      <c r="P263" s="137">
        <f>O263*H263</f>
        <v>0</v>
      </c>
      <c r="Q263" s="137">
        <v>0.3</v>
      </c>
      <c r="R263" s="137">
        <f>Q263*H263</f>
        <v>0.3</v>
      </c>
      <c r="S263" s="137">
        <v>0</v>
      </c>
      <c r="T263" s="138">
        <f>S263*H263</f>
        <v>0</v>
      </c>
      <c r="AR263" s="139" t="s">
        <v>226</v>
      </c>
      <c r="AT263" s="139" t="s">
        <v>132</v>
      </c>
      <c r="AU263" s="139" t="s">
        <v>21</v>
      </c>
      <c r="AY263" s="17" t="s">
        <v>129</v>
      </c>
      <c r="BE263" s="140">
        <f>IF(N263="základní",J263,0)</f>
        <v>0</v>
      </c>
      <c r="BF263" s="140">
        <f>IF(N263="snížená",J263,0)</f>
        <v>0</v>
      </c>
      <c r="BG263" s="140">
        <f>IF(N263="zákl. přenesená",J263,0)</f>
        <v>0</v>
      </c>
      <c r="BH263" s="140">
        <f>IF(N263="sníž. přenesená",J263,0)</f>
        <v>0</v>
      </c>
      <c r="BI263" s="140">
        <f>IF(N263="nulová",J263,0)</f>
        <v>0</v>
      </c>
      <c r="BJ263" s="17" t="s">
        <v>90</v>
      </c>
      <c r="BK263" s="140">
        <f>ROUND(I263*H263,2)</f>
        <v>0</v>
      </c>
      <c r="BL263" s="17" t="s">
        <v>226</v>
      </c>
      <c r="BM263" s="139" t="s">
        <v>488</v>
      </c>
    </row>
    <row r="264" spans="2:65" s="1" customFormat="1">
      <c r="B264" s="33"/>
      <c r="D264" s="142" t="s">
        <v>197</v>
      </c>
      <c r="F264" s="156" t="s">
        <v>489</v>
      </c>
      <c r="I264" s="154"/>
      <c r="L264" s="33"/>
      <c r="M264" s="155"/>
      <c r="T264" s="54"/>
      <c r="AT264" s="17" t="s">
        <v>197</v>
      </c>
      <c r="AU264" s="17" t="s">
        <v>21</v>
      </c>
    </row>
    <row r="265" spans="2:65" s="12" customFormat="1">
      <c r="B265" s="141"/>
      <c r="D265" s="142" t="s">
        <v>138</v>
      </c>
      <c r="E265" s="143" t="s">
        <v>44</v>
      </c>
      <c r="F265" s="144" t="s">
        <v>90</v>
      </c>
      <c r="H265" s="145">
        <v>1</v>
      </c>
      <c r="I265" s="146"/>
      <c r="L265" s="141"/>
      <c r="M265" s="147"/>
      <c r="T265" s="148"/>
      <c r="AT265" s="143" t="s">
        <v>138</v>
      </c>
      <c r="AU265" s="143" t="s">
        <v>21</v>
      </c>
      <c r="AV265" s="12" t="s">
        <v>21</v>
      </c>
      <c r="AW265" s="12" t="s">
        <v>42</v>
      </c>
      <c r="AX265" s="12" t="s">
        <v>90</v>
      </c>
      <c r="AY265" s="143" t="s">
        <v>129</v>
      </c>
    </row>
    <row r="266" spans="2:65" s="1" customFormat="1" ht="21.75" customHeight="1">
      <c r="B266" s="33"/>
      <c r="C266" s="128" t="s">
        <v>490</v>
      </c>
      <c r="D266" s="128" t="s">
        <v>132</v>
      </c>
      <c r="E266" s="129" t="s">
        <v>491</v>
      </c>
      <c r="F266" s="130" t="s">
        <v>492</v>
      </c>
      <c r="G266" s="131" t="s">
        <v>187</v>
      </c>
      <c r="H266" s="132">
        <v>228.81</v>
      </c>
      <c r="I266" s="133"/>
      <c r="J266" s="134">
        <f>ROUND(I266*H266,2)</f>
        <v>0</v>
      </c>
      <c r="K266" s="130" t="s">
        <v>188</v>
      </c>
      <c r="L266" s="33"/>
      <c r="M266" s="135" t="s">
        <v>44</v>
      </c>
      <c r="N266" s="136" t="s">
        <v>53</v>
      </c>
      <c r="P266" s="137">
        <f>O266*H266</f>
        <v>0</v>
      </c>
      <c r="Q266" s="137">
        <v>4.8999999999999998E-4</v>
      </c>
      <c r="R266" s="137">
        <f>Q266*H266</f>
        <v>0.11211689999999999</v>
      </c>
      <c r="S266" s="137">
        <v>0</v>
      </c>
      <c r="T266" s="138">
        <f>S266*H266</f>
        <v>0</v>
      </c>
      <c r="AR266" s="139" t="s">
        <v>226</v>
      </c>
      <c r="AT266" s="139" t="s">
        <v>132</v>
      </c>
      <c r="AU266" s="139" t="s">
        <v>21</v>
      </c>
      <c r="AY266" s="17" t="s">
        <v>129</v>
      </c>
      <c r="BE266" s="140">
        <f>IF(N266="základní",J266,0)</f>
        <v>0</v>
      </c>
      <c r="BF266" s="140">
        <f>IF(N266="snížená",J266,0)</f>
        <v>0</v>
      </c>
      <c r="BG266" s="140">
        <f>IF(N266="zákl. přenesená",J266,0)</f>
        <v>0</v>
      </c>
      <c r="BH266" s="140">
        <f>IF(N266="sníž. přenesená",J266,0)</f>
        <v>0</v>
      </c>
      <c r="BI266" s="140">
        <f>IF(N266="nulová",J266,0)</f>
        <v>0</v>
      </c>
      <c r="BJ266" s="17" t="s">
        <v>90</v>
      </c>
      <c r="BK266" s="140">
        <f>ROUND(I266*H266,2)</f>
        <v>0</v>
      </c>
      <c r="BL266" s="17" t="s">
        <v>226</v>
      </c>
      <c r="BM266" s="139" t="s">
        <v>493</v>
      </c>
    </row>
    <row r="267" spans="2:65" s="1" customFormat="1">
      <c r="B267" s="33"/>
      <c r="D267" s="152" t="s">
        <v>190</v>
      </c>
      <c r="F267" s="153" t="s">
        <v>494</v>
      </c>
      <c r="I267" s="154"/>
      <c r="L267" s="33"/>
      <c r="M267" s="155"/>
      <c r="T267" s="54"/>
      <c r="AT267" s="17" t="s">
        <v>190</v>
      </c>
      <c r="AU267" s="17" t="s">
        <v>21</v>
      </c>
    </row>
    <row r="268" spans="2:65" s="12" customFormat="1">
      <c r="B268" s="141"/>
      <c r="D268" s="142" t="s">
        <v>138</v>
      </c>
      <c r="E268" s="143" t="s">
        <v>44</v>
      </c>
      <c r="F268" s="144" t="s">
        <v>495</v>
      </c>
      <c r="H268" s="145">
        <v>76.27</v>
      </c>
      <c r="I268" s="146"/>
      <c r="L268" s="141"/>
      <c r="M268" s="147"/>
      <c r="T268" s="148"/>
      <c r="AT268" s="143" t="s">
        <v>138</v>
      </c>
      <c r="AU268" s="143" t="s">
        <v>21</v>
      </c>
      <c r="AV268" s="12" t="s">
        <v>21</v>
      </c>
      <c r="AW268" s="12" t="s">
        <v>42</v>
      </c>
      <c r="AX268" s="12" t="s">
        <v>82</v>
      </c>
      <c r="AY268" s="143" t="s">
        <v>129</v>
      </c>
    </row>
    <row r="269" spans="2:65" s="12" customFormat="1">
      <c r="B269" s="141"/>
      <c r="D269" s="142" t="s">
        <v>138</v>
      </c>
      <c r="E269" s="143" t="s">
        <v>44</v>
      </c>
      <c r="F269" s="144" t="s">
        <v>496</v>
      </c>
      <c r="H269" s="145">
        <v>152.54</v>
      </c>
      <c r="I269" s="146"/>
      <c r="L269" s="141"/>
      <c r="M269" s="147"/>
      <c r="T269" s="148"/>
      <c r="AT269" s="143" t="s">
        <v>138</v>
      </c>
      <c r="AU269" s="143" t="s">
        <v>21</v>
      </c>
      <c r="AV269" s="12" t="s">
        <v>21</v>
      </c>
      <c r="AW269" s="12" t="s">
        <v>42</v>
      </c>
      <c r="AX269" s="12" t="s">
        <v>82</v>
      </c>
      <c r="AY269" s="143" t="s">
        <v>129</v>
      </c>
    </row>
    <row r="270" spans="2:65" s="13" customFormat="1">
      <c r="B270" s="167"/>
      <c r="D270" s="142" t="s">
        <v>138</v>
      </c>
      <c r="E270" s="168" t="s">
        <v>44</v>
      </c>
      <c r="F270" s="169" t="s">
        <v>244</v>
      </c>
      <c r="H270" s="170">
        <v>228.81</v>
      </c>
      <c r="I270" s="171"/>
      <c r="L270" s="167"/>
      <c r="M270" s="172"/>
      <c r="T270" s="173"/>
      <c r="AT270" s="168" t="s">
        <v>138</v>
      </c>
      <c r="AU270" s="168" t="s">
        <v>21</v>
      </c>
      <c r="AV270" s="13" t="s">
        <v>146</v>
      </c>
      <c r="AW270" s="13" t="s">
        <v>42</v>
      </c>
      <c r="AX270" s="13" t="s">
        <v>90</v>
      </c>
      <c r="AY270" s="168" t="s">
        <v>129</v>
      </c>
    </row>
    <row r="271" spans="2:65" s="1" customFormat="1" ht="16.5" customHeight="1">
      <c r="B271" s="33"/>
      <c r="C271" s="157" t="s">
        <v>497</v>
      </c>
      <c r="D271" s="157" t="s">
        <v>200</v>
      </c>
      <c r="E271" s="158" t="s">
        <v>498</v>
      </c>
      <c r="F271" s="159" t="s">
        <v>499</v>
      </c>
      <c r="G271" s="160" t="s">
        <v>187</v>
      </c>
      <c r="H271" s="161">
        <v>80.084000000000003</v>
      </c>
      <c r="I271" s="162"/>
      <c r="J271" s="163">
        <f>ROUND(I271*H271,2)</f>
        <v>0</v>
      </c>
      <c r="K271" s="159" t="s">
        <v>188</v>
      </c>
      <c r="L271" s="164"/>
      <c r="M271" s="165" t="s">
        <v>44</v>
      </c>
      <c r="N271" s="166" t="s">
        <v>53</v>
      </c>
      <c r="P271" s="137">
        <f>O271*H271</f>
        <v>0</v>
      </c>
      <c r="Q271" s="137">
        <v>1.46E-2</v>
      </c>
      <c r="R271" s="137">
        <f>Q271*H271</f>
        <v>1.1692264000000001</v>
      </c>
      <c r="S271" s="137">
        <v>0</v>
      </c>
      <c r="T271" s="138">
        <f>S271*H271</f>
        <v>0</v>
      </c>
      <c r="AR271" s="139" t="s">
        <v>225</v>
      </c>
      <c r="AT271" s="139" t="s">
        <v>200</v>
      </c>
      <c r="AU271" s="139" t="s">
        <v>21</v>
      </c>
      <c r="AY271" s="17" t="s">
        <v>129</v>
      </c>
      <c r="BE271" s="140">
        <f>IF(N271="základní",J271,0)</f>
        <v>0</v>
      </c>
      <c r="BF271" s="140">
        <f>IF(N271="snížená",J271,0)</f>
        <v>0</v>
      </c>
      <c r="BG271" s="140">
        <f>IF(N271="zákl. přenesená",J271,0)</f>
        <v>0</v>
      </c>
      <c r="BH271" s="140">
        <f>IF(N271="sníž. přenesená",J271,0)</f>
        <v>0</v>
      </c>
      <c r="BI271" s="140">
        <f>IF(N271="nulová",J271,0)</f>
        <v>0</v>
      </c>
      <c r="BJ271" s="17" t="s">
        <v>90</v>
      </c>
      <c r="BK271" s="140">
        <f>ROUND(I271*H271,2)</f>
        <v>0</v>
      </c>
      <c r="BL271" s="17" t="s">
        <v>226</v>
      </c>
      <c r="BM271" s="139" t="s">
        <v>500</v>
      </c>
    </row>
    <row r="272" spans="2:65" s="12" customFormat="1">
      <c r="B272" s="141"/>
      <c r="D272" s="142" t="s">
        <v>138</v>
      </c>
      <c r="E272" s="143" t="s">
        <v>44</v>
      </c>
      <c r="F272" s="144" t="s">
        <v>501</v>
      </c>
      <c r="H272" s="145">
        <v>80.084000000000003</v>
      </c>
      <c r="I272" s="146"/>
      <c r="L272" s="141"/>
      <c r="M272" s="147"/>
      <c r="T272" s="148"/>
      <c r="AT272" s="143" t="s">
        <v>138</v>
      </c>
      <c r="AU272" s="143" t="s">
        <v>21</v>
      </c>
      <c r="AV272" s="12" t="s">
        <v>21</v>
      </c>
      <c r="AW272" s="12" t="s">
        <v>42</v>
      </c>
      <c r="AX272" s="12" t="s">
        <v>90</v>
      </c>
      <c r="AY272" s="143" t="s">
        <v>129</v>
      </c>
    </row>
    <row r="273" spans="2:65" s="1" customFormat="1" ht="16.5" customHeight="1">
      <c r="B273" s="33"/>
      <c r="C273" s="157" t="s">
        <v>502</v>
      </c>
      <c r="D273" s="157" t="s">
        <v>200</v>
      </c>
      <c r="E273" s="158" t="s">
        <v>503</v>
      </c>
      <c r="F273" s="159" t="s">
        <v>504</v>
      </c>
      <c r="G273" s="160" t="s">
        <v>187</v>
      </c>
      <c r="H273" s="161">
        <v>160.167</v>
      </c>
      <c r="I273" s="162"/>
      <c r="J273" s="163">
        <f>ROUND(I273*H273,2)</f>
        <v>0</v>
      </c>
      <c r="K273" s="159" t="s">
        <v>188</v>
      </c>
      <c r="L273" s="164"/>
      <c r="M273" s="165" t="s">
        <v>44</v>
      </c>
      <c r="N273" s="166" t="s">
        <v>53</v>
      </c>
      <c r="P273" s="137">
        <f>O273*H273</f>
        <v>0</v>
      </c>
      <c r="Q273" s="137">
        <v>1.6500000000000001E-2</v>
      </c>
      <c r="R273" s="137">
        <f>Q273*H273</f>
        <v>2.6427555000000003</v>
      </c>
      <c r="S273" s="137">
        <v>0</v>
      </c>
      <c r="T273" s="138">
        <f>S273*H273</f>
        <v>0</v>
      </c>
      <c r="AR273" s="139" t="s">
        <v>225</v>
      </c>
      <c r="AT273" s="139" t="s">
        <v>200</v>
      </c>
      <c r="AU273" s="139" t="s">
        <v>21</v>
      </c>
      <c r="AY273" s="17" t="s">
        <v>129</v>
      </c>
      <c r="BE273" s="140">
        <f>IF(N273="základní",J273,0)</f>
        <v>0</v>
      </c>
      <c r="BF273" s="140">
        <f>IF(N273="snížená",J273,0)</f>
        <v>0</v>
      </c>
      <c r="BG273" s="140">
        <f>IF(N273="zákl. přenesená",J273,0)</f>
        <v>0</v>
      </c>
      <c r="BH273" s="140">
        <f>IF(N273="sníž. přenesená",J273,0)</f>
        <v>0</v>
      </c>
      <c r="BI273" s="140">
        <f>IF(N273="nulová",J273,0)</f>
        <v>0</v>
      </c>
      <c r="BJ273" s="17" t="s">
        <v>90</v>
      </c>
      <c r="BK273" s="140">
        <f>ROUND(I273*H273,2)</f>
        <v>0</v>
      </c>
      <c r="BL273" s="17" t="s">
        <v>226</v>
      </c>
      <c r="BM273" s="139" t="s">
        <v>505</v>
      </c>
    </row>
    <row r="274" spans="2:65" s="12" customFormat="1">
      <c r="B274" s="141"/>
      <c r="D274" s="142" t="s">
        <v>138</v>
      </c>
      <c r="E274" s="143" t="s">
        <v>44</v>
      </c>
      <c r="F274" s="144" t="s">
        <v>506</v>
      </c>
      <c r="H274" s="145">
        <v>160.167</v>
      </c>
      <c r="I274" s="146"/>
      <c r="L274" s="141"/>
      <c r="M274" s="147"/>
      <c r="T274" s="148"/>
      <c r="AT274" s="143" t="s">
        <v>138</v>
      </c>
      <c r="AU274" s="143" t="s">
        <v>21</v>
      </c>
      <c r="AV274" s="12" t="s">
        <v>21</v>
      </c>
      <c r="AW274" s="12" t="s">
        <v>42</v>
      </c>
      <c r="AX274" s="12" t="s">
        <v>90</v>
      </c>
      <c r="AY274" s="143" t="s">
        <v>129</v>
      </c>
    </row>
    <row r="275" spans="2:65" s="1" customFormat="1" ht="16.5" customHeight="1">
      <c r="B275" s="33"/>
      <c r="C275" s="128" t="s">
        <v>507</v>
      </c>
      <c r="D275" s="128" t="s">
        <v>132</v>
      </c>
      <c r="E275" s="129" t="s">
        <v>508</v>
      </c>
      <c r="F275" s="130" t="s">
        <v>509</v>
      </c>
      <c r="G275" s="131" t="s">
        <v>203</v>
      </c>
      <c r="H275" s="132">
        <v>638.976</v>
      </c>
      <c r="I275" s="133"/>
      <c r="J275" s="134">
        <f>ROUND(I275*H275,2)</f>
        <v>0</v>
      </c>
      <c r="K275" s="130" t="s">
        <v>188</v>
      </c>
      <c r="L275" s="33"/>
      <c r="M275" s="135" t="s">
        <v>44</v>
      </c>
      <c r="N275" s="136" t="s">
        <v>53</v>
      </c>
      <c r="P275" s="137">
        <f>O275*H275</f>
        <v>0</v>
      </c>
      <c r="Q275" s="137">
        <v>5.0000000000000002E-5</v>
      </c>
      <c r="R275" s="137">
        <f>Q275*H275</f>
        <v>3.1948799999999999E-2</v>
      </c>
      <c r="S275" s="137">
        <v>0</v>
      </c>
      <c r="T275" s="138">
        <f>S275*H275</f>
        <v>0</v>
      </c>
      <c r="AR275" s="139" t="s">
        <v>226</v>
      </c>
      <c r="AT275" s="139" t="s">
        <v>132</v>
      </c>
      <c r="AU275" s="139" t="s">
        <v>21</v>
      </c>
      <c r="AY275" s="17" t="s">
        <v>129</v>
      </c>
      <c r="BE275" s="140">
        <f>IF(N275="základní",J275,0)</f>
        <v>0</v>
      </c>
      <c r="BF275" s="140">
        <f>IF(N275="snížená",J275,0)</f>
        <v>0</v>
      </c>
      <c r="BG275" s="140">
        <f>IF(N275="zákl. přenesená",J275,0)</f>
        <v>0</v>
      </c>
      <c r="BH275" s="140">
        <f>IF(N275="sníž. přenesená",J275,0)</f>
        <v>0</v>
      </c>
      <c r="BI275" s="140">
        <f>IF(N275="nulová",J275,0)</f>
        <v>0</v>
      </c>
      <c r="BJ275" s="17" t="s">
        <v>90</v>
      </c>
      <c r="BK275" s="140">
        <f>ROUND(I275*H275,2)</f>
        <v>0</v>
      </c>
      <c r="BL275" s="17" t="s">
        <v>226</v>
      </c>
      <c r="BM275" s="139" t="s">
        <v>510</v>
      </c>
    </row>
    <row r="276" spans="2:65" s="1" customFormat="1">
      <c r="B276" s="33"/>
      <c r="D276" s="152" t="s">
        <v>190</v>
      </c>
      <c r="F276" s="153" t="s">
        <v>511</v>
      </c>
      <c r="I276" s="154"/>
      <c r="L276" s="33"/>
      <c r="M276" s="155"/>
      <c r="T276" s="54"/>
      <c r="AT276" s="17" t="s">
        <v>190</v>
      </c>
      <c r="AU276" s="17" t="s">
        <v>21</v>
      </c>
    </row>
    <row r="277" spans="2:65" s="12" customFormat="1">
      <c r="B277" s="141"/>
      <c r="D277" s="142" t="s">
        <v>138</v>
      </c>
      <c r="E277" s="143" t="s">
        <v>44</v>
      </c>
      <c r="F277" s="144" t="s">
        <v>512</v>
      </c>
      <c r="H277" s="145">
        <v>638.976</v>
      </c>
      <c r="I277" s="146"/>
      <c r="L277" s="141"/>
      <c r="M277" s="147"/>
      <c r="T277" s="148"/>
      <c r="AT277" s="143" t="s">
        <v>138</v>
      </c>
      <c r="AU277" s="143" t="s">
        <v>21</v>
      </c>
      <c r="AV277" s="12" t="s">
        <v>21</v>
      </c>
      <c r="AW277" s="12" t="s">
        <v>42</v>
      </c>
      <c r="AX277" s="12" t="s">
        <v>90</v>
      </c>
      <c r="AY277" s="143" t="s">
        <v>129</v>
      </c>
    </row>
    <row r="278" spans="2:65" s="1" customFormat="1" ht="16.5" customHeight="1">
      <c r="B278" s="33"/>
      <c r="C278" s="157" t="s">
        <v>513</v>
      </c>
      <c r="D278" s="157" t="s">
        <v>200</v>
      </c>
      <c r="E278" s="158" t="s">
        <v>514</v>
      </c>
      <c r="F278" s="159" t="s">
        <v>515</v>
      </c>
      <c r="G278" s="160" t="s">
        <v>231</v>
      </c>
      <c r="H278" s="161">
        <v>0.63900000000000001</v>
      </c>
      <c r="I278" s="162"/>
      <c r="J278" s="163">
        <f>ROUND(I278*H278,2)</f>
        <v>0</v>
      </c>
      <c r="K278" s="159" t="s">
        <v>188</v>
      </c>
      <c r="L278" s="164"/>
      <c r="M278" s="165" t="s">
        <v>44</v>
      </c>
      <c r="N278" s="166" t="s">
        <v>53</v>
      </c>
      <c r="P278" s="137">
        <f>O278*H278</f>
        <v>0</v>
      </c>
      <c r="Q278" s="137">
        <v>1</v>
      </c>
      <c r="R278" s="137">
        <f>Q278*H278</f>
        <v>0.63900000000000001</v>
      </c>
      <c r="S278" s="137">
        <v>0</v>
      </c>
      <c r="T278" s="138">
        <f>S278*H278</f>
        <v>0</v>
      </c>
      <c r="AR278" s="139" t="s">
        <v>225</v>
      </c>
      <c r="AT278" s="139" t="s">
        <v>200</v>
      </c>
      <c r="AU278" s="139" t="s">
        <v>21</v>
      </c>
      <c r="AY278" s="17" t="s">
        <v>129</v>
      </c>
      <c r="BE278" s="140">
        <f>IF(N278="základní",J278,0)</f>
        <v>0</v>
      </c>
      <c r="BF278" s="140">
        <f>IF(N278="snížená",J278,0)</f>
        <v>0</v>
      </c>
      <c r="BG278" s="140">
        <f>IF(N278="zákl. přenesená",J278,0)</f>
        <v>0</v>
      </c>
      <c r="BH278" s="140">
        <f>IF(N278="sníž. přenesená",J278,0)</f>
        <v>0</v>
      </c>
      <c r="BI278" s="140">
        <f>IF(N278="nulová",J278,0)</f>
        <v>0</v>
      </c>
      <c r="BJ278" s="17" t="s">
        <v>90</v>
      </c>
      <c r="BK278" s="140">
        <f>ROUND(I278*H278,2)</f>
        <v>0</v>
      </c>
      <c r="BL278" s="17" t="s">
        <v>226</v>
      </c>
      <c r="BM278" s="139" t="s">
        <v>516</v>
      </c>
    </row>
    <row r="279" spans="2:65" s="12" customFormat="1">
      <c r="B279" s="141"/>
      <c r="D279" s="142" t="s">
        <v>138</v>
      </c>
      <c r="E279" s="143" t="s">
        <v>44</v>
      </c>
      <c r="F279" s="144" t="s">
        <v>517</v>
      </c>
      <c r="H279" s="145">
        <v>0.63900000000000001</v>
      </c>
      <c r="I279" s="146"/>
      <c r="L279" s="141"/>
      <c r="M279" s="147"/>
      <c r="T279" s="148"/>
      <c r="AT279" s="143" t="s">
        <v>138</v>
      </c>
      <c r="AU279" s="143" t="s">
        <v>21</v>
      </c>
      <c r="AV279" s="12" t="s">
        <v>21</v>
      </c>
      <c r="AW279" s="12" t="s">
        <v>42</v>
      </c>
      <c r="AX279" s="12" t="s">
        <v>90</v>
      </c>
      <c r="AY279" s="143" t="s">
        <v>129</v>
      </c>
    </row>
    <row r="280" spans="2:65" s="1" customFormat="1" ht="21.75" customHeight="1">
      <c r="B280" s="33"/>
      <c r="C280" s="128" t="s">
        <v>518</v>
      </c>
      <c r="D280" s="128" t="s">
        <v>132</v>
      </c>
      <c r="E280" s="129" t="s">
        <v>519</v>
      </c>
      <c r="F280" s="130" t="s">
        <v>520</v>
      </c>
      <c r="G280" s="131" t="s">
        <v>203</v>
      </c>
      <c r="H280" s="132">
        <v>300</v>
      </c>
      <c r="I280" s="133"/>
      <c r="J280" s="134">
        <f>ROUND(I280*H280,2)</f>
        <v>0</v>
      </c>
      <c r="K280" s="130" t="s">
        <v>188</v>
      </c>
      <c r="L280" s="33"/>
      <c r="M280" s="135" t="s">
        <v>44</v>
      </c>
      <c r="N280" s="136" t="s">
        <v>53</v>
      </c>
      <c r="P280" s="137">
        <f>O280*H280</f>
        <v>0</v>
      </c>
      <c r="Q280" s="137">
        <v>0</v>
      </c>
      <c r="R280" s="137">
        <f>Q280*H280</f>
        <v>0</v>
      </c>
      <c r="S280" s="137">
        <v>1E-3</v>
      </c>
      <c r="T280" s="138">
        <f>S280*H280</f>
        <v>0.3</v>
      </c>
      <c r="AR280" s="139" t="s">
        <v>226</v>
      </c>
      <c r="AT280" s="139" t="s">
        <v>132</v>
      </c>
      <c r="AU280" s="139" t="s">
        <v>21</v>
      </c>
      <c r="AY280" s="17" t="s">
        <v>129</v>
      </c>
      <c r="BE280" s="140">
        <f>IF(N280="základní",J280,0)</f>
        <v>0</v>
      </c>
      <c r="BF280" s="140">
        <f>IF(N280="snížená",J280,0)</f>
        <v>0</v>
      </c>
      <c r="BG280" s="140">
        <f>IF(N280="zákl. přenesená",J280,0)</f>
        <v>0</v>
      </c>
      <c r="BH280" s="140">
        <f>IF(N280="sníž. přenesená",J280,0)</f>
        <v>0</v>
      </c>
      <c r="BI280" s="140">
        <f>IF(N280="nulová",J280,0)</f>
        <v>0</v>
      </c>
      <c r="BJ280" s="17" t="s">
        <v>90</v>
      </c>
      <c r="BK280" s="140">
        <f>ROUND(I280*H280,2)</f>
        <v>0</v>
      </c>
      <c r="BL280" s="17" t="s">
        <v>226</v>
      </c>
      <c r="BM280" s="139" t="s">
        <v>521</v>
      </c>
    </row>
    <row r="281" spans="2:65" s="1" customFormat="1">
      <c r="B281" s="33"/>
      <c r="D281" s="152" t="s">
        <v>190</v>
      </c>
      <c r="F281" s="153" t="s">
        <v>522</v>
      </c>
      <c r="I281" s="154"/>
      <c r="L281" s="33"/>
      <c r="M281" s="155"/>
      <c r="T281" s="54"/>
      <c r="AT281" s="17" t="s">
        <v>190</v>
      </c>
      <c r="AU281" s="17" t="s">
        <v>21</v>
      </c>
    </row>
    <row r="282" spans="2:65" s="12" customFormat="1">
      <c r="B282" s="141"/>
      <c r="D282" s="142" t="s">
        <v>138</v>
      </c>
      <c r="E282" s="143" t="s">
        <v>44</v>
      </c>
      <c r="F282" s="144" t="s">
        <v>523</v>
      </c>
      <c r="H282" s="145">
        <v>300</v>
      </c>
      <c r="I282" s="146"/>
      <c r="L282" s="141"/>
      <c r="M282" s="147"/>
      <c r="T282" s="148"/>
      <c r="AT282" s="143" t="s">
        <v>138</v>
      </c>
      <c r="AU282" s="143" t="s">
        <v>21</v>
      </c>
      <c r="AV282" s="12" t="s">
        <v>21</v>
      </c>
      <c r="AW282" s="12" t="s">
        <v>42</v>
      </c>
      <c r="AX282" s="12" t="s">
        <v>90</v>
      </c>
      <c r="AY282" s="143" t="s">
        <v>129</v>
      </c>
    </row>
    <row r="283" spans="2:65" s="1" customFormat="1" ht="16.5" customHeight="1">
      <c r="B283" s="33"/>
      <c r="C283" s="128" t="s">
        <v>524</v>
      </c>
      <c r="D283" s="128" t="s">
        <v>132</v>
      </c>
      <c r="E283" s="129" t="s">
        <v>525</v>
      </c>
      <c r="F283" s="130" t="s">
        <v>526</v>
      </c>
      <c r="G283" s="131" t="s">
        <v>208</v>
      </c>
      <c r="H283" s="132">
        <v>450</v>
      </c>
      <c r="I283" s="133"/>
      <c r="J283" s="134">
        <f>ROUND(I283*H283,2)</f>
        <v>0</v>
      </c>
      <c r="K283" s="130" t="s">
        <v>44</v>
      </c>
      <c r="L283" s="33"/>
      <c r="M283" s="135" t="s">
        <v>44</v>
      </c>
      <c r="N283" s="136" t="s">
        <v>53</v>
      </c>
      <c r="P283" s="137">
        <f>O283*H283</f>
        <v>0</v>
      </c>
      <c r="Q283" s="137">
        <v>2.4000000000000001E-4</v>
      </c>
      <c r="R283" s="137">
        <f>Q283*H283</f>
        <v>0.108</v>
      </c>
      <c r="S283" s="137">
        <v>0</v>
      </c>
      <c r="T283" s="138">
        <f>S283*H283</f>
        <v>0</v>
      </c>
      <c r="AR283" s="139" t="s">
        <v>226</v>
      </c>
      <c r="AT283" s="139" t="s">
        <v>132</v>
      </c>
      <c r="AU283" s="139" t="s">
        <v>21</v>
      </c>
      <c r="AY283" s="17" t="s">
        <v>129</v>
      </c>
      <c r="BE283" s="140">
        <f>IF(N283="základní",J283,0)</f>
        <v>0</v>
      </c>
      <c r="BF283" s="140">
        <f>IF(N283="snížená",J283,0)</f>
        <v>0</v>
      </c>
      <c r="BG283" s="140">
        <f>IF(N283="zákl. přenesená",J283,0)</f>
        <v>0</v>
      </c>
      <c r="BH283" s="140">
        <f>IF(N283="sníž. přenesená",J283,0)</f>
        <v>0</v>
      </c>
      <c r="BI283" s="140">
        <f>IF(N283="nulová",J283,0)</f>
        <v>0</v>
      </c>
      <c r="BJ283" s="17" t="s">
        <v>90</v>
      </c>
      <c r="BK283" s="140">
        <f>ROUND(I283*H283,2)</f>
        <v>0</v>
      </c>
      <c r="BL283" s="17" t="s">
        <v>226</v>
      </c>
      <c r="BM283" s="139" t="s">
        <v>527</v>
      </c>
    </row>
    <row r="284" spans="2:65" s="12" customFormat="1">
      <c r="B284" s="141"/>
      <c r="D284" s="142" t="s">
        <v>138</v>
      </c>
      <c r="E284" s="143" t="s">
        <v>44</v>
      </c>
      <c r="F284" s="144" t="s">
        <v>528</v>
      </c>
      <c r="H284" s="145">
        <v>450</v>
      </c>
      <c r="I284" s="146"/>
      <c r="L284" s="141"/>
      <c r="M284" s="147"/>
      <c r="T284" s="148"/>
      <c r="AT284" s="143" t="s">
        <v>138</v>
      </c>
      <c r="AU284" s="143" t="s">
        <v>21</v>
      </c>
      <c r="AV284" s="12" t="s">
        <v>21</v>
      </c>
      <c r="AW284" s="12" t="s">
        <v>42</v>
      </c>
      <c r="AX284" s="12" t="s">
        <v>90</v>
      </c>
      <c r="AY284" s="143" t="s">
        <v>129</v>
      </c>
    </row>
    <row r="285" spans="2:65" s="1" customFormat="1" ht="16.5" customHeight="1">
      <c r="B285" s="33"/>
      <c r="C285" s="128" t="s">
        <v>529</v>
      </c>
      <c r="D285" s="128" t="s">
        <v>132</v>
      </c>
      <c r="E285" s="129" t="s">
        <v>530</v>
      </c>
      <c r="F285" s="130" t="s">
        <v>531</v>
      </c>
      <c r="G285" s="131" t="s">
        <v>203</v>
      </c>
      <c r="H285" s="132">
        <v>9769.9760000000006</v>
      </c>
      <c r="I285" s="133"/>
      <c r="J285" s="134">
        <f>ROUND(I285*H285,2)</f>
        <v>0</v>
      </c>
      <c r="K285" s="130" t="s">
        <v>188</v>
      </c>
      <c r="L285" s="33"/>
      <c r="M285" s="135" t="s">
        <v>44</v>
      </c>
      <c r="N285" s="136" t="s">
        <v>53</v>
      </c>
      <c r="P285" s="137">
        <f>O285*H285</f>
        <v>0</v>
      </c>
      <c r="Q285" s="137">
        <v>0</v>
      </c>
      <c r="R285" s="137">
        <f>Q285*H285</f>
        <v>0</v>
      </c>
      <c r="S285" s="137">
        <v>1E-3</v>
      </c>
      <c r="T285" s="138">
        <f>S285*H285</f>
        <v>9.7699760000000015</v>
      </c>
      <c r="AR285" s="139" t="s">
        <v>226</v>
      </c>
      <c r="AT285" s="139" t="s">
        <v>132</v>
      </c>
      <c r="AU285" s="139" t="s">
        <v>21</v>
      </c>
      <c r="AY285" s="17" t="s">
        <v>129</v>
      </c>
      <c r="BE285" s="140">
        <f>IF(N285="základní",J285,0)</f>
        <v>0</v>
      </c>
      <c r="BF285" s="140">
        <f>IF(N285="snížená",J285,0)</f>
        <v>0</v>
      </c>
      <c r="BG285" s="140">
        <f>IF(N285="zákl. přenesená",J285,0)</f>
        <v>0</v>
      </c>
      <c r="BH285" s="140">
        <f>IF(N285="sníž. přenesená",J285,0)</f>
        <v>0</v>
      </c>
      <c r="BI285" s="140">
        <f>IF(N285="nulová",J285,0)</f>
        <v>0</v>
      </c>
      <c r="BJ285" s="17" t="s">
        <v>90</v>
      </c>
      <c r="BK285" s="140">
        <f>ROUND(I285*H285,2)</f>
        <v>0</v>
      </c>
      <c r="BL285" s="17" t="s">
        <v>226</v>
      </c>
      <c r="BM285" s="139" t="s">
        <v>532</v>
      </c>
    </row>
    <row r="286" spans="2:65" s="1" customFormat="1">
      <c r="B286" s="33"/>
      <c r="D286" s="152" t="s">
        <v>190</v>
      </c>
      <c r="F286" s="153" t="s">
        <v>533</v>
      </c>
      <c r="I286" s="154"/>
      <c r="L286" s="33"/>
      <c r="M286" s="155"/>
      <c r="T286" s="54"/>
      <c r="AT286" s="17" t="s">
        <v>190</v>
      </c>
      <c r="AU286" s="17" t="s">
        <v>21</v>
      </c>
    </row>
    <row r="287" spans="2:65" s="12" customFormat="1">
      <c r="B287" s="141"/>
      <c r="D287" s="142" t="s">
        <v>138</v>
      </c>
      <c r="E287" s="143" t="s">
        <v>44</v>
      </c>
      <c r="F287" s="144" t="s">
        <v>534</v>
      </c>
      <c r="H287" s="145">
        <v>8981</v>
      </c>
      <c r="I287" s="146"/>
      <c r="L287" s="141"/>
      <c r="M287" s="147"/>
      <c r="T287" s="148"/>
      <c r="AT287" s="143" t="s">
        <v>138</v>
      </c>
      <c r="AU287" s="143" t="s">
        <v>21</v>
      </c>
      <c r="AV287" s="12" t="s">
        <v>21</v>
      </c>
      <c r="AW287" s="12" t="s">
        <v>42</v>
      </c>
      <c r="AX287" s="12" t="s">
        <v>82</v>
      </c>
      <c r="AY287" s="143" t="s">
        <v>129</v>
      </c>
    </row>
    <row r="288" spans="2:65" s="12" customFormat="1">
      <c r="B288" s="141"/>
      <c r="D288" s="142" t="s">
        <v>138</v>
      </c>
      <c r="E288" s="143" t="s">
        <v>44</v>
      </c>
      <c r="F288" s="144" t="s">
        <v>535</v>
      </c>
      <c r="H288" s="145">
        <v>150</v>
      </c>
      <c r="I288" s="146"/>
      <c r="L288" s="141"/>
      <c r="M288" s="147"/>
      <c r="T288" s="148"/>
      <c r="AT288" s="143" t="s">
        <v>138</v>
      </c>
      <c r="AU288" s="143" t="s">
        <v>21</v>
      </c>
      <c r="AV288" s="12" t="s">
        <v>21</v>
      </c>
      <c r="AW288" s="12" t="s">
        <v>42</v>
      </c>
      <c r="AX288" s="12" t="s">
        <v>82</v>
      </c>
      <c r="AY288" s="143" t="s">
        <v>129</v>
      </c>
    </row>
    <row r="289" spans="2:65" s="12" customFormat="1">
      <c r="B289" s="141"/>
      <c r="D289" s="142" t="s">
        <v>138</v>
      </c>
      <c r="E289" s="143" t="s">
        <v>44</v>
      </c>
      <c r="F289" s="144" t="s">
        <v>512</v>
      </c>
      <c r="H289" s="145">
        <v>638.976</v>
      </c>
      <c r="I289" s="146"/>
      <c r="L289" s="141"/>
      <c r="M289" s="147"/>
      <c r="T289" s="148"/>
      <c r="AT289" s="143" t="s">
        <v>138</v>
      </c>
      <c r="AU289" s="143" t="s">
        <v>21</v>
      </c>
      <c r="AV289" s="12" t="s">
        <v>21</v>
      </c>
      <c r="AW289" s="12" t="s">
        <v>42</v>
      </c>
      <c r="AX289" s="12" t="s">
        <v>82</v>
      </c>
      <c r="AY289" s="143" t="s">
        <v>129</v>
      </c>
    </row>
    <row r="290" spans="2:65" s="13" customFormat="1">
      <c r="B290" s="167"/>
      <c r="D290" s="142" t="s">
        <v>138</v>
      </c>
      <c r="E290" s="168" t="s">
        <v>44</v>
      </c>
      <c r="F290" s="169" t="s">
        <v>244</v>
      </c>
      <c r="H290" s="170">
        <v>9769.9760000000006</v>
      </c>
      <c r="I290" s="171"/>
      <c r="L290" s="167"/>
      <c r="M290" s="172"/>
      <c r="T290" s="173"/>
      <c r="AT290" s="168" t="s">
        <v>138</v>
      </c>
      <c r="AU290" s="168" t="s">
        <v>21</v>
      </c>
      <c r="AV290" s="13" t="s">
        <v>146</v>
      </c>
      <c r="AW290" s="13" t="s">
        <v>42</v>
      </c>
      <c r="AX290" s="13" t="s">
        <v>90</v>
      </c>
      <c r="AY290" s="168" t="s">
        <v>129</v>
      </c>
    </row>
    <row r="291" spans="2:65" s="1" customFormat="1" ht="16.5" customHeight="1">
      <c r="B291" s="33"/>
      <c r="C291" s="128" t="s">
        <v>536</v>
      </c>
      <c r="D291" s="128" t="s">
        <v>132</v>
      </c>
      <c r="E291" s="129" t="s">
        <v>537</v>
      </c>
      <c r="F291" s="130" t="s">
        <v>538</v>
      </c>
      <c r="G291" s="131" t="s">
        <v>203</v>
      </c>
      <c r="H291" s="132">
        <v>840</v>
      </c>
      <c r="I291" s="133"/>
      <c r="J291" s="134">
        <f>ROUND(I291*H291,2)</f>
        <v>0</v>
      </c>
      <c r="K291" s="130" t="s">
        <v>188</v>
      </c>
      <c r="L291" s="33"/>
      <c r="M291" s="135" t="s">
        <v>44</v>
      </c>
      <c r="N291" s="136" t="s">
        <v>53</v>
      </c>
      <c r="P291" s="137">
        <f>O291*H291</f>
        <v>0</v>
      </c>
      <c r="Q291" s="137">
        <v>0</v>
      </c>
      <c r="R291" s="137">
        <f>Q291*H291</f>
        <v>0</v>
      </c>
      <c r="S291" s="137">
        <v>1E-3</v>
      </c>
      <c r="T291" s="138">
        <f>S291*H291</f>
        <v>0.84</v>
      </c>
      <c r="AR291" s="139" t="s">
        <v>226</v>
      </c>
      <c r="AT291" s="139" t="s">
        <v>132</v>
      </c>
      <c r="AU291" s="139" t="s">
        <v>21</v>
      </c>
      <c r="AY291" s="17" t="s">
        <v>129</v>
      </c>
      <c r="BE291" s="140">
        <f>IF(N291="základní",J291,0)</f>
        <v>0</v>
      </c>
      <c r="BF291" s="140">
        <f>IF(N291="snížená",J291,0)</f>
        <v>0</v>
      </c>
      <c r="BG291" s="140">
        <f>IF(N291="zákl. přenesená",J291,0)</f>
        <v>0</v>
      </c>
      <c r="BH291" s="140">
        <f>IF(N291="sníž. přenesená",J291,0)</f>
        <v>0</v>
      </c>
      <c r="BI291" s="140">
        <f>IF(N291="nulová",J291,0)</f>
        <v>0</v>
      </c>
      <c r="BJ291" s="17" t="s">
        <v>90</v>
      </c>
      <c r="BK291" s="140">
        <f>ROUND(I291*H291,2)</f>
        <v>0</v>
      </c>
      <c r="BL291" s="17" t="s">
        <v>226</v>
      </c>
      <c r="BM291" s="139" t="s">
        <v>539</v>
      </c>
    </row>
    <row r="292" spans="2:65" s="1" customFormat="1">
      <c r="B292" s="33"/>
      <c r="D292" s="152" t="s">
        <v>190</v>
      </c>
      <c r="F292" s="153" t="s">
        <v>540</v>
      </c>
      <c r="I292" s="154"/>
      <c r="L292" s="33"/>
      <c r="M292" s="155"/>
      <c r="T292" s="54"/>
      <c r="AT292" s="17" t="s">
        <v>190</v>
      </c>
      <c r="AU292" s="17" t="s">
        <v>21</v>
      </c>
    </row>
    <row r="293" spans="2:65" s="1" customFormat="1">
      <c r="B293" s="33"/>
      <c r="D293" s="142" t="s">
        <v>197</v>
      </c>
      <c r="F293" s="156" t="s">
        <v>541</v>
      </c>
      <c r="I293" s="154"/>
      <c r="L293" s="33"/>
      <c r="M293" s="155"/>
      <c r="T293" s="54"/>
      <c r="AT293" s="17" t="s">
        <v>197</v>
      </c>
      <c r="AU293" s="17" t="s">
        <v>21</v>
      </c>
    </row>
    <row r="294" spans="2:65" s="12" customFormat="1">
      <c r="B294" s="141"/>
      <c r="D294" s="142" t="s">
        <v>138</v>
      </c>
      <c r="E294" s="143" t="s">
        <v>44</v>
      </c>
      <c r="F294" s="144" t="s">
        <v>542</v>
      </c>
      <c r="H294" s="145">
        <v>840</v>
      </c>
      <c r="I294" s="146"/>
      <c r="L294" s="141"/>
      <c r="M294" s="147"/>
      <c r="T294" s="148"/>
      <c r="AT294" s="143" t="s">
        <v>138</v>
      </c>
      <c r="AU294" s="143" t="s">
        <v>21</v>
      </c>
      <c r="AV294" s="12" t="s">
        <v>21</v>
      </c>
      <c r="AW294" s="12" t="s">
        <v>42</v>
      </c>
      <c r="AX294" s="12" t="s">
        <v>90</v>
      </c>
      <c r="AY294" s="143" t="s">
        <v>129</v>
      </c>
    </row>
    <row r="295" spans="2:65" s="1" customFormat="1" ht="33" customHeight="1">
      <c r="B295" s="33"/>
      <c r="C295" s="128" t="s">
        <v>543</v>
      </c>
      <c r="D295" s="128" t="s">
        <v>132</v>
      </c>
      <c r="E295" s="129" t="s">
        <v>544</v>
      </c>
      <c r="F295" s="130" t="s">
        <v>545</v>
      </c>
      <c r="G295" s="131" t="s">
        <v>231</v>
      </c>
      <c r="H295" s="132">
        <v>6.7629999999999999</v>
      </c>
      <c r="I295" s="133"/>
      <c r="J295" s="134">
        <f>ROUND(I295*H295,2)</f>
        <v>0</v>
      </c>
      <c r="K295" s="130" t="s">
        <v>188</v>
      </c>
      <c r="L295" s="33"/>
      <c r="M295" s="135" t="s">
        <v>44</v>
      </c>
      <c r="N295" s="136" t="s">
        <v>53</v>
      </c>
      <c r="P295" s="137">
        <f>O295*H295</f>
        <v>0</v>
      </c>
      <c r="Q295" s="137">
        <v>0</v>
      </c>
      <c r="R295" s="137">
        <f>Q295*H295</f>
        <v>0</v>
      </c>
      <c r="S295" s="137">
        <v>0</v>
      </c>
      <c r="T295" s="138">
        <f>S295*H295</f>
        <v>0</v>
      </c>
      <c r="AR295" s="139" t="s">
        <v>226</v>
      </c>
      <c r="AT295" s="139" t="s">
        <v>132</v>
      </c>
      <c r="AU295" s="139" t="s">
        <v>21</v>
      </c>
      <c r="AY295" s="17" t="s">
        <v>129</v>
      </c>
      <c r="BE295" s="140">
        <f>IF(N295="základní",J295,0)</f>
        <v>0</v>
      </c>
      <c r="BF295" s="140">
        <f>IF(N295="snížená",J295,0)</f>
        <v>0</v>
      </c>
      <c r="BG295" s="140">
        <f>IF(N295="zákl. přenesená",J295,0)</f>
        <v>0</v>
      </c>
      <c r="BH295" s="140">
        <f>IF(N295="sníž. přenesená",J295,0)</f>
        <v>0</v>
      </c>
      <c r="BI295" s="140">
        <f>IF(N295="nulová",J295,0)</f>
        <v>0</v>
      </c>
      <c r="BJ295" s="17" t="s">
        <v>90</v>
      </c>
      <c r="BK295" s="140">
        <f>ROUND(I295*H295,2)</f>
        <v>0</v>
      </c>
      <c r="BL295" s="17" t="s">
        <v>226</v>
      </c>
      <c r="BM295" s="139" t="s">
        <v>546</v>
      </c>
    </row>
    <row r="296" spans="2:65" s="1" customFormat="1">
      <c r="B296" s="33"/>
      <c r="D296" s="152" t="s">
        <v>190</v>
      </c>
      <c r="F296" s="153" t="s">
        <v>547</v>
      </c>
      <c r="I296" s="154"/>
      <c r="L296" s="33"/>
      <c r="M296" s="155"/>
      <c r="T296" s="54"/>
      <c r="AT296" s="17" t="s">
        <v>190</v>
      </c>
      <c r="AU296" s="17" t="s">
        <v>21</v>
      </c>
    </row>
    <row r="297" spans="2:65" s="1" customFormat="1" ht="24.2" customHeight="1">
      <c r="B297" s="33"/>
      <c r="C297" s="128" t="s">
        <v>548</v>
      </c>
      <c r="D297" s="128" t="s">
        <v>132</v>
      </c>
      <c r="E297" s="129" t="s">
        <v>549</v>
      </c>
      <c r="F297" s="130" t="s">
        <v>550</v>
      </c>
      <c r="G297" s="131" t="s">
        <v>231</v>
      </c>
      <c r="H297" s="132">
        <v>6.7629999999999999</v>
      </c>
      <c r="I297" s="133"/>
      <c r="J297" s="134">
        <f>ROUND(I297*H297,2)</f>
        <v>0</v>
      </c>
      <c r="K297" s="130" t="s">
        <v>188</v>
      </c>
      <c r="L297" s="33"/>
      <c r="M297" s="135" t="s">
        <v>44</v>
      </c>
      <c r="N297" s="136" t="s">
        <v>53</v>
      </c>
      <c r="P297" s="137">
        <f>O297*H297</f>
        <v>0</v>
      </c>
      <c r="Q297" s="137">
        <v>0</v>
      </c>
      <c r="R297" s="137">
        <f>Q297*H297</f>
        <v>0</v>
      </c>
      <c r="S297" s="137">
        <v>0</v>
      </c>
      <c r="T297" s="138">
        <f>S297*H297</f>
        <v>0</v>
      </c>
      <c r="AR297" s="139" t="s">
        <v>226</v>
      </c>
      <c r="AT297" s="139" t="s">
        <v>132</v>
      </c>
      <c r="AU297" s="139" t="s">
        <v>21</v>
      </c>
      <c r="AY297" s="17" t="s">
        <v>129</v>
      </c>
      <c r="BE297" s="140">
        <f>IF(N297="základní",J297,0)</f>
        <v>0</v>
      </c>
      <c r="BF297" s="140">
        <f>IF(N297="snížená",J297,0)</f>
        <v>0</v>
      </c>
      <c r="BG297" s="140">
        <f>IF(N297="zákl. přenesená",J297,0)</f>
        <v>0</v>
      </c>
      <c r="BH297" s="140">
        <f>IF(N297="sníž. přenesená",J297,0)</f>
        <v>0</v>
      </c>
      <c r="BI297" s="140">
        <f>IF(N297="nulová",J297,0)</f>
        <v>0</v>
      </c>
      <c r="BJ297" s="17" t="s">
        <v>90</v>
      </c>
      <c r="BK297" s="140">
        <f>ROUND(I297*H297,2)</f>
        <v>0</v>
      </c>
      <c r="BL297" s="17" t="s">
        <v>226</v>
      </c>
      <c r="BM297" s="139" t="s">
        <v>551</v>
      </c>
    </row>
    <row r="298" spans="2:65" s="1" customFormat="1">
      <c r="B298" s="33"/>
      <c r="D298" s="152" t="s">
        <v>190</v>
      </c>
      <c r="F298" s="153" t="s">
        <v>552</v>
      </c>
      <c r="I298" s="154"/>
      <c r="L298" s="33"/>
      <c r="M298" s="155"/>
      <c r="T298" s="54"/>
      <c r="AT298" s="17" t="s">
        <v>190</v>
      </c>
      <c r="AU298" s="17" t="s">
        <v>21</v>
      </c>
    </row>
    <row r="299" spans="2:65" s="11" customFormat="1" ht="22.9" customHeight="1">
      <c r="B299" s="116"/>
      <c r="D299" s="117" t="s">
        <v>81</v>
      </c>
      <c r="E299" s="126" t="s">
        <v>553</v>
      </c>
      <c r="F299" s="126" t="s">
        <v>554</v>
      </c>
      <c r="I299" s="119"/>
      <c r="J299" s="127">
        <f>BK299</f>
        <v>0</v>
      </c>
      <c r="L299" s="116"/>
      <c r="M299" s="121"/>
      <c r="P299" s="122">
        <f>SUM(P300:P302)</f>
        <v>0</v>
      </c>
      <c r="R299" s="122">
        <f>SUM(R300:R302)</f>
        <v>0</v>
      </c>
      <c r="T299" s="123">
        <f>SUM(T300:T302)</f>
        <v>0</v>
      </c>
      <c r="AR299" s="117" t="s">
        <v>21</v>
      </c>
      <c r="AT299" s="124" t="s">
        <v>81</v>
      </c>
      <c r="AU299" s="124" t="s">
        <v>90</v>
      </c>
      <c r="AY299" s="117" t="s">
        <v>129</v>
      </c>
      <c r="BK299" s="125">
        <f>SUM(BK300:BK302)</f>
        <v>0</v>
      </c>
    </row>
    <row r="300" spans="2:65" s="1" customFormat="1" ht="24.2" customHeight="1">
      <c r="B300" s="33"/>
      <c r="C300" s="128" t="s">
        <v>555</v>
      </c>
      <c r="D300" s="128" t="s">
        <v>132</v>
      </c>
      <c r="E300" s="129" t="s">
        <v>556</v>
      </c>
      <c r="F300" s="130" t="s">
        <v>557</v>
      </c>
      <c r="G300" s="131" t="s">
        <v>187</v>
      </c>
      <c r="H300" s="132">
        <v>150</v>
      </c>
      <c r="I300" s="133"/>
      <c r="J300" s="134">
        <f>ROUND(I300*H300,2)</f>
        <v>0</v>
      </c>
      <c r="K300" s="130" t="s">
        <v>188</v>
      </c>
      <c r="L300" s="33"/>
      <c r="M300" s="135" t="s">
        <v>44</v>
      </c>
      <c r="N300" s="136" t="s">
        <v>53</v>
      </c>
      <c r="P300" s="137">
        <f>O300*H300</f>
        <v>0</v>
      </c>
      <c r="Q300" s="137">
        <v>0</v>
      </c>
      <c r="R300" s="137">
        <f>Q300*H300</f>
        <v>0</v>
      </c>
      <c r="S300" s="137">
        <v>0</v>
      </c>
      <c r="T300" s="138">
        <f>S300*H300</f>
        <v>0</v>
      </c>
      <c r="AR300" s="139" t="s">
        <v>226</v>
      </c>
      <c r="AT300" s="139" t="s">
        <v>132</v>
      </c>
      <c r="AU300" s="139" t="s">
        <v>21</v>
      </c>
      <c r="AY300" s="17" t="s">
        <v>129</v>
      </c>
      <c r="BE300" s="140">
        <f>IF(N300="základní",J300,0)</f>
        <v>0</v>
      </c>
      <c r="BF300" s="140">
        <f>IF(N300="snížená",J300,0)</f>
        <v>0</v>
      </c>
      <c r="BG300" s="140">
        <f>IF(N300="zákl. přenesená",J300,0)</f>
        <v>0</v>
      </c>
      <c r="BH300" s="140">
        <f>IF(N300="sníž. přenesená",J300,0)</f>
        <v>0</v>
      </c>
      <c r="BI300" s="140">
        <f>IF(N300="nulová",J300,0)</f>
        <v>0</v>
      </c>
      <c r="BJ300" s="17" t="s">
        <v>90</v>
      </c>
      <c r="BK300" s="140">
        <f>ROUND(I300*H300,2)</f>
        <v>0</v>
      </c>
      <c r="BL300" s="17" t="s">
        <v>226</v>
      </c>
      <c r="BM300" s="139" t="s">
        <v>558</v>
      </c>
    </row>
    <row r="301" spans="2:65" s="1" customFormat="1">
      <c r="B301" s="33"/>
      <c r="D301" s="152" t="s">
        <v>190</v>
      </c>
      <c r="F301" s="153" t="s">
        <v>559</v>
      </c>
      <c r="I301" s="154"/>
      <c r="L301" s="33"/>
      <c r="M301" s="155"/>
      <c r="T301" s="54"/>
      <c r="AT301" s="17" t="s">
        <v>190</v>
      </c>
      <c r="AU301" s="17" t="s">
        <v>21</v>
      </c>
    </row>
    <row r="302" spans="2:65" s="12" customFormat="1">
      <c r="B302" s="141"/>
      <c r="D302" s="142" t="s">
        <v>138</v>
      </c>
      <c r="E302" s="143" t="s">
        <v>44</v>
      </c>
      <c r="F302" s="144" t="s">
        <v>560</v>
      </c>
      <c r="H302" s="145">
        <v>150</v>
      </c>
      <c r="I302" s="146"/>
      <c r="L302" s="141"/>
      <c r="M302" s="147"/>
      <c r="T302" s="148"/>
      <c r="AT302" s="143" t="s">
        <v>138</v>
      </c>
      <c r="AU302" s="143" t="s">
        <v>21</v>
      </c>
      <c r="AV302" s="12" t="s">
        <v>21</v>
      </c>
      <c r="AW302" s="12" t="s">
        <v>42</v>
      </c>
      <c r="AX302" s="12" t="s">
        <v>90</v>
      </c>
      <c r="AY302" s="143" t="s">
        <v>129</v>
      </c>
    </row>
    <row r="303" spans="2:65" s="11" customFormat="1" ht="25.9" customHeight="1">
      <c r="B303" s="116"/>
      <c r="D303" s="117" t="s">
        <v>81</v>
      </c>
      <c r="E303" s="118" t="s">
        <v>200</v>
      </c>
      <c r="F303" s="118" t="s">
        <v>561</v>
      </c>
      <c r="I303" s="119"/>
      <c r="J303" s="120">
        <f>BK303</f>
        <v>0</v>
      </c>
      <c r="L303" s="116"/>
      <c r="M303" s="121"/>
      <c r="P303" s="122">
        <f>P304</f>
        <v>0</v>
      </c>
      <c r="R303" s="122">
        <f>R304</f>
        <v>4.2500000000000003E-2</v>
      </c>
      <c r="T303" s="123">
        <f>T304</f>
        <v>0</v>
      </c>
      <c r="AR303" s="117" t="s">
        <v>142</v>
      </c>
      <c r="AT303" s="124" t="s">
        <v>81</v>
      </c>
      <c r="AU303" s="124" t="s">
        <v>82</v>
      </c>
      <c r="AY303" s="117" t="s">
        <v>129</v>
      </c>
      <c r="BK303" s="125">
        <f>BK304</f>
        <v>0</v>
      </c>
    </row>
    <row r="304" spans="2:65" s="11" customFormat="1" ht="22.9" customHeight="1">
      <c r="B304" s="116"/>
      <c r="D304" s="117" t="s">
        <v>81</v>
      </c>
      <c r="E304" s="126" t="s">
        <v>562</v>
      </c>
      <c r="F304" s="126" t="s">
        <v>563</v>
      </c>
      <c r="I304" s="119"/>
      <c r="J304" s="127">
        <f>BK304</f>
        <v>0</v>
      </c>
      <c r="L304" s="116"/>
      <c r="M304" s="121"/>
      <c r="P304" s="122">
        <f>SUM(P305:P314)</f>
        <v>0</v>
      </c>
      <c r="R304" s="122">
        <f>SUM(R305:R314)</f>
        <v>4.2500000000000003E-2</v>
      </c>
      <c r="T304" s="123">
        <f>SUM(T305:T314)</f>
        <v>0</v>
      </c>
      <c r="AR304" s="117" t="s">
        <v>142</v>
      </c>
      <c r="AT304" s="124" t="s">
        <v>81</v>
      </c>
      <c r="AU304" s="124" t="s">
        <v>90</v>
      </c>
      <c r="AY304" s="117" t="s">
        <v>129</v>
      </c>
      <c r="BK304" s="125">
        <f>SUM(BK305:BK314)</f>
        <v>0</v>
      </c>
    </row>
    <row r="305" spans="2:65" s="1" customFormat="1" ht="16.5" customHeight="1">
      <c r="B305" s="33"/>
      <c r="C305" s="128" t="s">
        <v>564</v>
      </c>
      <c r="D305" s="128" t="s">
        <v>132</v>
      </c>
      <c r="E305" s="129" t="s">
        <v>565</v>
      </c>
      <c r="F305" s="130" t="s">
        <v>566</v>
      </c>
      <c r="G305" s="131" t="s">
        <v>325</v>
      </c>
      <c r="H305" s="132">
        <v>1</v>
      </c>
      <c r="I305" s="133"/>
      <c r="J305" s="134">
        <f>ROUND(I305*H305,2)</f>
        <v>0</v>
      </c>
      <c r="K305" s="130" t="s">
        <v>44</v>
      </c>
      <c r="L305" s="33"/>
      <c r="M305" s="135" t="s">
        <v>44</v>
      </c>
      <c r="N305" s="136" t="s">
        <v>53</v>
      </c>
      <c r="P305" s="137">
        <f>O305*H305</f>
        <v>0</v>
      </c>
      <c r="Q305" s="137">
        <v>0</v>
      </c>
      <c r="R305" s="137">
        <f>Q305*H305</f>
        <v>0</v>
      </c>
      <c r="S305" s="137">
        <v>0</v>
      </c>
      <c r="T305" s="138">
        <f>S305*H305</f>
        <v>0</v>
      </c>
      <c r="AR305" s="139" t="s">
        <v>543</v>
      </c>
      <c r="AT305" s="139" t="s">
        <v>132</v>
      </c>
      <c r="AU305" s="139" t="s">
        <v>21</v>
      </c>
      <c r="AY305" s="17" t="s">
        <v>129</v>
      </c>
      <c r="BE305" s="140">
        <f>IF(N305="základní",J305,0)</f>
        <v>0</v>
      </c>
      <c r="BF305" s="140">
        <f>IF(N305="snížená",J305,0)</f>
        <v>0</v>
      </c>
      <c r="BG305" s="140">
        <f>IF(N305="zákl. přenesená",J305,0)</f>
        <v>0</v>
      </c>
      <c r="BH305" s="140">
        <f>IF(N305="sníž. přenesená",J305,0)</f>
        <v>0</v>
      </c>
      <c r="BI305" s="140">
        <f>IF(N305="nulová",J305,0)</f>
        <v>0</v>
      </c>
      <c r="BJ305" s="17" t="s">
        <v>90</v>
      </c>
      <c r="BK305" s="140">
        <f>ROUND(I305*H305,2)</f>
        <v>0</v>
      </c>
      <c r="BL305" s="17" t="s">
        <v>543</v>
      </c>
      <c r="BM305" s="139" t="s">
        <v>567</v>
      </c>
    </row>
    <row r="306" spans="2:65" s="12" customFormat="1">
      <c r="B306" s="141"/>
      <c r="D306" s="142" t="s">
        <v>138</v>
      </c>
      <c r="E306" s="143" t="s">
        <v>44</v>
      </c>
      <c r="F306" s="144" t="s">
        <v>90</v>
      </c>
      <c r="H306" s="145">
        <v>1</v>
      </c>
      <c r="I306" s="146"/>
      <c r="L306" s="141"/>
      <c r="M306" s="147"/>
      <c r="T306" s="148"/>
      <c r="AT306" s="143" t="s">
        <v>138</v>
      </c>
      <c r="AU306" s="143" t="s">
        <v>21</v>
      </c>
      <c r="AV306" s="12" t="s">
        <v>21</v>
      </c>
      <c r="AW306" s="12" t="s">
        <v>42</v>
      </c>
      <c r="AX306" s="12" t="s">
        <v>90</v>
      </c>
      <c r="AY306" s="143" t="s">
        <v>129</v>
      </c>
    </row>
    <row r="307" spans="2:65" s="1" customFormat="1" ht="16.5" customHeight="1">
      <c r="B307" s="33"/>
      <c r="C307" s="157" t="s">
        <v>568</v>
      </c>
      <c r="D307" s="157" t="s">
        <v>200</v>
      </c>
      <c r="E307" s="158" t="s">
        <v>569</v>
      </c>
      <c r="F307" s="159" t="s">
        <v>570</v>
      </c>
      <c r="G307" s="160" t="s">
        <v>248</v>
      </c>
      <c r="H307" s="161">
        <v>22</v>
      </c>
      <c r="I307" s="162"/>
      <c r="J307" s="163">
        <f>ROUND(I307*H307,2)</f>
        <v>0</v>
      </c>
      <c r="K307" s="159" t="s">
        <v>44</v>
      </c>
      <c r="L307" s="164"/>
      <c r="M307" s="165" t="s">
        <v>44</v>
      </c>
      <c r="N307" s="166" t="s">
        <v>53</v>
      </c>
      <c r="P307" s="137">
        <f>O307*H307</f>
        <v>0</v>
      </c>
      <c r="Q307" s="137">
        <v>0</v>
      </c>
      <c r="R307" s="137">
        <f>Q307*H307</f>
        <v>0</v>
      </c>
      <c r="S307" s="137">
        <v>0</v>
      </c>
      <c r="T307" s="138">
        <f>S307*H307</f>
        <v>0</v>
      </c>
      <c r="AR307" s="139" t="s">
        <v>225</v>
      </c>
      <c r="AT307" s="139" t="s">
        <v>200</v>
      </c>
      <c r="AU307" s="139" t="s">
        <v>21</v>
      </c>
      <c r="AY307" s="17" t="s">
        <v>129</v>
      </c>
      <c r="BE307" s="140">
        <f>IF(N307="základní",J307,0)</f>
        <v>0</v>
      </c>
      <c r="BF307" s="140">
        <f>IF(N307="snížená",J307,0)</f>
        <v>0</v>
      </c>
      <c r="BG307" s="140">
        <f>IF(N307="zákl. přenesená",J307,0)</f>
        <v>0</v>
      </c>
      <c r="BH307" s="140">
        <f>IF(N307="sníž. přenesená",J307,0)</f>
        <v>0</v>
      </c>
      <c r="BI307" s="140">
        <f>IF(N307="nulová",J307,0)</f>
        <v>0</v>
      </c>
      <c r="BJ307" s="17" t="s">
        <v>90</v>
      </c>
      <c r="BK307" s="140">
        <f>ROUND(I307*H307,2)</f>
        <v>0</v>
      </c>
      <c r="BL307" s="17" t="s">
        <v>226</v>
      </c>
      <c r="BM307" s="139" t="s">
        <v>571</v>
      </c>
    </row>
    <row r="308" spans="2:65" s="12" customFormat="1">
      <c r="B308" s="141"/>
      <c r="D308" s="142" t="s">
        <v>138</v>
      </c>
      <c r="E308" s="143" t="s">
        <v>44</v>
      </c>
      <c r="F308" s="144" t="s">
        <v>306</v>
      </c>
      <c r="H308" s="145">
        <v>22</v>
      </c>
      <c r="I308" s="146"/>
      <c r="L308" s="141"/>
      <c r="M308" s="147"/>
      <c r="T308" s="148"/>
      <c r="AT308" s="143" t="s">
        <v>138</v>
      </c>
      <c r="AU308" s="143" t="s">
        <v>21</v>
      </c>
      <c r="AV308" s="12" t="s">
        <v>21</v>
      </c>
      <c r="AW308" s="12" t="s">
        <v>42</v>
      </c>
      <c r="AX308" s="12" t="s">
        <v>90</v>
      </c>
      <c r="AY308" s="143" t="s">
        <v>129</v>
      </c>
    </row>
    <row r="309" spans="2:65" s="1" customFormat="1" ht="16.5" customHeight="1">
      <c r="B309" s="33"/>
      <c r="C309" s="157" t="s">
        <v>572</v>
      </c>
      <c r="D309" s="157" t="s">
        <v>200</v>
      </c>
      <c r="E309" s="158" t="s">
        <v>573</v>
      </c>
      <c r="F309" s="159" t="s">
        <v>574</v>
      </c>
      <c r="G309" s="160" t="s">
        <v>208</v>
      </c>
      <c r="H309" s="161">
        <v>250</v>
      </c>
      <c r="I309" s="162"/>
      <c r="J309" s="163">
        <f>ROUND(I309*H309,2)</f>
        <v>0</v>
      </c>
      <c r="K309" s="159" t="s">
        <v>188</v>
      </c>
      <c r="L309" s="164"/>
      <c r="M309" s="165" t="s">
        <v>44</v>
      </c>
      <c r="N309" s="166" t="s">
        <v>53</v>
      </c>
      <c r="P309" s="137">
        <f>O309*H309</f>
        <v>0</v>
      </c>
      <c r="Q309" s="137">
        <v>1.7000000000000001E-4</v>
      </c>
      <c r="R309" s="137">
        <f>Q309*H309</f>
        <v>4.2500000000000003E-2</v>
      </c>
      <c r="S309" s="137">
        <v>0</v>
      </c>
      <c r="T309" s="138">
        <f>S309*H309</f>
        <v>0</v>
      </c>
      <c r="AR309" s="139" t="s">
        <v>225</v>
      </c>
      <c r="AT309" s="139" t="s">
        <v>200</v>
      </c>
      <c r="AU309" s="139" t="s">
        <v>21</v>
      </c>
      <c r="AY309" s="17" t="s">
        <v>129</v>
      </c>
      <c r="BE309" s="140">
        <f>IF(N309="základní",J309,0)</f>
        <v>0</v>
      </c>
      <c r="BF309" s="140">
        <f>IF(N309="snížená",J309,0)</f>
        <v>0</v>
      </c>
      <c r="BG309" s="140">
        <f>IF(N309="zákl. přenesená",J309,0)</f>
        <v>0</v>
      </c>
      <c r="BH309" s="140">
        <f>IF(N309="sníž. přenesená",J309,0)</f>
        <v>0</v>
      </c>
      <c r="BI309" s="140">
        <f>IF(N309="nulová",J309,0)</f>
        <v>0</v>
      </c>
      <c r="BJ309" s="17" t="s">
        <v>90</v>
      </c>
      <c r="BK309" s="140">
        <f>ROUND(I309*H309,2)</f>
        <v>0</v>
      </c>
      <c r="BL309" s="17" t="s">
        <v>226</v>
      </c>
      <c r="BM309" s="139" t="s">
        <v>575</v>
      </c>
    </row>
    <row r="310" spans="2:65" s="12" customFormat="1">
      <c r="B310" s="141"/>
      <c r="D310" s="142" t="s">
        <v>138</v>
      </c>
      <c r="E310" s="143" t="s">
        <v>44</v>
      </c>
      <c r="F310" s="144" t="s">
        <v>576</v>
      </c>
      <c r="H310" s="145">
        <v>250</v>
      </c>
      <c r="I310" s="146"/>
      <c r="L310" s="141"/>
      <c r="M310" s="147"/>
      <c r="T310" s="148"/>
      <c r="AT310" s="143" t="s">
        <v>138</v>
      </c>
      <c r="AU310" s="143" t="s">
        <v>21</v>
      </c>
      <c r="AV310" s="12" t="s">
        <v>21</v>
      </c>
      <c r="AW310" s="12" t="s">
        <v>42</v>
      </c>
      <c r="AX310" s="12" t="s">
        <v>90</v>
      </c>
      <c r="AY310" s="143" t="s">
        <v>129</v>
      </c>
    </row>
    <row r="311" spans="2:65" s="1" customFormat="1" ht="16.5" customHeight="1">
      <c r="B311" s="33"/>
      <c r="C311" s="157" t="s">
        <v>577</v>
      </c>
      <c r="D311" s="157" t="s">
        <v>200</v>
      </c>
      <c r="E311" s="158" t="s">
        <v>578</v>
      </c>
      <c r="F311" s="159" t="s">
        <v>579</v>
      </c>
      <c r="G311" s="160" t="s">
        <v>248</v>
      </c>
      <c r="H311" s="161">
        <v>2</v>
      </c>
      <c r="I311" s="162"/>
      <c r="J311" s="163">
        <f>ROUND(I311*H311,2)</f>
        <v>0</v>
      </c>
      <c r="K311" s="159" t="s">
        <v>44</v>
      </c>
      <c r="L311" s="164"/>
      <c r="M311" s="165" t="s">
        <v>44</v>
      </c>
      <c r="N311" s="166" t="s">
        <v>53</v>
      </c>
      <c r="P311" s="137">
        <f>O311*H311</f>
        <v>0</v>
      </c>
      <c r="Q311" s="137">
        <v>0</v>
      </c>
      <c r="R311" s="137">
        <f>Q311*H311</f>
        <v>0</v>
      </c>
      <c r="S311" s="137">
        <v>0</v>
      </c>
      <c r="T311" s="138">
        <f>S311*H311</f>
        <v>0</v>
      </c>
      <c r="AR311" s="139" t="s">
        <v>225</v>
      </c>
      <c r="AT311" s="139" t="s">
        <v>200</v>
      </c>
      <c r="AU311" s="139" t="s">
        <v>21</v>
      </c>
      <c r="AY311" s="17" t="s">
        <v>129</v>
      </c>
      <c r="BE311" s="140">
        <f>IF(N311="základní",J311,0)</f>
        <v>0</v>
      </c>
      <c r="BF311" s="140">
        <f>IF(N311="snížená",J311,0)</f>
        <v>0</v>
      </c>
      <c r="BG311" s="140">
        <f>IF(N311="zákl. přenesená",J311,0)</f>
        <v>0</v>
      </c>
      <c r="BH311" s="140">
        <f>IF(N311="sníž. přenesená",J311,0)</f>
        <v>0</v>
      </c>
      <c r="BI311" s="140">
        <f>IF(N311="nulová",J311,0)</f>
        <v>0</v>
      </c>
      <c r="BJ311" s="17" t="s">
        <v>90</v>
      </c>
      <c r="BK311" s="140">
        <f>ROUND(I311*H311,2)</f>
        <v>0</v>
      </c>
      <c r="BL311" s="17" t="s">
        <v>226</v>
      </c>
      <c r="BM311" s="139" t="s">
        <v>580</v>
      </c>
    </row>
    <row r="312" spans="2:65" s="12" customFormat="1">
      <c r="B312" s="141"/>
      <c r="D312" s="142" t="s">
        <v>138</v>
      </c>
      <c r="E312" s="143" t="s">
        <v>44</v>
      </c>
      <c r="F312" s="144" t="s">
        <v>21</v>
      </c>
      <c r="H312" s="145">
        <v>2</v>
      </c>
      <c r="I312" s="146"/>
      <c r="L312" s="141"/>
      <c r="M312" s="147"/>
      <c r="T312" s="148"/>
      <c r="AT312" s="143" t="s">
        <v>138</v>
      </c>
      <c r="AU312" s="143" t="s">
        <v>21</v>
      </c>
      <c r="AV312" s="12" t="s">
        <v>21</v>
      </c>
      <c r="AW312" s="12" t="s">
        <v>42</v>
      </c>
      <c r="AX312" s="12" t="s">
        <v>90</v>
      </c>
      <c r="AY312" s="143" t="s">
        <v>129</v>
      </c>
    </row>
    <row r="313" spans="2:65" s="1" customFormat="1" ht="16.5" customHeight="1">
      <c r="B313" s="33"/>
      <c r="C313" s="157" t="s">
        <v>581</v>
      </c>
      <c r="D313" s="157" t="s">
        <v>200</v>
      </c>
      <c r="E313" s="158" t="s">
        <v>582</v>
      </c>
      <c r="F313" s="159" t="s">
        <v>583</v>
      </c>
      <c r="G313" s="160" t="s">
        <v>325</v>
      </c>
      <c r="H313" s="161">
        <v>1</v>
      </c>
      <c r="I313" s="162"/>
      <c r="J313" s="163">
        <f>ROUND(I313*H313,2)</f>
        <v>0</v>
      </c>
      <c r="K313" s="159" t="s">
        <v>44</v>
      </c>
      <c r="L313" s="164"/>
      <c r="M313" s="165" t="s">
        <v>44</v>
      </c>
      <c r="N313" s="166" t="s">
        <v>53</v>
      </c>
      <c r="P313" s="137">
        <f>O313*H313</f>
        <v>0</v>
      </c>
      <c r="Q313" s="137">
        <v>0</v>
      </c>
      <c r="R313" s="137">
        <f>Q313*H313</f>
        <v>0</v>
      </c>
      <c r="S313" s="137">
        <v>0</v>
      </c>
      <c r="T313" s="138">
        <f>S313*H313</f>
        <v>0</v>
      </c>
      <c r="AR313" s="139" t="s">
        <v>225</v>
      </c>
      <c r="AT313" s="139" t="s">
        <v>200</v>
      </c>
      <c r="AU313" s="139" t="s">
        <v>21</v>
      </c>
      <c r="AY313" s="17" t="s">
        <v>129</v>
      </c>
      <c r="BE313" s="140">
        <f>IF(N313="základní",J313,0)</f>
        <v>0</v>
      </c>
      <c r="BF313" s="140">
        <f>IF(N313="snížená",J313,0)</f>
        <v>0</v>
      </c>
      <c r="BG313" s="140">
        <f>IF(N313="zákl. přenesená",J313,0)</f>
        <v>0</v>
      </c>
      <c r="BH313" s="140">
        <f>IF(N313="sníž. přenesená",J313,0)</f>
        <v>0</v>
      </c>
      <c r="BI313" s="140">
        <f>IF(N313="nulová",J313,0)</f>
        <v>0</v>
      </c>
      <c r="BJ313" s="17" t="s">
        <v>90</v>
      </c>
      <c r="BK313" s="140">
        <f>ROUND(I313*H313,2)</f>
        <v>0</v>
      </c>
      <c r="BL313" s="17" t="s">
        <v>226</v>
      </c>
      <c r="BM313" s="139" t="s">
        <v>584</v>
      </c>
    </row>
    <row r="314" spans="2:65" s="12" customFormat="1">
      <c r="B314" s="141"/>
      <c r="D314" s="142" t="s">
        <v>138</v>
      </c>
      <c r="E314" s="143" t="s">
        <v>44</v>
      </c>
      <c r="F314" s="144" t="s">
        <v>90</v>
      </c>
      <c r="H314" s="145">
        <v>1</v>
      </c>
      <c r="I314" s="146"/>
      <c r="L314" s="141"/>
      <c r="M314" s="147"/>
      <c r="T314" s="148"/>
      <c r="AT314" s="143" t="s">
        <v>138</v>
      </c>
      <c r="AU314" s="143" t="s">
        <v>21</v>
      </c>
      <c r="AV314" s="12" t="s">
        <v>21</v>
      </c>
      <c r="AW314" s="12" t="s">
        <v>42</v>
      </c>
      <c r="AX314" s="12" t="s">
        <v>90</v>
      </c>
      <c r="AY314" s="143" t="s">
        <v>129</v>
      </c>
    </row>
    <row r="315" spans="2:65" s="11" customFormat="1" ht="25.9" customHeight="1">
      <c r="B315" s="116"/>
      <c r="D315" s="117" t="s">
        <v>81</v>
      </c>
      <c r="E315" s="118" t="s">
        <v>127</v>
      </c>
      <c r="F315" s="118" t="s">
        <v>88</v>
      </c>
      <c r="I315" s="119"/>
      <c r="J315" s="120">
        <f>BK315</f>
        <v>0</v>
      </c>
      <c r="L315" s="116"/>
      <c r="M315" s="121"/>
      <c r="P315" s="122">
        <f>P316</f>
        <v>0</v>
      </c>
      <c r="R315" s="122">
        <f>R316</f>
        <v>0</v>
      </c>
      <c r="T315" s="123">
        <f>T316</f>
        <v>0</v>
      </c>
      <c r="AR315" s="117" t="s">
        <v>128</v>
      </c>
      <c r="AT315" s="124" t="s">
        <v>81</v>
      </c>
      <c r="AU315" s="124" t="s">
        <v>82</v>
      </c>
      <c r="AY315" s="117" t="s">
        <v>129</v>
      </c>
      <c r="BK315" s="125">
        <f>BK316</f>
        <v>0</v>
      </c>
    </row>
    <row r="316" spans="2:65" s="11" customFormat="1" ht="22.9" customHeight="1">
      <c r="B316" s="116"/>
      <c r="D316" s="117" t="s">
        <v>81</v>
      </c>
      <c r="E316" s="126" t="s">
        <v>150</v>
      </c>
      <c r="F316" s="126" t="s">
        <v>151</v>
      </c>
      <c r="I316" s="119"/>
      <c r="J316" s="127">
        <f>BK316</f>
        <v>0</v>
      </c>
      <c r="L316" s="116"/>
      <c r="M316" s="121"/>
      <c r="P316" s="122">
        <f>SUM(P317:P320)</f>
        <v>0</v>
      </c>
      <c r="R316" s="122">
        <f>SUM(R317:R320)</f>
        <v>0</v>
      </c>
      <c r="T316" s="123">
        <f>SUM(T317:T320)</f>
        <v>0</v>
      </c>
      <c r="AR316" s="117" t="s">
        <v>128</v>
      </c>
      <c r="AT316" s="124" t="s">
        <v>81</v>
      </c>
      <c r="AU316" s="124" t="s">
        <v>90</v>
      </c>
      <c r="AY316" s="117" t="s">
        <v>129</v>
      </c>
      <c r="BK316" s="125">
        <f>SUM(BK317:BK320)</f>
        <v>0</v>
      </c>
    </row>
    <row r="317" spans="2:65" s="1" customFormat="1" ht="16.5" customHeight="1">
      <c r="B317" s="33"/>
      <c r="C317" s="128" t="s">
        <v>585</v>
      </c>
      <c r="D317" s="128" t="s">
        <v>132</v>
      </c>
      <c r="E317" s="129" t="s">
        <v>586</v>
      </c>
      <c r="F317" s="130" t="s">
        <v>587</v>
      </c>
      <c r="G317" s="131" t="s">
        <v>208</v>
      </c>
      <c r="H317" s="132">
        <v>132.4</v>
      </c>
      <c r="I317" s="133"/>
      <c r="J317" s="134">
        <f>ROUND(I317*H317,2)</f>
        <v>0</v>
      </c>
      <c r="K317" s="130" t="s">
        <v>188</v>
      </c>
      <c r="L317" s="33"/>
      <c r="M317" s="135" t="s">
        <v>44</v>
      </c>
      <c r="N317" s="136" t="s">
        <v>53</v>
      </c>
      <c r="P317" s="137">
        <f>O317*H317</f>
        <v>0</v>
      </c>
      <c r="Q317" s="137">
        <v>0</v>
      </c>
      <c r="R317" s="137">
        <f>Q317*H317</f>
        <v>0</v>
      </c>
      <c r="S317" s="137">
        <v>0</v>
      </c>
      <c r="T317" s="138">
        <f>S317*H317</f>
        <v>0</v>
      </c>
      <c r="AR317" s="139" t="s">
        <v>136</v>
      </c>
      <c r="AT317" s="139" t="s">
        <v>132</v>
      </c>
      <c r="AU317" s="139" t="s">
        <v>21</v>
      </c>
      <c r="AY317" s="17" t="s">
        <v>129</v>
      </c>
      <c r="BE317" s="140">
        <f>IF(N317="základní",J317,0)</f>
        <v>0</v>
      </c>
      <c r="BF317" s="140">
        <f>IF(N317="snížená",J317,0)</f>
        <v>0</v>
      </c>
      <c r="BG317" s="140">
        <f>IF(N317="zákl. přenesená",J317,0)</f>
        <v>0</v>
      </c>
      <c r="BH317" s="140">
        <f>IF(N317="sníž. přenesená",J317,0)</f>
        <v>0</v>
      </c>
      <c r="BI317" s="140">
        <f>IF(N317="nulová",J317,0)</f>
        <v>0</v>
      </c>
      <c r="BJ317" s="17" t="s">
        <v>90</v>
      </c>
      <c r="BK317" s="140">
        <f>ROUND(I317*H317,2)</f>
        <v>0</v>
      </c>
      <c r="BL317" s="17" t="s">
        <v>136</v>
      </c>
      <c r="BM317" s="139" t="s">
        <v>588</v>
      </c>
    </row>
    <row r="318" spans="2:65" s="1" customFormat="1">
      <c r="B318" s="33"/>
      <c r="D318" s="152" t="s">
        <v>190</v>
      </c>
      <c r="F318" s="153" t="s">
        <v>589</v>
      </c>
      <c r="I318" s="154"/>
      <c r="L318" s="33"/>
      <c r="M318" s="155"/>
      <c r="T318" s="54"/>
      <c r="AT318" s="17" t="s">
        <v>190</v>
      </c>
      <c r="AU318" s="17" t="s">
        <v>21</v>
      </c>
    </row>
    <row r="319" spans="2:65" s="1" customFormat="1">
      <c r="B319" s="33"/>
      <c r="D319" s="142" t="s">
        <v>197</v>
      </c>
      <c r="F319" s="156" t="s">
        <v>590</v>
      </c>
      <c r="I319" s="154"/>
      <c r="L319" s="33"/>
      <c r="M319" s="155"/>
      <c r="T319" s="54"/>
      <c r="AT319" s="17" t="s">
        <v>197</v>
      </c>
      <c r="AU319" s="17" t="s">
        <v>21</v>
      </c>
    </row>
    <row r="320" spans="2:65" s="12" customFormat="1">
      <c r="B320" s="141"/>
      <c r="D320" s="142" t="s">
        <v>138</v>
      </c>
      <c r="E320" s="143" t="s">
        <v>44</v>
      </c>
      <c r="F320" s="144" t="s">
        <v>591</v>
      </c>
      <c r="H320" s="145">
        <v>132.4</v>
      </c>
      <c r="I320" s="146"/>
      <c r="L320" s="141"/>
      <c r="M320" s="149"/>
      <c r="N320" s="150"/>
      <c r="O320" s="150"/>
      <c r="P320" s="150"/>
      <c r="Q320" s="150"/>
      <c r="R320" s="150"/>
      <c r="S320" s="150"/>
      <c r="T320" s="151"/>
      <c r="AT320" s="143" t="s">
        <v>138</v>
      </c>
      <c r="AU320" s="143" t="s">
        <v>21</v>
      </c>
      <c r="AV320" s="12" t="s">
        <v>21</v>
      </c>
      <c r="AW320" s="12" t="s">
        <v>42</v>
      </c>
      <c r="AX320" s="12" t="s">
        <v>90</v>
      </c>
      <c r="AY320" s="143" t="s">
        <v>129</v>
      </c>
    </row>
    <row r="321" spans="2:12" s="1" customFormat="1" ht="6.95" customHeight="1">
      <c r="B321" s="42"/>
      <c r="C321" s="43"/>
      <c r="D321" s="43"/>
      <c r="E321" s="43"/>
      <c r="F321" s="43"/>
      <c r="G321" s="43"/>
      <c r="H321" s="43"/>
      <c r="I321" s="43"/>
      <c r="J321" s="43"/>
      <c r="K321" s="43"/>
      <c r="L321" s="33"/>
    </row>
  </sheetData>
  <sheetProtection algorithmName="SHA-512" hashValue="H8ElH5LfOW+qWaRSz8IILeH4LWcAioqtX4zc63dMQePZqutR6oMLqeb/SRrh7VBdC05RG+MKNy8KXT9F50zcOQ==" saltValue="/YcLmC3tAfA6o63xn3Ls2JXPLKPKeqasJ9UdsbTLfRcCojDrIbFPS1KFmXWfDTsVgjQbK42cHBLCvUcb4ju41A==" spinCount="100000" sheet="1" objects="1" scenarios="1" formatColumns="0" formatRows="0" autoFilter="0"/>
  <autoFilter ref="C91:K320" xr:uid="{00000000-0009-0000-0000-000002000000}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hyperlinks>
    <hyperlink ref="F96" r:id="rId1" xr:uid="{00000000-0004-0000-0200-000000000000}"/>
    <hyperlink ref="F99" r:id="rId2" xr:uid="{00000000-0004-0000-0200-000001000000}"/>
    <hyperlink ref="F106" r:id="rId3" xr:uid="{00000000-0004-0000-0200-000002000000}"/>
    <hyperlink ref="F110" r:id="rId4" xr:uid="{00000000-0004-0000-0200-000003000000}"/>
    <hyperlink ref="F113" r:id="rId5" xr:uid="{00000000-0004-0000-0200-000004000000}"/>
    <hyperlink ref="F134" r:id="rId6" xr:uid="{00000000-0004-0000-0200-000005000000}"/>
    <hyperlink ref="F140" r:id="rId7" xr:uid="{00000000-0004-0000-0200-000006000000}"/>
    <hyperlink ref="F143" r:id="rId8" xr:uid="{00000000-0004-0000-0200-000007000000}"/>
    <hyperlink ref="F148" r:id="rId9" xr:uid="{00000000-0004-0000-0200-000008000000}"/>
    <hyperlink ref="F151" r:id="rId10" xr:uid="{00000000-0004-0000-0200-000009000000}"/>
    <hyperlink ref="F157" r:id="rId11" xr:uid="{00000000-0004-0000-0200-00000A000000}"/>
    <hyperlink ref="F160" r:id="rId12" xr:uid="{00000000-0004-0000-0200-00000B000000}"/>
    <hyperlink ref="F165" r:id="rId13" xr:uid="{00000000-0004-0000-0200-00000C000000}"/>
    <hyperlink ref="F202" r:id="rId14" xr:uid="{00000000-0004-0000-0200-00000D000000}"/>
    <hyperlink ref="F204" r:id="rId15" xr:uid="{00000000-0004-0000-0200-00000E000000}"/>
    <hyperlink ref="F206" r:id="rId16" xr:uid="{00000000-0004-0000-0200-00000F000000}"/>
    <hyperlink ref="F209" r:id="rId17" xr:uid="{00000000-0004-0000-0200-000010000000}"/>
    <hyperlink ref="F211" r:id="rId18" xr:uid="{00000000-0004-0000-0200-000011000000}"/>
    <hyperlink ref="F214" r:id="rId19" xr:uid="{00000000-0004-0000-0200-000012000000}"/>
    <hyperlink ref="F217" r:id="rId20" xr:uid="{00000000-0004-0000-0200-000013000000}"/>
    <hyperlink ref="F220" r:id="rId21" xr:uid="{00000000-0004-0000-0200-000014000000}"/>
    <hyperlink ref="F223" r:id="rId22" xr:uid="{00000000-0004-0000-0200-000015000000}"/>
    <hyperlink ref="F225" r:id="rId23" xr:uid="{00000000-0004-0000-0200-000016000000}"/>
    <hyperlink ref="F229" r:id="rId24" xr:uid="{00000000-0004-0000-0200-000017000000}"/>
    <hyperlink ref="F238" r:id="rId25" xr:uid="{00000000-0004-0000-0200-000018000000}"/>
    <hyperlink ref="F253" r:id="rId26" xr:uid="{00000000-0004-0000-0200-000019000000}"/>
    <hyperlink ref="F255" r:id="rId27" xr:uid="{00000000-0004-0000-0200-00001A000000}"/>
    <hyperlink ref="F267" r:id="rId28" xr:uid="{00000000-0004-0000-0200-00001B000000}"/>
    <hyperlink ref="F276" r:id="rId29" xr:uid="{00000000-0004-0000-0200-00001C000000}"/>
    <hyperlink ref="F281" r:id="rId30" xr:uid="{00000000-0004-0000-0200-00001D000000}"/>
    <hyperlink ref="F286" r:id="rId31" xr:uid="{00000000-0004-0000-0200-00001E000000}"/>
    <hyperlink ref="F292" r:id="rId32" xr:uid="{00000000-0004-0000-0200-00001F000000}"/>
    <hyperlink ref="F296" r:id="rId33" xr:uid="{00000000-0004-0000-0200-000020000000}"/>
    <hyperlink ref="F298" r:id="rId34" xr:uid="{00000000-0004-0000-0200-000021000000}"/>
    <hyperlink ref="F301" r:id="rId35" xr:uid="{00000000-0004-0000-0200-000022000000}"/>
    <hyperlink ref="F318" r:id="rId36" xr:uid="{00000000-0004-0000-0200-00002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98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21</v>
      </c>
    </row>
    <row r="4" spans="2:46" ht="24.95" customHeight="1">
      <c r="B4" s="20"/>
      <c r="D4" s="21" t="s">
        <v>102</v>
      </c>
      <c r="L4" s="20"/>
      <c r="M4" s="86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2" t="str">
        <f>'Rekapitulace stavby'!K6</f>
        <v>VD Švihov - oprava nátěru přístupové lávky na SO</v>
      </c>
      <c r="F7" s="313"/>
      <c r="G7" s="313"/>
      <c r="H7" s="313"/>
      <c r="L7" s="20"/>
    </row>
    <row r="8" spans="2:46" s="1" customFormat="1" ht="12" customHeight="1">
      <c r="B8" s="33"/>
      <c r="D8" s="27" t="s">
        <v>103</v>
      </c>
      <c r="L8" s="33"/>
    </row>
    <row r="9" spans="2:46" s="1" customFormat="1" ht="16.5" customHeight="1">
      <c r="B9" s="33"/>
      <c r="E9" s="302" t="s">
        <v>592</v>
      </c>
      <c r="F9" s="311"/>
      <c r="G9" s="311"/>
      <c r="H9" s="311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21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0" t="str">
        <f>'Rekapitulace stavby'!AN8</f>
        <v>19. 3. 2024</v>
      </c>
      <c r="L12" s="33"/>
    </row>
    <row r="13" spans="2:46" s="1" customFormat="1" ht="21.75" customHeight="1">
      <c r="B13" s="33"/>
      <c r="D13" s="24" t="s">
        <v>26</v>
      </c>
      <c r="F13" s="29" t="s">
        <v>27</v>
      </c>
      <c r="I13" s="24" t="s">
        <v>28</v>
      </c>
      <c r="J13" s="29" t="s">
        <v>29</v>
      </c>
      <c r="L13" s="33"/>
    </row>
    <row r="14" spans="2:46" s="1" customFormat="1" ht="12" customHeight="1">
      <c r="B14" s="33"/>
      <c r="D14" s="27" t="s">
        <v>30</v>
      </c>
      <c r="I14" s="27" t="s">
        <v>31</v>
      </c>
      <c r="J14" s="25" t="s">
        <v>32</v>
      </c>
      <c r="L14" s="33"/>
    </row>
    <row r="15" spans="2:46" s="1" customFormat="1" ht="18" customHeight="1">
      <c r="B15" s="33"/>
      <c r="E15" s="25" t="s">
        <v>33</v>
      </c>
      <c r="I15" s="27" t="s">
        <v>34</v>
      </c>
      <c r="J15" s="25" t="s">
        <v>35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7" t="s">
        <v>36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14" t="str">
        <f>'Rekapitulace stavby'!E14</f>
        <v>Vyplň údaj</v>
      </c>
      <c r="F18" s="285"/>
      <c r="G18" s="285"/>
      <c r="H18" s="285"/>
      <c r="I18" s="27" t="s">
        <v>34</v>
      </c>
      <c r="J18" s="28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7" t="s">
        <v>38</v>
      </c>
      <c r="I20" s="27" t="s">
        <v>31</v>
      </c>
      <c r="J20" s="25" t="s">
        <v>593</v>
      </c>
      <c r="L20" s="33"/>
    </row>
    <row r="21" spans="2:12" s="1" customFormat="1" ht="18" customHeight="1">
      <c r="B21" s="33"/>
      <c r="E21" s="25" t="s">
        <v>594</v>
      </c>
      <c r="I21" s="27" t="s">
        <v>34</v>
      </c>
      <c r="J21" s="25" t="s">
        <v>595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7" t="s">
        <v>43</v>
      </c>
      <c r="I23" s="27" t="s">
        <v>31</v>
      </c>
      <c r="J23" s="25" t="s">
        <v>44</v>
      </c>
      <c r="L23" s="33"/>
    </row>
    <row r="24" spans="2:12" s="1" customFormat="1" ht="18" customHeight="1">
      <c r="B24" s="33"/>
      <c r="E24" s="25" t="s">
        <v>45</v>
      </c>
      <c r="I24" s="27" t="s">
        <v>34</v>
      </c>
      <c r="J24" s="25" t="s">
        <v>44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7" t="s">
        <v>46</v>
      </c>
      <c r="L26" s="33"/>
    </row>
    <row r="27" spans="2:12" s="7" customFormat="1" ht="16.5" customHeight="1">
      <c r="B27" s="87"/>
      <c r="E27" s="289" t="s">
        <v>44</v>
      </c>
      <c r="F27" s="289"/>
      <c r="G27" s="289"/>
      <c r="H27" s="289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48</v>
      </c>
      <c r="J30" s="64">
        <f>ROUND(J83,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50</v>
      </c>
      <c r="I32" s="36" t="s">
        <v>49</v>
      </c>
      <c r="J32" s="36" t="s">
        <v>51</v>
      </c>
      <c r="L32" s="33"/>
    </row>
    <row r="33" spans="2:12" s="1" customFormat="1" ht="14.45" customHeight="1">
      <c r="B33" s="33"/>
      <c r="D33" s="53" t="s">
        <v>52</v>
      </c>
      <c r="E33" s="27" t="s">
        <v>53</v>
      </c>
      <c r="F33" s="89">
        <f>ROUND((SUM(BE83:BE128)),  2)</f>
        <v>0</v>
      </c>
      <c r="I33" s="90">
        <v>0.21</v>
      </c>
      <c r="J33" s="89">
        <f>ROUND(((SUM(BE83:BE128))*I33),  2)</f>
        <v>0</v>
      </c>
      <c r="L33" s="33"/>
    </row>
    <row r="34" spans="2:12" s="1" customFormat="1" ht="14.45" customHeight="1">
      <c r="B34" s="33"/>
      <c r="E34" s="27" t="s">
        <v>54</v>
      </c>
      <c r="F34" s="89">
        <f>ROUND((SUM(BF83:BF128)),  2)</f>
        <v>0</v>
      </c>
      <c r="I34" s="90">
        <v>0.12</v>
      </c>
      <c r="J34" s="89">
        <f>ROUND(((SUM(BF83:BF128))*I34),  2)</f>
        <v>0</v>
      </c>
      <c r="L34" s="33"/>
    </row>
    <row r="35" spans="2:12" s="1" customFormat="1" ht="14.45" hidden="1" customHeight="1">
      <c r="B35" s="33"/>
      <c r="E35" s="27" t="s">
        <v>55</v>
      </c>
      <c r="F35" s="89">
        <f>ROUND((SUM(BG83:BG128)),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7" t="s">
        <v>56</v>
      </c>
      <c r="F36" s="89">
        <f>ROUND((SUM(BH83:BH128)),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7" t="s">
        <v>57</v>
      </c>
      <c r="F37" s="89">
        <f>ROUND((SUM(BI83:BI128)),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58</v>
      </c>
      <c r="E39" s="55"/>
      <c r="F39" s="55"/>
      <c r="G39" s="93" t="s">
        <v>59</v>
      </c>
      <c r="H39" s="94" t="s">
        <v>60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1" t="s">
        <v>105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12" t="str">
        <f>E7</f>
        <v>VD Švihov - oprava nátěru přístupové lávky na SO</v>
      </c>
      <c r="F48" s="313"/>
      <c r="G48" s="313"/>
      <c r="H48" s="313"/>
      <c r="L48" s="33"/>
    </row>
    <row r="49" spans="2:47" s="1" customFormat="1" ht="12" customHeight="1">
      <c r="B49" s="33"/>
      <c r="C49" s="27" t="s">
        <v>103</v>
      </c>
      <c r="L49" s="33"/>
    </row>
    <row r="50" spans="2:47" s="1" customFormat="1" ht="16.5" customHeight="1">
      <c r="B50" s="33"/>
      <c r="E50" s="302" t="str">
        <f>E9</f>
        <v>SO-02 - Zesílení ocelové lávky</v>
      </c>
      <c r="F50" s="311"/>
      <c r="G50" s="311"/>
      <c r="H50" s="311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VD Švihov</v>
      </c>
      <c r="I52" s="27" t="s">
        <v>24</v>
      </c>
      <c r="J52" s="50" t="str">
        <f>IF(J12="","",J12)</f>
        <v>19. 3. 2024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7" t="s">
        <v>30</v>
      </c>
      <c r="F54" s="25" t="str">
        <f>E15</f>
        <v>Povodí Vltavy, státní podnik</v>
      </c>
      <c r="I54" s="27" t="s">
        <v>38</v>
      </c>
      <c r="J54" s="31" t="str">
        <f>E21</f>
        <v>TechTest s.r.o.</v>
      </c>
      <c r="L54" s="33"/>
    </row>
    <row r="55" spans="2:47" s="1" customFormat="1" ht="25.7" customHeight="1">
      <c r="B55" s="33"/>
      <c r="C55" s="27" t="s">
        <v>36</v>
      </c>
      <c r="F55" s="25" t="str">
        <f>IF(E18="","",E18)</f>
        <v>Vyplň údaj</v>
      </c>
      <c r="I55" s="27" t="s">
        <v>43</v>
      </c>
      <c r="J55" s="31" t="str">
        <f>E24</f>
        <v>Ing. Martina Zamlinská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106</v>
      </c>
      <c r="D57" s="91"/>
      <c r="E57" s="91"/>
      <c r="F57" s="91"/>
      <c r="G57" s="91"/>
      <c r="H57" s="91"/>
      <c r="I57" s="91"/>
      <c r="J57" s="98" t="s">
        <v>107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80</v>
      </c>
      <c r="J59" s="64">
        <f>J83</f>
        <v>0</v>
      </c>
      <c r="L59" s="33"/>
      <c r="AU59" s="17" t="s">
        <v>108</v>
      </c>
    </row>
    <row r="60" spans="2:47" s="8" customFormat="1" ht="24.95" customHeight="1">
      <c r="B60" s="100"/>
      <c r="D60" s="101" t="s">
        <v>171</v>
      </c>
      <c r="E60" s="102"/>
      <c r="F60" s="102"/>
      <c r="G60" s="102"/>
      <c r="H60" s="102"/>
      <c r="I60" s="102"/>
      <c r="J60" s="103">
        <f>J84</f>
        <v>0</v>
      </c>
      <c r="L60" s="100"/>
    </row>
    <row r="61" spans="2:47" s="9" customFormat="1" ht="19.899999999999999" customHeight="1">
      <c r="B61" s="104"/>
      <c r="D61" s="105" t="s">
        <v>596</v>
      </c>
      <c r="E61" s="106"/>
      <c r="F61" s="106"/>
      <c r="G61" s="106"/>
      <c r="H61" s="106"/>
      <c r="I61" s="106"/>
      <c r="J61" s="107">
        <f>J85</f>
        <v>0</v>
      </c>
      <c r="L61" s="104"/>
    </row>
    <row r="62" spans="2:47" s="9" customFormat="1" ht="19.899999999999999" customHeight="1">
      <c r="B62" s="104"/>
      <c r="D62" s="105" t="s">
        <v>597</v>
      </c>
      <c r="E62" s="106"/>
      <c r="F62" s="106"/>
      <c r="G62" s="106"/>
      <c r="H62" s="106"/>
      <c r="I62" s="106"/>
      <c r="J62" s="107">
        <f>J108</f>
        <v>0</v>
      </c>
      <c r="L62" s="104"/>
    </row>
    <row r="63" spans="2:47" s="9" customFormat="1" ht="19.899999999999999" customHeight="1">
      <c r="B63" s="104"/>
      <c r="D63" s="105" t="s">
        <v>598</v>
      </c>
      <c r="E63" s="106"/>
      <c r="F63" s="106"/>
      <c r="G63" s="106"/>
      <c r="H63" s="106"/>
      <c r="I63" s="106"/>
      <c r="J63" s="107">
        <f>J125</f>
        <v>0</v>
      </c>
      <c r="L63" s="104"/>
    </row>
    <row r="64" spans="2:47" s="1" customFormat="1" ht="21.75" customHeight="1">
      <c r="B64" s="33"/>
      <c r="L64" s="33"/>
    </row>
    <row r="65" spans="2:12" s="1" customFormat="1" ht="6.95" customHeight="1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33"/>
    </row>
    <row r="69" spans="2:12" s="1" customFormat="1" ht="6.95" customHeight="1">
      <c r="B69" s="44"/>
      <c r="C69" s="45"/>
      <c r="D69" s="45"/>
      <c r="E69" s="45"/>
      <c r="F69" s="45"/>
      <c r="G69" s="45"/>
      <c r="H69" s="45"/>
      <c r="I69" s="45"/>
      <c r="J69" s="45"/>
      <c r="K69" s="45"/>
      <c r="L69" s="33"/>
    </row>
    <row r="70" spans="2:12" s="1" customFormat="1" ht="24.95" customHeight="1">
      <c r="B70" s="33"/>
      <c r="C70" s="21" t="s">
        <v>114</v>
      </c>
      <c r="L70" s="33"/>
    </row>
    <row r="71" spans="2:12" s="1" customFormat="1" ht="6.95" customHeight="1">
      <c r="B71" s="33"/>
      <c r="L71" s="33"/>
    </row>
    <row r="72" spans="2:12" s="1" customFormat="1" ht="12" customHeight="1">
      <c r="B72" s="33"/>
      <c r="C72" s="27" t="s">
        <v>16</v>
      </c>
      <c r="L72" s="33"/>
    </row>
    <row r="73" spans="2:12" s="1" customFormat="1" ht="16.5" customHeight="1">
      <c r="B73" s="33"/>
      <c r="E73" s="312" t="str">
        <f>E7</f>
        <v>VD Švihov - oprava nátěru přístupové lávky na SO</v>
      </c>
      <c r="F73" s="313"/>
      <c r="G73" s="313"/>
      <c r="H73" s="313"/>
      <c r="L73" s="33"/>
    </row>
    <row r="74" spans="2:12" s="1" customFormat="1" ht="12" customHeight="1">
      <c r="B74" s="33"/>
      <c r="C74" s="27" t="s">
        <v>103</v>
      </c>
      <c r="L74" s="33"/>
    </row>
    <row r="75" spans="2:12" s="1" customFormat="1" ht="16.5" customHeight="1">
      <c r="B75" s="33"/>
      <c r="E75" s="302" t="str">
        <f>E9</f>
        <v>SO-02 - Zesílení ocelové lávky</v>
      </c>
      <c r="F75" s="311"/>
      <c r="G75" s="311"/>
      <c r="H75" s="311"/>
      <c r="L75" s="33"/>
    </row>
    <row r="76" spans="2:12" s="1" customFormat="1" ht="6.95" customHeight="1">
      <c r="B76" s="33"/>
      <c r="L76" s="33"/>
    </row>
    <row r="77" spans="2:12" s="1" customFormat="1" ht="12" customHeight="1">
      <c r="B77" s="33"/>
      <c r="C77" s="27" t="s">
        <v>22</v>
      </c>
      <c r="F77" s="25" t="str">
        <f>F12</f>
        <v>VD Švihov</v>
      </c>
      <c r="I77" s="27" t="s">
        <v>24</v>
      </c>
      <c r="J77" s="50" t="str">
        <f>IF(J12="","",J12)</f>
        <v>19. 3. 2024</v>
      </c>
      <c r="L77" s="33"/>
    </row>
    <row r="78" spans="2:12" s="1" customFormat="1" ht="6.95" customHeight="1">
      <c r="B78" s="33"/>
      <c r="L78" s="33"/>
    </row>
    <row r="79" spans="2:12" s="1" customFormat="1" ht="15.2" customHeight="1">
      <c r="B79" s="33"/>
      <c r="C79" s="27" t="s">
        <v>30</v>
      </c>
      <c r="F79" s="25" t="str">
        <f>E15</f>
        <v>Povodí Vltavy, státní podnik</v>
      </c>
      <c r="I79" s="27" t="s">
        <v>38</v>
      </c>
      <c r="J79" s="31" t="str">
        <f>E21</f>
        <v>TechTest s.r.o.</v>
      </c>
      <c r="L79" s="33"/>
    </row>
    <row r="80" spans="2:12" s="1" customFormat="1" ht="25.7" customHeight="1">
      <c r="B80" s="33"/>
      <c r="C80" s="27" t="s">
        <v>36</v>
      </c>
      <c r="F80" s="25" t="str">
        <f>IF(E18="","",E18)</f>
        <v>Vyplň údaj</v>
      </c>
      <c r="I80" s="27" t="s">
        <v>43</v>
      </c>
      <c r="J80" s="31" t="str">
        <f>E24</f>
        <v>Ing. Martina Zamlinská</v>
      </c>
      <c r="L80" s="33"/>
    </row>
    <row r="81" spans="2:65" s="1" customFormat="1" ht="10.35" customHeight="1">
      <c r="B81" s="33"/>
      <c r="L81" s="33"/>
    </row>
    <row r="82" spans="2:65" s="10" customFormat="1" ht="29.25" customHeight="1">
      <c r="B82" s="108"/>
      <c r="C82" s="109" t="s">
        <v>115</v>
      </c>
      <c r="D82" s="110" t="s">
        <v>67</v>
      </c>
      <c r="E82" s="110" t="s">
        <v>63</v>
      </c>
      <c r="F82" s="110" t="s">
        <v>64</v>
      </c>
      <c r="G82" s="110" t="s">
        <v>116</v>
      </c>
      <c r="H82" s="110" t="s">
        <v>117</v>
      </c>
      <c r="I82" s="110" t="s">
        <v>118</v>
      </c>
      <c r="J82" s="110" t="s">
        <v>107</v>
      </c>
      <c r="K82" s="111" t="s">
        <v>119</v>
      </c>
      <c r="L82" s="108"/>
      <c r="M82" s="57" t="s">
        <v>44</v>
      </c>
      <c r="N82" s="58" t="s">
        <v>52</v>
      </c>
      <c r="O82" s="58" t="s">
        <v>120</v>
      </c>
      <c r="P82" s="58" t="s">
        <v>121</v>
      </c>
      <c r="Q82" s="58" t="s">
        <v>122</v>
      </c>
      <c r="R82" s="58" t="s">
        <v>123</v>
      </c>
      <c r="S82" s="58" t="s">
        <v>124</v>
      </c>
      <c r="T82" s="59" t="s">
        <v>125</v>
      </c>
    </row>
    <row r="83" spans="2:65" s="1" customFormat="1" ht="22.9" customHeight="1">
      <c r="B83" s="33"/>
      <c r="C83" s="62" t="s">
        <v>126</v>
      </c>
      <c r="J83" s="112">
        <f>BK83</f>
        <v>0</v>
      </c>
      <c r="L83" s="33"/>
      <c r="M83" s="60"/>
      <c r="N83" s="51"/>
      <c r="O83" s="51"/>
      <c r="P83" s="113">
        <f>P84</f>
        <v>0</v>
      </c>
      <c r="Q83" s="51"/>
      <c r="R83" s="113">
        <f>R84</f>
        <v>45.899970799999998</v>
      </c>
      <c r="S83" s="51"/>
      <c r="T83" s="114">
        <f>T84</f>
        <v>0</v>
      </c>
      <c r="AT83" s="17" t="s">
        <v>81</v>
      </c>
      <c r="AU83" s="17" t="s">
        <v>108</v>
      </c>
      <c r="BK83" s="115">
        <f>BK84</f>
        <v>0</v>
      </c>
    </row>
    <row r="84" spans="2:65" s="11" customFormat="1" ht="25.9" customHeight="1">
      <c r="B84" s="116"/>
      <c r="D84" s="117" t="s">
        <v>81</v>
      </c>
      <c r="E84" s="118" t="s">
        <v>182</v>
      </c>
      <c r="F84" s="118" t="s">
        <v>183</v>
      </c>
      <c r="I84" s="119"/>
      <c r="J84" s="120">
        <f>BK84</f>
        <v>0</v>
      </c>
      <c r="L84" s="116"/>
      <c r="M84" s="121"/>
      <c r="P84" s="122">
        <f>P85+P108+P125</f>
        <v>0</v>
      </c>
      <c r="R84" s="122">
        <f>R85+R108+R125</f>
        <v>45.899970799999998</v>
      </c>
      <c r="T84" s="123">
        <f>T85+T108+T125</f>
        <v>0</v>
      </c>
      <c r="AR84" s="117" t="s">
        <v>21</v>
      </c>
      <c r="AT84" s="124" t="s">
        <v>81</v>
      </c>
      <c r="AU84" s="124" t="s">
        <v>82</v>
      </c>
      <c r="AY84" s="117" t="s">
        <v>129</v>
      </c>
      <c r="BK84" s="125">
        <f>BK85+BK108+BK125</f>
        <v>0</v>
      </c>
    </row>
    <row r="85" spans="2:65" s="11" customFormat="1" ht="22.9" customHeight="1">
      <c r="B85" s="116"/>
      <c r="D85" s="117" t="s">
        <v>81</v>
      </c>
      <c r="E85" s="126" t="s">
        <v>90</v>
      </c>
      <c r="F85" s="126" t="s">
        <v>599</v>
      </c>
      <c r="I85" s="119"/>
      <c r="J85" s="127">
        <f>BK85</f>
        <v>0</v>
      </c>
      <c r="L85" s="116"/>
      <c r="M85" s="121"/>
      <c r="P85" s="122">
        <f>SUM(P86:P107)</f>
        <v>0</v>
      </c>
      <c r="R85" s="122">
        <f>SUM(R86:R107)</f>
        <v>45.423065999999999</v>
      </c>
      <c r="T85" s="123">
        <f>SUM(T86:T107)</f>
        <v>0</v>
      </c>
      <c r="AR85" s="117" t="s">
        <v>21</v>
      </c>
      <c r="AT85" s="124" t="s">
        <v>81</v>
      </c>
      <c r="AU85" s="124" t="s">
        <v>90</v>
      </c>
      <c r="AY85" s="117" t="s">
        <v>129</v>
      </c>
      <c r="BK85" s="125">
        <f>SUM(BK86:BK107)</f>
        <v>0</v>
      </c>
    </row>
    <row r="86" spans="2:65" s="1" customFormat="1" ht="16.5" customHeight="1">
      <c r="B86" s="33"/>
      <c r="C86" s="128" t="s">
        <v>90</v>
      </c>
      <c r="D86" s="128" t="s">
        <v>132</v>
      </c>
      <c r="E86" s="129" t="s">
        <v>600</v>
      </c>
      <c r="F86" s="130" t="s">
        <v>601</v>
      </c>
      <c r="G86" s="131" t="s">
        <v>602</v>
      </c>
      <c r="H86" s="132">
        <v>32</v>
      </c>
      <c r="I86" s="133"/>
      <c r="J86" s="134">
        <f>ROUND(I86*H86,2)</f>
        <v>0</v>
      </c>
      <c r="K86" s="130" t="s">
        <v>44</v>
      </c>
      <c r="L86" s="33"/>
      <c r="M86" s="135" t="s">
        <v>44</v>
      </c>
      <c r="N86" s="136" t="s">
        <v>53</v>
      </c>
      <c r="P86" s="137">
        <f>O86*H86</f>
        <v>0</v>
      </c>
      <c r="Q86" s="137">
        <v>0</v>
      </c>
      <c r="R86" s="137">
        <f>Q86*H86</f>
        <v>0</v>
      </c>
      <c r="S86" s="137">
        <v>0</v>
      </c>
      <c r="T86" s="138">
        <f>S86*H86</f>
        <v>0</v>
      </c>
      <c r="AR86" s="139" t="s">
        <v>543</v>
      </c>
      <c r="AT86" s="139" t="s">
        <v>132</v>
      </c>
      <c r="AU86" s="139" t="s">
        <v>21</v>
      </c>
      <c r="AY86" s="17" t="s">
        <v>129</v>
      </c>
      <c r="BE86" s="140">
        <f>IF(N86="základní",J86,0)</f>
        <v>0</v>
      </c>
      <c r="BF86" s="140">
        <f>IF(N86="snížená",J86,0)</f>
        <v>0</v>
      </c>
      <c r="BG86" s="140">
        <f>IF(N86="zákl. přenesená",J86,0)</f>
        <v>0</v>
      </c>
      <c r="BH86" s="140">
        <f>IF(N86="sníž. přenesená",J86,0)</f>
        <v>0</v>
      </c>
      <c r="BI86" s="140">
        <f>IF(N86="nulová",J86,0)</f>
        <v>0</v>
      </c>
      <c r="BJ86" s="17" t="s">
        <v>90</v>
      </c>
      <c r="BK86" s="140">
        <f>ROUND(I86*H86,2)</f>
        <v>0</v>
      </c>
      <c r="BL86" s="17" t="s">
        <v>543</v>
      </c>
      <c r="BM86" s="139" t="s">
        <v>603</v>
      </c>
    </row>
    <row r="87" spans="2:65" s="12" customFormat="1">
      <c r="B87" s="141"/>
      <c r="D87" s="142" t="s">
        <v>138</v>
      </c>
      <c r="E87" s="143" t="s">
        <v>44</v>
      </c>
      <c r="F87" s="144" t="s">
        <v>604</v>
      </c>
      <c r="H87" s="145">
        <v>32</v>
      </c>
      <c r="I87" s="146"/>
      <c r="L87" s="141"/>
      <c r="M87" s="147"/>
      <c r="T87" s="148"/>
      <c r="AT87" s="143" t="s">
        <v>138</v>
      </c>
      <c r="AU87" s="143" t="s">
        <v>21</v>
      </c>
      <c r="AV87" s="12" t="s">
        <v>21</v>
      </c>
      <c r="AW87" s="12" t="s">
        <v>42</v>
      </c>
      <c r="AX87" s="12" t="s">
        <v>90</v>
      </c>
      <c r="AY87" s="143" t="s">
        <v>129</v>
      </c>
    </row>
    <row r="88" spans="2:65" s="1" customFormat="1" ht="16.5" customHeight="1">
      <c r="B88" s="33"/>
      <c r="C88" s="128" t="s">
        <v>21</v>
      </c>
      <c r="D88" s="128" t="s">
        <v>132</v>
      </c>
      <c r="E88" s="129" t="s">
        <v>605</v>
      </c>
      <c r="F88" s="130" t="s">
        <v>606</v>
      </c>
      <c r="G88" s="131" t="s">
        <v>203</v>
      </c>
      <c r="H88" s="132">
        <v>2782</v>
      </c>
      <c r="I88" s="133"/>
      <c r="J88" s="134">
        <f>ROUND(I88*H88,2)</f>
        <v>0</v>
      </c>
      <c r="K88" s="130" t="s">
        <v>44</v>
      </c>
      <c r="L88" s="33"/>
      <c r="M88" s="135" t="s">
        <v>44</v>
      </c>
      <c r="N88" s="136" t="s">
        <v>53</v>
      </c>
      <c r="P88" s="137">
        <f>O88*H88</f>
        <v>0</v>
      </c>
      <c r="Q88" s="137">
        <v>0</v>
      </c>
      <c r="R88" s="137">
        <f>Q88*H88</f>
        <v>0</v>
      </c>
      <c r="S88" s="137">
        <v>0</v>
      </c>
      <c r="T88" s="138">
        <f>S88*H88</f>
        <v>0</v>
      </c>
      <c r="AR88" s="139" t="s">
        <v>543</v>
      </c>
      <c r="AT88" s="139" t="s">
        <v>132</v>
      </c>
      <c r="AU88" s="139" t="s">
        <v>21</v>
      </c>
      <c r="AY88" s="17" t="s">
        <v>129</v>
      </c>
      <c r="BE88" s="140">
        <f>IF(N88="základní",J88,0)</f>
        <v>0</v>
      </c>
      <c r="BF88" s="140">
        <f>IF(N88="snížená",J88,0)</f>
        <v>0</v>
      </c>
      <c r="BG88" s="140">
        <f>IF(N88="zákl. přenesená",J88,0)</f>
        <v>0</v>
      </c>
      <c r="BH88" s="140">
        <f>IF(N88="sníž. přenesená",J88,0)</f>
        <v>0</v>
      </c>
      <c r="BI88" s="140">
        <f>IF(N88="nulová",J88,0)</f>
        <v>0</v>
      </c>
      <c r="BJ88" s="17" t="s">
        <v>90</v>
      </c>
      <c r="BK88" s="140">
        <f>ROUND(I88*H88,2)</f>
        <v>0</v>
      </c>
      <c r="BL88" s="17" t="s">
        <v>543</v>
      </c>
      <c r="BM88" s="139" t="s">
        <v>607</v>
      </c>
    </row>
    <row r="89" spans="2:65" s="12" customFormat="1">
      <c r="B89" s="141"/>
      <c r="D89" s="142" t="s">
        <v>138</v>
      </c>
      <c r="E89" s="143" t="s">
        <v>44</v>
      </c>
      <c r="F89" s="144" t="s">
        <v>608</v>
      </c>
      <c r="H89" s="145">
        <v>2782</v>
      </c>
      <c r="I89" s="146"/>
      <c r="L89" s="141"/>
      <c r="M89" s="147"/>
      <c r="T89" s="148"/>
      <c r="AT89" s="143" t="s">
        <v>138</v>
      </c>
      <c r="AU89" s="143" t="s">
        <v>21</v>
      </c>
      <c r="AV89" s="12" t="s">
        <v>21</v>
      </c>
      <c r="AW89" s="12" t="s">
        <v>42</v>
      </c>
      <c r="AX89" s="12" t="s">
        <v>90</v>
      </c>
      <c r="AY89" s="143" t="s">
        <v>129</v>
      </c>
    </row>
    <row r="90" spans="2:65" s="1" customFormat="1" ht="24.2" customHeight="1">
      <c r="B90" s="33"/>
      <c r="C90" s="128" t="s">
        <v>142</v>
      </c>
      <c r="D90" s="128" t="s">
        <v>132</v>
      </c>
      <c r="E90" s="129" t="s">
        <v>609</v>
      </c>
      <c r="F90" s="130" t="s">
        <v>610</v>
      </c>
      <c r="G90" s="131" t="s">
        <v>611</v>
      </c>
      <c r="H90" s="132">
        <v>620</v>
      </c>
      <c r="I90" s="133"/>
      <c r="J90" s="134">
        <f>ROUND(I90*H90,2)</f>
        <v>0</v>
      </c>
      <c r="K90" s="130" t="s">
        <v>44</v>
      </c>
      <c r="L90" s="33"/>
      <c r="M90" s="135" t="s">
        <v>44</v>
      </c>
      <c r="N90" s="136" t="s">
        <v>53</v>
      </c>
      <c r="P90" s="137">
        <f>O90*H90</f>
        <v>0</v>
      </c>
      <c r="Q90" s="137">
        <v>0</v>
      </c>
      <c r="R90" s="137">
        <f>Q90*H90</f>
        <v>0</v>
      </c>
      <c r="S90" s="137">
        <v>0</v>
      </c>
      <c r="T90" s="138">
        <f>S90*H90</f>
        <v>0</v>
      </c>
      <c r="AR90" s="139" t="s">
        <v>543</v>
      </c>
      <c r="AT90" s="139" t="s">
        <v>132</v>
      </c>
      <c r="AU90" s="139" t="s">
        <v>21</v>
      </c>
      <c r="AY90" s="17" t="s">
        <v>129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7" t="s">
        <v>90</v>
      </c>
      <c r="BK90" s="140">
        <f>ROUND(I90*H90,2)</f>
        <v>0</v>
      </c>
      <c r="BL90" s="17" t="s">
        <v>543</v>
      </c>
      <c r="BM90" s="139" t="s">
        <v>612</v>
      </c>
    </row>
    <row r="91" spans="2:65" s="12" customFormat="1">
      <c r="B91" s="141"/>
      <c r="D91" s="142" t="s">
        <v>138</v>
      </c>
      <c r="E91" s="143" t="s">
        <v>44</v>
      </c>
      <c r="F91" s="144" t="s">
        <v>613</v>
      </c>
      <c r="H91" s="145">
        <v>620</v>
      </c>
      <c r="I91" s="146"/>
      <c r="L91" s="141"/>
      <c r="M91" s="147"/>
      <c r="T91" s="148"/>
      <c r="AT91" s="143" t="s">
        <v>138</v>
      </c>
      <c r="AU91" s="143" t="s">
        <v>21</v>
      </c>
      <c r="AV91" s="12" t="s">
        <v>21</v>
      </c>
      <c r="AW91" s="12" t="s">
        <v>42</v>
      </c>
      <c r="AX91" s="12" t="s">
        <v>90</v>
      </c>
      <c r="AY91" s="143" t="s">
        <v>129</v>
      </c>
    </row>
    <row r="92" spans="2:65" s="1" customFormat="1" ht="24.2" customHeight="1">
      <c r="B92" s="33"/>
      <c r="C92" s="128" t="s">
        <v>146</v>
      </c>
      <c r="D92" s="128" t="s">
        <v>132</v>
      </c>
      <c r="E92" s="129" t="s">
        <v>614</v>
      </c>
      <c r="F92" s="130" t="s">
        <v>615</v>
      </c>
      <c r="G92" s="131" t="s">
        <v>611</v>
      </c>
      <c r="H92" s="132">
        <v>620</v>
      </c>
      <c r="I92" s="133"/>
      <c r="J92" s="134">
        <f>ROUND(I92*H92,2)</f>
        <v>0</v>
      </c>
      <c r="K92" s="130" t="s">
        <v>44</v>
      </c>
      <c r="L92" s="33"/>
      <c r="M92" s="135" t="s">
        <v>44</v>
      </c>
      <c r="N92" s="136" t="s">
        <v>53</v>
      </c>
      <c r="P92" s="137">
        <f>O92*H92</f>
        <v>0</v>
      </c>
      <c r="Q92" s="137">
        <v>0</v>
      </c>
      <c r="R92" s="137">
        <f>Q92*H92</f>
        <v>0</v>
      </c>
      <c r="S92" s="137">
        <v>0</v>
      </c>
      <c r="T92" s="138">
        <f>S92*H92</f>
        <v>0</v>
      </c>
      <c r="AR92" s="139" t="s">
        <v>543</v>
      </c>
      <c r="AT92" s="139" t="s">
        <v>132</v>
      </c>
      <c r="AU92" s="139" t="s">
        <v>21</v>
      </c>
      <c r="AY92" s="17" t="s">
        <v>129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7" t="s">
        <v>90</v>
      </c>
      <c r="BK92" s="140">
        <f>ROUND(I92*H92,2)</f>
        <v>0</v>
      </c>
      <c r="BL92" s="17" t="s">
        <v>543</v>
      </c>
      <c r="BM92" s="139" t="s">
        <v>616</v>
      </c>
    </row>
    <row r="93" spans="2:65" s="12" customFormat="1">
      <c r="B93" s="141"/>
      <c r="D93" s="142" t="s">
        <v>138</v>
      </c>
      <c r="E93" s="143" t="s">
        <v>44</v>
      </c>
      <c r="F93" s="144" t="s">
        <v>613</v>
      </c>
      <c r="H93" s="145">
        <v>620</v>
      </c>
      <c r="I93" s="146"/>
      <c r="L93" s="141"/>
      <c r="M93" s="147"/>
      <c r="T93" s="148"/>
      <c r="AT93" s="143" t="s">
        <v>138</v>
      </c>
      <c r="AU93" s="143" t="s">
        <v>21</v>
      </c>
      <c r="AV93" s="12" t="s">
        <v>21</v>
      </c>
      <c r="AW93" s="12" t="s">
        <v>42</v>
      </c>
      <c r="AX93" s="12" t="s">
        <v>90</v>
      </c>
      <c r="AY93" s="143" t="s">
        <v>129</v>
      </c>
    </row>
    <row r="94" spans="2:65" s="1" customFormat="1" ht="16.5" customHeight="1">
      <c r="B94" s="33"/>
      <c r="C94" s="157" t="s">
        <v>128</v>
      </c>
      <c r="D94" s="157" t="s">
        <v>200</v>
      </c>
      <c r="E94" s="158" t="s">
        <v>617</v>
      </c>
      <c r="F94" s="159" t="s">
        <v>618</v>
      </c>
      <c r="G94" s="160" t="s">
        <v>203</v>
      </c>
      <c r="H94" s="161">
        <v>283.39999999999998</v>
      </c>
      <c r="I94" s="162"/>
      <c r="J94" s="163">
        <f>ROUND(I94*H94,2)</f>
        <v>0</v>
      </c>
      <c r="K94" s="159" t="s">
        <v>44</v>
      </c>
      <c r="L94" s="164"/>
      <c r="M94" s="165" t="s">
        <v>44</v>
      </c>
      <c r="N94" s="166" t="s">
        <v>53</v>
      </c>
      <c r="P94" s="137">
        <f>O94*H94</f>
        <v>0</v>
      </c>
      <c r="Q94" s="137">
        <v>1E-3</v>
      </c>
      <c r="R94" s="137">
        <f>Q94*H94</f>
        <v>0.28339999999999999</v>
      </c>
      <c r="S94" s="137">
        <v>0</v>
      </c>
      <c r="T94" s="138">
        <f>S94*H94</f>
        <v>0</v>
      </c>
      <c r="AR94" s="139" t="s">
        <v>619</v>
      </c>
      <c r="AT94" s="139" t="s">
        <v>200</v>
      </c>
      <c r="AU94" s="139" t="s">
        <v>21</v>
      </c>
      <c r="AY94" s="17" t="s">
        <v>129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7" t="s">
        <v>90</v>
      </c>
      <c r="BK94" s="140">
        <f>ROUND(I94*H94,2)</f>
        <v>0</v>
      </c>
      <c r="BL94" s="17" t="s">
        <v>543</v>
      </c>
      <c r="BM94" s="139" t="s">
        <v>620</v>
      </c>
    </row>
    <row r="95" spans="2:65" s="12" customFormat="1">
      <c r="B95" s="141"/>
      <c r="D95" s="142" t="s">
        <v>138</v>
      </c>
      <c r="E95" s="143" t="s">
        <v>44</v>
      </c>
      <c r="F95" s="144" t="s">
        <v>621</v>
      </c>
      <c r="H95" s="145">
        <v>283.39999999999998</v>
      </c>
      <c r="I95" s="146"/>
      <c r="L95" s="141"/>
      <c r="M95" s="147"/>
      <c r="T95" s="148"/>
      <c r="AT95" s="143" t="s">
        <v>138</v>
      </c>
      <c r="AU95" s="143" t="s">
        <v>21</v>
      </c>
      <c r="AV95" s="12" t="s">
        <v>21</v>
      </c>
      <c r="AW95" s="12" t="s">
        <v>42</v>
      </c>
      <c r="AX95" s="12" t="s">
        <v>90</v>
      </c>
      <c r="AY95" s="143" t="s">
        <v>129</v>
      </c>
    </row>
    <row r="96" spans="2:65" s="1" customFormat="1" ht="16.5" customHeight="1">
      <c r="B96" s="33"/>
      <c r="C96" s="157" t="s">
        <v>156</v>
      </c>
      <c r="D96" s="157" t="s">
        <v>200</v>
      </c>
      <c r="E96" s="158" t="s">
        <v>622</v>
      </c>
      <c r="F96" s="159" t="s">
        <v>623</v>
      </c>
      <c r="G96" s="160" t="s">
        <v>203</v>
      </c>
      <c r="H96" s="161">
        <v>743.6</v>
      </c>
      <c r="I96" s="162"/>
      <c r="J96" s="163">
        <f>ROUND(I96*H96,2)</f>
        <v>0</v>
      </c>
      <c r="K96" s="159" t="s">
        <v>44</v>
      </c>
      <c r="L96" s="164"/>
      <c r="M96" s="165" t="s">
        <v>44</v>
      </c>
      <c r="N96" s="166" t="s">
        <v>53</v>
      </c>
      <c r="P96" s="137">
        <f>O96*H96</f>
        <v>0</v>
      </c>
      <c r="Q96" s="137">
        <v>1.426E-2</v>
      </c>
      <c r="R96" s="137">
        <f>Q96*H96</f>
        <v>10.603736</v>
      </c>
      <c r="S96" s="137">
        <v>0</v>
      </c>
      <c r="T96" s="138">
        <f>S96*H96</f>
        <v>0</v>
      </c>
      <c r="AR96" s="139" t="s">
        <v>619</v>
      </c>
      <c r="AT96" s="139" t="s">
        <v>200</v>
      </c>
      <c r="AU96" s="139" t="s">
        <v>21</v>
      </c>
      <c r="AY96" s="17" t="s">
        <v>129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7" t="s">
        <v>90</v>
      </c>
      <c r="BK96" s="140">
        <f>ROUND(I96*H96,2)</f>
        <v>0</v>
      </c>
      <c r="BL96" s="17" t="s">
        <v>543</v>
      </c>
      <c r="BM96" s="139" t="s">
        <v>624</v>
      </c>
    </row>
    <row r="97" spans="2:65" s="12" customFormat="1">
      <c r="B97" s="141"/>
      <c r="D97" s="142" t="s">
        <v>138</v>
      </c>
      <c r="E97" s="143" t="s">
        <v>44</v>
      </c>
      <c r="F97" s="144" t="s">
        <v>625</v>
      </c>
      <c r="H97" s="145">
        <v>743.6</v>
      </c>
      <c r="I97" s="146"/>
      <c r="L97" s="141"/>
      <c r="M97" s="147"/>
      <c r="T97" s="148"/>
      <c r="AT97" s="143" t="s">
        <v>138</v>
      </c>
      <c r="AU97" s="143" t="s">
        <v>21</v>
      </c>
      <c r="AV97" s="12" t="s">
        <v>21</v>
      </c>
      <c r="AW97" s="12" t="s">
        <v>42</v>
      </c>
      <c r="AX97" s="12" t="s">
        <v>90</v>
      </c>
      <c r="AY97" s="143" t="s">
        <v>129</v>
      </c>
    </row>
    <row r="98" spans="2:65" s="1" customFormat="1" ht="16.5" customHeight="1">
      <c r="B98" s="33"/>
      <c r="C98" s="157" t="s">
        <v>160</v>
      </c>
      <c r="D98" s="157" t="s">
        <v>200</v>
      </c>
      <c r="E98" s="158" t="s">
        <v>626</v>
      </c>
      <c r="F98" s="159" t="s">
        <v>627</v>
      </c>
      <c r="G98" s="160" t="s">
        <v>203</v>
      </c>
      <c r="H98" s="161">
        <v>1102.4000000000001</v>
      </c>
      <c r="I98" s="162"/>
      <c r="J98" s="163">
        <f>ROUND(I98*H98,2)</f>
        <v>0</v>
      </c>
      <c r="K98" s="159" t="s">
        <v>44</v>
      </c>
      <c r="L98" s="164"/>
      <c r="M98" s="165" t="s">
        <v>44</v>
      </c>
      <c r="N98" s="166" t="s">
        <v>53</v>
      </c>
      <c r="P98" s="137">
        <f>O98*H98</f>
        <v>0</v>
      </c>
      <c r="Q98" s="137">
        <v>1.7149999999999999E-2</v>
      </c>
      <c r="R98" s="137">
        <f>Q98*H98</f>
        <v>18.90616</v>
      </c>
      <c r="S98" s="137">
        <v>0</v>
      </c>
      <c r="T98" s="138">
        <f>S98*H98</f>
        <v>0</v>
      </c>
      <c r="AR98" s="139" t="s">
        <v>619</v>
      </c>
      <c r="AT98" s="139" t="s">
        <v>200</v>
      </c>
      <c r="AU98" s="139" t="s">
        <v>21</v>
      </c>
      <c r="AY98" s="17" t="s">
        <v>129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7" t="s">
        <v>90</v>
      </c>
      <c r="BK98" s="140">
        <f>ROUND(I98*H98,2)</f>
        <v>0</v>
      </c>
      <c r="BL98" s="17" t="s">
        <v>543</v>
      </c>
      <c r="BM98" s="139" t="s">
        <v>628</v>
      </c>
    </row>
    <row r="99" spans="2:65" s="12" customFormat="1">
      <c r="B99" s="141"/>
      <c r="D99" s="142" t="s">
        <v>138</v>
      </c>
      <c r="E99" s="143" t="s">
        <v>44</v>
      </c>
      <c r="F99" s="144" t="s">
        <v>629</v>
      </c>
      <c r="H99" s="145">
        <v>1102.4000000000001</v>
      </c>
      <c r="I99" s="146"/>
      <c r="L99" s="141"/>
      <c r="M99" s="147"/>
      <c r="T99" s="148"/>
      <c r="AT99" s="143" t="s">
        <v>138</v>
      </c>
      <c r="AU99" s="143" t="s">
        <v>21</v>
      </c>
      <c r="AV99" s="12" t="s">
        <v>21</v>
      </c>
      <c r="AW99" s="12" t="s">
        <v>42</v>
      </c>
      <c r="AX99" s="12" t="s">
        <v>90</v>
      </c>
      <c r="AY99" s="143" t="s">
        <v>129</v>
      </c>
    </row>
    <row r="100" spans="2:65" s="1" customFormat="1" ht="16.5" customHeight="1">
      <c r="B100" s="33"/>
      <c r="C100" s="157" t="s">
        <v>166</v>
      </c>
      <c r="D100" s="157" t="s">
        <v>200</v>
      </c>
      <c r="E100" s="158" t="s">
        <v>630</v>
      </c>
      <c r="F100" s="159" t="s">
        <v>631</v>
      </c>
      <c r="G100" s="160" t="s">
        <v>203</v>
      </c>
      <c r="H100" s="161">
        <v>652.6</v>
      </c>
      <c r="I100" s="162"/>
      <c r="J100" s="163">
        <f>ROUND(I100*H100,2)</f>
        <v>0</v>
      </c>
      <c r="K100" s="159" t="s">
        <v>44</v>
      </c>
      <c r="L100" s="164"/>
      <c r="M100" s="165" t="s">
        <v>44</v>
      </c>
      <c r="N100" s="166" t="s">
        <v>53</v>
      </c>
      <c r="P100" s="137">
        <f>O100*H100</f>
        <v>0</v>
      </c>
      <c r="Q100" s="137">
        <v>2.3949999999999999E-2</v>
      </c>
      <c r="R100" s="137">
        <f>Q100*H100</f>
        <v>15.629770000000001</v>
      </c>
      <c r="S100" s="137">
        <v>0</v>
      </c>
      <c r="T100" s="138">
        <f>S100*H100</f>
        <v>0</v>
      </c>
      <c r="AR100" s="139" t="s">
        <v>619</v>
      </c>
      <c r="AT100" s="139" t="s">
        <v>200</v>
      </c>
      <c r="AU100" s="139" t="s">
        <v>21</v>
      </c>
      <c r="AY100" s="17" t="s">
        <v>129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7" t="s">
        <v>90</v>
      </c>
      <c r="BK100" s="140">
        <f>ROUND(I100*H100,2)</f>
        <v>0</v>
      </c>
      <c r="BL100" s="17" t="s">
        <v>543</v>
      </c>
      <c r="BM100" s="139" t="s">
        <v>632</v>
      </c>
    </row>
    <row r="101" spans="2:65" s="12" customFormat="1">
      <c r="B101" s="141"/>
      <c r="D101" s="142" t="s">
        <v>138</v>
      </c>
      <c r="E101" s="143" t="s">
        <v>44</v>
      </c>
      <c r="F101" s="144" t="s">
        <v>633</v>
      </c>
      <c r="H101" s="145">
        <v>652.6</v>
      </c>
      <c r="I101" s="146"/>
      <c r="L101" s="141"/>
      <c r="M101" s="147"/>
      <c r="T101" s="148"/>
      <c r="AT101" s="143" t="s">
        <v>138</v>
      </c>
      <c r="AU101" s="143" t="s">
        <v>21</v>
      </c>
      <c r="AV101" s="12" t="s">
        <v>21</v>
      </c>
      <c r="AW101" s="12" t="s">
        <v>42</v>
      </c>
      <c r="AX101" s="12" t="s">
        <v>90</v>
      </c>
      <c r="AY101" s="143" t="s">
        <v>129</v>
      </c>
    </row>
    <row r="102" spans="2:65" s="1" customFormat="1" ht="24.2" customHeight="1">
      <c r="B102" s="33"/>
      <c r="C102" s="128" t="s">
        <v>212</v>
      </c>
      <c r="D102" s="128" t="s">
        <v>132</v>
      </c>
      <c r="E102" s="129" t="s">
        <v>634</v>
      </c>
      <c r="F102" s="130" t="s">
        <v>635</v>
      </c>
      <c r="G102" s="131" t="s">
        <v>611</v>
      </c>
      <c r="H102" s="132">
        <v>620</v>
      </c>
      <c r="I102" s="133"/>
      <c r="J102" s="134">
        <f>ROUND(I102*H102,2)</f>
        <v>0</v>
      </c>
      <c r="K102" s="130" t="s">
        <v>44</v>
      </c>
      <c r="L102" s="33"/>
      <c r="M102" s="135" t="s">
        <v>44</v>
      </c>
      <c r="N102" s="136" t="s">
        <v>53</v>
      </c>
      <c r="P102" s="137">
        <f>O102*H102</f>
        <v>0</v>
      </c>
      <c r="Q102" s="137">
        <v>0</v>
      </c>
      <c r="R102" s="137">
        <f>Q102*H102</f>
        <v>0</v>
      </c>
      <c r="S102" s="137">
        <v>0</v>
      </c>
      <c r="T102" s="138">
        <f>S102*H102</f>
        <v>0</v>
      </c>
      <c r="AR102" s="139" t="s">
        <v>543</v>
      </c>
      <c r="AT102" s="139" t="s">
        <v>132</v>
      </c>
      <c r="AU102" s="139" t="s">
        <v>21</v>
      </c>
      <c r="AY102" s="17" t="s">
        <v>129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7" t="s">
        <v>90</v>
      </c>
      <c r="BK102" s="140">
        <f>ROUND(I102*H102,2)</f>
        <v>0</v>
      </c>
      <c r="BL102" s="17" t="s">
        <v>543</v>
      </c>
      <c r="BM102" s="139" t="s">
        <v>636</v>
      </c>
    </row>
    <row r="103" spans="2:65" s="1" customFormat="1">
      <c r="B103" s="33"/>
      <c r="D103" s="142" t="s">
        <v>197</v>
      </c>
      <c r="F103" s="156" t="s">
        <v>637</v>
      </c>
      <c r="I103" s="154"/>
      <c r="L103" s="33"/>
      <c r="M103" s="155"/>
      <c r="T103" s="54"/>
      <c r="AT103" s="17" t="s">
        <v>197</v>
      </c>
      <c r="AU103" s="17" t="s">
        <v>21</v>
      </c>
    </row>
    <row r="104" spans="2:65" s="12" customFormat="1">
      <c r="B104" s="141"/>
      <c r="D104" s="142" t="s">
        <v>138</v>
      </c>
      <c r="E104" s="143" t="s">
        <v>44</v>
      </c>
      <c r="F104" s="144" t="s">
        <v>613</v>
      </c>
      <c r="H104" s="145">
        <v>620</v>
      </c>
      <c r="I104" s="146"/>
      <c r="L104" s="141"/>
      <c r="M104" s="147"/>
      <c r="T104" s="148"/>
      <c r="AT104" s="143" t="s">
        <v>138</v>
      </c>
      <c r="AU104" s="143" t="s">
        <v>21</v>
      </c>
      <c r="AV104" s="12" t="s">
        <v>21</v>
      </c>
      <c r="AW104" s="12" t="s">
        <v>42</v>
      </c>
      <c r="AX104" s="12" t="s">
        <v>90</v>
      </c>
      <c r="AY104" s="143" t="s">
        <v>129</v>
      </c>
    </row>
    <row r="105" spans="2:65" s="1" customFormat="1" ht="16.5" customHeight="1">
      <c r="B105" s="33"/>
      <c r="C105" s="128" t="s">
        <v>238</v>
      </c>
      <c r="D105" s="128" t="s">
        <v>132</v>
      </c>
      <c r="E105" s="129" t="s">
        <v>638</v>
      </c>
      <c r="F105" s="130" t="s">
        <v>639</v>
      </c>
      <c r="G105" s="131" t="s">
        <v>325</v>
      </c>
      <c r="H105" s="132">
        <v>1</v>
      </c>
      <c r="I105" s="133"/>
      <c r="J105" s="134">
        <f>ROUND(I105*H105,2)</f>
        <v>0</v>
      </c>
      <c r="K105" s="130" t="s">
        <v>44</v>
      </c>
      <c r="L105" s="33"/>
      <c r="M105" s="135" t="s">
        <v>44</v>
      </c>
      <c r="N105" s="136" t="s">
        <v>53</v>
      </c>
      <c r="P105" s="137">
        <f>O105*H105</f>
        <v>0</v>
      </c>
      <c r="Q105" s="137">
        <v>0</v>
      </c>
      <c r="R105" s="137">
        <f>Q105*H105</f>
        <v>0</v>
      </c>
      <c r="S105" s="137">
        <v>0</v>
      </c>
      <c r="T105" s="138">
        <f>S105*H105</f>
        <v>0</v>
      </c>
      <c r="AR105" s="139" t="s">
        <v>543</v>
      </c>
      <c r="AT105" s="139" t="s">
        <v>132</v>
      </c>
      <c r="AU105" s="139" t="s">
        <v>21</v>
      </c>
      <c r="AY105" s="17" t="s">
        <v>129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7" t="s">
        <v>90</v>
      </c>
      <c r="BK105" s="140">
        <f>ROUND(I105*H105,2)</f>
        <v>0</v>
      </c>
      <c r="BL105" s="17" t="s">
        <v>543</v>
      </c>
      <c r="BM105" s="139" t="s">
        <v>640</v>
      </c>
    </row>
    <row r="106" spans="2:65" s="1" customFormat="1">
      <c r="B106" s="33"/>
      <c r="D106" s="142" t="s">
        <v>197</v>
      </c>
      <c r="F106" s="156" t="s">
        <v>641</v>
      </c>
      <c r="I106" s="154"/>
      <c r="L106" s="33"/>
      <c r="M106" s="155"/>
      <c r="T106" s="54"/>
      <c r="AT106" s="17" t="s">
        <v>197</v>
      </c>
      <c r="AU106" s="17" t="s">
        <v>21</v>
      </c>
    </row>
    <row r="107" spans="2:65" s="12" customFormat="1">
      <c r="B107" s="141"/>
      <c r="D107" s="142" t="s">
        <v>138</v>
      </c>
      <c r="E107" s="143" t="s">
        <v>44</v>
      </c>
      <c r="F107" s="144" t="s">
        <v>90</v>
      </c>
      <c r="H107" s="145">
        <v>1</v>
      </c>
      <c r="I107" s="146"/>
      <c r="L107" s="141"/>
      <c r="M107" s="147"/>
      <c r="T107" s="148"/>
      <c r="AT107" s="143" t="s">
        <v>138</v>
      </c>
      <c r="AU107" s="143" t="s">
        <v>21</v>
      </c>
      <c r="AV107" s="12" t="s">
        <v>21</v>
      </c>
      <c r="AW107" s="12" t="s">
        <v>42</v>
      </c>
      <c r="AX107" s="12" t="s">
        <v>90</v>
      </c>
      <c r="AY107" s="143" t="s">
        <v>129</v>
      </c>
    </row>
    <row r="108" spans="2:65" s="11" customFormat="1" ht="22.9" customHeight="1">
      <c r="B108" s="116"/>
      <c r="D108" s="117" t="s">
        <v>81</v>
      </c>
      <c r="E108" s="126" t="s">
        <v>21</v>
      </c>
      <c r="F108" s="126" t="s">
        <v>642</v>
      </c>
      <c r="I108" s="119"/>
      <c r="J108" s="127">
        <f>BK108</f>
        <v>0</v>
      </c>
      <c r="L108" s="116"/>
      <c r="M108" s="121"/>
      <c r="P108" s="122">
        <f>SUM(P109:P124)</f>
        <v>0</v>
      </c>
      <c r="R108" s="122">
        <f>SUM(R109:R124)</f>
        <v>0.47690479999999996</v>
      </c>
      <c r="T108" s="123">
        <f>SUM(T109:T124)</f>
        <v>0</v>
      </c>
      <c r="AR108" s="117" t="s">
        <v>142</v>
      </c>
      <c r="AT108" s="124" t="s">
        <v>81</v>
      </c>
      <c r="AU108" s="124" t="s">
        <v>90</v>
      </c>
      <c r="AY108" s="117" t="s">
        <v>129</v>
      </c>
      <c r="BK108" s="125">
        <f>SUM(BK109:BK124)</f>
        <v>0</v>
      </c>
    </row>
    <row r="109" spans="2:65" s="1" customFormat="1" ht="16.5" customHeight="1">
      <c r="B109" s="33"/>
      <c r="C109" s="128" t="s">
        <v>245</v>
      </c>
      <c r="D109" s="128" t="s">
        <v>132</v>
      </c>
      <c r="E109" s="129" t="s">
        <v>643</v>
      </c>
      <c r="F109" s="130" t="s">
        <v>606</v>
      </c>
      <c r="G109" s="131" t="s">
        <v>203</v>
      </c>
      <c r="H109" s="132">
        <v>476</v>
      </c>
      <c r="I109" s="133"/>
      <c r="J109" s="134">
        <f>ROUND(I109*H109,2)</f>
        <v>0</v>
      </c>
      <c r="K109" s="130" t="s">
        <v>44</v>
      </c>
      <c r="L109" s="33"/>
      <c r="M109" s="135" t="s">
        <v>44</v>
      </c>
      <c r="N109" s="136" t="s">
        <v>53</v>
      </c>
      <c r="P109" s="137">
        <f>O109*H109</f>
        <v>0</v>
      </c>
      <c r="Q109" s="137">
        <v>0</v>
      </c>
      <c r="R109" s="137">
        <f>Q109*H109</f>
        <v>0</v>
      </c>
      <c r="S109" s="137">
        <v>0</v>
      </c>
      <c r="T109" s="138">
        <f>S109*H109</f>
        <v>0</v>
      </c>
      <c r="AR109" s="139" t="s">
        <v>543</v>
      </c>
      <c r="AT109" s="139" t="s">
        <v>132</v>
      </c>
      <c r="AU109" s="139" t="s">
        <v>21</v>
      </c>
      <c r="AY109" s="17" t="s">
        <v>129</v>
      </c>
      <c r="BE109" s="140">
        <f>IF(N109="základní",J109,0)</f>
        <v>0</v>
      </c>
      <c r="BF109" s="140">
        <f>IF(N109="snížená",J109,0)</f>
        <v>0</v>
      </c>
      <c r="BG109" s="140">
        <f>IF(N109="zákl. přenesená",J109,0)</f>
        <v>0</v>
      </c>
      <c r="BH109" s="140">
        <f>IF(N109="sníž. přenesená",J109,0)</f>
        <v>0</v>
      </c>
      <c r="BI109" s="140">
        <f>IF(N109="nulová",J109,0)</f>
        <v>0</v>
      </c>
      <c r="BJ109" s="17" t="s">
        <v>90</v>
      </c>
      <c r="BK109" s="140">
        <f>ROUND(I109*H109,2)</f>
        <v>0</v>
      </c>
      <c r="BL109" s="17" t="s">
        <v>543</v>
      </c>
      <c r="BM109" s="139" t="s">
        <v>644</v>
      </c>
    </row>
    <row r="110" spans="2:65" s="12" customFormat="1">
      <c r="B110" s="141"/>
      <c r="D110" s="142" t="s">
        <v>138</v>
      </c>
      <c r="E110" s="143" t="s">
        <v>44</v>
      </c>
      <c r="F110" s="144" t="s">
        <v>645</v>
      </c>
      <c r="H110" s="145">
        <v>476</v>
      </c>
      <c r="I110" s="146"/>
      <c r="L110" s="141"/>
      <c r="M110" s="147"/>
      <c r="T110" s="148"/>
      <c r="AT110" s="143" t="s">
        <v>138</v>
      </c>
      <c r="AU110" s="143" t="s">
        <v>21</v>
      </c>
      <c r="AV110" s="12" t="s">
        <v>21</v>
      </c>
      <c r="AW110" s="12" t="s">
        <v>42</v>
      </c>
      <c r="AX110" s="12" t="s">
        <v>90</v>
      </c>
      <c r="AY110" s="143" t="s">
        <v>129</v>
      </c>
    </row>
    <row r="111" spans="2:65" s="1" customFormat="1" ht="24.2" customHeight="1">
      <c r="B111" s="33"/>
      <c r="C111" s="128" t="s">
        <v>8</v>
      </c>
      <c r="D111" s="128" t="s">
        <v>132</v>
      </c>
      <c r="E111" s="129" t="s">
        <v>646</v>
      </c>
      <c r="F111" s="130" t="s">
        <v>610</v>
      </c>
      <c r="G111" s="131" t="s">
        <v>611</v>
      </c>
      <c r="H111" s="132">
        <v>450</v>
      </c>
      <c r="I111" s="133"/>
      <c r="J111" s="134">
        <f>ROUND(I111*H111,2)</f>
        <v>0</v>
      </c>
      <c r="K111" s="130" t="s">
        <v>44</v>
      </c>
      <c r="L111" s="33"/>
      <c r="M111" s="135" t="s">
        <v>44</v>
      </c>
      <c r="N111" s="136" t="s">
        <v>53</v>
      </c>
      <c r="P111" s="137">
        <f>O111*H111</f>
        <v>0</v>
      </c>
      <c r="Q111" s="137">
        <v>0</v>
      </c>
      <c r="R111" s="137">
        <f>Q111*H111</f>
        <v>0</v>
      </c>
      <c r="S111" s="137">
        <v>0</v>
      </c>
      <c r="T111" s="138">
        <f>S111*H111</f>
        <v>0</v>
      </c>
      <c r="AR111" s="139" t="s">
        <v>543</v>
      </c>
      <c r="AT111" s="139" t="s">
        <v>132</v>
      </c>
      <c r="AU111" s="139" t="s">
        <v>21</v>
      </c>
      <c r="AY111" s="17" t="s">
        <v>129</v>
      </c>
      <c r="BE111" s="140">
        <f>IF(N111="základní",J111,0)</f>
        <v>0</v>
      </c>
      <c r="BF111" s="140">
        <f>IF(N111="snížená",J111,0)</f>
        <v>0</v>
      </c>
      <c r="BG111" s="140">
        <f>IF(N111="zákl. přenesená",J111,0)</f>
        <v>0</v>
      </c>
      <c r="BH111" s="140">
        <f>IF(N111="sníž. přenesená",J111,0)</f>
        <v>0</v>
      </c>
      <c r="BI111" s="140">
        <f>IF(N111="nulová",J111,0)</f>
        <v>0</v>
      </c>
      <c r="BJ111" s="17" t="s">
        <v>90</v>
      </c>
      <c r="BK111" s="140">
        <f>ROUND(I111*H111,2)</f>
        <v>0</v>
      </c>
      <c r="BL111" s="17" t="s">
        <v>543</v>
      </c>
      <c r="BM111" s="139" t="s">
        <v>647</v>
      </c>
    </row>
    <row r="112" spans="2:65" s="12" customFormat="1">
      <c r="B112" s="141"/>
      <c r="D112" s="142" t="s">
        <v>138</v>
      </c>
      <c r="E112" s="143" t="s">
        <v>44</v>
      </c>
      <c r="F112" s="144" t="s">
        <v>528</v>
      </c>
      <c r="H112" s="145">
        <v>450</v>
      </c>
      <c r="I112" s="146"/>
      <c r="L112" s="141"/>
      <c r="M112" s="147"/>
      <c r="T112" s="148"/>
      <c r="AT112" s="143" t="s">
        <v>138</v>
      </c>
      <c r="AU112" s="143" t="s">
        <v>21</v>
      </c>
      <c r="AV112" s="12" t="s">
        <v>21</v>
      </c>
      <c r="AW112" s="12" t="s">
        <v>42</v>
      </c>
      <c r="AX112" s="12" t="s">
        <v>90</v>
      </c>
      <c r="AY112" s="143" t="s">
        <v>129</v>
      </c>
    </row>
    <row r="113" spans="2:65" s="1" customFormat="1" ht="24.2" customHeight="1">
      <c r="B113" s="33"/>
      <c r="C113" s="128" t="s">
        <v>255</v>
      </c>
      <c r="D113" s="128" t="s">
        <v>132</v>
      </c>
      <c r="E113" s="129" t="s">
        <v>648</v>
      </c>
      <c r="F113" s="130" t="s">
        <v>649</v>
      </c>
      <c r="G113" s="131" t="s">
        <v>611</v>
      </c>
      <c r="H113" s="132">
        <v>450</v>
      </c>
      <c r="I113" s="133"/>
      <c r="J113" s="134">
        <f>ROUND(I113*H113,2)</f>
        <v>0</v>
      </c>
      <c r="K113" s="130" t="s">
        <v>44</v>
      </c>
      <c r="L113" s="33"/>
      <c r="M113" s="135" t="s">
        <v>44</v>
      </c>
      <c r="N113" s="136" t="s">
        <v>53</v>
      </c>
      <c r="P113" s="137">
        <f>O113*H113</f>
        <v>0</v>
      </c>
      <c r="Q113" s="137">
        <v>0</v>
      </c>
      <c r="R113" s="137">
        <f>Q113*H113</f>
        <v>0</v>
      </c>
      <c r="S113" s="137">
        <v>0</v>
      </c>
      <c r="T113" s="138">
        <f>S113*H113</f>
        <v>0</v>
      </c>
      <c r="AR113" s="139" t="s">
        <v>543</v>
      </c>
      <c r="AT113" s="139" t="s">
        <v>132</v>
      </c>
      <c r="AU113" s="139" t="s">
        <v>21</v>
      </c>
      <c r="AY113" s="17" t="s">
        <v>129</v>
      </c>
      <c r="BE113" s="140">
        <f>IF(N113="základní",J113,0)</f>
        <v>0</v>
      </c>
      <c r="BF113" s="140">
        <f>IF(N113="snížená",J113,0)</f>
        <v>0</v>
      </c>
      <c r="BG113" s="140">
        <f>IF(N113="zákl. přenesená",J113,0)</f>
        <v>0</v>
      </c>
      <c r="BH113" s="140">
        <f>IF(N113="sníž. přenesená",J113,0)</f>
        <v>0</v>
      </c>
      <c r="BI113" s="140">
        <f>IF(N113="nulová",J113,0)</f>
        <v>0</v>
      </c>
      <c r="BJ113" s="17" t="s">
        <v>90</v>
      </c>
      <c r="BK113" s="140">
        <f>ROUND(I113*H113,2)</f>
        <v>0</v>
      </c>
      <c r="BL113" s="17" t="s">
        <v>543</v>
      </c>
      <c r="BM113" s="139" t="s">
        <v>650</v>
      </c>
    </row>
    <row r="114" spans="2:65" s="12" customFormat="1">
      <c r="B114" s="141"/>
      <c r="D114" s="142" t="s">
        <v>138</v>
      </c>
      <c r="E114" s="143" t="s">
        <v>44</v>
      </c>
      <c r="F114" s="144" t="s">
        <v>528</v>
      </c>
      <c r="H114" s="145">
        <v>450</v>
      </c>
      <c r="I114" s="146"/>
      <c r="L114" s="141"/>
      <c r="M114" s="147"/>
      <c r="T114" s="148"/>
      <c r="AT114" s="143" t="s">
        <v>138</v>
      </c>
      <c r="AU114" s="143" t="s">
        <v>21</v>
      </c>
      <c r="AV114" s="12" t="s">
        <v>21</v>
      </c>
      <c r="AW114" s="12" t="s">
        <v>42</v>
      </c>
      <c r="AX114" s="12" t="s">
        <v>90</v>
      </c>
      <c r="AY114" s="143" t="s">
        <v>129</v>
      </c>
    </row>
    <row r="115" spans="2:65" s="1" customFormat="1" ht="16.5" customHeight="1">
      <c r="B115" s="33"/>
      <c r="C115" s="157" t="s">
        <v>260</v>
      </c>
      <c r="D115" s="157" t="s">
        <v>200</v>
      </c>
      <c r="E115" s="158" t="s">
        <v>651</v>
      </c>
      <c r="F115" s="159" t="s">
        <v>652</v>
      </c>
      <c r="G115" s="160" t="s">
        <v>231</v>
      </c>
      <c r="H115" s="161">
        <v>0.47599999999999998</v>
      </c>
      <c r="I115" s="162"/>
      <c r="J115" s="163">
        <f>ROUND(I115*H115,2)</f>
        <v>0</v>
      </c>
      <c r="K115" s="159" t="s">
        <v>44</v>
      </c>
      <c r="L115" s="164"/>
      <c r="M115" s="165" t="s">
        <v>44</v>
      </c>
      <c r="N115" s="166" t="s">
        <v>53</v>
      </c>
      <c r="P115" s="137">
        <f>O115*H115</f>
        <v>0</v>
      </c>
      <c r="Q115" s="137">
        <v>1</v>
      </c>
      <c r="R115" s="137">
        <f>Q115*H115</f>
        <v>0.47599999999999998</v>
      </c>
      <c r="S115" s="137">
        <v>0</v>
      </c>
      <c r="T115" s="138">
        <f>S115*H115</f>
        <v>0</v>
      </c>
      <c r="AR115" s="139" t="s">
        <v>619</v>
      </c>
      <c r="AT115" s="139" t="s">
        <v>200</v>
      </c>
      <c r="AU115" s="139" t="s">
        <v>21</v>
      </c>
      <c r="AY115" s="17" t="s">
        <v>129</v>
      </c>
      <c r="BE115" s="140">
        <f>IF(N115="základní",J115,0)</f>
        <v>0</v>
      </c>
      <c r="BF115" s="140">
        <f>IF(N115="snížená",J115,0)</f>
        <v>0</v>
      </c>
      <c r="BG115" s="140">
        <f>IF(N115="zákl. přenesená",J115,0)</f>
        <v>0</v>
      </c>
      <c r="BH115" s="140">
        <f>IF(N115="sníž. přenesená",J115,0)</f>
        <v>0</v>
      </c>
      <c r="BI115" s="140">
        <f>IF(N115="nulová",J115,0)</f>
        <v>0</v>
      </c>
      <c r="BJ115" s="17" t="s">
        <v>90</v>
      </c>
      <c r="BK115" s="140">
        <f>ROUND(I115*H115,2)</f>
        <v>0</v>
      </c>
      <c r="BL115" s="17" t="s">
        <v>543</v>
      </c>
      <c r="BM115" s="139" t="s">
        <v>653</v>
      </c>
    </row>
    <row r="116" spans="2:65" s="12" customFormat="1">
      <c r="B116" s="141"/>
      <c r="D116" s="142" t="s">
        <v>138</v>
      </c>
      <c r="E116" s="143" t="s">
        <v>44</v>
      </c>
      <c r="F116" s="144" t="s">
        <v>654</v>
      </c>
      <c r="H116" s="145">
        <v>0.47599999999999998</v>
      </c>
      <c r="I116" s="146"/>
      <c r="L116" s="141"/>
      <c r="M116" s="147"/>
      <c r="T116" s="148"/>
      <c r="AT116" s="143" t="s">
        <v>138</v>
      </c>
      <c r="AU116" s="143" t="s">
        <v>21</v>
      </c>
      <c r="AV116" s="12" t="s">
        <v>21</v>
      </c>
      <c r="AW116" s="12" t="s">
        <v>42</v>
      </c>
      <c r="AX116" s="12" t="s">
        <v>90</v>
      </c>
      <c r="AY116" s="143" t="s">
        <v>129</v>
      </c>
    </row>
    <row r="117" spans="2:65" s="1" customFormat="1" ht="24.2" customHeight="1">
      <c r="B117" s="33"/>
      <c r="C117" s="157" t="s">
        <v>265</v>
      </c>
      <c r="D117" s="157" t="s">
        <v>200</v>
      </c>
      <c r="E117" s="158" t="s">
        <v>655</v>
      </c>
      <c r="F117" s="159" t="s">
        <v>656</v>
      </c>
      <c r="G117" s="160" t="s">
        <v>657</v>
      </c>
      <c r="H117" s="161">
        <v>0.24</v>
      </c>
      <c r="I117" s="162"/>
      <c r="J117" s="163">
        <f>ROUND(I117*H117,2)</f>
        <v>0</v>
      </c>
      <c r="K117" s="159" t="s">
        <v>44</v>
      </c>
      <c r="L117" s="164"/>
      <c r="M117" s="165" t="s">
        <v>44</v>
      </c>
      <c r="N117" s="166" t="s">
        <v>53</v>
      </c>
      <c r="P117" s="137">
        <f>O117*H117</f>
        <v>0</v>
      </c>
      <c r="Q117" s="137">
        <v>3.7699999999999999E-3</v>
      </c>
      <c r="R117" s="137">
        <f>Q117*H117</f>
        <v>9.0479999999999998E-4</v>
      </c>
      <c r="S117" s="137">
        <v>0</v>
      </c>
      <c r="T117" s="138">
        <f>S117*H117</f>
        <v>0</v>
      </c>
      <c r="AR117" s="139" t="s">
        <v>619</v>
      </c>
      <c r="AT117" s="139" t="s">
        <v>200</v>
      </c>
      <c r="AU117" s="139" t="s">
        <v>21</v>
      </c>
      <c r="AY117" s="17" t="s">
        <v>129</v>
      </c>
      <c r="BE117" s="140">
        <f>IF(N117="základní",J117,0)</f>
        <v>0</v>
      </c>
      <c r="BF117" s="140">
        <f>IF(N117="snížená",J117,0)</f>
        <v>0</v>
      </c>
      <c r="BG117" s="140">
        <f>IF(N117="zákl. přenesená",J117,0)</f>
        <v>0</v>
      </c>
      <c r="BH117" s="140">
        <f>IF(N117="sníž. přenesená",J117,0)</f>
        <v>0</v>
      </c>
      <c r="BI117" s="140">
        <f>IF(N117="nulová",J117,0)</f>
        <v>0</v>
      </c>
      <c r="BJ117" s="17" t="s">
        <v>90</v>
      </c>
      <c r="BK117" s="140">
        <f>ROUND(I117*H117,2)</f>
        <v>0</v>
      </c>
      <c r="BL117" s="17" t="s">
        <v>543</v>
      </c>
      <c r="BM117" s="139" t="s">
        <v>658</v>
      </c>
    </row>
    <row r="118" spans="2:65" s="12" customFormat="1">
      <c r="B118" s="141"/>
      <c r="D118" s="142" t="s">
        <v>138</v>
      </c>
      <c r="E118" s="143" t="s">
        <v>44</v>
      </c>
      <c r="F118" s="144" t="s">
        <v>659</v>
      </c>
      <c r="H118" s="145">
        <v>0.24</v>
      </c>
      <c r="I118" s="146"/>
      <c r="L118" s="141"/>
      <c r="M118" s="147"/>
      <c r="T118" s="148"/>
      <c r="AT118" s="143" t="s">
        <v>138</v>
      </c>
      <c r="AU118" s="143" t="s">
        <v>21</v>
      </c>
      <c r="AV118" s="12" t="s">
        <v>21</v>
      </c>
      <c r="AW118" s="12" t="s">
        <v>42</v>
      </c>
      <c r="AX118" s="12" t="s">
        <v>90</v>
      </c>
      <c r="AY118" s="143" t="s">
        <v>129</v>
      </c>
    </row>
    <row r="119" spans="2:65" s="1" customFormat="1" ht="24.2" customHeight="1">
      <c r="B119" s="33"/>
      <c r="C119" s="128" t="s">
        <v>226</v>
      </c>
      <c r="D119" s="128" t="s">
        <v>132</v>
      </c>
      <c r="E119" s="129" t="s">
        <v>660</v>
      </c>
      <c r="F119" s="130" t="s">
        <v>635</v>
      </c>
      <c r="G119" s="131" t="s">
        <v>611</v>
      </c>
      <c r="H119" s="132">
        <v>450</v>
      </c>
      <c r="I119" s="133"/>
      <c r="J119" s="134">
        <f>ROUND(I119*H119,2)</f>
        <v>0</v>
      </c>
      <c r="K119" s="130" t="s">
        <v>44</v>
      </c>
      <c r="L119" s="33"/>
      <c r="M119" s="135" t="s">
        <v>44</v>
      </c>
      <c r="N119" s="136" t="s">
        <v>53</v>
      </c>
      <c r="P119" s="137">
        <f>O119*H119</f>
        <v>0</v>
      </c>
      <c r="Q119" s="137">
        <v>0</v>
      </c>
      <c r="R119" s="137">
        <f>Q119*H119</f>
        <v>0</v>
      </c>
      <c r="S119" s="137">
        <v>0</v>
      </c>
      <c r="T119" s="138">
        <f>S119*H119</f>
        <v>0</v>
      </c>
      <c r="AR119" s="139" t="s">
        <v>543</v>
      </c>
      <c r="AT119" s="139" t="s">
        <v>132</v>
      </c>
      <c r="AU119" s="139" t="s">
        <v>21</v>
      </c>
      <c r="AY119" s="17" t="s">
        <v>129</v>
      </c>
      <c r="BE119" s="140">
        <f>IF(N119="základní",J119,0)</f>
        <v>0</v>
      </c>
      <c r="BF119" s="140">
        <f>IF(N119="snížená",J119,0)</f>
        <v>0</v>
      </c>
      <c r="BG119" s="140">
        <f>IF(N119="zákl. přenesená",J119,0)</f>
        <v>0</v>
      </c>
      <c r="BH119" s="140">
        <f>IF(N119="sníž. přenesená",J119,0)</f>
        <v>0</v>
      </c>
      <c r="BI119" s="140">
        <f>IF(N119="nulová",J119,0)</f>
        <v>0</v>
      </c>
      <c r="BJ119" s="17" t="s">
        <v>90</v>
      </c>
      <c r="BK119" s="140">
        <f>ROUND(I119*H119,2)</f>
        <v>0</v>
      </c>
      <c r="BL119" s="17" t="s">
        <v>543</v>
      </c>
      <c r="BM119" s="139" t="s">
        <v>661</v>
      </c>
    </row>
    <row r="120" spans="2:65" s="1" customFormat="1">
      <c r="B120" s="33"/>
      <c r="D120" s="142" t="s">
        <v>197</v>
      </c>
      <c r="F120" s="156" t="s">
        <v>637</v>
      </c>
      <c r="I120" s="154"/>
      <c r="L120" s="33"/>
      <c r="M120" s="155"/>
      <c r="T120" s="54"/>
      <c r="AT120" s="17" t="s">
        <v>197</v>
      </c>
      <c r="AU120" s="17" t="s">
        <v>21</v>
      </c>
    </row>
    <row r="121" spans="2:65" s="12" customFormat="1">
      <c r="B121" s="141"/>
      <c r="D121" s="142" t="s">
        <v>138</v>
      </c>
      <c r="E121" s="143" t="s">
        <v>44</v>
      </c>
      <c r="F121" s="144" t="s">
        <v>528</v>
      </c>
      <c r="H121" s="145">
        <v>450</v>
      </c>
      <c r="I121" s="146"/>
      <c r="L121" s="141"/>
      <c r="M121" s="147"/>
      <c r="T121" s="148"/>
      <c r="AT121" s="143" t="s">
        <v>138</v>
      </c>
      <c r="AU121" s="143" t="s">
        <v>21</v>
      </c>
      <c r="AV121" s="12" t="s">
        <v>21</v>
      </c>
      <c r="AW121" s="12" t="s">
        <v>42</v>
      </c>
      <c r="AX121" s="12" t="s">
        <v>90</v>
      </c>
      <c r="AY121" s="143" t="s">
        <v>129</v>
      </c>
    </row>
    <row r="122" spans="2:65" s="1" customFormat="1" ht="16.5" customHeight="1">
      <c r="B122" s="33"/>
      <c r="C122" s="128" t="s">
        <v>278</v>
      </c>
      <c r="D122" s="128" t="s">
        <v>132</v>
      </c>
      <c r="E122" s="129" t="s">
        <v>662</v>
      </c>
      <c r="F122" s="130" t="s">
        <v>639</v>
      </c>
      <c r="G122" s="131" t="s">
        <v>325</v>
      </c>
      <c r="H122" s="132">
        <v>1</v>
      </c>
      <c r="I122" s="133"/>
      <c r="J122" s="134">
        <f>ROUND(I122*H122,2)</f>
        <v>0</v>
      </c>
      <c r="K122" s="130" t="s">
        <v>44</v>
      </c>
      <c r="L122" s="33"/>
      <c r="M122" s="135" t="s">
        <v>44</v>
      </c>
      <c r="N122" s="136" t="s">
        <v>53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543</v>
      </c>
      <c r="AT122" s="139" t="s">
        <v>132</v>
      </c>
      <c r="AU122" s="139" t="s">
        <v>21</v>
      </c>
      <c r="AY122" s="17" t="s">
        <v>129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7" t="s">
        <v>90</v>
      </c>
      <c r="BK122" s="140">
        <f>ROUND(I122*H122,2)</f>
        <v>0</v>
      </c>
      <c r="BL122" s="17" t="s">
        <v>543</v>
      </c>
      <c r="BM122" s="139" t="s">
        <v>663</v>
      </c>
    </row>
    <row r="123" spans="2:65" s="1" customFormat="1">
      <c r="B123" s="33"/>
      <c r="D123" s="142" t="s">
        <v>197</v>
      </c>
      <c r="F123" s="156" t="s">
        <v>664</v>
      </c>
      <c r="I123" s="154"/>
      <c r="L123" s="33"/>
      <c r="M123" s="155"/>
      <c r="T123" s="54"/>
      <c r="AT123" s="17" t="s">
        <v>197</v>
      </c>
      <c r="AU123" s="17" t="s">
        <v>21</v>
      </c>
    </row>
    <row r="124" spans="2:65" s="12" customFormat="1">
      <c r="B124" s="141"/>
      <c r="D124" s="142" t="s">
        <v>138</v>
      </c>
      <c r="E124" s="143" t="s">
        <v>44</v>
      </c>
      <c r="F124" s="144" t="s">
        <v>90</v>
      </c>
      <c r="H124" s="145">
        <v>1</v>
      </c>
      <c r="I124" s="146"/>
      <c r="L124" s="141"/>
      <c r="M124" s="147"/>
      <c r="T124" s="148"/>
      <c r="AT124" s="143" t="s">
        <v>138</v>
      </c>
      <c r="AU124" s="143" t="s">
        <v>21</v>
      </c>
      <c r="AV124" s="12" t="s">
        <v>21</v>
      </c>
      <c r="AW124" s="12" t="s">
        <v>42</v>
      </c>
      <c r="AX124" s="12" t="s">
        <v>90</v>
      </c>
      <c r="AY124" s="143" t="s">
        <v>129</v>
      </c>
    </row>
    <row r="125" spans="2:65" s="11" customFormat="1" ht="22.9" customHeight="1">
      <c r="B125" s="116"/>
      <c r="D125" s="117" t="s">
        <v>81</v>
      </c>
      <c r="E125" s="126" t="s">
        <v>142</v>
      </c>
      <c r="F125" s="126" t="s">
        <v>665</v>
      </c>
      <c r="I125" s="119"/>
      <c r="J125" s="127">
        <f>BK125</f>
        <v>0</v>
      </c>
      <c r="L125" s="116"/>
      <c r="M125" s="121"/>
      <c r="P125" s="122">
        <f>SUM(P126:P128)</f>
        <v>0</v>
      </c>
      <c r="R125" s="122">
        <f>SUM(R126:R128)</f>
        <v>0</v>
      </c>
      <c r="T125" s="123">
        <f>SUM(T126:T128)</f>
        <v>0</v>
      </c>
      <c r="AR125" s="117" t="s">
        <v>142</v>
      </c>
      <c r="AT125" s="124" t="s">
        <v>81</v>
      </c>
      <c r="AU125" s="124" t="s">
        <v>90</v>
      </c>
      <c r="AY125" s="117" t="s">
        <v>129</v>
      </c>
      <c r="BK125" s="125">
        <f>SUM(BK126:BK128)</f>
        <v>0</v>
      </c>
    </row>
    <row r="126" spans="2:65" s="1" customFormat="1" ht="16.5" customHeight="1">
      <c r="B126" s="33"/>
      <c r="C126" s="128" t="s">
        <v>283</v>
      </c>
      <c r="D126" s="128" t="s">
        <v>132</v>
      </c>
      <c r="E126" s="129" t="s">
        <v>666</v>
      </c>
      <c r="F126" s="130" t="s">
        <v>667</v>
      </c>
      <c r="G126" s="131" t="s">
        <v>325</v>
      </c>
      <c r="H126" s="132">
        <v>1</v>
      </c>
      <c r="I126" s="133"/>
      <c r="J126" s="134">
        <f>ROUND(I126*H126,2)</f>
        <v>0</v>
      </c>
      <c r="K126" s="130" t="s">
        <v>44</v>
      </c>
      <c r="L126" s="33"/>
      <c r="M126" s="135" t="s">
        <v>44</v>
      </c>
      <c r="N126" s="136" t="s">
        <v>53</v>
      </c>
      <c r="P126" s="137">
        <f>O126*H126</f>
        <v>0</v>
      </c>
      <c r="Q126" s="137">
        <v>0</v>
      </c>
      <c r="R126" s="137">
        <f>Q126*H126</f>
        <v>0</v>
      </c>
      <c r="S126" s="137">
        <v>0</v>
      </c>
      <c r="T126" s="138">
        <f>S126*H126</f>
        <v>0</v>
      </c>
      <c r="AR126" s="139" t="s">
        <v>543</v>
      </c>
      <c r="AT126" s="139" t="s">
        <v>132</v>
      </c>
      <c r="AU126" s="139" t="s">
        <v>21</v>
      </c>
      <c r="AY126" s="17" t="s">
        <v>129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7" t="s">
        <v>90</v>
      </c>
      <c r="BK126" s="140">
        <f>ROUND(I126*H126,2)</f>
        <v>0</v>
      </c>
      <c r="BL126" s="17" t="s">
        <v>543</v>
      </c>
      <c r="BM126" s="139" t="s">
        <v>668</v>
      </c>
    </row>
    <row r="127" spans="2:65" s="1" customFormat="1">
      <c r="B127" s="33"/>
      <c r="D127" s="142" t="s">
        <v>197</v>
      </c>
      <c r="F127" s="156" t="s">
        <v>669</v>
      </c>
      <c r="I127" s="154"/>
      <c r="L127" s="33"/>
      <c r="M127" s="155"/>
      <c r="T127" s="54"/>
      <c r="AT127" s="17" t="s">
        <v>197</v>
      </c>
      <c r="AU127" s="17" t="s">
        <v>21</v>
      </c>
    </row>
    <row r="128" spans="2:65" s="12" customFormat="1">
      <c r="B128" s="141"/>
      <c r="D128" s="142" t="s">
        <v>138</v>
      </c>
      <c r="E128" s="143" t="s">
        <v>44</v>
      </c>
      <c r="F128" s="144" t="s">
        <v>90</v>
      </c>
      <c r="H128" s="145">
        <v>1</v>
      </c>
      <c r="I128" s="146"/>
      <c r="L128" s="141"/>
      <c r="M128" s="149"/>
      <c r="N128" s="150"/>
      <c r="O128" s="150"/>
      <c r="P128" s="150"/>
      <c r="Q128" s="150"/>
      <c r="R128" s="150"/>
      <c r="S128" s="150"/>
      <c r="T128" s="151"/>
      <c r="AT128" s="143" t="s">
        <v>138</v>
      </c>
      <c r="AU128" s="143" t="s">
        <v>21</v>
      </c>
      <c r="AV128" s="12" t="s">
        <v>21</v>
      </c>
      <c r="AW128" s="12" t="s">
        <v>42</v>
      </c>
      <c r="AX128" s="12" t="s">
        <v>90</v>
      </c>
      <c r="AY128" s="143" t="s">
        <v>129</v>
      </c>
    </row>
    <row r="129" spans="2:12" s="1" customFormat="1" ht="6.95" customHeight="1">
      <c r="B129" s="42"/>
      <c r="C129" s="43"/>
      <c r="D129" s="43"/>
      <c r="E129" s="43"/>
      <c r="F129" s="43"/>
      <c r="G129" s="43"/>
      <c r="H129" s="43"/>
      <c r="I129" s="43"/>
      <c r="J129" s="43"/>
      <c r="K129" s="43"/>
      <c r="L129" s="33"/>
    </row>
  </sheetData>
  <sheetProtection algorithmName="SHA-512" hashValue="Lv1a76x2eQG5zdD77H3wOeb5ZelrbV7XbfVd+Lxky15PSiSCFH2GMy9nJnqDfYs1haRAi3uIF5DfpmxxkUy7vQ==" saltValue="6rDEAjqSk67yjTIDMRfi1RI+Yi1SeT/FNivQYiUkv1cJ0EXldjZmhtCSY3+pO75fPvebdL7wPoT0mrzckzUt9w==" spinCount="100000" sheet="1" objects="1" scenarios="1" formatColumns="0" formatRows="0" autoFilter="0"/>
  <autoFilter ref="C82:K128" xr:uid="{00000000-0009-0000-0000-000003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2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101</v>
      </c>
      <c r="AZ2" s="174" t="s">
        <v>132</v>
      </c>
      <c r="BA2" s="174" t="s">
        <v>670</v>
      </c>
      <c r="BB2" s="174" t="s">
        <v>44</v>
      </c>
      <c r="BC2" s="174" t="s">
        <v>671</v>
      </c>
      <c r="BD2" s="174" t="s">
        <v>21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21</v>
      </c>
    </row>
    <row r="4" spans="2:56" ht="24.95" customHeight="1">
      <c r="B4" s="20"/>
      <c r="D4" s="21" t="s">
        <v>102</v>
      </c>
      <c r="L4" s="20"/>
      <c r="M4" s="86" t="s">
        <v>10</v>
      </c>
      <c r="AT4" s="17" t="s">
        <v>4</v>
      </c>
    </row>
    <row r="5" spans="2:56" ht="6.95" customHeight="1">
      <c r="B5" s="20"/>
      <c r="L5" s="20"/>
    </row>
    <row r="6" spans="2:56" ht="12" customHeight="1">
      <c r="B6" s="20"/>
      <c r="D6" s="27" t="s">
        <v>16</v>
      </c>
      <c r="L6" s="20"/>
    </row>
    <row r="7" spans="2:56" ht="16.5" customHeight="1">
      <c r="B7" s="20"/>
      <c r="E7" s="312" t="str">
        <f>'Rekapitulace stavby'!K6</f>
        <v>VD Švihov - oprava nátěru přístupové lávky na SO</v>
      </c>
      <c r="F7" s="313"/>
      <c r="G7" s="313"/>
      <c r="H7" s="313"/>
      <c r="L7" s="20"/>
    </row>
    <row r="8" spans="2:56" s="1" customFormat="1" ht="12" customHeight="1">
      <c r="B8" s="33"/>
      <c r="D8" s="27" t="s">
        <v>103</v>
      </c>
      <c r="L8" s="33"/>
    </row>
    <row r="9" spans="2:56" s="1" customFormat="1" ht="16.5" customHeight="1">
      <c r="B9" s="33"/>
      <c r="E9" s="302" t="s">
        <v>672</v>
      </c>
      <c r="F9" s="311"/>
      <c r="G9" s="311"/>
      <c r="H9" s="311"/>
      <c r="L9" s="33"/>
    </row>
    <row r="10" spans="2:56" s="1" customFormat="1">
      <c r="B10" s="33"/>
      <c r="L10" s="33"/>
    </row>
    <row r="11" spans="2:5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44</v>
      </c>
      <c r="L11" s="33"/>
    </row>
    <row r="12" spans="2:56" s="1" customFormat="1" ht="12" customHeight="1">
      <c r="B12" s="33"/>
      <c r="D12" s="27" t="s">
        <v>22</v>
      </c>
      <c r="F12" s="25" t="s">
        <v>23</v>
      </c>
      <c r="I12" s="27" t="s">
        <v>24</v>
      </c>
      <c r="J12" s="50" t="str">
        <f>'Rekapitulace stavby'!AN8</f>
        <v>19. 3. 2024</v>
      </c>
      <c r="L12" s="33"/>
    </row>
    <row r="13" spans="2:56" s="1" customFormat="1" ht="21.75" customHeight="1">
      <c r="B13" s="33"/>
      <c r="D13" s="24" t="s">
        <v>26</v>
      </c>
      <c r="F13" s="29" t="s">
        <v>27</v>
      </c>
      <c r="I13" s="24" t="s">
        <v>28</v>
      </c>
      <c r="J13" s="29" t="s">
        <v>29</v>
      </c>
      <c r="L13" s="33"/>
    </row>
    <row r="14" spans="2:56" s="1" customFormat="1" ht="12" customHeight="1">
      <c r="B14" s="33"/>
      <c r="D14" s="27" t="s">
        <v>30</v>
      </c>
      <c r="I14" s="27" t="s">
        <v>31</v>
      </c>
      <c r="J14" s="25" t="s">
        <v>32</v>
      </c>
      <c r="L14" s="33"/>
    </row>
    <row r="15" spans="2:56" s="1" customFormat="1" ht="18" customHeight="1">
      <c r="B15" s="33"/>
      <c r="E15" s="25" t="s">
        <v>33</v>
      </c>
      <c r="I15" s="27" t="s">
        <v>34</v>
      </c>
      <c r="J15" s="25" t="s">
        <v>35</v>
      </c>
      <c r="L15" s="33"/>
    </row>
    <row r="16" spans="2:56" s="1" customFormat="1" ht="6.95" customHeight="1">
      <c r="B16" s="33"/>
      <c r="L16" s="33"/>
    </row>
    <row r="17" spans="2:12" s="1" customFormat="1" ht="12" customHeight="1">
      <c r="B17" s="33"/>
      <c r="D17" s="27" t="s">
        <v>36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14" t="str">
        <f>'Rekapitulace stavby'!E14</f>
        <v>Vyplň údaj</v>
      </c>
      <c r="F18" s="285"/>
      <c r="G18" s="285"/>
      <c r="H18" s="285"/>
      <c r="I18" s="27" t="s">
        <v>34</v>
      </c>
      <c r="J18" s="28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7" t="s">
        <v>38</v>
      </c>
      <c r="I20" s="27" t="s">
        <v>31</v>
      </c>
      <c r="J20" s="25" t="str">
        <f>IF('Rekapitulace stavby'!AN16="","",'Rekapitulace stavby'!AN16)</f>
        <v>28159721</v>
      </c>
      <c r="L20" s="33"/>
    </row>
    <row r="21" spans="2:12" s="1" customFormat="1" ht="18" customHeight="1">
      <c r="B21" s="33"/>
      <c r="E21" s="25" t="str">
        <f>IF('Rekapitulace stavby'!E17="","",'Rekapitulace stavby'!E17)</f>
        <v>VAK projekt s.r.o.</v>
      </c>
      <c r="I21" s="27" t="s">
        <v>34</v>
      </c>
      <c r="J21" s="25" t="str">
        <f>IF('Rekapitulace stavby'!AN17="","",'Rekapitulace stavby'!AN17)</f>
        <v>CZ28159721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7" t="s">
        <v>43</v>
      </c>
      <c r="I23" s="27" t="s">
        <v>31</v>
      </c>
      <c r="J23" s="25" t="s">
        <v>44</v>
      </c>
      <c r="L23" s="33"/>
    </row>
    <row r="24" spans="2:12" s="1" customFormat="1" ht="18" customHeight="1">
      <c r="B24" s="33"/>
      <c r="E24" s="25" t="s">
        <v>45</v>
      </c>
      <c r="I24" s="27" t="s">
        <v>34</v>
      </c>
      <c r="J24" s="25" t="s">
        <v>44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7" t="s">
        <v>46</v>
      </c>
      <c r="L26" s="33"/>
    </row>
    <row r="27" spans="2:12" s="7" customFormat="1" ht="16.5" customHeight="1">
      <c r="B27" s="87"/>
      <c r="E27" s="289" t="s">
        <v>44</v>
      </c>
      <c r="F27" s="289"/>
      <c r="G27" s="289"/>
      <c r="H27" s="289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48</v>
      </c>
      <c r="J30" s="64">
        <f>ROUND(J86,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50</v>
      </c>
      <c r="I32" s="36" t="s">
        <v>49</v>
      </c>
      <c r="J32" s="36" t="s">
        <v>51</v>
      </c>
      <c r="L32" s="33"/>
    </row>
    <row r="33" spans="2:12" s="1" customFormat="1" ht="14.45" customHeight="1">
      <c r="B33" s="33"/>
      <c r="D33" s="53" t="s">
        <v>52</v>
      </c>
      <c r="E33" s="27" t="s">
        <v>53</v>
      </c>
      <c r="F33" s="89">
        <f>ROUND((SUM(BE86:BE223)),  2)</f>
        <v>0</v>
      </c>
      <c r="I33" s="90">
        <v>0.21</v>
      </c>
      <c r="J33" s="89">
        <f>ROUND(((SUM(BE86:BE223))*I33),  2)</f>
        <v>0</v>
      </c>
      <c r="L33" s="33"/>
    </row>
    <row r="34" spans="2:12" s="1" customFormat="1" ht="14.45" customHeight="1">
      <c r="B34" s="33"/>
      <c r="E34" s="27" t="s">
        <v>54</v>
      </c>
      <c r="F34" s="89">
        <f>ROUND((SUM(BF86:BF223)),  2)</f>
        <v>0</v>
      </c>
      <c r="I34" s="90">
        <v>0.12</v>
      </c>
      <c r="J34" s="89">
        <f>ROUND(((SUM(BF86:BF223))*I34),  2)</f>
        <v>0</v>
      </c>
      <c r="L34" s="33"/>
    </row>
    <row r="35" spans="2:12" s="1" customFormat="1" ht="14.45" hidden="1" customHeight="1">
      <c r="B35" s="33"/>
      <c r="E35" s="27" t="s">
        <v>55</v>
      </c>
      <c r="F35" s="89">
        <f>ROUND((SUM(BG86:BG223)),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7" t="s">
        <v>56</v>
      </c>
      <c r="F36" s="89">
        <f>ROUND((SUM(BH86:BH223)),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7" t="s">
        <v>57</v>
      </c>
      <c r="F37" s="89">
        <f>ROUND((SUM(BI86:BI223)),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58</v>
      </c>
      <c r="E39" s="55"/>
      <c r="F39" s="55"/>
      <c r="G39" s="93" t="s">
        <v>59</v>
      </c>
      <c r="H39" s="94" t="s">
        <v>60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1" t="s">
        <v>105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12" t="str">
        <f>E7</f>
        <v>VD Švihov - oprava nátěru přístupové lávky na SO</v>
      </c>
      <c r="F48" s="313"/>
      <c r="G48" s="313"/>
      <c r="H48" s="313"/>
      <c r="L48" s="33"/>
    </row>
    <row r="49" spans="2:47" s="1" customFormat="1" ht="12" customHeight="1">
      <c r="B49" s="33"/>
      <c r="C49" s="27" t="s">
        <v>103</v>
      </c>
      <c r="L49" s="33"/>
    </row>
    <row r="50" spans="2:47" s="1" customFormat="1" ht="16.5" customHeight="1">
      <c r="B50" s="33"/>
      <c r="E50" s="302" t="str">
        <f>E9</f>
        <v>SO-03 - Sanace konzol</v>
      </c>
      <c r="F50" s="311"/>
      <c r="G50" s="311"/>
      <c r="H50" s="311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VD Švihov</v>
      </c>
      <c r="I52" s="27" t="s">
        <v>24</v>
      </c>
      <c r="J52" s="50" t="str">
        <f>IF(J12="","",J12)</f>
        <v>19. 3. 2024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7" t="s">
        <v>30</v>
      </c>
      <c r="F54" s="25" t="str">
        <f>E15</f>
        <v>Povodí Vltavy, státní podnik</v>
      </c>
      <c r="I54" s="27" t="s">
        <v>38</v>
      </c>
      <c r="J54" s="31" t="str">
        <f>E21</f>
        <v>VAK projekt s.r.o.</v>
      </c>
      <c r="L54" s="33"/>
    </row>
    <row r="55" spans="2:47" s="1" customFormat="1" ht="25.7" customHeight="1">
      <c r="B55" s="33"/>
      <c r="C55" s="27" t="s">
        <v>36</v>
      </c>
      <c r="F55" s="25" t="str">
        <f>IF(E18="","",E18)</f>
        <v>Vyplň údaj</v>
      </c>
      <c r="I55" s="27" t="s">
        <v>43</v>
      </c>
      <c r="J55" s="31" t="str">
        <f>E24</f>
        <v>Ing. Martina Zamlinská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106</v>
      </c>
      <c r="D57" s="91"/>
      <c r="E57" s="91"/>
      <c r="F57" s="91"/>
      <c r="G57" s="91"/>
      <c r="H57" s="91"/>
      <c r="I57" s="91"/>
      <c r="J57" s="98" t="s">
        <v>107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80</v>
      </c>
      <c r="J59" s="64">
        <f>J86</f>
        <v>0</v>
      </c>
      <c r="L59" s="33"/>
      <c r="AU59" s="17" t="s">
        <v>108</v>
      </c>
    </row>
    <row r="60" spans="2:47" s="8" customFormat="1" ht="24.95" customHeight="1">
      <c r="B60" s="100"/>
      <c r="D60" s="101" t="s">
        <v>171</v>
      </c>
      <c r="E60" s="102"/>
      <c r="F60" s="102"/>
      <c r="G60" s="102"/>
      <c r="H60" s="102"/>
      <c r="I60" s="102"/>
      <c r="J60" s="103">
        <f>J87</f>
        <v>0</v>
      </c>
      <c r="L60" s="100"/>
    </row>
    <row r="61" spans="2:47" s="9" customFormat="1" ht="19.899999999999999" customHeight="1">
      <c r="B61" s="104"/>
      <c r="D61" s="105" t="s">
        <v>172</v>
      </c>
      <c r="E61" s="106"/>
      <c r="F61" s="106"/>
      <c r="G61" s="106"/>
      <c r="H61" s="106"/>
      <c r="I61" s="106"/>
      <c r="J61" s="107">
        <f>J88</f>
        <v>0</v>
      </c>
      <c r="L61" s="104"/>
    </row>
    <row r="62" spans="2:47" s="9" customFormat="1" ht="19.899999999999999" customHeight="1">
      <c r="B62" s="104"/>
      <c r="D62" s="105" t="s">
        <v>173</v>
      </c>
      <c r="E62" s="106"/>
      <c r="F62" s="106"/>
      <c r="G62" s="106"/>
      <c r="H62" s="106"/>
      <c r="I62" s="106"/>
      <c r="J62" s="107">
        <f>J95</f>
        <v>0</v>
      </c>
      <c r="L62" s="104"/>
    </row>
    <row r="63" spans="2:47" s="9" customFormat="1" ht="19.899999999999999" customHeight="1">
      <c r="B63" s="104"/>
      <c r="D63" s="105" t="s">
        <v>174</v>
      </c>
      <c r="E63" s="106"/>
      <c r="F63" s="106"/>
      <c r="G63" s="106"/>
      <c r="H63" s="106"/>
      <c r="I63" s="106"/>
      <c r="J63" s="107">
        <f>J182</f>
        <v>0</v>
      </c>
      <c r="L63" s="104"/>
    </row>
    <row r="64" spans="2:47" s="9" customFormat="1" ht="19.899999999999999" customHeight="1">
      <c r="B64" s="104"/>
      <c r="D64" s="105" t="s">
        <v>175</v>
      </c>
      <c r="E64" s="106"/>
      <c r="F64" s="106"/>
      <c r="G64" s="106"/>
      <c r="H64" s="106"/>
      <c r="I64" s="106"/>
      <c r="J64" s="107">
        <f>J197</f>
        <v>0</v>
      </c>
      <c r="L64" s="104"/>
    </row>
    <row r="65" spans="2:12" s="8" customFormat="1" ht="24.95" customHeight="1">
      <c r="B65" s="100"/>
      <c r="D65" s="101" t="s">
        <v>176</v>
      </c>
      <c r="E65" s="102"/>
      <c r="F65" s="102"/>
      <c r="G65" s="102"/>
      <c r="H65" s="102"/>
      <c r="I65" s="102"/>
      <c r="J65" s="103">
        <f>J202</f>
        <v>0</v>
      </c>
      <c r="L65" s="100"/>
    </row>
    <row r="66" spans="2:12" s="9" customFormat="1" ht="19.899999999999999" customHeight="1">
      <c r="B66" s="104"/>
      <c r="D66" s="105" t="s">
        <v>177</v>
      </c>
      <c r="E66" s="106"/>
      <c r="F66" s="106"/>
      <c r="G66" s="106"/>
      <c r="H66" s="106"/>
      <c r="I66" s="106"/>
      <c r="J66" s="107">
        <f>J203</f>
        <v>0</v>
      </c>
      <c r="L66" s="104"/>
    </row>
    <row r="67" spans="2:12" s="1" customFormat="1" ht="21.75" customHeight="1">
      <c r="B67" s="33"/>
      <c r="L67" s="33"/>
    </row>
    <row r="68" spans="2:12" s="1" customFormat="1" ht="6.95" customHeight="1"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33"/>
    </row>
    <row r="72" spans="2:12" s="1" customFormat="1" ht="6.95" customHeight="1"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33"/>
    </row>
    <row r="73" spans="2:12" s="1" customFormat="1" ht="24.95" customHeight="1">
      <c r="B73" s="33"/>
      <c r="C73" s="21" t="s">
        <v>114</v>
      </c>
      <c r="L73" s="33"/>
    </row>
    <row r="74" spans="2:12" s="1" customFormat="1" ht="6.95" customHeight="1">
      <c r="B74" s="33"/>
      <c r="L74" s="33"/>
    </row>
    <row r="75" spans="2:12" s="1" customFormat="1" ht="12" customHeight="1">
      <c r="B75" s="33"/>
      <c r="C75" s="27" t="s">
        <v>16</v>
      </c>
      <c r="L75" s="33"/>
    </row>
    <row r="76" spans="2:12" s="1" customFormat="1" ht="16.5" customHeight="1">
      <c r="B76" s="33"/>
      <c r="E76" s="312" t="str">
        <f>E7</f>
        <v>VD Švihov - oprava nátěru přístupové lávky na SO</v>
      </c>
      <c r="F76" s="313"/>
      <c r="G76" s="313"/>
      <c r="H76" s="313"/>
      <c r="L76" s="33"/>
    </row>
    <row r="77" spans="2:12" s="1" customFormat="1" ht="12" customHeight="1">
      <c r="B77" s="33"/>
      <c r="C77" s="27" t="s">
        <v>103</v>
      </c>
      <c r="L77" s="33"/>
    </row>
    <row r="78" spans="2:12" s="1" customFormat="1" ht="16.5" customHeight="1">
      <c r="B78" s="33"/>
      <c r="E78" s="302" t="str">
        <f>E9</f>
        <v>SO-03 - Sanace konzol</v>
      </c>
      <c r="F78" s="311"/>
      <c r="G78" s="311"/>
      <c r="H78" s="311"/>
      <c r="L78" s="33"/>
    </row>
    <row r="79" spans="2:12" s="1" customFormat="1" ht="6.95" customHeight="1">
      <c r="B79" s="33"/>
      <c r="L79" s="33"/>
    </row>
    <row r="80" spans="2:12" s="1" customFormat="1" ht="12" customHeight="1">
      <c r="B80" s="33"/>
      <c r="C80" s="27" t="s">
        <v>22</v>
      </c>
      <c r="F80" s="25" t="str">
        <f>F12</f>
        <v>VD Švihov</v>
      </c>
      <c r="I80" s="27" t="s">
        <v>24</v>
      </c>
      <c r="J80" s="50" t="str">
        <f>IF(J12="","",J12)</f>
        <v>19. 3. 2024</v>
      </c>
      <c r="L80" s="33"/>
    </row>
    <row r="81" spans="2:65" s="1" customFormat="1" ht="6.95" customHeight="1">
      <c r="B81" s="33"/>
      <c r="L81" s="33"/>
    </row>
    <row r="82" spans="2:65" s="1" customFormat="1" ht="15.2" customHeight="1">
      <c r="B82" s="33"/>
      <c r="C82" s="27" t="s">
        <v>30</v>
      </c>
      <c r="F82" s="25" t="str">
        <f>E15</f>
        <v>Povodí Vltavy, státní podnik</v>
      </c>
      <c r="I82" s="27" t="s">
        <v>38</v>
      </c>
      <c r="J82" s="31" t="str">
        <f>E21</f>
        <v>VAK projekt s.r.o.</v>
      </c>
      <c r="L82" s="33"/>
    </row>
    <row r="83" spans="2:65" s="1" customFormat="1" ht="25.7" customHeight="1">
      <c r="B83" s="33"/>
      <c r="C83" s="27" t="s">
        <v>36</v>
      </c>
      <c r="F83" s="25" t="str">
        <f>IF(E18="","",E18)</f>
        <v>Vyplň údaj</v>
      </c>
      <c r="I83" s="27" t="s">
        <v>43</v>
      </c>
      <c r="J83" s="31" t="str">
        <f>E24</f>
        <v>Ing. Martina Zamlinská</v>
      </c>
      <c r="L83" s="33"/>
    </row>
    <row r="84" spans="2:65" s="1" customFormat="1" ht="10.35" customHeight="1">
      <c r="B84" s="33"/>
      <c r="L84" s="33"/>
    </row>
    <row r="85" spans="2:65" s="10" customFormat="1" ht="29.25" customHeight="1">
      <c r="B85" s="108"/>
      <c r="C85" s="109" t="s">
        <v>115</v>
      </c>
      <c r="D85" s="110" t="s">
        <v>67</v>
      </c>
      <c r="E85" s="110" t="s">
        <v>63</v>
      </c>
      <c r="F85" s="110" t="s">
        <v>64</v>
      </c>
      <c r="G85" s="110" t="s">
        <v>116</v>
      </c>
      <c r="H85" s="110" t="s">
        <v>117</v>
      </c>
      <c r="I85" s="110" t="s">
        <v>118</v>
      </c>
      <c r="J85" s="110" t="s">
        <v>107</v>
      </c>
      <c r="K85" s="111" t="s">
        <v>119</v>
      </c>
      <c r="L85" s="108"/>
      <c r="M85" s="57" t="s">
        <v>44</v>
      </c>
      <c r="N85" s="58" t="s">
        <v>52</v>
      </c>
      <c r="O85" s="58" t="s">
        <v>120</v>
      </c>
      <c r="P85" s="58" t="s">
        <v>121</v>
      </c>
      <c r="Q85" s="58" t="s">
        <v>122</v>
      </c>
      <c r="R85" s="58" t="s">
        <v>123</v>
      </c>
      <c r="S85" s="58" t="s">
        <v>124</v>
      </c>
      <c r="T85" s="59" t="s">
        <v>125</v>
      </c>
    </row>
    <row r="86" spans="2:65" s="1" customFormat="1" ht="22.9" customHeight="1">
      <c r="B86" s="33"/>
      <c r="C86" s="62" t="s">
        <v>126</v>
      </c>
      <c r="J86" s="112">
        <f>BK86</f>
        <v>0</v>
      </c>
      <c r="L86" s="33"/>
      <c r="M86" s="60"/>
      <c r="N86" s="51"/>
      <c r="O86" s="51"/>
      <c r="P86" s="113">
        <f>P87+P202</f>
        <v>0</v>
      </c>
      <c r="Q86" s="51"/>
      <c r="R86" s="113">
        <f>R87+R202</f>
        <v>1.2522724900000002</v>
      </c>
      <c r="S86" s="51"/>
      <c r="T86" s="114">
        <f>T87+T202</f>
        <v>2.3532260000000003</v>
      </c>
      <c r="AT86" s="17" t="s">
        <v>81</v>
      </c>
      <c r="AU86" s="17" t="s">
        <v>108</v>
      </c>
      <c r="BK86" s="115">
        <f>BK87+BK202</f>
        <v>0</v>
      </c>
    </row>
    <row r="87" spans="2:65" s="11" customFormat="1" ht="25.9" customHeight="1">
      <c r="B87" s="116"/>
      <c r="D87" s="117" t="s">
        <v>81</v>
      </c>
      <c r="E87" s="118" t="s">
        <v>182</v>
      </c>
      <c r="F87" s="118" t="s">
        <v>183</v>
      </c>
      <c r="I87" s="119"/>
      <c r="J87" s="120">
        <f>BK87</f>
        <v>0</v>
      </c>
      <c r="L87" s="116"/>
      <c r="M87" s="121"/>
      <c r="P87" s="122">
        <f>P88+P95+P182+P197</f>
        <v>0</v>
      </c>
      <c r="R87" s="122">
        <f>R88+R95+R182+R197</f>
        <v>1.0034339700000001</v>
      </c>
      <c r="T87" s="123">
        <f>T88+T95+T182+T197</f>
        <v>2.3532260000000003</v>
      </c>
      <c r="AR87" s="117" t="s">
        <v>90</v>
      </c>
      <c r="AT87" s="124" t="s">
        <v>81</v>
      </c>
      <c r="AU87" s="124" t="s">
        <v>82</v>
      </c>
      <c r="AY87" s="117" t="s">
        <v>129</v>
      </c>
      <c r="BK87" s="125">
        <f>BK88+BK95+BK182+BK197</f>
        <v>0</v>
      </c>
    </row>
    <row r="88" spans="2:65" s="11" customFormat="1" ht="22.9" customHeight="1">
      <c r="B88" s="116"/>
      <c r="D88" s="117" t="s">
        <v>81</v>
      </c>
      <c r="E88" s="126" t="s">
        <v>156</v>
      </c>
      <c r="F88" s="126" t="s">
        <v>184</v>
      </c>
      <c r="I88" s="119"/>
      <c r="J88" s="127">
        <f>BK88</f>
        <v>0</v>
      </c>
      <c r="L88" s="116"/>
      <c r="M88" s="121"/>
      <c r="P88" s="122">
        <f>SUM(P89:P94)</f>
        <v>0</v>
      </c>
      <c r="R88" s="122">
        <f>SUM(R89:R94)</f>
        <v>0.410862</v>
      </c>
      <c r="T88" s="123">
        <f>SUM(T89:T94)</f>
        <v>0.44999999999999996</v>
      </c>
      <c r="AR88" s="117" t="s">
        <v>90</v>
      </c>
      <c r="AT88" s="124" t="s">
        <v>81</v>
      </c>
      <c r="AU88" s="124" t="s">
        <v>90</v>
      </c>
      <c r="AY88" s="117" t="s">
        <v>129</v>
      </c>
      <c r="BK88" s="125">
        <f>SUM(BK89:BK94)</f>
        <v>0</v>
      </c>
    </row>
    <row r="89" spans="2:65" s="1" customFormat="1" ht="24.2" customHeight="1">
      <c r="B89" s="33"/>
      <c r="C89" s="128" t="s">
        <v>90</v>
      </c>
      <c r="D89" s="128" t="s">
        <v>132</v>
      </c>
      <c r="E89" s="129" t="s">
        <v>193</v>
      </c>
      <c r="F89" s="130" t="s">
        <v>194</v>
      </c>
      <c r="G89" s="131" t="s">
        <v>187</v>
      </c>
      <c r="H89" s="132">
        <v>6</v>
      </c>
      <c r="I89" s="133"/>
      <c r="J89" s="134">
        <f>ROUND(I89*H89,2)</f>
        <v>0</v>
      </c>
      <c r="K89" s="130" t="s">
        <v>188</v>
      </c>
      <c r="L89" s="33"/>
      <c r="M89" s="135" t="s">
        <v>44</v>
      </c>
      <c r="N89" s="136" t="s">
        <v>53</v>
      </c>
      <c r="P89" s="137">
        <f>O89*H89</f>
        <v>0</v>
      </c>
      <c r="Q89" s="137">
        <v>6.6960000000000006E-2</v>
      </c>
      <c r="R89" s="137">
        <f>Q89*H89</f>
        <v>0.40176000000000001</v>
      </c>
      <c r="S89" s="137">
        <v>7.4999999999999997E-2</v>
      </c>
      <c r="T89" s="138">
        <f>S89*H89</f>
        <v>0.44999999999999996</v>
      </c>
      <c r="AR89" s="139" t="s">
        <v>146</v>
      </c>
      <c r="AT89" s="139" t="s">
        <v>132</v>
      </c>
      <c r="AU89" s="139" t="s">
        <v>21</v>
      </c>
      <c r="AY89" s="17" t="s">
        <v>129</v>
      </c>
      <c r="BE89" s="140">
        <f>IF(N89="základní",J89,0)</f>
        <v>0</v>
      </c>
      <c r="BF89" s="140">
        <f>IF(N89="snížená",J89,0)</f>
        <v>0</v>
      </c>
      <c r="BG89" s="140">
        <f>IF(N89="zákl. přenesená",J89,0)</f>
        <v>0</v>
      </c>
      <c r="BH89" s="140">
        <f>IF(N89="sníž. přenesená",J89,0)</f>
        <v>0</v>
      </c>
      <c r="BI89" s="140">
        <f>IF(N89="nulová",J89,0)</f>
        <v>0</v>
      </c>
      <c r="BJ89" s="17" t="s">
        <v>90</v>
      </c>
      <c r="BK89" s="140">
        <f>ROUND(I89*H89,2)</f>
        <v>0</v>
      </c>
      <c r="BL89" s="17" t="s">
        <v>146</v>
      </c>
      <c r="BM89" s="139" t="s">
        <v>673</v>
      </c>
    </row>
    <row r="90" spans="2:65" s="1" customFormat="1">
      <c r="B90" s="33"/>
      <c r="D90" s="152" t="s">
        <v>190</v>
      </c>
      <c r="F90" s="153" t="s">
        <v>196</v>
      </c>
      <c r="I90" s="154"/>
      <c r="L90" s="33"/>
      <c r="M90" s="155"/>
      <c r="T90" s="54"/>
      <c r="AT90" s="17" t="s">
        <v>190</v>
      </c>
      <c r="AU90" s="17" t="s">
        <v>21</v>
      </c>
    </row>
    <row r="91" spans="2:65" s="1" customFormat="1">
      <c r="B91" s="33"/>
      <c r="D91" s="142" t="s">
        <v>197</v>
      </c>
      <c r="F91" s="156" t="s">
        <v>198</v>
      </c>
      <c r="I91" s="154"/>
      <c r="L91" s="33"/>
      <c r="M91" s="155"/>
      <c r="T91" s="54"/>
      <c r="AT91" s="17" t="s">
        <v>197</v>
      </c>
      <c r="AU91" s="17" t="s">
        <v>21</v>
      </c>
    </row>
    <row r="92" spans="2:65" s="12" customFormat="1">
      <c r="B92" s="141"/>
      <c r="D92" s="142" t="s">
        <v>138</v>
      </c>
      <c r="E92" s="143" t="s">
        <v>44</v>
      </c>
      <c r="F92" s="144" t="s">
        <v>156</v>
      </c>
      <c r="H92" s="145">
        <v>6</v>
      </c>
      <c r="I92" s="146"/>
      <c r="L92" s="141"/>
      <c r="M92" s="147"/>
      <c r="T92" s="148"/>
      <c r="AT92" s="143" t="s">
        <v>138</v>
      </c>
      <c r="AU92" s="143" t="s">
        <v>21</v>
      </c>
      <c r="AV92" s="12" t="s">
        <v>21</v>
      </c>
      <c r="AW92" s="12" t="s">
        <v>42</v>
      </c>
      <c r="AX92" s="12" t="s">
        <v>90</v>
      </c>
      <c r="AY92" s="143" t="s">
        <v>129</v>
      </c>
    </row>
    <row r="93" spans="2:65" s="1" customFormat="1" ht="16.5" customHeight="1">
      <c r="B93" s="33"/>
      <c r="C93" s="157" t="s">
        <v>21</v>
      </c>
      <c r="D93" s="157" t="s">
        <v>200</v>
      </c>
      <c r="E93" s="158" t="s">
        <v>201</v>
      </c>
      <c r="F93" s="159" t="s">
        <v>202</v>
      </c>
      <c r="G93" s="160" t="s">
        <v>203</v>
      </c>
      <c r="H93" s="161">
        <v>9.1020000000000003</v>
      </c>
      <c r="I93" s="162"/>
      <c r="J93" s="163">
        <f>ROUND(I93*H93,2)</f>
        <v>0</v>
      </c>
      <c r="K93" s="159" t="s">
        <v>188</v>
      </c>
      <c r="L93" s="164"/>
      <c r="M93" s="165" t="s">
        <v>44</v>
      </c>
      <c r="N93" s="166" t="s">
        <v>53</v>
      </c>
      <c r="P93" s="137">
        <f>O93*H93</f>
        <v>0</v>
      </c>
      <c r="Q93" s="137">
        <v>1E-3</v>
      </c>
      <c r="R93" s="137">
        <f>Q93*H93</f>
        <v>9.1020000000000007E-3</v>
      </c>
      <c r="S93" s="137">
        <v>0</v>
      </c>
      <c r="T93" s="138">
        <f>S93*H93</f>
        <v>0</v>
      </c>
      <c r="AR93" s="139" t="s">
        <v>166</v>
      </c>
      <c r="AT93" s="139" t="s">
        <v>200</v>
      </c>
      <c r="AU93" s="139" t="s">
        <v>21</v>
      </c>
      <c r="AY93" s="17" t="s">
        <v>129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7" t="s">
        <v>90</v>
      </c>
      <c r="BK93" s="140">
        <f>ROUND(I93*H93,2)</f>
        <v>0</v>
      </c>
      <c r="BL93" s="17" t="s">
        <v>146</v>
      </c>
      <c r="BM93" s="139" t="s">
        <v>674</v>
      </c>
    </row>
    <row r="94" spans="2:65" s="12" customFormat="1">
      <c r="B94" s="141"/>
      <c r="D94" s="142" t="s">
        <v>138</v>
      </c>
      <c r="F94" s="144" t="s">
        <v>675</v>
      </c>
      <c r="H94" s="145">
        <v>9.1020000000000003</v>
      </c>
      <c r="I94" s="146"/>
      <c r="L94" s="141"/>
      <c r="M94" s="147"/>
      <c r="T94" s="148"/>
      <c r="AT94" s="143" t="s">
        <v>138</v>
      </c>
      <c r="AU94" s="143" t="s">
        <v>21</v>
      </c>
      <c r="AV94" s="12" t="s">
        <v>21</v>
      </c>
      <c r="AW94" s="12" t="s">
        <v>4</v>
      </c>
      <c r="AX94" s="12" t="s">
        <v>90</v>
      </c>
      <c r="AY94" s="143" t="s">
        <v>129</v>
      </c>
    </row>
    <row r="95" spans="2:65" s="11" customFormat="1" ht="22.9" customHeight="1">
      <c r="B95" s="116"/>
      <c r="D95" s="117" t="s">
        <v>81</v>
      </c>
      <c r="E95" s="126" t="s">
        <v>212</v>
      </c>
      <c r="F95" s="126" t="s">
        <v>213</v>
      </c>
      <c r="I95" s="119"/>
      <c r="J95" s="127">
        <f>BK95</f>
        <v>0</v>
      </c>
      <c r="L95" s="116"/>
      <c r="M95" s="121"/>
      <c r="P95" s="122">
        <f>SUM(P96:P181)</f>
        <v>0</v>
      </c>
      <c r="R95" s="122">
        <f>SUM(R96:R181)</f>
        <v>0.59257197000000006</v>
      </c>
      <c r="T95" s="123">
        <f>SUM(T96:T181)</f>
        <v>1.9032260000000001</v>
      </c>
      <c r="AR95" s="117" t="s">
        <v>90</v>
      </c>
      <c r="AT95" s="124" t="s">
        <v>81</v>
      </c>
      <c r="AU95" s="124" t="s">
        <v>90</v>
      </c>
      <c r="AY95" s="117" t="s">
        <v>129</v>
      </c>
      <c r="BK95" s="125">
        <f>SUM(BK96:BK181)</f>
        <v>0</v>
      </c>
    </row>
    <row r="96" spans="2:65" s="1" customFormat="1" ht="16.5" customHeight="1">
      <c r="B96" s="33"/>
      <c r="C96" s="128" t="s">
        <v>142</v>
      </c>
      <c r="D96" s="128" t="s">
        <v>132</v>
      </c>
      <c r="E96" s="129" t="s">
        <v>676</v>
      </c>
      <c r="F96" s="130" t="s">
        <v>677</v>
      </c>
      <c r="G96" s="131" t="s">
        <v>187</v>
      </c>
      <c r="H96" s="132">
        <v>26.806000000000001</v>
      </c>
      <c r="I96" s="133"/>
      <c r="J96" s="134">
        <f>ROUND(I96*H96,2)</f>
        <v>0</v>
      </c>
      <c r="K96" s="130" t="s">
        <v>188</v>
      </c>
      <c r="L96" s="33"/>
      <c r="M96" s="135" t="s">
        <v>44</v>
      </c>
      <c r="N96" s="136" t="s">
        <v>53</v>
      </c>
      <c r="P96" s="137">
        <f>O96*H96</f>
        <v>0</v>
      </c>
      <c r="Q96" s="137">
        <v>1.7000000000000001E-4</v>
      </c>
      <c r="R96" s="137">
        <f>Q96*H96</f>
        <v>4.5570200000000002E-3</v>
      </c>
      <c r="S96" s="137">
        <v>0</v>
      </c>
      <c r="T96" s="138">
        <f>S96*H96</f>
        <v>0</v>
      </c>
      <c r="AR96" s="139" t="s">
        <v>146</v>
      </c>
      <c r="AT96" s="139" t="s">
        <v>132</v>
      </c>
      <c r="AU96" s="139" t="s">
        <v>21</v>
      </c>
      <c r="AY96" s="17" t="s">
        <v>129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7" t="s">
        <v>90</v>
      </c>
      <c r="BK96" s="140">
        <f>ROUND(I96*H96,2)</f>
        <v>0</v>
      </c>
      <c r="BL96" s="17" t="s">
        <v>146</v>
      </c>
      <c r="BM96" s="139" t="s">
        <v>678</v>
      </c>
    </row>
    <row r="97" spans="2:65" s="1" customFormat="1">
      <c r="B97" s="33"/>
      <c r="D97" s="152" t="s">
        <v>190</v>
      </c>
      <c r="F97" s="153" t="s">
        <v>679</v>
      </c>
      <c r="I97" s="154"/>
      <c r="L97" s="33"/>
      <c r="M97" s="155"/>
      <c r="T97" s="54"/>
      <c r="AT97" s="17" t="s">
        <v>190</v>
      </c>
      <c r="AU97" s="17" t="s">
        <v>21</v>
      </c>
    </row>
    <row r="98" spans="2:65" s="12" customFormat="1">
      <c r="B98" s="141"/>
      <c r="D98" s="142" t="s">
        <v>138</v>
      </c>
      <c r="E98" s="143" t="s">
        <v>44</v>
      </c>
      <c r="F98" s="144" t="s">
        <v>680</v>
      </c>
      <c r="H98" s="145">
        <v>17.829999999999998</v>
      </c>
      <c r="I98" s="146"/>
      <c r="L98" s="141"/>
      <c r="M98" s="147"/>
      <c r="T98" s="148"/>
      <c r="AT98" s="143" t="s">
        <v>138</v>
      </c>
      <c r="AU98" s="143" t="s">
        <v>21</v>
      </c>
      <c r="AV98" s="12" t="s">
        <v>21</v>
      </c>
      <c r="AW98" s="12" t="s">
        <v>42</v>
      </c>
      <c r="AX98" s="12" t="s">
        <v>82</v>
      </c>
      <c r="AY98" s="143" t="s">
        <v>129</v>
      </c>
    </row>
    <row r="99" spans="2:65" s="12" customFormat="1">
      <c r="B99" s="141"/>
      <c r="D99" s="142" t="s">
        <v>138</v>
      </c>
      <c r="E99" s="143" t="s">
        <v>44</v>
      </c>
      <c r="F99" s="144" t="s">
        <v>681</v>
      </c>
      <c r="H99" s="145">
        <v>8.9760000000000009</v>
      </c>
      <c r="I99" s="146"/>
      <c r="L99" s="141"/>
      <c r="M99" s="147"/>
      <c r="T99" s="148"/>
      <c r="AT99" s="143" t="s">
        <v>138</v>
      </c>
      <c r="AU99" s="143" t="s">
        <v>21</v>
      </c>
      <c r="AV99" s="12" t="s">
        <v>21</v>
      </c>
      <c r="AW99" s="12" t="s">
        <v>42</v>
      </c>
      <c r="AX99" s="12" t="s">
        <v>82</v>
      </c>
      <c r="AY99" s="143" t="s">
        <v>129</v>
      </c>
    </row>
    <row r="100" spans="2:65" s="13" customFormat="1">
      <c r="B100" s="167"/>
      <c r="D100" s="142" t="s">
        <v>138</v>
      </c>
      <c r="E100" s="168" t="s">
        <v>132</v>
      </c>
      <c r="F100" s="169" t="s">
        <v>244</v>
      </c>
      <c r="H100" s="170">
        <v>26.806000000000001</v>
      </c>
      <c r="I100" s="171"/>
      <c r="L100" s="167"/>
      <c r="M100" s="172"/>
      <c r="T100" s="173"/>
      <c r="AT100" s="168" t="s">
        <v>138</v>
      </c>
      <c r="AU100" s="168" t="s">
        <v>21</v>
      </c>
      <c r="AV100" s="13" t="s">
        <v>146</v>
      </c>
      <c r="AW100" s="13" t="s">
        <v>42</v>
      </c>
      <c r="AX100" s="13" t="s">
        <v>90</v>
      </c>
      <c r="AY100" s="168" t="s">
        <v>129</v>
      </c>
    </row>
    <row r="101" spans="2:65" s="1" customFormat="1">
      <c r="B101" s="33"/>
      <c r="D101" s="142" t="s">
        <v>682</v>
      </c>
      <c r="F101" s="175" t="s">
        <v>683</v>
      </c>
      <c r="L101" s="33"/>
      <c r="M101" s="155"/>
      <c r="T101" s="54"/>
      <c r="AU101" s="17" t="s">
        <v>21</v>
      </c>
    </row>
    <row r="102" spans="2:65" s="1" customFormat="1">
      <c r="B102" s="33"/>
      <c r="D102" s="142" t="s">
        <v>682</v>
      </c>
      <c r="F102" s="176" t="s">
        <v>680</v>
      </c>
      <c r="H102" s="177">
        <v>17.829999999999998</v>
      </c>
      <c r="L102" s="33"/>
      <c r="M102" s="155"/>
      <c r="T102" s="54"/>
      <c r="AU102" s="17" t="s">
        <v>21</v>
      </c>
    </row>
    <row r="103" spans="2:65" s="1" customFormat="1">
      <c r="B103" s="33"/>
      <c r="D103" s="142" t="s">
        <v>682</v>
      </c>
      <c r="F103" s="176" t="s">
        <v>681</v>
      </c>
      <c r="H103" s="177">
        <v>8.9760000000000009</v>
      </c>
      <c r="L103" s="33"/>
      <c r="M103" s="155"/>
      <c r="T103" s="54"/>
      <c r="AU103" s="17" t="s">
        <v>21</v>
      </c>
    </row>
    <row r="104" spans="2:65" s="1" customFormat="1">
      <c r="B104" s="33"/>
      <c r="D104" s="142" t="s">
        <v>682</v>
      </c>
      <c r="F104" s="176" t="s">
        <v>244</v>
      </c>
      <c r="H104" s="177">
        <v>26.806000000000001</v>
      </c>
      <c r="L104" s="33"/>
      <c r="M104" s="155"/>
      <c r="T104" s="54"/>
      <c r="AU104" s="17" t="s">
        <v>21</v>
      </c>
    </row>
    <row r="105" spans="2:65" s="1" customFormat="1" ht="16.5" customHeight="1">
      <c r="B105" s="33"/>
      <c r="C105" s="128" t="s">
        <v>146</v>
      </c>
      <c r="D105" s="128" t="s">
        <v>132</v>
      </c>
      <c r="E105" s="129" t="s">
        <v>266</v>
      </c>
      <c r="F105" s="130" t="s">
        <v>267</v>
      </c>
      <c r="G105" s="131" t="s">
        <v>187</v>
      </c>
      <c r="H105" s="132">
        <v>150</v>
      </c>
      <c r="I105" s="133"/>
      <c r="J105" s="134">
        <f>ROUND(I105*H105,2)</f>
        <v>0</v>
      </c>
      <c r="K105" s="130" t="s">
        <v>188</v>
      </c>
      <c r="L105" s="33"/>
      <c r="M105" s="135" t="s">
        <v>44</v>
      </c>
      <c r="N105" s="136" t="s">
        <v>53</v>
      </c>
      <c r="P105" s="137">
        <f>O105*H105</f>
        <v>0</v>
      </c>
      <c r="Q105" s="137">
        <v>0</v>
      </c>
      <c r="R105" s="137">
        <f>Q105*H105</f>
        <v>0</v>
      </c>
      <c r="S105" s="137">
        <v>0</v>
      </c>
      <c r="T105" s="138">
        <f>S105*H105</f>
        <v>0</v>
      </c>
      <c r="AR105" s="139" t="s">
        <v>146</v>
      </c>
      <c r="AT105" s="139" t="s">
        <v>132</v>
      </c>
      <c r="AU105" s="139" t="s">
        <v>21</v>
      </c>
      <c r="AY105" s="17" t="s">
        <v>129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7" t="s">
        <v>90</v>
      </c>
      <c r="BK105" s="140">
        <f>ROUND(I105*H105,2)</f>
        <v>0</v>
      </c>
      <c r="BL105" s="17" t="s">
        <v>146</v>
      </c>
      <c r="BM105" s="139" t="s">
        <v>684</v>
      </c>
    </row>
    <row r="106" spans="2:65" s="1" customFormat="1">
      <c r="B106" s="33"/>
      <c r="D106" s="152" t="s">
        <v>190</v>
      </c>
      <c r="F106" s="153" t="s">
        <v>269</v>
      </c>
      <c r="I106" s="154"/>
      <c r="L106" s="33"/>
      <c r="M106" s="155"/>
      <c r="T106" s="54"/>
      <c r="AT106" s="17" t="s">
        <v>190</v>
      </c>
      <c r="AU106" s="17" t="s">
        <v>21</v>
      </c>
    </row>
    <row r="107" spans="2:65" s="1" customFormat="1">
      <c r="B107" s="33"/>
      <c r="D107" s="142" t="s">
        <v>197</v>
      </c>
      <c r="F107" s="156" t="s">
        <v>270</v>
      </c>
      <c r="I107" s="154"/>
      <c r="L107" s="33"/>
      <c r="M107" s="155"/>
      <c r="T107" s="54"/>
      <c r="AT107" s="17" t="s">
        <v>197</v>
      </c>
      <c r="AU107" s="17" t="s">
        <v>21</v>
      </c>
    </row>
    <row r="108" spans="2:65" s="12" customFormat="1">
      <c r="B108" s="141"/>
      <c r="D108" s="142" t="s">
        <v>138</v>
      </c>
      <c r="E108" s="143" t="s">
        <v>44</v>
      </c>
      <c r="F108" s="144" t="s">
        <v>685</v>
      </c>
      <c r="H108" s="145">
        <v>150</v>
      </c>
      <c r="I108" s="146"/>
      <c r="L108" s="141"/>
      <c r="M108" s="147"/>
      <c r="T108" s="148"/>
      <c r="AT108" s="143" t="s">
        <v>138</v>
      </c>
      <c r="AU108" s="143" t="s">
        <v>21</v>
      </c>
      <c r="AV108" s="12" t="s">
        <v>21</v>
      </c>
      <c r="AW108" s="12" t="s">
        <v>42</v>
      </c>
      <c r="AX108" s="12" t="s">
        <v>82</v>
      </c>
      <c r="AY108" s="143" t="s">
        <v>129</v>
      </c>
    </row>
    <row r="109" spans="2:65" s="13" customFormat="1">
      <c r="B109" s="167"/>
      <c r="D109" s="142" t="s">
        <v>138</v>
      </c>
      <c r="E109" s="168" t="s">
        <v>44</v>
      </c>
      <c r="F109" s="169" t="s">
        <v>244</v>
      </c>
      <c r="H109" s="170">
        <v>150</v>
      </c>
      <c r="I109" s="171"/>
      <c r="L109" s="167"/>
      <c r="M109" s="172"/>
      <c r="T109" s="173"/>
      <c r="AT109" s="168" t="s">
        <v>138</v>
      </c>
      <c r="AU109" s="168" t="s">
        <v>21</v>
      </c>
      <c r="AV109" s="13" t="s">
        <v>146</v>
      </c>
      <c r="AW109" s="13" t="s">
        <v>42</v>
      </c>
      <c r="AX109" s="13" t="s">
        <v>90</v>
      </c>
      <c r="AY109" s="168" t="s">
        <v>129</v>
      </c>
    </row>
    <row r="110" spans="2:65" s="1" customFormat="1" ht="24.2" customHeight="1">
      <c r="B110" s="33"/>
      <c r="C110" s="128" t="s">
        <v>128</v>
      </c>
      <c r="D110" s="128" t="s">
        <v>132</v>
      </c>
      <c r="E110" s="129" t="s">
        <v>273</v>
      </c>
      <c r="F110" s="130" t="s">
        <v>274</v>
      </c>
      <c r="G110" s="131" t="s">
        <v>187</v>
      </c>
      <c r="H110" s="132">
        <v>4500</v>
      </c>
      <c r="I110" s="133"/>
      <c r="J110" s="134">
        <f>ROUND(I110*H110,2)</f>
        <v>0</v>
      </c>
      <c r="K110" s="130" t="s">
        <v>188</v>
      </c>
      <c r="L110" s="33"/>
      <c r="M110" s="135" t="s">
        <v>44</v>
      </c>
      <c r="N110" s="136" t="s">
        <v>53</v>
      </c>
      <c r="P110" s="137">
        <f>O110*H110</f>
        <v>0</v>
      </c>
      <c r="Q110" s="137">
        <v>0</v>
      </c>
      <c r="R110" s="137">
        <f>Q110*H110</f>
        <v>0</v>
      </c>
      <c r="S110" s="137">
        <v>0</v>
      </c>
      <c r="T110" s="138">
        <f>S110*H110</f>
        <v>0</v>
      </c>
      <c r="AR110" s="139" t="s">
        <v>146</v>
      </c>
      <c r="AT110" s="139" t="s">
        <v>132</v>
      </c>
      <c r="AU110" s="139" t="s">
        <v>21</v>
      </c>
      <c r="AY110" s="17" t="s">
        <v>129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7" t="s">
        <v>90</v>
      </c>
      <c r="BK110" s="140">
        <f>ROUND(I110*H110,2)</f>
        <v>0</v>
      </c>
      <c r="BL110" s="17" t="s">
        <v>146</v>
      </c>
      <c r="BM110" s="139" t="s">
        <v>686</v>
      </c>
    </row>
    <row r="111" spans="2:65" s="1" customFormat="1">
      <c r="B111" s="33"/>
      <c r="D111" s="152" t="s">
        <v>190</v>
      </c>
      <c r="F111" s="153" t="s">
        <v>276</v>
      </c>
      <c r="I111" s="154"/>
      <c r="L111" s="33"/>
      <c r="M111" s="155"/>
      <c r="T111" s="54"/>
      <c r="AT111" s="17" t="s">
        <v>190</v>
      </c>
      <c r="AU111" s="17" t="s">
        <v>21</v>
      </c>
    </row>
    <row r="112" spans="2:65" s="12" customFormat="1">
      <c r="B112" s="141"/>
      <c r="D112" s="142" t="s">
        <v>138</v>
      </c>
      <c r="E112" s="143" t="s">
        <v>44</v>
      </c>
      <c r="F112" s="144" t="s">
        <v>687</v>
      </c>
      <c r="H112" s="145">
        <v>4500</v>
      </c>
      <c r="I112" s="146"/>
      <c r="L112" s="141"/>
      <c r="M112" s="147"/>
      <c r="T112" s="148"/>
      <c r="AT112" s="143" t="s">
        <v>138</v>
      </c>
      <c r="AU112" s="143" t="s">
        <v>21</v>
      </c>
      <c r="AV112" s="12" t="s">
        <v>21</v>
      </c>
      <c r="AW112" s="12" t="s">
        <v>42</v>
      </c>
      <c r="AX112" s="12" t="s">
        <v>90</v>
      </c>
      <c r="AY112" s="143" t="s">
        <v>129</v>
      </c>
    </row>
    <row r="113" spans="2:65" s="1" customFormat="1" ht="16.5" customHeight="1">
      <c r="B113" s="33"/>
      <c r="C113" s="128" t="s">
        <v>156</v>
      </c>
      <c r="D113" s="128" t="s">
        <v>132</v>
      </c>
      <c r="E113" s="129" t="s">
        <v>279</v>
      </c>
      <c r="F113" s="130" t="s">
        <v>280</v>
      </c>
      <c r="G113" s="131" t="s">
        <v>187</v>
      </c>
      <c r="H113" s="132">
        <v>150</v>
      </c>
      <c r="I113" s="133"/>
      <c r="J113" s="134">
        <f>ROUND(I113*H113,2)</f>
        <v>0</v>
      </c>
      <c r="K113" s="130" t="s">
        <v>188</v>
      </c>
      <c r="L113" s="33"/>
      <c r="M113" s="135" t="s">
        <v>44</v>
      </c>
      <c r="N113" s="136" t="s">
        <v>53</v>
      </c>
      <c r="P113" s="137">
        <f>O113*H113</f>
        <v>0</v>
      </c>
      <c r="Q113" s="137">
        <v>0</v>
      </c>
      <c r="R113" s="137">
        <f>Q113*H113</f>
        <v>0</v>
      </c>
      <c r="S113" s="137">
        <v>0</v>
      </c>
      <c r="T113" s="138">
        <f>S113*H113</f>
        <v>0</v>
      </c>
      <c r="AR113" s="139" t="s">
        <v>146</v>
      </c>
      <c r="AT113" s="139" t="s">
        <v>132</v>
      </c>
      <c r="AU113" s="139" t="s">
        <v>21</v>
      </c>
      <c r="AY113" s="17" t="s">
        <v>129</v>
      </c>
      <c r="BE113" s="140">
        <f>IF(N113="základní",J113,0)</f>
        <v>0</v>
      </c>
      <c r="BF113" s="140">
        <f>IF(N113="snížená",J113,0)</f>
        <v>0</v>
      </c>
      <c r="BG113" s="140">
        <f>IF(N113="zákl. přenesená",J113,0)</f>
        <v>0</v>
      </c>
      <c r="BH113" s="140">
        <f>IF(N113="sníž. přenesená",J113,0)</f>
        <v>0</v>
      </c>
      <c r="BI113" s="140">
        <f>IF(N113="nulová",J113,0)</f>
        <v>0</v>
      </c>
      <c r="BJ113" s="17" t="s">
        <v>90</v>
      </c>
      <c r="BK113" s="140">
        <f>ROUND(I113*H113,2)</f>
        <v>0</v>
      </c>
      <c r="BL113" s="17" t="s">
        <v>146</v>
      </c>
      <c r="BM113" s="139" t="s">
        <v>688</v>
      </c>
    </row>
    <row r="114" spans="2:65" s="1" customFormat="1">
      <c r="B114" s="33"/>
      <c r="D114" s="152" t="s">
        <v>190</v>
      </c>
      <c r="F114" s="153" t="s">
        <v>282</v>
      </c>
      <c r="I114" s="154"/>
      <c r="L114" s="33"/>
      <c r="M114" s="155"/>
      <c r="T114" s="54"/>
      <c r="AT114" s="17" t="s">
        <v>190</v>
      </c>
      <c r="AU114" s="17" t="s">
        <v>21</v>
      </c>
    </row>
    <row r="115" spans="2:65" s="12" customFormat="1">
      <c r="B115" s="141"/>
      <c r="D115" s="142" t="s">
        <v>138</v>
      </c>
      <c r="E115" s="143" t="s">
        <v>44</v>
      </c>
      <c r="F115" s="144" t="s">
        <v>685</v>
      </c>
      <c r="H115" s="145">
        <v>150</v>
      </c>
      <c r="I115" s="146"/>
      <c r="L115" s="141"/>
      <c r="M115" s="147"/>
      <c r="T115" s="148"/>
      <c r="AT115" s="143" t="s">
        <v>138</v>
      </c>
      <c r="AU115" s="143" t="s">
        <v>21</v>
      </c>
      <c r="AV115" s="12" t="s">
        <v>21</v>
      </c>
      <c r="AW115" s="12" t="s">
        <v>42</v>
      </c>
      <c r="AX115" s="12" t="s">
        <v>82</v>
      </c>
      <c r="AY115" s="143" t="s">
        <v>129</v>
      </c>
    </row>
    <row r="116" spans="2:65" s="13" customFormat="1">
      <c r="B116" s="167"/>
      <c r="D116" s="142" t="s">
        <v>138</v>
      </c>
      <c r="E116" s="168" t="s">
        <v>44</v>
      </c>
      <c r="F116" s="169" t="s">
        <v>244</v>
      </c>
      <c r="H116" s="170">
        <v>150</v>
      </c>
      <c r="I116" s="171"/>
      <c r="L116" s="167"/>
      <c r="M116" s="172"/>
      <c r="T116" s="173"/>
      <c r="AT116" s="168" t="s">
        <v>138</v>
      </c>
      <c r="AU116" s="168" t="s">
        <v>21</v>
      </c>
      <c r="AV116" s="13" t="s">
        <v>146</v>
      </c>
      <c r="AW116" s="13" t="s">
        <v>42</v>
      </c>
      <c r="AX116" s="13" t="s">
        <v>90</v>
      </c>
      <c r="AY116" s="168" t="s">
        <v>129</v>
      </c>
    </row>
    <row r="117" spans="2:65" s="1" customFormat="1" ht="37.9" customHeight="1">
      <c r="B117" s="33"/>
      <c r="C117" s="128" t="s">
        <v>160</v>
      </c>
      <c r="D117" s="128" t="s">
        <v>132</v>
      </c>
      <c r="E117" s="129" t="s">
        <v>284</v>
      </c>
      <c r="F117" s="130" t="s">
        <v>285</v>
      </c>
      <c r="G117" s="131" t="s">
        <v>248</v>
      </c>
      <c r="H117" s="132">
        <v>1</v>
      </c>
      <c r="I117" s="133"/>
      <c r="J117" s="134">
        <f>ROUND(I117*H117,2)</f>
        <v>0</v>
      </c>
      <c r="K117" s="130" t="s">
        <v>188</v>
      </c>
      <c r="L117" s="33"/>
      <c r="M117" s="135" t="s">
        <v>44</v>
      </c>
      <c r="N117" s="136" t="s">
        <v>53</v>
      </c>
      <c r="P117" s="137">
        <f>O117*H117</f>
        <v>0</v>
      </c>
      <c r="Q117" s="137">
        <v>0</v>
      </c>
      <c r="R117" s="137">
        <f>Q117*H117</f>
        <v>0</v>
      </c>
      <c r="S117" s="137">
        <v>0</v>
      </c>
      <c r="T117" s="138">
        <f>S117*H117</f>
        <v>0</v>
      </c>
      <c r="AR117" s="139" t="s">
        <v>146</v>
      </c>
      <c r="AT117" s="139" t="s">
        <v>132</v>
      </c>
      <c r="AU117" s="139" t="s">
        <v>21</v>
      </c>
      <c r="AY117" s="17" t="s">
        <v>129</v>
      </c>
      <c r="BE117" s="140">
        <f>IF(N117="základní",J117,0)</f>
        <v>0</v>
      </c>
      <c r="BF117" s="140">
        <f>IF(N117="snížená",J117,0)</f>
        <v>0</v>
      </c>
      <c r="BG117" s="140">
        <f>IF(N117="zákl. přenesená",J117,0)</f>
        <v>0</v>
      </c>
      <c r="BH117" s="140">
        <f>IF(N117="sníž. přenesená",J117,0)</f>
        <v>0</v>
      </c>
      <c r="BI117" s="140">
        <f>IF(N117="nulová",J117,0)</f>
        <v>0</v>
      </c>
      <c r="BJ117" s="17" t="s">
        <v>90</v>
      </c>
      <c r="BK117" s="140">
        <f>ROUND(I117*H117,2)</f>
        <v>0</v>
      </c>
      <c r="BL117" s="17" t="s">
        <v>146</v>
      </c>
      <c r="BM117" s="139" t="s">
        <v>689</v>
      </c>
    </row>
    <row r="118" spans="2:65" s="1" customFormat="1">
      <c r="B118" s="33"/>
      <c r="D118" s="152" t="s">
        <v>190</v>
      </c>
      <c r="F118" s="153" t="s">
        <v>287</v>
      </c>
      <c r="I118" s="154"/>
      <c r="L118" s="33"/>
      <c r="M118" s="155"/>
      <c r="T118" s="54"/>
      <c r="AT118" s="17" t="s">
        <v>190</v>
      </c>
      <c r="AU118" s="17" t="s">
        <v>21</v>
      </c>
    </row>
    <row r="119" spans="2:65" s="12" customFormat="1">
      <c r="B119" s="141"/>
      <c r="D119" s="142" t="s">
        <v>138</v>
      </c>
      <c r="E119" s="143" t="s">
        <v>44</v>
      </c>
      <c r="F119" s="144" t="s">
        <v>90</v>
      </c>
      <c r="H119" s="145">
        <v>1</v>
      </c>
      <c r="I119" s="146"/>
      <c r="L119" s="141"/>
      <c r="M119" s="147"/>
      <c r="T119" s="148"/>
      <c r="AT119" s="143" t="s">
        <v>138</v>
      </c>
      <c r="AU119" s="143" t="s">
        <v>21</v>
      </c>
      <c r="AV119" s="12" t="s">
        <v>21</v>
      </c>
      <c r="AW119" s="12" t="s">
        <v>42</v>
      </c>
      <c r="AX119" s="12" t="s">
        <v>90</v>
      </c>
      <c r="AY119" s="143" t="s">
        <v>129</v>
      </c>
    </row>
    <row r="120" spans="2:65" s="1" customFormat="1" ht="24.2" customHeight="1">
      <c r="B120" s="33"/>
      <c r="C120" s="128" t="s">
        <v>166</v>
      </c>
      <c r="D120" s="128" t="s">
        <v>132</v>
      </c>
      <c r="E120" s="129" t="s">
        <v>690</v>
      </c>
      <c r="F120" s="130" t="s">
        <v>691</v>
      </c>
      <c r="G120" s="131" t="s">
        <v>187</v>
      </c>
      <c r="H120" s="132">
        <v>50</v>
      </c>
      <c r="I120" s="133"/>
      <c r="J120" s="134">
        <f>ROUND(I120*H120,2)</f>
        <v>0</v>
      </c>
      <c r="K120" s="130" t="s">
        <v>188</v>
      </c>
      <c r="L120" s="33"/>
      <c r="M120" s="135" t="s">
        <v>44</v>
      </c>
      <c r="N120" s="136" t="s">
        <v>53</v>
      </c>
      <c r="P120" s="137">
        <f>O120*H120</f>
        <v>0</v>
      </c>
      <c r="Q120" s="137">
        <v>0</v>
      </c>
      <c r="R120" s="137">
        <f>Q120*H120</f>
        <v>0</v>
      </c>
      <c r="S120" s="137">
        <v>0</v>
      </c>
      <c r="T120" s="138">
        <f>S120*H120</f>
        <v>0</v>
      </c>
      <c r="AR120" s="139" t="s">
        <v>146</v>
      </c>
      <c r="AT120" s="139" t="s">
        <v>132</v>
      </c>
      <c r="AU120" s="139" t="s">
        <v>21</v>
      </c>
      <c r="AY120" s="17" t="s">
        <v>129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7" t="s">
        <v>90</v>
      </c>
      <c r="BK120" s="140">
        <f>ROUND(I120*H120,2)</f>
        <v>0</v>
      </c>
      <c r="BL120" s="17" t="s">
        <v>146</v>
      </c>
      <c r="BM120" s="139" t="s">
        <v>692</v>
      </c>
    </row>
    <row r="121" spans="2:65" s="1" customFormat="1">
      <c r="B121" s="33"/>
      <c r="D121" s="152" t="s">
        <v>190</v>
      </c>
      <c r="F121" s="153" t="s">
        <v>693</v>
      </c>
      <c r="I121" s="154"/>
      <c r="L121" s="33"/>
      <c r="M121" s="155"/>
      <c r="T121" s="54"/>
      <c r="AT121" s="17" t="s">
        <v>190</v>
      </c>
      <c r="AU121" s="17" t="s">
        <v>21</v>
      </c>
    </row>
    <row r="122" spans="2:65" s="12" customFormat="1">
      <c r="B122" s="141"/>
      <c r="D122" s="142" t="s">
        <v>138</v>
      </c>
      <c r="E122" s="143" t="s">
        <v>44</v>
      </c>
      <c r="F122" s="144" t="s">
        <v>694</v>
      </c>
      <c r="H122" s="145">
        <v>50</v>
      </c>
      <c r="I122" s="146"/>
      <c r="L122" s="141"/>
      <c r="M122" s="147"/>
      <c r="T122" s="148"/>
      <c r="AT122" s="143" t="s">
        <v>138</v>
      </c>
      <c r="AU122" s="143" t="s">
        <v>21</v>
      </c>
      <c r="AV122" s="12" t="s">
        <v>21</v>
      </c>
      <c r="AW122" s="12" t="s">
        <v>42</v>
      </c>
      <c r="AX122" s="12" t="s">
        <v>82</v>
      </c>
      <c r="AY122" s="143" t="s">
        <v>129</v>
      </c>
    </row>
    <row r="123" spans="2:65" s="13" customFormat="1">
      <c r="B123" s="167"/>
      <c r="D123" s="142" t="s">
        <v>138</v>
      </c>
      <c r="E123" s="168" t="s">
        <v>44</v>
      </c>
      <c r="F123" s="169" t="s">
        <v>244</v>
      </c>
      <c r="H123" s="170">
        <v>50</v>
      </c>
      <c r="I123" s="171"/>
      <c r="L123" s="167"/>
      <c r="M123" s="172"/>
      <c r="T123" s="173"/>
      <c r="AT123" s="168" t="s">
        <v>138</v>
      </c>
      <c r="AU123" s="168" t="s">
        <v>21</v>
      </c>
      <c r="AV123" s="13" t="s">
        <v>146</v>
      </c>
      <c r="AW123" s="13" t="s">
        <v>42</v>
      </c>
      <c r="AX123" s="13" t="s">
        <v>90</v>
      </c>
      <c r="AY123" s="168" t="s">
        <v>129</v>
      </c>
    </row>
    <row r="124" spans="2:65" s="1" customFormat="1" ht="33" customHeight="1">
      <c r="B124" s="33"/>
      <c r="C124" s="128" t="s">
        <v>212</v>
      </c>
      <c r="D124" s="128" t="s">
        <v>132</v>
      </c>
      <c r="E124" s="129" t="s">
        <v>695</v>
      </c>
      <c r="F124" s="130" t="s">
        <v>696</v>
      </c>
      <c r="G124" s="131" t="s">
        <v>187</v>
      </c>
      <c r="H124" s="132">
        <v>1500</v>
      </c>
      <c r="I124" s="133"/>
      <c r="J124" s="134">
        <f>ROUND(I124*H124,2)</f>
        <v>0</v>
      </c>
      <c r="K124" s="130" t="s">
        <v>188</v>
      </c>
      <c r="L124" s="33"/>
      <c r="M124" s="135" t="s">
        <v>44</v>
      </c>
      <c r="N124" s="136" t="s">
        <v>53</v>
      </c>
      <c r="P124" s="137">
        <f>O124*H124</f>
        <v>0</v>
      </c>
      <c r="Q124" s="137">
        <v>0</v>
      </c>
      <c r="R124" s="137">
        <f>Q124*H124</f>
        <v>0</v>
      </c>
      <c r="S124" s="137">
        <v>0</v>
      </c>
      <c r="T124" s="138">
        <f>S124*H124</f>
        <v>0</v>
      </c>
      <c r="AR124" s="139" t="s">
        <v>146</v>
      </c>
      <c r="AT124" s="139" t="s">
        <v>132</v>
      </c>
      <c r="AU124" s="139" t="s">
        <v>21</v>
      </c>
      <c r="AY124" s="17" t="s">
        <v>129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7" t="s">
        <v>90</v>
      </c>
      <c r="BK124" s="140">
        <f>ROUND(I124*H124,2)</f>
        <v>0</v>
      </c>
      <c r="BL124" s="17" t="s">
        <v>146</v>
      </c>
      <c r="BM124" s="139" t="s">
        <v>697</v>
      </c>
    </row>
    <row r="125" spans="2:65" s="1" customFormat="1">
      <c r="B125" s="33"/>
      <c r="D125" s="152" t="s">
        <v>190</v>
      </c>
      <c r="F125" s="153" t="s">
        <v>698</v>
      </c>
      <c r="I125" s="154"/>
      <c r="L125" s="33"/>
      <c r="M125" s="155"/>
      <c r="T125" s="54"/>
      <c r="AT125" s="17" t="s">
        <v>190</v>
      </c>
      <c r="AU125" s="17" t="s">
        <v>21</v>
      </c>
    </row>
    <row r="126" spans="2:65" s="12" customFormat="1">
      <c r="B126" s="141"/>
      <c r="D126" s="142" t="s">
        <v>138</v>
      </c>
      <c r="E126" s="143" t="s">
        <v>44</v>
      </c>
      <c r="F126" s="144" t="s">
        <v>699</v>
      </c>
      <c r="H126" s="145">
        <v>1500</v>
      </c>
      <c r="I126" s="146"/>
      <c r="L126" s="141"/>
      <c r="M126" s="147"/>
      <c r="T126" s="148"/>
      <c r="AT126" s="143" t="s">
        <v>138</v>
      </c>
      <c r="AU126" s="143" t="s">
        <v>21</v>
      </c>
      <c r="AV126" s="12" t="s">
        <v>21</v>
      </c>
      <c r="AW126" s="12" t="s">
        <v>42</v>
      </c>
      <c r="AX126" s="12" t="s">
        <v>82</v>
      </c>
      <c r="AY126" s="143" t="s">
        <v>129</v>
      </c>
    </row>
    <row r="127" spans="2:65" s="13" customFormat="1">
      <c r="B127" s="167"/>
      <c r="D127" s="142" t="s">
        <v>138</v>
      </c>
      <c r="E127" s="168" t="s">
        <v>44</v>
      </c>
      <c r="F127" s="169" t="s">
        <v>244</v>
      </c>
      <c r="H127" s="170">
        <v>1500</v>
      </c>
      <c r="I127" s="171"/>
      <c r="L127" s="167"/>
      <c r="M127" s="172"/>
      <c r="T127" s="173"/>
      <c r="AT127" s="168" t="s">
        <v>138</v>
      </c>
      <c r="AU127" s="168" t="s">
        <v>21</v>
      </c>
      <c r="AV127" s="13" t="s">
        <v>146</v>
      </c>
      <c r="AW127" s="13" t="s">
        <v>42</v>
      </c>
      <c r="AX127" s="13" t="s">
        <v>90</v>
      </c>
      <c r="AY127" s="168" t="s">
        <v>129</v>
      </c>
    </row>
    <row r="128" spans="2:65" s="1" customFormat="1" ht="33" customHeight="1">
      <c r="B128" s="33"/>
      <c r="C128" s="128" t="s">
        <v>238</v>
      </c>
      <c r="D128" s="128" t="s">
        <v>132</v>
      </c>
      <c r="E128" s="129" t="s">
        <v>700</v>
      </c>
      <c r="F128" s="130" t="s">
        <v>701</v>
      </c>
      <c r="G128" s="131" t="s">
        <v>187</v>
      </c>
      <c r="H128" s="132">
        <v>50</v>
      </c>
      <c r="I128" s="133"/>
      <c r="J128" s="134">
        <f>ROUND(I128*H128,2)</f>
        <v>0</v>
      </c>
      <c r="K128" s="130" t="s">
        <v>188</v>
      </c>
      <c r="L128" s="33"/>
      <c r="M128" s="135" t="s">
        <v>44</v>
      </c>
      <c r="N128" s="136" t="s">
        <v>53</v>
      </c>
      <c r="P128" s="137">
        <f>O128*H128</f>
        <v>0</v>
      </c>
      <c r="Q128" s="137">
        <v>0</v>
      </c>
      <c r="R128" s="137">
        <f>Q128*H128</f>
        <v>0</v>
      </c>
      <c r="S128" s="137">
        <v>0</v>
      </c>
      <c r="T128" s="138">
        <f>S128*H128</f>
        <v>0</v>
      </c>
      <c r="AR128" s="139" t="s">
        <v>146</v>
      </c>
      <c r="AT128" s="139" t="s">
        <v>132</v>
      </c>
      <c r="AU128" s="139" t="s">
        <v>21</v>
      </c>
      <c r="AY128" s="17" t="s">
        <v>129</v>
      </c>
      <c r="BE128" s="140">
        <f>IF(N128="základní",J128,0)</f>
        <v>0</v>
      </c>
      <c r="BF128" s="140">
        <f>IF(N128="snížená",J128,0)</f>
        <v>0</v>
      </c>
      <c r="BG128" s="140">
        <f>IF(N128="zákl. přenesená",J128,0)</f>
        <v>0</v>
      </c>
      <c r="BH128" s="140">
        <f>IF(N128="sníž. přenesená",J128,0)</f>
        <v>0</v>
      </c>
      <c r="BI128" s="140">
        <f>IF(N128="nulová",J128,0)</f>
        <v>0</v>
      </c>
      <c r="BJ128" s="17" t="s">
        <v>90</v>
      </c>
      <c r="BK128" s="140">
        <f>ROUND(I128*H128,2)</f>
        <v>0</v>
      </c>
      <c r="BL128" s="17" t="s">
        <v>146</v>
      </c>
      <c r="BM128" s="139" t="s">
        <v>702</v>
      </c>
    </row>
    <row r="129" spans="2:65" s="1" customFormat="1">
      <c r="B129" s="33"/>
      <c r="D129" s="152" t="s">
        <v>190</v>
      </c>
      <c r="F129" s="153" t="s">
        <v>703</v>
      </c>
      <c r="I129" s="154"/>
      <c r="L129" s="33"/>
      <c r="M129" s="155"/>
      <c r="T129" s="54"/>
      <c r="AT129" s="17" t="s">
        <v>190</v>
      </c>
      <c r="AU129" s="17" t="s">
        <v>21</v>
      </c>
    </row>
    <row r="130" spans="2:65" s="12" customFormat="1">
      <c r="B130" s="141"/>
      <c r="D130" s="142" t="s">
        <v>138</v>
      </c>
      <c r="E130" s="143" t="s">
        <v>44</v>
      </c>
      <c r="F130" s="144" t="s">
        <v>694</v>
      </c>
      <c r="H130" s="145">
        <v>50</v>
      </c>
      <c r="I130" s="146"/>
      <c r="L130" s="141"/>
      <c r="M130" s="147"/>
      <c r="T130" s="148"/>
      <c r="AT130" s="143" t="s">
        <v>138</v>
      </c>
      <c r="AU130" s="143" t="s">
        <v>21</v>
      </c>
      <c r="AV130" s="12" t="s">
        <v>21</v>
      </c>
      <c r="AW130" s="12" t="s">
        <v>42</v>
      </c>
      <c r="AX130" s="12" t="s">
        <v>82</v>
      </c>
      <c r="AY130" s="143" t="s">
        <v>129</v>
      </c>
    </row>
    <row r="131" spans="2:65" s="13" customFormat="1">
      <c r="B131" s="167"/>
      <c r="D131" s="142" t="s">
        <v>138</v>
      </c>
      <c r="E131" s="168" t="s">
        <v>44</v>
      </c>
      <c r="F131" s="169" t="s">
        <v>244</v>
      </c>
      <c r="H131" s="170">
        <v>50</v>
      </c>
      <c r="I131" s="171"/>
      <c r="L131" s="167"/>
      <c r="M131" s="172"/>
      <c r="T131" s="173"/>
      <c r="AT131" s="168" t="s">
        <v>138</v>
      </c>
      <c r="AU131" s="168" t="s">
        <v>21</v>
      </c>
      <c r="AV131" s="13" t="s">
        <v>146</v>
      </c>
      <c r="AW131" s="13" t="s">
        <v>42</v>
      </c>
      <c r="AX131" s="13" t="s">
        <v>90</v>
      </c>
      <c r="AY131" s="168" t="s">
        <v>129</v>
      </c>
    </row>
    <row r="132" spans="2:65" s="1" customFormat="1" ht="16.5" customHeight="1">
      <c r="B132" s="33"/>
      <c r="C132" s="128" t="s">
        <v>245</v>
      </c>
      <c r="D132" s="128" t="s">
        <v>132</v>
      </c>
      <c r="E132" s="129" t="s">
        <v>704</v>
      </c>
      <c r="F132" s="130" t="s">
        <v>705</v>
      </c>
      <c r="G132" s="131" t="s">
        <v>187</v>
      </c>
      <c r="H132" s="132">
        <v>13.403</v>
      </c>
      <c r="I132" s="133"/>
      <c r="J132" s="134">
        <f>ROUND(I132*H132,2)</f>
        <v>0</v>
      </c>
      <c r="K132" s="130" t="s">
        <v>188</v>
      </c>
      <c r="L132" s="33"/>
      <c r="M132" s="135" t="s">
        <v>44</v>
      </c>
      <c r="N132" s="136" t="s">
        <v>53</v>
      </c>
      <c r="P132" s="137">
        <f>O132*H132</f>
        <v>0</v>
      </c>
      <c r="Q132" s="137">
        <v>0</v>
      </c>
      <c r="R132" s="137">
        <f>Q132*H132</f>
        <v>0</v>
      </c>
      <c r="S132" s="137">
        <v>2.1999999999999999E-2</v>
      </c>
      <c r="T132" s="138">
        <f>S132*H132</f>
        <v>0.29486600000000002</v>
      </c>
      <c r="AR132" s="139" t="s">
        <v>146</v>
      </c>
      <c r="AT132" s="139" t="s">
        <v>132</v>
      </c>
      <c r="AU132" s="139" t="s">
        <v>21</v>
      </c>
      <c r="AY132" s="17" t="s">
        <v>129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7" t="s">
        <v>90</v>
      </c>
      <c r="BK132" s="140">
        <f>ROUND(I132*H132,2)</f>
        <v>0</v>
      </c>
      <c r="BL132" s="17" t="s">
        <v>146</v>
      </c>
      <c r="BM132" s="139" t="s">
        <v>706</v>
      </c>
    </row>
    <row r="133" spans="2:65" s="1" customFormat="1">
      <c r="B133" s="33"/>
      <c r="D133" s="152" t="s">
        <v>190</v>
      </c>
      <c r="F133" s="153" t="s">
        <v>707</v>
      </c>
      <c r="I133" s="154"/>
      <c r="L133" s="33"/>
      <c r="M133" s="155"/>
      <c r="T133" s="54"/>
      <c r="AT133" s="17" t="s">
        <v>190</v>
      </c>
      <c r="AU133" s="17" t="s">
        <v>21</v>
      </c>
    </row>
    <row r="134" spans="2:65" s="12" customFormat="1">
      <c r="B134" s="141"/>
      <c r="D134" s="142" t="s">
        <v>138</v>
      </c>
      <c r="E134" s="143" t="s">
        <v>44</v>
      </c>
      <c r="F134" s="144" t="s">
        <v>708</v>
      </c>
      <c r="H134" s="145">
        <v>13.403</v>
      </c>
      <c r="I134" s="146"/>
      <c r="L134" s="141"/>
      <c r="M134" s="147"/>
      <c r="T134" s="148"/>
      <c r="AT134" s="143" t="s">
        <v>138</v>
      </c>
      <c r="AU134" s="143" t="s">
        <v>21</v>
      </c>
      <c r="AV134" s="12" t="s">
        <v>21</v>
      </c>
      <c r="AW134" s="12" t="s">
        <v>42</v>
      </c>
      <c r="AX134" s="12" t="s">
        <v>90</v>
      </c>
      <c r="AY134" s="143" t="s">
        <v>129</v>
      </c>
    </row>
    <row r="135" spans="2:65" s="1" customFormat="1">
      <c r="B135" s="33"/>
      <c r="D135" s="142" t="s">
        <v>682</v>
      </c>
      <c r="F135" s="175" t="s">
        <v>683</v>
      </c>
      <c r="L135" s="33"/>
      <c r="M135" s="155"/>
      <c r="T135" s="54"/>
      <c r="AU135" s="17" t="s">
        <v>21</v>
      </c>
    </row>
    <row r="136" spans="2:65" s="1" customFormat="1">
      <c r="B136" s="33"/>
      <c r="D136" s="142" t="s">
        <v>682</v>
      </c>
      <c r="F136" s="176" t="s">
        <v>680</v>
      </c>
      <c r="H136" s="177">
        <v>17.829999999999998</v>
      </c>
      <c r="L136" s="33"/>
      <c r="M136" s="155"/>
      <c r="T136" s="54"/>
      <c r="AU136" s="17" t="s">
        <v>21</v>
      </c>
    </row>
    <row r="137" spans="2:65" s="1" customFormat="1">
      <c r="B137" s="33"/>
      <c r="D137" s="142" t="s">
        <v>682</v>
      </c>
      <c r="F137" s="176" t="s">
        <v>681</v>
      </c>
      <c r="H137" s="177">
        <v>8.9760000000000009</v>
      </c>
      <c r="L137" s="33"/>
      <c r="M137" s="155"/>
      <c r="T137" s="54"/>
      <c r="AU137" s="17" t="s">
        <v>21</v>
      </c>
    </row>
    <row r="138" spans="2:65" s="1" customFormat="1">
      <c r="B138" s="33"/>
      <c r="D138" s="142" t="s">
        <v>682</v>
      </c>
      <c r="F138" s="176" t="s">
        <v>244</v>
      </c>
      <c r="H138" s="177">
        <v>26.806000000000001</v>
      </c>
      <c r="L138" s="33"/>
      <c r="M138" s="155"/>
      <c r="T138" s="54"/>
      <c r="AU138" s="17" t="s">
        <v>21</v>
      </c>
    </row>
    <row r="139" spans="2:65" s="1" customFormat="1" ht="16.5" customHeight="1">
      <c r="B139" s="33"/>
      <c r="C139" s="128" t="s">
        <v>8</v>
      </c>
      <c r="D139" s="128" t="s">
        <v>132</v>
      </c>
      <c r="E139" s="129" t="s">
        <v>709</v>
      </c>
      <c r="F139" s="130" t="s">
        <v>710</v>
      </c>
      <c r="G139" s="131" t="s">
        <v>187</v>
      </c>
      <c r="H139" s="132">
        <v>26.806000000000001</v>
      </c>
      <c r="I139" s="133"/>
      <c r="J139" s="134">
        <f>ROUND(I139*H139,2)</f>
        <v>0</v>
      </c>
      <c r="K139" s="130" t="s">
        <v>188</v>
      </c>
      <c r="L139" s="33"/>
      <c r="M139" s="135" t="s">
        <v>44</v>
      </c>
      <c r="N139" s="136" t="s">
        <v>53</v>
      </c>
      <c r="P139" s="137">
        <f>O139*H139</f>
        <v>0</v>
      </c>
      <c r="Q139" s="137">
        <v>0</v>
      </c>
      <c r="R139" s="137">
        <f>Q139*H139</f>
        <v>0</v>
      </c>
      <c r="S139" s="137">
        <v>0.06</v>
      </c>
      <c r="T139" s="138">
        <f>S139*H139</f>
        <v>1.60836</v>
      </c>
      <c r="AR139" s="139" t="s">
        <v>146</v>
      </c>
      <c r="AT139" s="139" t="s">
        <v>132</v>
      </c>
      <c r="AU139" s="139" t="s">
        <v>21</v>
      </c>
      <c r="AY139" s="17" t="s">
        <v>129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90</v>
      </c>
      <c r="BK139" s="140">
        <f>ROUND(I139*H139,2)</f>
        <v>0</v>
      </c>
      <c r="BL139" s="17" t="s">
        <v>146</v>
      </c>
      <c r="BM139" s="139" t="s">
        <v>711</v>
      </c>
    </row>
    <row r="140" spans="2:65" s="1" customFormat="1">
      <c r="B140" s="33"/>
      <c r="D140" s="152" t="s">
        <v>190</v>
      </c>
      <c r="F140" s="153" t="s">
        <v>712</v>
      </c>
      <c r="I140" s="154"/>
      <c r="L140" s="33"/>
      <c r="M140" s="155"/>
      <c r="T140" s="54"/>
      <c r="AT140" s="17" t="s">
        <v>190</v>
      </c>
      <c r="AU140" s="17" t="s">
        <v>21</v>
      </c>
    </row>
    <row r="141" spans="2:65" s="12" customFormat="1">
      <c r="B141" s="141"/>
      <c r="D141" s="142" t="s">
        <v>138</v>
      </c>
      <c r="E141" s="143" t="s">
        <v>44</v>
      </c>
      <c r="F141" s="144" t="s">
        <v>713</v>
      </c>
      <c r="H141" s="145">
        <v>26.806000000000001</v>
      </c>
      <c r="I141" s="146"/>
      <c r="L141" s="141"/>
      <c r="M141" s="147"/>
      <c r="T141" s="148"/>
      <c r="AT141" s="143" t="s">
        <v>138</v>
      </c>
      <c r="AU141" s="143" t="s">
        <v>21</v>
      </c>
      <c r="AV141" s="12" t="s">
        <v>21</v>
      </c>
      <c r="AW141" s="12" t="s">
        <v>42</v>
      </c>
      <c r="AX141" s="12" t="s">
        <v>90</v>
      </c>
      <c r="AY141" s="143" t="s">
        <v>129</v>
      </c>
    </row>
    <row r="142" spans="2:65" s="1" customFormat="1">
      <c r="B142" s="33"/>
      <c r="D142" s="142" t="s">
        <v>682</v>
      </c>
      <c r="F142" s="175" t="s">
        <v>683</v>
      </c>
      <c r="L142" s="33"/>
      <c r="M142" s="155"/>
      <c r="T142" s="54"/>
      <c r="AU142" s="17" t="s">
        <v>21</v>
      </c>
    </row>
    <row r="143" spans="2:65" s="1" customFormat="1">
      <c r="B143" s="33"/>
      <c r="D143" s="142" t="s">
        <v>682</v>
      </c>
      <c r="F143" s="176" t="s">
        <v>680</v>
      </c>
      <c r="H143" s="177">
        <v>17.829999999999998</v>
      </c>
      <c r="L143" s="33"/>
      <c r="M143" s="155"/>
      <c r="T143" s="54"/>
      <c r="AU143" s="17" t="s">
        <v>21</v>
      </c>
    </row>
    <row r="144" spans="2:65" s="1" customFormat="1">
      <c r="B144" s="33"/>
      <c r="D144" s="142" t="s">
        <v>682</v>
      </c>
      <c r="F144" s="176" t="s">
        <v>681</v>
      </c>
      <c r="H144" s="177">
        <v>8.9760000000000009</v>
      </c>
      <c r="L144" s="33"/>
      <c r="M144" s="155"/>
      <c r="T144" s="54"/>
      <c r="AU144" s="17" t="s">
        <v>21</v>
      </c>
    </row>
    <row r="145" spans="2:65" s="1" customFormat="1">
      <c r="B145" s="33"/>
      <c r="D145" s="142" t="s">
        <v>682</v>
      </c>
      <c r="F145" s="176" t="s">
        <v>244</v>
      </c>
      <c r="H145" s="177">
        <v>26.806000000000001</v>
      </c>
      <c r="L145" s="33"/>
      <c r="M145" s="155"/>
      <c r="T145" s="54"/>
      <c r="AU145" s="17" t="s">
        <v>21</v>
      </c>
    </row>
    <row r="146" spans="2:65" s="1" customFormat="1" ht="24.2" customHeight="1">
      <c r="B146" s="33"/>
      <c r="C146" s="128" t="s">
        <v>255</v>
      </c>
      <c r="D146" s="128" t="s">
        <v>132</v>
      </c>
      <c r="E146" s="129" t="s">
        <v>714</v>
      </c>
      <c r="F146" s="130" t="s">
        <v>366</v>
      </c>
      <c r="G146" s="131" t="s">
        <v>187</v>
      </c>
      <c r="H146" s="132">
        <v>13.403</v>
      </c>
      <c r="I146" s="133"/>
      <c r="J146" s="134">
        <f>ROUND(I146*H146,2)</f>
        <v>0</v>
      </c>
      <c r="K146" s="130" t="s">
        <v>44</v>
      </c>
      <c r="L146" s="33"/>
      <c r="M146" s="135" t="s">
        <v>44</v>
      </c>
      <c r="N146" s="136" t="s">
        <v>53</v>
      </c>
      <c r="P146" s="137">
        <f>O146*H146</f>
        <v>0</v>
      </c>
      <c r="Q146" s="137">
        <v>1.9949999999999999E-2</v>
      </c>
      <c r="R146" s="137">
        <f>Q146*H146</f>
        <v>0.26738984999999998</v>
      </c>
      <c r="S146" s="137">
        <v>0</v>
      </c>
      <c r="T146" s="138">
        <f>S146*H146</f>
        <v>0</v>
      </c>
      <c r="AR146" s="139" t="s">
        <v>146</v>
      </c>
      <c r="AT146" s="139" t="s">
        <v>132</v>
      </c>
      <c r="AU146" s="139" t="s">
        <v>21</v>
      </c>
      <c r="AY146" s="17" t="s">
        <v>129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7" t="s">
        <v>90</v>
      </c>
      <c r="BK146" s="140">
        <f>ROUND(I146*H146,2)</f>
        <v>0</v>
      </c>
      <c r="BL146" s="17" t="s">
        <v>146</v>
      </c>
      <c r="BM146" s="139" t="s">
        <v>715</v>
      </c>
    </row>
    <row r="147" spans="2:65" s="12" customFormat="1">
      <c r="B147" s="141"/>
      <c r="D147" s="142" t="s">
        <v>138</v>
      </c>
      <c r="E147" s="143" t="s">
        <v>44</v>
      </c>
      <c r="F147" s="144" t="s">
        <v>716</v>
      </c>
      <c r="H147" s="145">
        <v>26.806000000000001</v>
      </c>
      <c r="I147" s="146"/>
      <c r="L147" s="141"/>
      <c r="M147" s="147"/>
      <c r="T147" s="148"/>
      <c r="AT147" s="143" t="s">
        <v>138</v>
      </c>
      <c r="AU147" s="143" t="s">
        <v>21</v>
      </c>
      <c r="AV147" s="12" t="s">
        <v>21</v>
      </c>
      <c r="AW147" s="12" t="s">
        <v>42</v>
      </c>
      <c r="AX147" s="12" t="s">
        <v>82</v>
      </c>
      <c r="AY147" s="143" t="s">
        <v>129</v>
      </c>
    </row>
    <row r="148" spans="2:65" s="14" customFormat="1">
      <c r="B148" s="178"/>
      <c r="D148" s="142" t="s">
        <v>138</v>
      </c>
      <c r="E148" s="179" t="s">
        <v>44</v>
      </c>
      <c r="F148" s="180" t="s">
        <v>717</v>
      </c>
      <c r="H148" s="181">
        <v>26.806000000000001</v>
      </c>
      <c r="I148" s="182"/>
      <c r="L148" s="178"/>
      <c r="M148" s="183"/>
      <c r="T148" s="184"/>
      <c r="AT148" s="179" t="s">
        <v>138</v>
      </c>
      <c r="AU148" s="179" t="s">
        <v>21</v>
      </c>
      <c r="AV148" s="14" t="s">
        <v>142</v>
      </c>
      <c r="AW148" s="14" t="s">
        <v>42</v>
      </c>
      <c r="AX148" s="14" t="s">
        <v>82</v>
      </c>
      <c r="AY148" s="179" t="s">
        <v>129</v>
      </c>
    </row>
    <row r="149" spans="2:65" s="12" customFormat="1">
      <c r="B149" s="141"/>
      <c r="D149" s="142" t="s">
        <v>138</v>
      </c>
      <c r="E149" s="143" t="s">
        <v>44</v>
      </c>
      <c r="F149" s="144" t="s">
        <v>718</v>
      </c>
      <c r="H149" s="145">
        <v>13.403</v>
      </c>
      <c r="I149" s="146"/>
      <c r="L149" s="141"/>
      <c r="M149" s="147"/>
      <c r="T149" s="148"/>
      <c r="AT149" s="143" t="s">
        <v>138</v>
      </c>
      <c r="AU149" s="143" t="s">
        <v>21</v>
      </c>
      <c r="AV149" s="12" t="s">
        <v>21</v>
      </c>
      <c r="AW149" s="12" t="s">
        <v>42</v>
      </c>
      <c r="AX149" s="12" t="s">
        <v>90</v>
      </c>
      <c r="AY149" s="143" t="s">
        <v>129</v>
      </c>
    </row>
    <row r="150" spans="2:65" s="1" customFormat="1">
      <c r="B150" s="33"/>
      <c r="D150" s="142" t="s">
        <v>682</v>
      </c>
      <c r="F150" s="175" t="s">
        <v>683</v>
      </c>
      <c r="L150" s="33"/>
      <c r="M150" s="155"/>
      <c r="T150" s="54"/>
      <c r="AU150" s="17" t="s">
        <v>21</v>
      </c>
    </row>
    <row r="151" spans="2:65" s="1" customFormat="1">
      <c r="B151" s="33"/>
      <c r="D151" s="142" t="s">
        <v>682</v>
      </c>
      <c r="F151" s="176" t="s">
        <v>680</v>
      </c>
      <c r="H151" s="177">
        <v>17.829999999999998</v>
      </c>
      <c r="L151" s="33"/>
      <c r="M151" s="155"/>
      <c r="T151" s="54"/>
      <c r="AU151" s="17" t="s">
        <v>21</v>
      </c>
    </row>
    <row r="152" spans="2:65" s="1" customFormat="1">
      <c r="B152" s="33"/>
      <c r="D152" s="142" t="s">
        <v>682</v>
      </c>
      <c r="F152" s="176" t="s">
        <v>681</v>
      </c>
      <c r="H152" s="177">
        <v>8.9760000000000009</v>
      </c>
      <c r="L152" s="33"/>
      <c r="M152" s="155"/>
      <c r="T152" s="54"/>
      <c r="AU152" s="17" t="s">
        <v>21</v>
      </c>
    </row>
    <row r="153" spans="2:65" s="1" customFormat="1">
      <c r="B153" s="33"/>
      <c r="D153" s="142" t="s">
        <v>682</v>
      </c>
      <c r="F153" s="176" t="s">
        <v>244</v>
      </c>
      <c r="H153" s="177">
        <v>26.806000000000001</v>
      </c>
      <c r="L153" s="33"/>
      <c r="M153" s="155"/>
      <c r="T153" s="54"/>
      <c r="AU153" s="17" t="s">
        <v>21</v>
      </c>
    </row>
    <row r="154" spans="2:65" s="1" customFormat="1" ht="21.75" customHeight="1">
      <c r="B154" s="33"/>
      <c r="C154" s="128" t="s">
        <v>260</v>
      </c>
      <c r="D154" s="128" t="s">
        <v>132</v>
      </c>
      <c r="E154" s="129" t="s">
        <v>719</v>
      </c>
      <c r="F154" s="130" t="s">
        <v>720</v>
      </c>
      <c r="G154" s="131" t="s">
        <v>187</v>
      </c>
      <c r="H154" s="132">
        <v>26.806000000000001</v>
      </c>
      <c r="I154" s="133"/>
      <c r="J154" s="134">
        <f>ROUND(I154*H154,2)</f>
        <v>0</v>
      </c>
      <c r="K154" s="130" t="s">
        <v>188</v>
      </c>
      <c r="L154" s="33"/>
      <c r="M154" s="135" t="s">
        <v>44</v>
      </c>
      <c r="N154" s="136" t="s">
        <v>53</v>
      </c>
      <c r="P154" s="137">
        <f>O154*H154</f>
        <v>0</v>
      </c>
      <c r="Q154" s="137">
        <v>9.8999999999999999E-4</v>
      </c>
      <c r="R154" s="137">
        <f>Q154*H154</f>
        <v>2.6537939999999999E-2</v>
      </c>
      <c r="S154" s="137">
        <v>0</v>
      </c>
      <c r="T154" s="138">
        <f>S154*H154</f>
        <v>0</v>
      </c>
      <c r="AR154" s="139" t="s">
        <v>146</v>
      </c>
      <c r="AT154" s="139" t="s">
        <v>132</v>
      </c>
      <c r="AU154" s="139" t="s">
        <v>21</v>
      </c>
      <c r="AY154" s="17" t="s">
        <v>129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7" t="s">
        <v>90</v>
      </c>
      <c r="BK154" s="140">
        <f>ROUND(I154*H154,2)</f>
        <v>0</v>
      </c>
      <c r="BL154" s="17" t="s">
        <v>146</v>
      </c>
      <c r="BM154" s="139" t="s">
        <v>721</v>
      </c>
    </row>
    <row r="155" spans="2:65" s="1" customFormat="1">
      <c r="B155" s="33"/>
      <c r="D155" s="152" t="s">
        <v>190</v>
      </c>
      <c r="F155" s="153" t="s">
        <v>722</v>
      </c>
      <c r="I155" s="154"/>
      <c r="L155" s="33"/>
      <c r="M155" s="155"/>
      <c r="T155" s="54"/>
      <c r="AT155" s="17" t="s">
        <v>190</v>
      </c>
      <c r="AU155" s="17" t="s">
        <v>21</v>
      </c>
    </row>
    <row r="156" spans="2:65" s="12" customFormat="1">
      <c r="B156" s="141"/>
      <c r="D156" s="142" t="s">
        <v>138</v>
      </c>
      <c r="E156" s="143" t="s">
        <v>44</v>
      </c>
      <c r="F156" s="144" t="s">
        <v>713</v>
      </c>
      <c r="H156" s="145">
        <v>26.806000000000001</v>
      </c>
      <c r="I156" s="146"/>
      <c r="L156" s="141"/>
      <c r="M156" s="147"/>
      <c r="T156" s="148"/>
      <c r="AT156" s="143" t="s">
        <v>138</v>
      </c>
      <c r="AU156" s="143" t="s">
        <v>21</v>
      </c>
      <c r="AV156" s="12" t="s">
        <v>21</v>
      </c>
      <c r="AW156" s="12" t="s">
        <v>42</v>
      </c>
      <c r="AX156" s="12" t="s">
        <v>90</v>
      </c>
      <c r="AY156" s="143" t="s">
        <v>129</v>
      </c>
    </row>
    <row r="157" spans="2:65" s="1" customFormat="1">
      <c r="B157" s="33"/>
      <c r="D157" s="142" t="s">
        <v>682</v>
      </c>
      <c r="F157" s="175" t="s">
        <v>683</v>
      </c>
      <c r="L157" s="33"/>
      <c r="M157" s="155"/>
      <c r="T157" s="54"/>
      <c r="AU157" s="17" t="s">
        <v>21</v>
      </c>
    </row>
    <row r="158" spans="2:65" s="1" customFormat="1">
      <c r="B158" s="33"/>
      <c r="D158" s="142" t="s">
        <v>682</v>
      </c>
      <c r="F158" s="176" t="s">
        <v>680</v>
      </c>
      <c r="H158" s="177">
        <v>17.829999999999998</v>
      </c>
      <c r="L158" s="33"/>
      <c r="M158" s="155"/>
      <c r="T158" s="54"/>
      <c r="AU158" s="17" t="s">
        <v>21</v>
      </c>
    </row>
    <row r="159" spans="2:65" s="1" customFormat="1">
      <c r="B159" s="33"/>
      <c r="D159" s="142" t="s">
        <v>682</v>
      </c>
      <c r="F159" s="176" t="s">
        <v>681</v>
      </c>
      <c r="H159" s="177">
        <v>8.9760000000000009</v>
      </c>
      <c r="L159" s="33"/>
      <c r="M159" s="155"/>
      <c r="T159" s="54"/>
      <c r="AU159" s="17" t="s">
        <v>21</v>
      </c>
    </row>
    <row r="160" spans="2:65" s="1" customFormat="1">
      <c r="B160" s="33"/>
      <c r="D160" s="142" t="s">
        <v>682</v>
      </c>
      <c r="F160" s="176" t="s">
        <v>244</v>
      </c>
      <c r="H160" s="177">
        <v>26.806000000000001</v>
      </c>
      <c r="L160" s="33"/>
      <c r="M160" s="155"/>
      <c r="T160" s="54"/>
      <c r="AU160" s="17" t="s">
        <v>21</v>
      </c>
    </row>
    <row r="161" spans="2:65" s="1" customFormat="1" ht="16.5" customHeight="1">
      <c r="B161" s="33"/>
      <c r="C161" s="128" t="s">
        <v>265</v>
      </c>
      <c r="D161" s="128" t="s">
        <v>132</v>
      </c>
      <c r="E161" s="129" t="s">
        <v>723</v>
      </c>
      <c r="F161" s="130" t="s">
        <v>724</v>
      </c>
      <c r="G161" s="131" t="s">
        <v>187</v>
      </c>
      <c r="H161" s="132">
        <v>26.806000000000001</v>
      </c>
      <c r="I161" s="133"/>
      <c r="J161" s="134">
        <f>ROUND(I161*H161,2)</f>
        <v>0</v>
      </c>
      <c r="K161" s="130" t="s">
        <v>44</v>
      </c>
      <c r="L161" s="33"/>
      <c r="M161" s="135" t="s">
        <v>44</v>
      </c>
      <c r="N161" s="136" t="s">
        <v>53</v>
      </c>
      <c r="P161" s="137">
        <f>O161*H161</f>
        <v>0</v>
      </c>
      <c r="Q161" s="137">
        <v>1.16E-3</v>
      </c>
      <c r="R161" s="137">
        <f>Q161*H161</f>
        <v>3.1094960000000001E-2</v>
      </c>
      <c r="S161" s="137">
        <v>0</v>
      </c>
      <c r="T161" s="138">
        <f>S161*H161</f>
        <v>0</v>
      </c>
      <c r="AR161" s="139" t="s">
        <v>146</v>
      </c>
      <c r="AT161" s="139" t="s">
        <v>132</v>
      </c>
      <c r="AU161" s="139" t="s">
        <v>21</v>
      </c>
      <c r="AY161" s="17" t="s">
        <v>129</v>
      </c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s="17" t="s">
        <v>90</v>
      </c>
      <c r="BK161" s="140">
        <f>ROUND(I161*H161,2)</f>
        <v>0</v>
      </c>
      <c r="BL161" s="17" t="s">
        <v>146</v>
      </c>
      <c r="BM161" s="139" t="s">
        <v>725</v>
      </c>
    </row>
    <row r="162" spans="2:65" s="12" customFormat="1">
      <c r="B162" s="141"/>
      <c r="D162" s="142" t="s">
        <v>138</v>
      </c>
      <c r="E162" s="143" t="s">
        <v>44</v>
      </c>
      <c r="F162" s="144" t="s">
        <v>132</v>
      </c>
      <c r="H162" s="145">
        <v>26.806000000000001</v>
      </c>
      <c r="I162" s="146"/>
      <c r="L162" s="141"/>
      <c r="M162" s="147"/>
      <c r="T162" s="148"/>
      <c r="AT162" s="143" t="s">
        <v>138</v>
      </c>
      <c r="AU162" s="143" t="s">
        <v>21</v>
      </c>
      <c r="AV162" s="12" t="s">
        <v>21</v>
      </c>
      <c r="AW162" s="12" t="s">
        <v>42</v>
      </c>
      <c r="AX162" s="12" t="s">
        <v>82</v>
      </c>
      <c r="AY162" s="143" t="s">
        <v>129</v>
      </c>
    </row>
    <row r="163" spans="2:65" s="13" customFormat="1">
      <c r="B163" s="167"/>
      <c r="D163" s="142" t="s">
        <v>138</v>
      </c>
      <c r="E163" s="168" t="s">
        <v>44</v>
      </c>
      <c r="F163" s="169" t="s">
        <v>244</v>
      </c>
      <c r="H163" s="170">
        <v>26.806000000000001</v>
      </c>
      <c r="I163" s="171"/>
      <c r="L163" s="167"/>
      <c r="M163" s="172"/>
      <c r="T163" s="173"/>
      <c r="AT163" s="168" t="s">
        <v>138</v>
      </c>
      <c r="AU163" s="168" t="s">
        <v>21</v>
      </c>
      <c r="AV163" s="13" t="s">
        <v>146</v>
      </c>
      <c r="AW163" s="13" t="s">
        <v>42</v>
      </c>
      <c r="AX163" s="13" t="s">
        <v>90</v>
      </c>
      <c r="AY163" s="168" t="s">
        <v>129</v>
      </c>
    </row>
    <row r="164" spans="2:65" s="1" customFormat="1">
      <c r="B164" s="33"/>
      <c r="D164" s="142" t="s">
        <v>682</v>
      </c>
      <c r="F164" s="175" t="s">
        <v>683</v>
      </c>
      <c r="L164" s="33"/>
      <c r="M164" s="155"/>
      <c r="T164" s="54"/>
      <c r="AU164" s="17" t="s">
        <v>21</v>
      </c>
    </row>
    <row r="165" spans="2:65" s="1" customFormat="1">
      <c r="B165" s="33"/>
      <c r="D165" s="142" t="s">
        <v>682</v>
      </c>
      <c r="F165" s="176" t="s">
        <v>680</v>
      </c>
      <c r="H165" s="177">
        <v>17.829999999999998</v>
      </c>
      <c r="L165" s="33"/>
      <c r="M165" s="155"/>
      <c r="T165" s="54"/>
      <c r="AU165" s="17" t="s">
        <v>21</v>
      </c>
    </row>
    <row r="166" spans="2:65" s="1" customFormat="1">
      <c r="B166" s="33"/>
      <c r="D166" s="142" t="s">
        <v>682</v>
      </c>
      <c r="F166" s="176" t="s">
        <v>681</v>
      </c>
      <c r="H166" s="177">
        <v>8.9760000000000009</v>
      </c>
      <c r="L166" s="33"/>
      <c r="M166" s="155"/>
      <c r="T166" s="54"/>
      <c r="AU166" s="17" t="s">
        <v>21</v>
      </c>
    </row>
    <row r="167" spans="2:65" s="1" customFormat="1">
      <c r="B167" s="33"/>
      <c r="D167" s="142" t="s">
        <v>682</v>
      </c>
      <c r="F167" s="176" t="s">
        <v>244</v>
      </c>
      <c r="H167" s="177">
        <v>26.806000000000001</v>
      </c>
      <c r="L167" s="33"/>
      <c r="M167" s="155"/>
      <c r="T167" s="54"/>
      <c r="AU167" s="17" t="s">
        <v>21</v>
      </c>
    </row>
    <row r="168" spans="2:65" s="1" customFormat="1" ht="16.5" customHeight="1">
      <c r="B168" s="33"/>
      <c r="C168" s="128" t="s">
        <v>226</v>
      </c>
      <c r="D168" s="128" t="s">
        <v>132</v>
      </c>
      <c r="E168" s="129" t="s">
        <v>726</v>
      </c>
      <c r="F168" s="130" t="s">
        <v>727</v>
      </c>
      <c r="G168" s="131" t="s">
        <v>325</v>
      </c>
      <c r="H168" s="132">
        <v>2</v>
      </c>
      <c r="I168" s="133"/>
      <c r="J168" s="134">
        <f>ROUND(I168*H168,2)</f>
        <v>0</v>
      </c>
      <c r="K168" s="130" t="s">
        <v>44</v>
      </c>
      <c r="L168" s="33"/>
      <c r="M168" s="135" t="s">
        <v>44</v>
      </c>
      <c r="N168" s="136" t="s">
        <v>53</v>
      </c>
      <c r="P168" s="137">
        <f>O168*H168</f>
        <v>0</v>
      </c>
      <c r="Q168" s="137">
        <v>0.115</v>
      </c>
      <c r="R168" s="137">
        <f>Q168*H168</f>
        <v>0.23</v>
      </c>
      <c r="S168" s="137">
        <v>0</v>
      </c>
      <c r="T168" s="138">
        <f>S168*H168</f>
        <v>0</v>
      </c>
      <c r="AR168" s="139" t="s">
        <v>146</v>
      </c>
      <c r="AT168" s="139" t="s">
        <v>132</v>
      </c>
      <c r="AU168" s="139" t="s">
        <v>21</v>
      </c>
      <c r="AY168" s="17" t="s">
        <v>129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7" t="s">
        <v>90</v>
      </c>
      <c r="BK168" s="140">
        <f>ROUND(I168*H168,2)</f>
        <v>0</v>
      </c>
      <c r="BL168" s="17" t="s">
        <v>146</v>
      </c>
      <c r="BM168" s="139" t="s">
        <v>728</v>
      </c>
    </row>
    <row r="169" spans="2:65" s="1" customFormat="1">
      <c r="B169" s="33"/>
      <c r="D169" s="142" t="s">
        <v>197</v>
      </c>
      <c r="F169" s="156" t="s">
        <v>729</v>
      </c>
      <c r="I169" s="154"/>
      <c r="L169" s="33"/>
      <c r="M169" s="155"/>
      <c r="T169" s="54"/>
      <c r="AT169" s="17" t="s">
        <v>197</v>
      </c>
      <c r="AU169" s="17" t="s">
        <v>21</v>
      </c>
    </row>
    <row r="170" spans="2:65" s="12" customFormat="1">
      <c r="B170" s="141"/>
      <c r="D170" s="142" t="s">
        <v>138</v>
      </c>
      <c r="E170" s="143" t="s">
        <v>44</v>
      </c>
      <c r="F170" s="144" t="s">
        <v>21</v>
      </c>
      <c r="H170" s="145">
        <v>2</v>
      </c>
      <c r="I170" s="146"/>
      <c r="L170" s="141"/>
      <c r="M170" s="147"/>
      <c r="T170" s="148"/>
      <c r="AT170" s="143" t="s">
        <v>138</v>
      </c>
      <c r="AU170" s="143" t="s">
        <v>21</v>
      </c>
      <c r="AV170" s="12" t="s">
        <v>21</v>
      </c>
      <c r="AW170" s="12" t="s">
        <v>42</v>
      </c>
      <c r="AX170" s="12" t="s">
        <v>90</v>
      </c>
      <c r="AY170" s="143" t="s">
        <v>129</v>
      </c>
    </row>
    <row r="171" spans="2:65" s="1" customFormat="1" ht="16.5" customHeight="1">
      <c r="B171" s="33"/>
      <c r="C171" s="128" t="s">
        <v>278</v>
      </c>
      <c r="D171" s="128" t="s">
        <v>132</v>
      </c>
      <c r="E171" s="129" t="s">
        <v>730</v>
      </c>
      <c r="F171" s="130" t="s">
        <v>731</v>
      </c>
      <c r="G171" s="131" t="s">
        <v>248</v>
      </c>
      <c r="H171" s="132">
        <v>1</v>
      </c>
      <c r="I171" s="133"/>
      <c r="J171" s="134">
        <f>ROUND(I171*H171,2)</f>
        <v>0</v>
      </c>
      <c r="K171" s="130" t="s">
        <v>44</v>
      </c>
      <c r="L171" s="33"/>
      <c r="M171" s="135" t="s">
        <v>44</v>
      </c>
      <c r="N171" s="136" t="s">
        <v>53</v>
      </c>
      <c r="P171" s="137">
        <f>O171*H171</f>
        <v>0</v>
      </c>
      <c r="Q171" s="137">
        <v>0.02</v>
      </c>
      <c r="R171" s="137">
        <f>Q171*H171</f>
        <v>0.02</v>
      </c>
      <c r="S171" s="137">
        <v>0</v>
      </c>
      <c r="T171" s="138">
        <f>S171*H171</f>
        <v>0</v>
      </c>
      <c r="AR171" s="139" t="s">
        <v>146</v>
      </c>
      <c r="AT171" s="139" t="s">
        <v>132</v>
      </c>
      <c r="AU171" s="139" t="s">
        <v>21</v>
      </c>
      <c r="AY171" s="17" t="s">
        <v>129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7" t="s">
        <v>90</v>
      </c>
      <c r="BK171" s="140">
        <f>ROUND(I171*H171,2)</f>
        <v>0</v>
      </c>
      <c r="BL171" s="17" t="s">
        <v>146</v>
      </c>
      <c r="BM171" s="139" t="s">
        <v>732</v>
      </c>
    </row>
    <row r="172" spans="2:65" s="12" customFormat="1">
      <c r="B172" s="141"/>
      <c r="D172" s="142" t="s">
        <v>138</v>
      </c>
      <c r="E172" s="143" t="s">
        <v>44</v>
      </c>
      <c r="F172" s="144" t="s">
        <v>90</v>
      </c>
      <c r="H172" s="145">
        <v>1</v>
      </c>
      <c r="I172" s="146"/>
      <c r="L172" s="141"/>
      <c r="M172" s="147"/>
      <c r="T172" s="148"/>
      <c r="AT172" s="143" t="s">
        <v>138</v>
      </c>
      <c r="AU172" s="143" t="s">
        <v>21</v>
      </c>
      <c r="AV172" s="12" t="s">
        <v>21</v>
      </c>
      <c r="AW172" s="12" t="s">
        <v>42</v>
      </c>
      <c r="AX172" s="12" t="s">
        <v>90</v>
      </c>
      <c r="AY172" s="143" t="s">
        <v>129</v>
      </c>
    </row>
    <row r="173" spans="2:65" s="1" customFormat="1" ht="37.9" customHeight="1">
      <c r="B173" s="33"/>
      <c r="C173" s="128" t="s">
        <v>283</v>
      </c>
      <c r="D173" s="128" t="s">
        <v>132</v>
      </c>
      <c r="E173" s="129" t="s">
        <v>733</v>
      </c>
      <c r="F173" s="130" t="s">
        <v>734</v>
      </c>
      <c r="G173" s="131" t="s">
        <v>208</v>
      </c>
      <c r="H173" s="132">
        <v>5.26</v>
      </c>
      <c r="I173" s="133"/>
      <c r="J173" s="134">
        <f>ROUND(I173*H173,2)</f>
        <v>0</v>
      </c>
      <c r="K173" s="130" t="s">
        <v>188</v>
      </c>
      <c r="L173" s="33"/>
      <c r="M173" s="135" t="s">
        <v>44</v>
      </c>
      <c r="N173" s="136" t="s">
        <v>53</v>
      </c>
      <c r="P173" s="137">
        <f>O173*H173</f>
        <v>0</v>
      </c>
      <c r="Q173" s="137">
        <v>2.47E-3</v>
      </c>
      <c r="R173" s="137">
        <f>Q173*H173</f>
        <v>1.2992199999999999E-2</v>
      </c>
      <c r="S173" s="137">
        <v>0</v>
      </c>
      <c r="T173" s="138">
        <f>S173*H173</f>
        <v>0</v>
      </c>
      <c r="AR173" s="139" t="s">
        <v>146</v>
      </c>
      <c r="AT173" s="139" t="s">
        <v>132</v>
      </c>
      <c r="AU173" s="139" t="s">
        <v>21</v>
      </c>
      <c r="AY173" s="17" t="s">
        <v>129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7" t="s">
        <v>90</v>
      </c>
      <c r="BK173" s="140">
        <f>ROUND(I173*H173,2)</f>
        <v>0</v>
      </c>
      <c r="BL173" s="17" t="s">
        <v>146</v>
      </c>
      <c r="BM173" s="139" t="s">
        <v>735</v>
      </c>
    </row>
    <row r="174" spans="2:65" s="1" customFormat="1">
      <c r="B174" s="33"/>
      <c r="D174" s="152" t="s">
        <v>190</v>
      </c>
      <c r="F174" s="153" t="s">
        <v>736</v>
      </c>
      <c r="I174" s="154"/>
      <c r="L174" s="33"/>
      <c r="M174" s="155"/>
      <c r="T174" s="54"/>
      <c r="AT174" s="17" t="s">
        <v>190</v>
      </c>
      <c r="AU174" s="17" t="s">
        <v>21</v>
      </c>
    </row>
    <row r="175" spans="2:65" s="12" customFormat="1">
      <c r="B175" s="141"/>
      <c r="D175" s="142" t="s">
        <v>138</v>
      </c>
      <c r="E175" s="143" t="s">
        <v>44</v>
      </c>
      <c r="F175" s="144" t="s">
        <v>737</v>
      </c>
      <c r="H175" s="145">
        <v>4.2</v>
      </c>
      <c r="I175" s="146"/>
      <c r="L175" s="141"/>
      <c r="M175" s="147"/>
      <c r="T175" s="148"/>
      <c r="AT175" s="143" t="s">
        <v>138</v>
      </c>
      <c r="AU175" s="143" t="s">
        <v>21</v>
      </c>
      <c r="AV175" s="12" t="s">
        <v>21</v>
      </c>
      <c r="AW175" s="12" t="s">
        <v>42</v>
      </c>
      <c r="AX175" s="12" t="s">
        <v>82</v>
      </c>
      <c r="AY175" s="143" t="s">
        <v>129</v>
      </c>
    </row>
    <row r="176" spans="2:65" s="12" customFormat="1">
      <c r="B176" s="141"/>
      <c r="D176" s="142" t="s">
        <v>138</v>
      </c>
      <c r="E176" s="143" t="s">
        <v>44</v>
      </c>
      <c r="F176" s="144" t="s">
        <v>738</v>
      </c>
      <c r="H176" s="145">
        <v>1.06</v>
      </c>
      <c r="I176" s="146"/>
      <c r="L176" s="141"/>
      <c r="M176" s="147"/>
      <c r="T176" s="148"/>
      <c r="AT176" s="143" t="s">
        <v>138</v>
      </c>
      <c r="AU176" s="143" t="s">
        <v>21</v>
      </c>
      <c r="AV176" s="12" t="s">
        <v>21</v>
      </c>
      <c r="AW176" s="12" t="s">
        <v>42</v>
      </c>
      <c r="AX176" s="12" t="s">
        <v>82</v>
      </c>
      <c r="AY176" s="143" t="s">
        <v>129</v>
      </c>
    </row>
    <row r="177" spans="2:65" s="13" customFormat="1">
      <c r="B177" s="167"/>
      <c r="D177" s="142" t="s">
        <v>138</v>
      </c>
      <c r="E177" s="168" t="s">
        <v>44</v>
      </c>
      <c r="F177" s="169" t="s">
        <v>244</v>
      </c>
      <c r="H177" s="170">
        <v>5.26</v>
      </c>
      <c r="I177" s="171"/>
      <c r="L177" s="167"/>
      <c r="M177" s="172"/>
      <c r="T177" s="173"/>
      <c r="AT177" s="168" t="s">
        <v>138</v>
      </c>
      <c r="AU177" s="168" t="s">
        <v>21</v>
      </c>
      <c r="AV177" s="13" t="s">
        <v>146</v>
      </c>
      <c r="AW177" s="13" t="s">
        <v>42</v>
      </c>
      <c r="AX177" s="13" t="s">
        <v>90</v>
      </c>
      <c r="AY177" s="168" t="s">
        <v>129</v>
      </c>
    </row>
    <row r="178" spans="2:65" s="1" customFormat="1">
      <c r="B178" s="33"/>
      <c r="D178" s="142" t="s">
        <v>682</v>
      </c>
      <c r="F178" s="175" t="s">
        <v>683</v>
      </c>
      <c r="L178" s="33"/>
      <c r="M178" s="155"/>
      <c r="T178" s="54"/>
      <c r="AU178" s="17" t="s">
        <v>21</v>
      </c>
    </row>
    <row r="179" spans="2:65" s="1" customFormat="1">
      <c r="B179" s="33"/>
      <c r="D179" s="142" t="s">
        <v>682</v>
      </c>
      <c r="F179" s="176" t="s">
        <v>680</v>
      </c>
      <c r="H179" s="177">
        <v>17.829999999999998</v>
      </c>
      <c r="L179" s="33"/>
      <c r="M179" s="155"/>
      <c r="T179" s="54"/>
      <c r="AU179" s="17" t="s">
        <v>21</v>
      </c>
    </row>
    <row r="180" spans="2:65" s="1" customFormat="1">
      <c r="B180" s="33"/>
      <c r="D180" s="142" t="s">
        <v>682</v>
      </c>
      <c r="F180" s="176" t="s">
        <v>681</v>
      </c>
      <c r="H180" s="177">
        <v>8.9760000000000009</v>
      </c>
      <c r="L180" s="33"/>
      <c r="M180" s="155"/>
      <c r="T180" s="54"/>
      <c r="AU180" s="17" t="s">
        <v>21</v>
      </c>
    </row>
    <row r="181" spans="2:65" s="1" customFormat="1">
      <c r="B181" s="33"/>
      <c r="D181" s="142" t="s">
        <v>682</v>
      </c>
      <c r="F181" s="176" t="s">
        <v>244</v>
      </c>
      <c r="H181" s="177">
        <v>26.806000000000001</v>
      </c>
      <c r="L181" s="33"/>
      <c r="M181" s="155"/>
      <c r="T181" s="54"/>
      <c r="AU181" s="17" t="s">
        <v>21</v>
      </c>
    </row>
    <row r="182" spans="2:65" s="11" customFormat="1" ht="22.9" customHeight="1">
      <c r="B182" s="116"/>
      <c r="D182" s="117" t="s">
        <v>81</v>
      </c>
      <c r="E182" s="126" t="s">
        <v>370</v>
      </c>
      <c r="F182" s="126" t="s">
        <v>371</v>
      </c>
      <c r="I182" s="119"/>
      <c r="J182" s="127">
        <f>BK182</f>
        <v>0</v>
      </c>
      <c r="L182" s="116"/>
      <c r="M182" s="121"/>
      <c r="P182" s="122">
        <f>SUM(P183:P196)</f>
        <v>0</v>
      </c>
      <c r="R182" s="122">
        <f>SUM(R183:R196)</f>
        <v>0</v>
      </c>
      <c r="T182" s="123">
        <f>SUM(T183:T196)</f>
        <v>0</v>
      </c>
      <c r="AR182" s="117" t="s">
        <v>90</v>
      </c>
      <c r="AT182" s="124" t="s">
        <v>81</v>
      </c>
      <c r="AU182" s="124" t="s">
        <v>90</v>
      </c>
      <c r="AY182" s="117" t="s">
        <v>129</v>
      </c>
      <c r="BK182" s="125">
        <f>SUM(BK183:BK196)</f>
        <v>0</v>
      </c>
    </row>
    <row r="183" spans="2:65" s="1" customFormat="1" ht="16.5" customHeight="1">
      <c r="B183" s="33"/>
      <c r="C183" s="128" t="s">
        <v>288</v>
      </c>
      <c r="D183" s="128" t="s">
        <v>132</v>
      </c>
      <c r="E183" s="129" t="s">
        <v>373</v>
      </c>
      <c r="F183" s="130" t="s">
        <v>374</v>
      </c>
      <c r="G183" s="131" t="s">
        <v>231</v>
      </c>
      <c r="H183" s="132">
        <v>2.3530000000000002</v>
      </c>
      <c r="I183" s="133"/>
      <c r="J183" s="134">
        <f>ROUND(I183*H183,2)</f>
        <v>0</v>
      </c>
      <c r="K183" s="130" t="s">
        <v>188</v>
      </c>
      <c r="L183" s="33"/>
      <c r="M183" s="135" t="s">
        <v>44</v>
      </c>
      <c r="N183" s="136" t="s">
        <v>53</v>
      </c>
      <c r="P183" s="137">
        <f>O183*H183</f>
        <v>0</v>
      </c>
      <c r="Q183" s="137">
        <v>0</v>
      </c>
      <c r="R183" s="137">
        <f>Q183*H183</f>
        <v>0</v>
      </c>
      <c r="S183" s="137">
        <v>0</v>
      </c>
      <c r="T183" s="138">
        <f>S183*H183</f>
        <v>0</v>
      </c>
      <c r="AR183" s="139" t="s">
        <v>146</v>
      </c>
      <c r="AT183" s="139" t="s">
        <v>132</v>
      </c>
      <c r="AU183" s="139" t="s">
        <v>21</v>
      </c>
      <c r="AY183" s="17" t="s">
        <v>129</v>
      </c>
      <c r="BE183" s="140">
        <f>IF(N183="základní",J183,0)</f>
        <v>0</v>
      </c>
      <c r="BF183" s="140">
        <f>IF(N183="snížená",J183,0)</f>
        <v>0</v>
      </c>
      <c r="BG183" s="140">
        <f>IF(N183="zákl. přenesená",J183,0)</f>
        <v>0</v>
      </c>
      <c r="BH183" s="140">
        <f>IF(N183="sníž. přenesená",J183,0)</f>
        <v>0</v>
      </c>
      <c r="BI183" s="140">
        <f>IF(N183="nulová",J183,0)</f>
        <v>0</v>
      </c>
      <c r="BJ183" s="17" t="s">
        <v>90</v>
      </c>
      <c r="BK183" s="140">
        <f>ROUND(I183*H183,2)</f>
        <v>0</v>
      </c>
      <c r="BL183" s="17" t="s">
        <v>146</v>
      </c>
      <c r="BM183" s="139" t="s">
        <v>739</v>
      </c>
    </row>
    <row r="184" spans="2:65" s="1" customFormat="1">
      <c r="B184" s="33"/>
      <c r="D184" s="152" t="s">
        <v>190</v>
      </c>
      <c r="F184" s="153" t="s">
        <v>376</v>
      </c>
      <c r="I184" s="154"/>
      <c r="L184" s="33"/>
      <c r="M184" s="155"/>
      <c r="T184" s="54"/>
      <c r="AT184" s="17" t="s">
        <v>190</v>
      </c>
      <c r="AU184" s="17" t="s">
        <v>21</v>
      </c>
    </row>
    <row r="185" spans="2:65" s="1" customFormat="1" ht="24.2" customHeight="1">
      <c r="B185" s="33"/>
      <c r="C185" s="128" t="s">
        <v>296</v>
      </c>
      <c r="D185" s="128" t="s">
        <v>132</v>
      </c>
      <c r="E185" s="129" t="s">
        <v>740</v>
      </c>
      <c r="F185" s="130" t="s">
        <v>741</v>
      </c>
      <c r="G185" s="131" t="s">
        <v>231</v>
      </c>
      <c r="H185" s="132">
        <v>2.3530000000000002</v>
      </c>
      <c r="I185" s="133"/>
      <c r="J185" s="134">
        <f>ROUND(I185*H185,2)</f>
        <v>0</v>
      </c>
      <c r="K185" s="130" t="s">
        <v>188</v>
      </c>
      <c r="L185" s="33"/>
      <c r="M185" s="135" t="s">
        <v>44</v>
      </c>
      <c r="N185" s="136" t="s">
        <v>53</v>
      </c>
      <c r="P185" s="137">
        <f>O185*H185</f>
        <v>0</v>
      </c>
      <c r="Q185" s="137">
        <v>0</v>
      </c>
      <c r="R185" s="137">
        <f>Q185*H185</f>
        <v>0</v>
      </c>
      <c r="S185" s="137">
        <v>0</v>
      </c>
      <c r="T185" s="138">
        <f>S185*H185</f>
        <v>0</v>
      </c>
      <c r="AR185" s="139" t="s">
        <v>146</v>
      </c>
      <c r="AT185" s="139" t="s">
        <v>132</v>
      </c>
      <c r="AU185" s="139" t="s">
        <v>21</v>
      </c>
      <c r="AY185" s="17" t="s">
        <v>129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7" t="s">
        <v>90</v>
      </c>
      <c r="BK185" s="140">
        <f>ROUND(I185*H185,2)</f>
        <v>0</v>
      </c>
      <c r="BL185" s="17" t="s">
        <v>146</v>
      </c>
      <c r="BM185" s="139" t="s">
        <v>742</v>
      </c>
    </row>
    <row r="186" spans="2:65" s="1" customFormat="1">
      <c r="B186" s="33"/>
      <c r="D186" s="152" t="s">
        <v>190</v>
      </c>
      <c r="F186" s="153" t="s">
        <v>743</v>
      </c>
      <c r="I186" s="154"/>
      <c r="L186" s="33"/>
      <c r="M186" s="155"/>
      <c r="T186" s="54"/>
      <c r="AT186" s="17" t="s">
        <v>190</v>
      </c>
      <c r="AU186" s="17" t="s">
        <v>21</v>
      </c>
    </row>
    <row r="187" spans="2:65" s="1" customFormat="1" ht="37.9" customHeight="1">
      <c r="B187" s="33"/>
      <c r="C187" s="128" t="s">
        <v>7</v>
      </c>
      <c r="D187" s="128" t="s">
        <v>132</v>
      </c>
      <c r="E187" s="129" t="s">
        <v>383</v>
      </c>
      <c r="F187" s="130" t="s">
        <v>744</v>
      </c>
      <c r="G187" s="131" t="s">
        <v>231</v>
      </c>
      <c r="H187" s="132">
        <v>23.53</v>
      </c>
      <c r="I187" s="133"/>
      <c r="J187" s="134">
        <f>ROUND(I187*H187,2)</f>
        <v>0</v>
      </c>
      <c r="K187" s="130" t="s">
        <v>188</v>
      </c>
      <c r="L187" s="33"/>
      <c r="M187" s="135" t="s">
        <v>44</v>
      </c>
      <c r="N187" s="136" t="s">
        <v>53</v>
      </c>
      <c r="P187" s="137">
        <f>O187*H187</f>
        <v>0</v>
      </c>
      <c r="Q187" s="137">
        <v>0</v>
      </c>
      <c r="R187" s="137">
        <f>Q187*H187</f>
        <v>0</v>
      </c>
      <c r="S187" s="137">
        <v>0</v>
      </c>
      <c r="T187" s="138">
        <f>S187*H187</f>
        <v>0</v>
      </c>
      <c r="AR187" s="139" t="s">
        <v>146</v>
      </c>
      <c r="AT187" s="139" t="s">
        <v>132</v>
      </c>
      <c r="AU187" s="139" t="s">
        <v>21</v>
      </c>
      <c r="AY187" s="17" t="s">
        <v>129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7" t="s">
        <v>90</v>
      </c>
      <c r="BK187" s="140">
        <f>ROUND(I187*H187,2)</f>
        <v>0</v>
      </c>
      <c r="BL187" s="17" t="s">
        <v>146</v>
      </c>
      <c r="BM187" s="139" t="s">
        <v>745</v>
      </c>
    </row>
    <row r="188" spans="2:65" s="1" customFormat="1">
      <c r="B188" s="33"/>
      <c r="D188" s="152" t="s">
        <v>190</v>
      </c>
      <c r="F188" s="153" t="s">
        <v>386</v>
      </c>
      <c r="I188" s="154"/>
      <c r="L188" s="33"/>
      <c r="M188" s="155"/>
      <c r="T188" s="54"/>
      <c r="AT188" s="17" t="s">
        <v>190</v>
      </c>
      <c r="AU188" s="17" t="s">
        <v>21</v>
      </c>
    </row>
    <row r="189" spans="2:65" s="12" customFormat="1">
      <c r="B189" s="141"/>
      <c r="D189" s="142" t="s">
        <v>138</v>
      </c>
      <c r="F189" s="144" t="s">
        <v>746</v>
      </c>
      <c r="H189" s="145">
        <v>23.53</v>
      </c>
      <c r="I189" s="146"/>
      <c r="L189" s="141"/>
      <c r="M189" s="147"/>
      <c r="T189" s="148"/>
      <c r="AT189" s="143" t="s">
        <v>138</v>
      </c>
      <c r="AU189" s="143" t="s">
        <v>21</v>
      </c>
      <c r="AV189" s="12" t="s">
        <v>21</v>
      </c>
      <c r="AW189" s="12" t="s">
        <v>4</v>
      </c>
      <c r="AX189" s="12" t="s">
        <v>90</v>
      </c>
      <c r="AY189" s="143" t="s">
        <v>129</v>
      </c>
    </row>
    <row r="190" spans="2:65" s="1" customFormat="1" ht="21.75" customHeight="1">
      <c r="B190" s="33"/>
      <c r="C190" s="128" t="s">
        <v>306</v>
      </c>
      <c r="D190" s="128" t="s">
        <v>132</v>
      </c>
      <c r="E190" s="129" t="s">
        <v>389</v>
      </c>
      <c r="F190" s="130" t="s">
        <v>390</v>
      </c>
      <c r="G190" s="131" t="s">
        <v>231</v>
      </c>
      <c r="H190" s="132">
        <v>2.3530000000000002</v>
      </c>
      <c r="I190" s="133"/>
      <c r="J190" s="134">
        <f>ROUND(I190*H190,2)</f>
        <v>0</v>
      </c>
      <c r="K190" s="130" t="s">
        <v>188</v>
      </c>
      <c r="L190" s="33"/>
      <c r="M190" s="135" t="s">
        <v>44</v>
      </c>
      <c r="N190" s="136" t="s">
        <v>53</v>
      </c>
      <c r="P190" s="137">
        <f>O190*H190</f>
        <v>0</v>
      </c>
      <c r="Q190" s="137">
        <v>0</v>
      </c>
      <c r="R190" s="137">
        <f>Q190*H190</f>
        <v>0</v>
      </c>
      <c r="S190" s="137">
        <v>0</v>
      </c>
      <c r="T190" s="138">
        <f>S190*H190</f>
        <v>0</v>
      </c>
      <c r="AR190" s="139" t="s">
        <v>146</v>
      </c>
      <c r="AT190" s="139" t="s">
        <v>132</v>
      </c>
      <c r="AU190" s="139" t="s">
        <v>21</v>
      </c>
      <c r="AY190" s="17" t="s">
        <v>129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7" t="s">
        <v>90</v>
      </c>
      <c r="BK190" s="140">
        <f>ROUND(I190*H190,2)</f>
        <v>0</v>
      </c>
      <c r="BL190" s="17" t="s">
        <v>146</v>
      </c>
      <c r="BM190" s="139" t="s">
        <v>747</v>
      </c>
    </row>
    <row r="191" spans="2:65" s="1" customFormat="1">
      <c r="B191" s="33"/>
      <c r="D191" s="152" t="s">
        <v>190</v>
      </c>
      <c r="F191" s="153" t="s">
        <v>392</v>
      </c>
      <c r="I191" s="154"/>
      <c r="L191" s="33"/>
      <c r="M191" s="155"/>
      <c r="T191" s="54"/>
      <c r="AT191" s="17" t="s">
        <v>190</v>
      </c>
      <c r="AU191" s="17" t="s">
        <v>21</v>
      </c>
    </row>
    <row r="192" spans="2:65" s="1" customFormat="1" ht="24.2" customHeight="1">
      <c r="B192" s="33"/>
      <c r="C192" s="128" t="s">
        <v>314</v>
      </c>
      <c r="D192" s="128" t="s">
        <v>132</v>
      </c>
      <c r="E192" s="129" t="s">
        <v>394</v>
      </c>
      <c r="F192" s="130" t="s">
        <v>748</v>
      </c>
      <c r="G192" s="131" t="s">
        <v>231</v>
      </c>
      <c r="H192" s="132">
        <v>21.177</v>
      </c>
      <c r="I192" s="133"/>
      <c r="J192" s="134">
        <f>ROUND(I192*H192,2)</f>
        <v>0</v>
      </c>
      <c r="K192" s="130" t="s">
        <v>188</v>
      </c>
      <c r="L192" s="33"/>
      <c r="M192" s="135" t="s">
        <v>44</v>
      </c>
      <c r="N192" s="136" t="s">
        <v>53</v>
      </c>
      <c r="P192" s="137">
        <f>O192*H192</f>
        <v>0</v>
      </c>
      <c r="Q192" s="137">
        <v>0</v>
      </c>
      <c r="R192" s="137">
        <f>Q192*H192</f>
        <v>0</v>
      </c>
      <c r="S192" s="137">
        <v>0</v>
      </c>
      <c r="T192" s="138">
        <f>S192*H192</f>
        <v>0</v>
      </c>
      <c r="AR192" s="139" t="s">
        <v>146</v>
      </c>
      <c r="AT192" s="139" t="s">
        <v>132</v>
      </c>
      <c r="AU192" s="139" t="s">
        <v>21</v>
      </c>
      <c r="AY192" s="17" t="s">
        <v>129</v>
      </c>
      <c r="BE192" s="140">
        <f>IF(N192="základní",J192,0)</f>
        <v>0</v>
      </c>
      <c r="BF192" s="140">
        <f>IF(N192="snížená",J192,0)</f>
        <v>0</v>
      </c>
      <c r="BG192" s="140">
        <f>IF(N192="zákl. přenesená",J192,0)</f>
        <v>0</v>
      </c>
      <c r="BH192" s="140">
        <f>IF(N192="sníž. přenesená",J192,0)</f>
        <v>0</v>
      </c>
      <c r="BI192" s="140">
        <f>IF(N192="nulová",J192,0)</f>
        <v>0</v>
      </c>
      <c r="BJ192" s="17" t="s">
        <v>90</v>
      </c>
      <c r="BK192" s="140">
        <f>ROUND(I192*H192,2)</f>
        <v>0</v>
      </c>
      <c r="BL192" s="17" t="s">
        <v>146</v>
      </c>
      <c r="BM192" s="139" t="s">
        <v>749</v>
      </c>
    </row>
    <row r="193" spans="2:65" s="1" customFormat="1">
      <c r="B193" s="33"/>
      <c r="D193" s="152" t="s">
        <v>190</v>
      </c>
      <c r="F193" s="153" t="s">
        <v>397</v>
      </c>
      <c r="I193" s="154"/>
      <c r="L193" s="33"/>
      <c r="M193" s="155"/>
      <c r="T193" s="54"/>
      <c r="AT193" s="17" t="s">
        <v>190</v>
      </c>
      <c r="AU193" s="17" t="s">
        <v>21</v>
      </c>
    </row>
    <row r="194" spans="2:65" s="12" customFormat="1">
      <c r="B194" s="141"/>
      <c r="D194" s="142" t="s">
        <v>138</v>
      </c>
      <c r="F194" s="144" t="s">
        <v>750</v>
      </c>
      <c r="H194" s="145">
        <v>21.177</v>
      </c>
      <c r="I194" s="146"/>
      <c r="L194" s="141"/>
      <c r="M194" s="147"/>
      <c r="T194" s="148"/>
      <c r="AT194" s="143" t="s">
        <v>138</v>
      </c>
      <c r="AU194" s="143" t="s">
        <v>21</v>
      </c>
      <c r="AV194" s="12" t="s">
        <v>21</v>
      </c>
      <c r="AW194" s="12" t="s">
        <v>4</v>
      </c>
      <c r="AX194" s="12" t="s">
        <v>90</v>
      </c>
      <c r="AY194" s="143" t="s">
        <v>129</v>
      </c>
    </row>
    <row r="195" spans="2:65" s="1" customFormat="1" ht="24.2" customHeight="1">
      <c r="B195" s="33"/>
      <c r="C195" s="128" t="s">
        <v>322</v>
      </c>
      <c r="D195" s="128" t="s">
        <v>132</v>
      </c>
      <c r="E195" s="129" t="s">
        <v>406</v>
      </c>
      <c r="F195" s="130" t="s">
        <v>407</v>
      </c>
      <c r="G195" s="131" t="s">
        <v>231</v>
      </c>
      <c r="H195" s="132">
        <v>2.3530000000000002</v>
      </c>
      <c r="I195" s="133"/>
      <c r="J195" s="134">
        <f>ROUND(I195*H195,2)</f>
        <v>0</v>
      </c>
      <c r="K195" s="130" t="s">
        <v>188</v>
      </c>
      <c r="L195" s="33"/>
      <c r="M195" s="135" t="s">
        <v>44</v>
      </c>
      <c r="N195" s="136" t="s">
        <v>53</v>
      </c>
      <c r="P195" s="137">
        <f>O195*H195</f>
        <v>0</v>
      </c>
      <c r="Q195" s="137">
        <v>0</v>
      </c>
      <c r="R195" s="137">
        <f>Q195*H195</f>
        <v>0</v>
      </c>
      <c r="S195" s="137">
        <v>0</v>
      </c>
      <c r="T195" s="138">
        <f>S195*H195</f>
        <v>0</v>
      </c>
      <c r="AR195" s="139" t="s">
        <v>146</v>
      </c>
      <c r="AT195" s="139" t="s">
        <v>132</v>
      </c>
      <c r="AU195" s="139" t="s">
        <v>21</v>
      </c>
      <c r="AY195" s="17" t="s">
        <v>129</v>
      </c>
      <c r="BE195" s="140">
        <f>IF(N195="základní",J195,0)</f>
        <v>0</v>
      </c>
      <c r="BF195" s="140">
        <f>IF(N195="snížená",J195,0)</f>
        <v>0</v>
      </c>
      <c r="BG195" s="140">
        <f>IF(N195="zákl. přenesená",J195,0)</f>
        <v>0</v>
      </c>
      <c r="BH195" s="140">
        <f>IF(N195="sníž. přenesená",J195,0)</f>
        <v>0</v>
      </c>
      <c r="BI195" s="140">
        <f>IF(N195="nulová",J195,0)</f>
        <v>0</v>
      </c>
      <c r="BJ195" s="17" t="s">
        <v>90</v>
      </c>
      <c r="BK195" s="140">
        <f>ROUND(I195*H195,2)</f>
        <v>0</v>
      </c>
      <c r="BL195" s="17" t="s">
        <v>146</v>
      </c>
      <c r="BM195" s="139" t="s">
        <v>751</v>
      </c>
    </row>
    <row r="196" spans="2:65" s="1" customFormat="1">
      <c r="B196" s="33"/>
      <c r="D196" s="152" t="s">
        <v>190</v>
      </c>
      <c r="F196" s="153" t="s">
        <v>409</v>
      </c>
      <c r="I196" s="154"/>
      <c r="L196" s="33"/>
      <c r="M196" s="155"/>
      <c r="T196" s="54"/>
      <c r="AT196" s="17" t="s">
        <v>190</v>
      </c>
      <c r="AU196" s="17" t="s">
        <v>21</v>
      </c>
    </row>
    <row r="197" spans="2:65" s="11" customFormat="1" ht="22.9" customHeight="1">
      <c r="B197" s="116"/>
      <c r="D197" s="117" t="s">
        <v>81</v>
      </c>
      <c r="E197" s="126" t="s">
        <v>415</v>
      </c>
      <c r="F197" s="126" t="s">
        <v>416</v>
      </c>
      <c r="I197" s="119"/>
      <c r="J197" s="127">
        <f>BK197</f>
        <v>0</v>
      </c>
      <c r="L197" s="116"/>
      <c r="M197" s="121"/>
      <c r="P197" s="122">
        <f>SUM(P198:P201)</f>
        <v>0</v>
      </c>
      <c r="R197" s="122">
        <f>SUM(R198:R201)</f>
        <v>0</v>
      </c>
      <c r="T197" s="123">
        <f>SUM(T198:T201)</f>
        <v>0</v>
      </c>
      <c r="AR197" s="117" t="s">
        <v>90</v>
      </c>
      <c r="AT197" s="124" t="s">
        <v>81</v>
      </c>
      <c r="AU197" s="124" t="s">
        <v>90</v>
      </c>
      <c r="AY197" s="117" t="s">
        <v>129</v>
      </c>
      <c r="BK197" s="125">
        <f>SUM(BK198:BK201)</f>
        <v>0</v>
      </c>
    </row>
    <row r="198" spans="2:65" s="1" customFormat="1" ht="24.2" customHeight="1">
      <c r="B198" s="33"/>
      <c r="C198" s="128" t="s">
        <v>327</v>
      </c>
      <c r="D198" s="128" t="s">
        <v>132</v>
      </c>
      <c r="E198" s="129" t="s">
        <v>418</v>
      </c>
      <c r="F198" s="130" t="s">
        <v>419</v>
      </c>
      <c r="G198" s="131" t="s">
        <v>231</v>
      </c>
      <c r="H198" s="132">
        <v>1.0029999999999999</v>
      </c>
      <c r="I198" s="133"/>
      <c r="J198" s="134">
        <f>ROUND(I198*H198,2)</f>
        <v>0</v>
      </c>
      <c r="K198" s="130" t="s">
        <v>188</v>
      </c>
      <c r="L198" s="33"/>
      <c r="M198" s="135" t="s">
        <v>44</v>
      </c>
      <c r="N198" s="136" t="s">
        <v>53</v>
      </c>
      <c r="P198" s="137">
        <f>O198*H198</f>
        <v>0</v>
      </c>
      <c r="Q198" s="137">
        <v>0</v>
      </c>
      <c r="R198" s="137">
        <f>Q198*H198</f>
        <v>0</v>
      </c>
      <c r="S198" s="137">
        <v>0</v>
      </c>
      <c r="T198" s="138">
        <f>S198*H198</f>
        <v>0</v>
      </c>
      <c r="AR198" s="139" t="s">
        <v>146</v>
      </c>
      <c r="AT198" s="139" t="s">
        <v>132</v>
      </c>
      <c r="AU198" s="139" t="s">
        <v>21</v>
      </c>
      <c r="AY198" s="17" t="s">
        <v>129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7" t="s">
        <v>90</v>
      </c>
      <c r="BK198" s="140">
        <f>ROUND(I198*H198,2)</f>
        <v>0</v>
      </c>
      <c r="BL198" s="17" t="s">
        <v>146</v>
      </c>
      <c r="BM198" s="139" t="s">
        <v>752</v>
      </c>
    </row>
    <row r="199" spans="2:65" s="1" customFormat="1">
      <c r="B199" s="33"/>
      <c r="D199" s="152" t="s">
        <v>190</v>
      </c>
      <c r="F199" s="153" t="s">
        <v>421</v>
      </c>
      <c r="I199" s="154"/>
      <c r="L199" s="33"/>
      <c r="M199" s="155"/>
      <c r="T199" s="54"/>
      <c r="AT199" s="17" t="s">
        <v>190</v>
      </c>
      <c r="AU199" s="17" t="s">
        <v>21</v>
      </c>
    </row>
    <row r="200" spans="2:65" s="1" customFormat="1" ht="33" customHeight="1">
      <c r="B200" s="33"/>
      <c r="C200" s="128" t="s">
        <v>331</v>
      </c>
      <c r="D200" s="128" t="s">
        <v>132</v>
      </c>
      <c r="E200" s="129" t="s">
        <v>423</v>
      </c>
      <c r="F200" s="130" t="s">
        <v>424</v>
      </c>
      <c r="G200" s="131" t="s">
        <v>231</v>
      </c>
      <c r="H200" s="132">
        <v>1.0029999999999999</v>
      </c>
      <c r="I200" s="133"/>
      <c r="J200" s="134">
        <f>ROUND(I200*H200,2)</f>
        <v>0</v>
      </c>
      <c r="K200" s="130" t="s">
        <v>188</v>
      </c>
      <c r="L200" s="33"/>
      <c r="M200" s="135" t="s">
        <v>44</v>
      </c>
      <c r="N200" s="136" t="s">
        <v>53</v>
      </c>
      <c r="P200" s="137">
        <f>O200*H200</f>
        <v>0</v>
      </c>
      <c r="Q200" s="137">
        <v>0</v>
      </c>
      <c r="R200" s="137">
        <f>Q200*H200</f>
        <v>0</v>
      </c>
      <c r="S200" s="137">
        <v>0</v>
      </c>
      <c r="T200" s="138">
        <f>S200*H200</f>
        <v>0</v>
      </c>
      <c r="AR200" s="139" t="s">
        <v>146</v>
      </c>
      <c r="AT200" s="139" t="s">
        <v>132</v>
      </c>
      <c r="AU200" s="139" t="s">
        <v>21</v>
      </c>
      <c r="AY200" s="17" t="s">
        <v>129</v>
      </c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7" t="s">
        <v>90</v>
      </c>
      <c r="BK200" s="140">
        <f>ROUND(I200*H200,2)</f>
        <v>0</v>
      </c>
      <c r="BL200" s="17" t="s">
        <v>146</v>
      </c>
      <c r="BM200" s="139" t="s">
        <v>753</v>
      </c>
    </row>
    <row r="201" spans="2:65" s="1" customFormat="1">
      <c r="B201" s="33"/>
      <c r="D201" s="152" t="s">
        <v>190</v>
      </c>
      <c r="F201" s="153" t="s">
        <v>426</v>
      </c>
      <c r="I201" s="154"/>
      <c r="L201" s="33"/>
      <c r="M201" s="155"/>
      <c r="T201" s="54"/>
      <c r="AT201" s="17" t="s">
        <v>190</v>
      </c>
      <c r="AU201" s="17" t="s">
        <v>21</v>
      </c>
    </row>
    <row r="202" spans="2:65" s="11" customFormat="1" ht="25.9" customHeight="1">
      <c r="B202" s="116"/>
      <c r="D202" s="117" t="s">
        <v>81</v>
      </c>
      <c r="E202" s="118" t="s">
        <v>427</v>
      </c>
      <c r="F202" s="118" t="s">
        <v>428</v>
      </c>
      <c r="I202" s="119"/>
      <c r="J202" s="120">
        <f>BK202</f>
        <v>0</v>
      </c>
      <c r="L202" s="116"/>
      <c r="M202" s="121"/>
      <c r="P202" s="122">
        <f>P203</f>
        <v>0</v>
      </c>
      <c r="R202" s="122">
        <f>R203</f>
        <v>0.24883852000000001</v>
      </c>
      <c r="T202" s="123">
        <f>T203</f>
        <v>0</v>
      </c>
      <c r="AR202" s="117" t="s">
        <v>21</v>
      </c>
      <c r="AT202" s="124" t="s">
        <v>81</v>
      </c>
      <c r="AU202" s="124" t="s">
        <v>82</v>
      </c>
      <c r="AY202" s="117" t="s">
        <v>129</v>
      </c>
      <c r="BK202" s="125">
        <f>BK203</f>
        <v>0</v>
      </c>
    </row>
    <row r="203" spans="2:65" s="11" customFormat="1" ht="22.9" customHeight="1">
      <c r="B203" s="116"/>
      <c r="D203" s="117" t="s">
        <v>81</v>
      </c>
      <c r="E203" s="126" t="s">
        <v>429</v>
      </c>
      <c r="F203" s="126" t="s">
        <v>430</v>
      </c>
      <c r="I203" s="119"/>
      <c r="J203" s="127">
        <f>BK203</f>
        <v>0</v>
      </c>
      <c r="L203" s="116"/>
      <c r="M203" s="121"/>
      <c r="P203" s="122">
        <f>SUM(P204:P223)</f>
        <v>0</v>
      </c>
      <c r="R203" s="122">
        <f>SUM(R204:R223)</f>
        <v>0.24883852000000001</v>
      </c>
      <c r="T203" s="123">
        <f>SUM(T204:T223)</f>
        <v>0</v>
      </c>
      <c r="AR203" s="117" t="s">
        <v>21</v>
      </c>
      <c r="AT203" s="124" t="s">
        <v>81</v>
      </c>
      <c r="AU203" s="124" t="s">
        <v>90</v>
      </c>
      <c r="AY203" s="117" t="s">
        <v>129</v>
      </c>
      <c r="BK203" s="125">
        <f>SUM(BK204:BK223)</f>
        <v>0</v>
      </c>
    </row>
    <row r="204" spans="2:65" s="1" customFormat="1" ht="16.5" customHeight="1">
      <c r="B204" s="33"/>
      <c r="C204" s="128" t="s">
        <v>335</v>
      </c>
      <c r="D204" s="128" t="s">
        <v>132</v>
      </c>
      <c r="E204" s="129" t="s">
        <v>432</v>
      </c>
      <c r="F204" s="130" t="s">
        <v>433</v>
      </c>
      <c r="G204" s="131" t="s">
        <v>187</v>
      </c>
      <c r="H204" s="132">
        <v>26.806000000000001</v>
      </c>
      <c r="I204" s="133"/>
      <c r="J204" s="134">
        <f>ROUND(I204*H204,2)</f>
        <v>0</v>
      </c>
      <c r="K204" s="130" t="s">
        <v>188</v>
      </c>
      <c r="L204" s="33"/>
      <c r="M204" s="135" t="s">
        <v>44</v>
      </c>
      <c r="N204" s="136" t="s">
        <v>53</v>
      </c>
      <c r="P204" s="137">
        <f>O204*H204</f>
        <v>0</v>
      </c>
      <c r="Q204" s="137">
        <v>1E-4</v>
      </c>
      <c r="R204" s="137">
        <f>Q204*H204</f>
        <v>2.6806000000000004E-3</v>
      </c>
      <c r="S204" s="137">
        <v>0</v>
      </c>
      <c r="T204" s="138">
        <f>S204*H204</f>
        <v>0</v>
      </c>
      <c r="AR204" s="139" t="s">
        <v>226</v>
      </c>
      <c r="AT204" s="139" t="s">
        <v>132</v>
      </c>
      <c r="AU204" s="139" t="s">
        <v>21</v>
      </c>
      <c r="AY204" s="17" t="s">
        <v>129</v>
      </c>
      <c r="BE204" s="140">
        <f>IF(N204="základní",J204,0)</f>
        <v>0</v>
      </c>
      <c r="BF204" s="140">
        <f>IF(N204="snížená",J204,0)</f>
        <v>0</v>
      </c>
      <c r="BG204" s="140">
        <f>IF(N204="zákl. přenesená",J204,0)</f>
        <v>0</v>
      </c>
      <c r="BH204" s="140">
        <f>IF(N204="sníž. přenesená",J204,0)</f>
        <v>0</v>
      </c>
      <c r="BI204" s="140">
        <f>IF(N204="nulová",J204,0)</f>
        <v>0</v>
      </c>
      <c r="BJ204" s="17" t="s">
        <v>90</v>
      </c>
      <c r="BK204" s="140">
        <f>ROUND(I204*H204,2)</f>
        <v>0</v>
      </c>
      <c r="BL204" s="17" t="s">
        <v>226</v>
      </c>
      <c r="BM204" s="139" t="s">
        <v>754</v>
      </c>
    </row>
    <row r="205" spans="2:65" s="1" customFormat="1">
      <c r="B205" s="33"/>
      <c r="D205" s="152" t="s">
        <v>190</v>
      </c>
      <c r="F205" s="153" t="s">
        <v>435</v>
      </c>
      <c r="I205" s="154"/>
      <c r="L205" s="33"/>
      <c r="M205" s="155"/>
      <c r="T205" s="54"/>
      <c r="AT205" s="17" t="s">
        <v>190</v>
      </c>
      <c r="AU205" s="17" t="s">
        <v>21</v>
      </c>
    </row>
    <row r="206" spans="2:65" s="12" customFormat="1">
      <c r="B206" s="141"/>
      <c r="D206" s="142" t="s">
        <v>138</v>
      </c>
      <c r="E206" s="143" t="s">
        <v>44</v>
      </c>
      <c r="F206" s="144" t="s">
        <v>755</v>
      </c>
      <c r="H206" s="145">
        <v>26.806000000000001</v>
      </c>
      <c r="I206" s="146"/>
      <c r="L206" s="141"/>
      <c r="M206" s="147"/>
      <c r="T206" s="148"/>
      <c r="AT206" s="143" t="s">
        <v>138</v>
      </c>
      <c r="AU206" s="143" t="s">
        <v>21</v>
      </c>
      <c r="AV206" s="12" t="s">
        <v>21</v>
      </c>
      <c r="AW206" s="12" t="s">
        <v>42</v>
      </c>
      <c r="AX206" s="12" t="s">
        <v>82</v>
      </c>
      <c r="AY206" s="143" t="s">
        <v>129</v>
      </c>
    </row>
    <row r="207" spans="2:65" s="13" customFormat="1">
      <c r="B207" s="167"/>
      <c r="D207" s="142" t="s">
        <v>138</v>
      </c>
      <c r="E207" s="168" t="s">
        <v>44</v>
      </c>
      <c r="F207" s="169" t="s">
        <v>244</v>
      </c>
      <c r="H207" s="170">
        <v>26.806000000000001</v>
      </c>
      <c r="I207" s="171"/>
      <c r="L207" s="167"/>
      <c r="M207" s="172"/>
      <c r="T207" s="173"/>
      <c r="AT207" s="168" t="s">
        <v>138</v>
      </c>
      <c r="AU207" s="168" t="s">
        <v>21</v>
      </c>
      <c r="AV207" s="13" t="s">
        <v>146</v>
      </c>
      <c r="AW207" s="13" t="s">
        <v>42</v>
      </c>
      <c r="AX207" s="13" t="s">
        <v>90</v>
      </c>
      <c r="AY207" s="168" t="s">
        <v>129</v>
      </c>
    </row>
    <row r="208" spans="2:65" s="1" customFormat="1">
      <c r="B208" s="33"/>
      <c r="D208" s="142" t="s">
        <v>682</v>
      </c>
      <c r="F208" s="175" t="s">
        <v>683</v>
      </c>
      <c r="L208" s="33"/>
      <c r="M208" s="155"/>
      <c r="T208" s="54"/>
      <c r="AU208" s="17" t="s">
        <v>21</v>
      </c>
    </row>
    <row r="209" spans="2:65" s="1" customFormat="1">
      <c r="B209" s="33"/>
      <c r="D209" s="142" t="s">
        <v>682</v>
      </c>
      <c r="F209" s="176" t="s">
        <v>680</v>
      </c>
      <c r="H209" s="177">
        <v>17.829999999999998</v>
      </c>
      <c r="L209" s="33"/>
      <c r="M209" s="155"/>
      <c r="T209" s="54"/>
      <c r="AU209" s="17" t="s">
        <v>21</v>
      </c>
    </row>
    <row r="210" spans="2:65" s="1" customFormat="1">
      <c r="B210" s="33"/>
      <c r="D210" s="142" t="s">
        <v>682</v>
      </c>
      <c r="F210" s="176" t="s">
        <v>681</v>
      </c>
      <c r="H210" s="177">
        <v>8.9760000000000009</v>
      </c>
      <c r="L210" s="33"/>
      <c r="M210" s="155"/>
      <c r="T210" s="54"/>
      <c r="AU210" s="17" t="s">
        <v>21</v>
      </c>
    </row>
    <row r="211" spans="2:65" s="1" customFormat="1">
      <c r="B211" s="33"/>
      <c r="D211" s="142" t="s">
        <v>682</v>
      </c>
      <c r="F211" s="176" t="s">
        <v>244</v>
      </c>
      <c r="H211" s="177">
        <v>26.806000000000001</v>
      </c>
      <c r="L211" s="33"/>
      <c r="M211" s="155"/>
      <c r="T211" s="54"/>
      <c r="AU211" s="17" t="s">
        <v>21</v>
      </c>
    </row>
    <row r="212" spans="2:65" s="1" customFormat="1" ht="16.5" customHeight="1">
      <c r="B212" s="33"/>
      <c r="C212" s="157" t="s">
        <v>339</v>
      </c>
      <c r="D212" s="157" t="s">
        <v>200</v>
      </c>
      <c r="E212" s="158" t="s">
        <v>439</v>
      </c>
      <c r="F212" s="159" t="s">
        <v>440</v>
      </c>
      <c r="G212" s="160" t="s">
        <v>203</v>
      </c>
      <c r="H212" s="161">
        <v>2.4369999999999998</v>
      </c>
      <c r="I212" s="162"/>
      <c r="J212" s="163">
        <f>ROUND(I212*H212,2)</f>
        <v>0</v>
      </c>
      <c r="K212" s="159" t="s">
        <v>188</v>
      </c>
      <c r="L212" s="164"/>
      <c r="M212" s="165" t="s">
        <v>44</v>
      </c>
      <c r="N212" s="166" t="s">
        <v>53</v>
      </c>
      <c r="P212" s="137">
        <f>O212*H212</f>
        <v>0</v>
      </c>
      <c r="Q212" s="137">
        <v>1E-3</v>
      </c>
      <c r="R212" s="137">
        <f>Q212*H212</f>
        <v>2.4369999999999999E-3</v>
      </c>
      <c r="S212" s="137">
        <v>0</v>
      </c>
      <c r="T212" s="138">
        <f>S212*H212</f>
        <v>0</v>
      </c>
      <c r="AR212" s="139" t="s">
        <v>225</v>
      </c>
      <c r="AT212" s="139" t="s">
        <v>200</v>
      </c>
      <c r="AU212" s="139" t="s">
        <v>21</v>
      </c>
      <c r="AY212" s="17" t="s">
        <v>129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7" t="s">
        <v>90</v>
      </c>
      <c r="BK212" s="140">
        <f>ROUND(I212*H212,2)</f>
        <v>0</v>
      </c>
      <c r="BL212" s="17" t="s">
        <v>226</v>
      </c>
      <c r="BM212" s="139" t="s">
        <v>756</v>
      </c>
    </row>
    <row r="213" spans="2:65" s="1" customFormat="1" ht="16.5" customHeight="1">
      <c r="B213" s="33"/>
      <c r="C213" s="128" t="s">
        <v>343</v>
      </c>
      <c r="D213" s="128" t="s">
        <v>132</v>
      </c>
      <c r="E213" s="129" t="s">
        <v>445</v>
      </c>
      <c r="F213" s="130" t="s">
        <v>446</v>
      </c>
      <c r="G213" s="131" t="s">
        <v>187</v>
      </c>
      <c r="H213" s="132">
        <v>53.612000000000002</v>
      </c>
      <c r="I213" s="133"/>
      <c r="J213" s="134">
        <f>ROUND(I213*H213,2)</f>
        <v>0</v>
      </c>
      <c r="K213" s="130" t="s">
        <v>188</v>
      </c>
      <c r="L213" s="33"/>
      <c r="M213" s="135" t="s">
        <v>44</v>
      </c>
      <c r="N213" s="136" t="s">
        <v>53</v>
      </c>
      <c r="P213" s="137">
        <f>O213*H213</f>
        <v>0</v>
      </c>
      <c r="Q213" s="137">
        <v>9.1E-4</v>
      </c>
      <c r="R213" s="137">
        <f>Q213*H213</f>
        <v>4.8786920000000004E-2</v>
      </c>
      <c r="S213" s="137">
        <v>0</v>
      </c>
      <c r="T213" s="138">
        <f>S213*H213</f>
        <v>0</v>
      </c>
      <c r="AR213" s="139" t="s">
        <v>226</v>
      </c>
      <c r="AT213" s="139" t="s">
        <v>132</v>
      </c>
      <c r="AU213" s="139" t="s">
        <v>21</v>
      </c>
      <c r="AY213" s="17" t="s">
        <v>129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7" t="s">
        <v>90</v>
      </c>
      <c r="BK213" s="140">
        <f>ROUND(I213*H213,2)</f>
        <v>0</v>
      </c>
      <c r="BL213" s="17" t="s">
        <v>226</v>
      </c>
      <c r="BM213" s="139" t="s">
        <v>757</v>
      </c>
    </row>
    <row r="214" spans="2:65" s="1" customFormat="1">
      <c r="B214" s="33"/>
      <c r="D214" s="152" t="s">
        <v>190</v>
      </c>
      <c r="F214" s="153" t="s">
        <v>448</v>
      </c>
      <c r="I214" s="154"/>
      <c r="L214" s="33"/>
      <c r="M214" s="155"/>
      <c r="T214" s="54"/>
      <c r="AT214" s="17" t="s">
        <v>190</v>
      </c>
      <c r="AU214" s="17" t="s">
        <v>21</v>
      </c>
    </row>
    <row r="215" spans="2:65" s="12" customFormat="1">
      <c r="B215" s="141"/>
      <c r="D215" s="142" t="s">
        <v>138</v>
      </c>
      <c r="E215" s="143" t="s">
        <v>44</v>
      </c>
      <c r="F215" s="144" t="s">
        <v>758</v>
      </c>
      <c r="H215" s="145">
        <v>53.612000000000002</v>
      </c>
      <c r="I215" s="146"/>
      <c r="L215" s="141"/>
      <c r="M215" s="147"/>
      <c r="T215" s="148"/>
      <c r="AT215" s="143" t="s">
        <v>138</v>
      </c>
      <c r="AU215" s="143" t="s">
        <v>21</v>
      </c>
      <c r="AV215" s="12" t="s">
        <v>21</v>
      </c>
      <c r="AW215" s="12" t="s">
        <v>42</v>
      </c>
      <c r="AX215" s="12" t="s">
        <v>90</v>
      </c>
      <c r="AY215" s="143" t="s">
        <v>129</v>
      </c>
    </row>
    <row r="216" spans="2:65" s="1" customFormat="1">
      <c r="B216" s="33"/>
      <c r="D216" s="142" t="s">
        <v>682</v>
      </c>
      <c r="F216" s="175" t="s">
        <v>683</v>
      </c>
      <c r="L216" s="33"/>
      <c r="M216" s="155"/>
      <c r="T216" s="54"/>
      <c r="AU216" s="17" t="s">
        <v>21</v>
      </c>
    </row>
    <row r="217" spans="2:65" s="1" customFormat="1">
      <c r="B217" s="33"/>
      <c r="D217" s="142" t="s">
        <v>682</v>
      </c>
      <c r="F217" s="176" t="s">
        <v>680</v>
      </c>
      <c r="H217" s="177">
        <v>17.829999999999998</v>
      </c>
      <c r="L217" s="33"/>
      <c r="M217" s="155"/>
      <c r="T217" s="54"/>
      <c r="AU217" s="17" t="s">
        <v>21</v>
      </c>
    </row>
    <row r="218" spans="2:65" s="1" customFormat="1">
      <c r="B218" s="33"/>
      <c r="D218" s="142" t="s">
        <v>682</v>
      </c>
      <c r="F218" s="176" t="s">
        <v>681</v>
      </c>
      <c r="H218" s="177">
        <v>8.9760000000000009</v>
      </c>
      <c r="L218" s="33"/>
      <c r="M218" s="155"/>
      <c r="T218" s="54"/>
      <c r="AU218" s="17" t="s">
        <v>21</v>
      </c>
    </row>
    <row r="219" spans="2:65" s="1" customFormat="1">
      <c r="B219" s="33"/>
      <c r="D219" s="142" t="s">
        <v>682</v>
      </c>
      <c r="F219" s="176" t="s">
        <v>244</v>
      </c>
      <c r="H219" s="177">
        <v>26.806000000000001</v>
      </c>
      <c r="L219" s="33"/>
      <c r="M219" s="155"/>
      <c r="T219" s="54"/>
      <c r="AU219" s="17" t="s">
        <v>21</v>
      </c>
    </row>
    <row r="220" spans="2:65" s="1" customFormat="1" ht="16.5" customHeight="1">
      <c r="B220" s="33"/>
      <c r="C220" s="157" t="s">
        <v>347</v>
      </c>
      <c r="D220" s="157" t="s">
        <v>200</v>
      </c>
      <c r="E220" s="158" t="s">
        <v>452</v>
      </c>
      <c r="F220" s="159" t="s">
        <v>453</v>
      </c>
      <c r="G220" s="160" t="s">
        <v>203</v>
      </c>
      <c r="H220" s="161">
        <v>194.934</v>
      </c>
      <c r="I220" s="162"/>
      <c r="J220" s="163">
        <f>ROUND(I220*H220,2)</f>
        <v>0</v>
      </c>
      <c r="K220" s="159" t="s">
        <v>44</v>
      </c>
      <c r="L220" s="164"/>
      <c r="M220" s="165" t="s">
        <v>44</v>
      </c>
      <c r="N220" s="166" t="s">
        <v>53</v>
      </c>
      <c r="P220" s="137">
        <f>O220*H220</f>
        <v>0</v>
      </c>
      <c r="Q220" s="137">
        <v>1E-3</v>
      </c>
      <c r="R220" s="137">
        <f>Q220*H220</f>
        <v>0.194934</v>
      </c>
      <c r="S220" s="137">
        <v>0</v>
      </c>
      <c r="T220" s="138">
        <f>S220*H220</f>
        <v>0</v>
      </c>
      <c r="AR220" s="139" t="s">
        <v>225</v>
      </c>
      <c r="AT220" s="139" t="s">
        <v>200</v>
      </c>
      <c r="AU220" s="139" t="s">
        <v>21</v>
      </c>
      <c r="AY220" s="17" t="s">
        <v>129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7" t="s">
        <v>90</v>
      </c>
      <c r="BK220" s="140">
        <f>ROUND(I220*H220,2)</f>
        <v>0</v>
      </c>
      <c r="BL220" s="17" t="s">
        <v>226</v>
      </c>
      <c r="BM220" s="139" t="s">
        <v>759</v>
      </c>
    </row>
    <row r="221" spans="2:65" s="1" customFormat="1">
      <c r="B221" s="33"/>
      <c r="D221" s="142" t="s">
        <v>197</v>
      </c>
      <c r="F221" s="156" t="s">
        <v>455</v>
      </c>
      <c r="I221" s="154"/>
      <c r="L221" s="33"/>
      <c r="M221" s="155"/>
      <c r="T221" s="54"/>
      <c r="AT221" s="17" t="s">
        <v>197</v>
      </c>
      <c r="AU221" s="17" t="s">
        <v>21</v>
      </c>
    </row>
    <row r="222" spans="2:65" s="1" customFormat="1" ht="24.2" customHeight="1">
      <c r="B222" s="33"/>
      <c r="C222" s="128" t="s">
        <v>353</v>
      </c>
      <c r="D222" s="128" t="s">
        <v>132</v>
      </c>
      <c r="E222" s="129" t="s">
        <v>760</v>
      </c>
      <c r="F222" s="130" t="s">
        <v>761</v>
      </c>
      <c r="G222" s="131" t="s">
        <v>231</v>
      </c>
      <c r="H222" s="132">
        <v>0.249</v>
      </c>
      <c r="I222" s="133"/>
      <c r="J222" s="134">
        <f>ROUND(I222*H222,2)</f>
        <v>0</v>
      </c>
      <c r="K222" s="130" t="s">
        <v>188</v>
      </c>
      <c r="L222" s="33"/>
      <c r="M222" s="135" t="s">
        <v>44</v>
      </c>
      <c r="N222" s="136" t="s">
        <v>53</v>
      </c>
      <c r="P222" s="137">
        <f>O222*H222</f>
        <v>0</v>
      </c>
      <c r="Q222" s="137">
        <v>0</v>
      </c>
      <c r="R222" s="137">
        <f>Q222*H222</f>
        <v>0</v>
      </c>
      <c r="S222" s="137">
        <v>0</v>
      </c>
      <c r="T222" s="138">
        <f>S222*H222</f>
        <v>0</v>
      </c>
      <c r="AR222" s="139" t="s">
        <v>226</v>
      </c>
      <c r="AT222" s="139" t="s">
        <v>132</v>
      </c>
      <c r="AU222" s="139" t="s">
        <v>21</v>
      </c>
      <c r="AY222" s="17" t="s">
        <v>129</v>
      </c>
      <c r="BE222" s="140">
        <f>IF(N222="základní",J222,0)</f>
        <v>0</v>
      </c>
      <c r="BF222" s="140">
        <f>IF(N222="snížená",J222,0)</f>
        <v>0</v>
      </c>
      <c r="BG222" s="140">
        <f>IF(N222="zákl. přenesená",J222,0)</f>
        <v>0</v>
      </c>
      <c r="BH222" s="140">
        <f>IF(N222="sníž. přenesená",J222,0)</f>
        <v>0</v>
      </c>
      <c r="BI222" s="140">
        <f>IF(N222="nulová",J222,0)</f>
        <v>0</v>
      </c>
      <c r="BJ222" s="17" t="s">
        <v>90</v>
      </c>
      <c r="BK222" s="140">
        <f>ROUND(I222*H222,2)</f>
        <v>0</v>
      </c>
      <c r="BL222" s="17" t="s">
        <v>226</v>
      </c>
      <c r="BM222" s="139" t="s">
        <v>762</v>
      </c>
    </row>
    <row r="223" spans="2:65" s="1" customFormat="1">
      <c r="B223" s="33"/>
      <c r="D223" s="152" t="s">
        <v>190</v>
      </c>
      <c r="F223" s="153" t="s">
        <v>763</v>
      </c>
      <c r="I223" s="154"/>
      <c r="L223" s="33"/>
      <c r="M223" s="185"/>
      <c r="N223" s="186"/>
      <c r="O223" s="186"/>
      <c r="P223" s="186"/>
      <c r="Q223" s="186"/>
      <c r="R223" s="186"/>
      <c r="S223" s="186"/>
      <c r="T223" s="187"/>
      <c r="AT223" s="17" t="s">
        <v>190</v>
      </c>
      <c r="AU223" s="17" t="s">
        <v>21</v>
      </c>
    </row>
    <row r="224" spans="2:65" s="1" customFormat="1" ht="6.95" customHeight="1">
      <c r="B224" s="42"/>
      <c r="C224" s="43"/>
      <c r="D224" s="43"/>
      <c r="E224" s="43"/>
      <c r="F224" s="43"/>
      <c r="G224" s="43"/>
      <c r="H224" s="43"/>
      <c r="I224" s="43"/>
      <c r="J224" s="43"/>
      <c r="K224" s="43"/>
      <c r="L224" s="33"/>
    </row>
  </sheetData>
  <sheetProtection algorithmName="SHA-512" hashValue="hTOCmH1Ph5a56rweGSyfMCZz84ruOEpp9FxmP/Zqu3DqwJaM+WqYs8XcQq/4gINHIJED/htvqRlvofjnqZ9eWg==" saltValue="PdKXg7hTkzapax7c00Ci6Wt6H6jRXHIvKDfbkb2hydvPq9jV4Ww3vk/fgb2W2b4aPepotHhlDsvkBRmY/NP3Yg==" spinCount="100000" sheet="1" objects="1" scenarios="1" formatColumns="0" formatRows="0" autoFilter="0"/>
  <autoFilter ref="C85:K223" xr:uid="{00000000-0009-0000-0000-000004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400-000000000000}"/>
    <hyperlink ref="F97" r:id="rId2" xr:uid="{00000000-0004-0000-0400-000001000000}"/>
    <hyperlink ref="F106" r:id="rId3" xr:uid="{00000000-0004-0000-0400-000002000000}"/>
    <hyperlink ref="F111" r:id="rId4" xr:uid="{00000000-0004-0000-0400-000003000000}"/>
    <hyperlink ref="F114" r:id="rId5" xr:uid="{00000000-0004-0000-0400-000004000000}"/>
    <hyperlink ref="F118" r:id="rId6" xr:uid="{00000000-0004-0000-0400-000005000000}"/>
    <hyperlink ref="F121" r:id="rId7" xr:uid="{00000000-0004-0000-0400-000006000000}"/>
    <hyperlink ref="F125" r:id="rId8" xr:uid="{00000000-0004-0000-0400-000007000000}"/>
    <hyperlink ref="F129" r:id="rId9" xr:uid="{00000000-0004-0000-0400-000008000000}"/>
    <hyperlink ref="F133" r:id="rId10" xr:uid="{00000000-0004-0000-0400-000009000000}"/>
    <hyperlink ref="F140" r:id="rId11" xr:uid="{00000000-0004-0000-0400-00000A000000}"/>
    <hyperlink ref="F155" r:id="rId12" xr:uid="{00000000-0004-0000-0400-00000B000000}"/>
    <hyperlink ref="F174" r:id="rId13" xr:uid="{00000000-0004-0000-0400-00000C000000}"/>
    <hyperlink ref="F184" r:id="rId14" xr:uid="{00000000-0004-0000-0400-00000D000000}"/>
    <hyperlink ref="F186" r:id="rId15" xr:uid="{00000000-0004-0000-0400-00000E000000}"/>
    <hyperlink ref="F188" r:id="rId16" xr:uid="{00000000-0004-0000-0400-00000F000000}"/>
    <hyperlink ref="F191" r:id="rId17" xr:uid="{00000000-0004-0000-0400-000010000000}"/>
    <hyperlink ref="F193" r:id="rId18" xr:uid="{00000000-0004-0000-0400-000011000000}"/>
    <hyperlink ref="F196" r:id="rId19" xr:uid="{00000000-0004-0000-0400-000012000000}"/>
    <hyperlink ref="F199" r:id="rId20" xr:uid="{00000000-0004-0000-0400-000013000000}"/>
    <hyperlink ref="F201" r:id="rId21" xr:uid="{00000000-0004-0000-0400-000014000000}"/>
    <hyperlink ref="F205" r:id="rId22" xr:uid="{00000000-0004-0000-0400-000015000000}"/>
    <hyperlink ref="F214" r:id="rId23" xr:uid="{00000000-0004-0000-0400-000016000000}"/>
    <hyperlink ref="F223" r:id="rId24" xr:uid="{00000000-0004-0000-0400-00001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25" customWidth="1"/>
    <col min="4" max="4" width="130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8"/>
      <c r="C3" s="19"/>
      <c r="D3" s="19"/>
      <c r="E3" s="19"/>
      <c r="F3" s="19"/>
      <c r="G3" s="19"/>
      <c r="H3" s="20"/>
    </row>
    <row r="4" spans="2:8" ht="24.95" customHeight="1">
      <c r="B4" s="20"/>
      <c r="C4" s="21" t="s">
        <v>764</v>
      </c>
      <c r="H4" s="20"/>
    </row>
    <row r="5" spans="2:8" ht="12" customHeight="1">
      <c r="B5" s="20"/>
      <c r="C5" s="24" t="s">
        <v>13</v>
      </c>
      <c r="D5" s="289" t="s">
        <v>14</v>
      </c>
      <c r="E5" s="323"/>
      <c r="F5" s="323"/>
      <c r="H5" s="20"/>
    </row>
    <row r="6" spans="2:8" ht="36.950000000000003" customHeight="1">
      <c r="B6" s="20"/>
      <c r="C6" s="26" t="s">
        <v>16</v>
      </c>
      <c r="D6" s="286" t="s">
        <v>17</v>
      </c>
      <c r="E6" s="323"/>
      <c r="F6" s="323"/>
      <c r="H6" s="20"/>
    </row>
    <row r="7" spans="2:8" ht="16.5" customHeight="1">
      <c r="B7" s="20"/>
      <c r="C7" s="27" t="s">
        <v>24</v>
      </c>
      <c r="D7" s="50" t="str">
        <f>'Rekapitulace stavby'!AN8</f>
        <v>19. 3. 2024</v>
      </c>
      <c r="H7" s="20"/>
    </row>
    <row r="8" spans="2:8" s="1" customFormat="1" ht="10.9" customHeight="1">
      <c r="B8" s="33"/>
      <c r="H8" s="33"/>
    </row>
    <row r="9" spans="2:8" s="10" customFormat="1" ht="29.25" customHeight="1">
      <c r="B9" s="108"/>
      <c r="C9" s="109" t="s">
        <v>63</v>
      </c>
      <c r="D9" s="110" t="s">
        <v>64</v>
      </c>
      <c r="E9" s="110" t="s">
        <v>116</v>
      </c>
      <c r="F9" s="111" t="s">
        <v>765</v>
      </c>
      <c r="H9" s="108"/>
    </row>
    <row r="10" spans="2:8" s="1" customFormat="1" ht="26.45" customHeight="1">
      <c r="B10" s="33"/>
      <c r="C10" s="188" t="s">
        <v>766</v>
      </c>
      <c r="D10" s="188" t="s">
        <v>100</v>
      </c>
      <c r="H10" s="33"/>
    </row>
    <row r="11" spans="2:8" s="1" customFormat="1" ht="16.899999999999999" customHeight="1">
      <c r="B11" s="33"/>
      <c r="C11" s="189" t="s">
        <v>132</v>
      </c>
      <c r="D11" s="190" t="s">
        <v>670</v>
      </c>
      <c r="E11" s="191" t="s">
        <v>44</v>
      </c>
      <c r="F11" s="192">
        <v>26.806000000000001</v>
      </c>
      <c r="H11" s="33"/>
    </row>
    <row r="12" spans="2:8" s="1" customFormat="1" ht="16.899999999999999" customHeight="1">
      <c r="B12" s="33"/>
      <c r="C12" s="193" t="s">
        <v>44</v>
      </c>
      <c r="D12" s="193" t="s">
        <v>680</v>
      </c>
      <c r="E12" s="17" t="s">
        <v>44</v>
      </c>
      <c r="F12" s="194">
        <v>17.829999999999998</v>
      </c>
      <c r="H12" s="33"/>
    </row>
    <row r="13" spans="2:8" s="1" customFormat="1" ht="16.899999999999999" customHeight="1">
      <c r="B13" s="33"/>
      <c r="C13" s="193" t="s">
        <v>44</v>
      </c>
      <c r="D13" s="193" t="s">
        <v>681</v>
      </c>
      <c r="E13" s="17" t="s">
        <v>44</v>
      </c>
      <c r="F13" s="194">
        <v>8.9760000000000009</v>
      </c>
      <c r="H13" s="33"/>
    </row>
    <row r="14" spans="2:8" s="1" customFormat="1" ht="16.899999999999999" customHeight="1">
      <c r="B14" s="33"/>
      <c r="C14" s="193" t="s">
        <v>132</v>
      </c>
      <c r="D14" s="193" t="s">
        <v>244</v>
      </c>
      <c r="E14" s="17" t="s">
        <v>44</v>
      </c>
      <c r="F14" s="194">
        <v>26.806000000000001</v>
      </c>
      <c r="H14" s="33"/>
    </row>
    <row r="15" spans="2:8" s="1" customFormat="1" ht="16.899999999999999" customHeight="1">
      <c r="B15" s="33"/>
      <c r="C15" s="195" t="s">
        <v>767</v>
      </c>
      <c r="H15" s="33"/>
    </row>
    <row r="16" spans="2:8" s="1" customFormat="1" ht="16.899999999999999" customHeight="1">
      <c r="B16" s="33"/>
      <c r="C16" s="193" t="s">
        <v>676</v>
      </c>
      <c r="D16" s="193" t="s">
        <v>768</v>
      </c>
      <c r="E16" s="17" t="s">
        <v>187</v>
      </c>
      <c r="F16" s="194">
        <v>26.806000000000001</v>
      </c>
      <c r="H16" s="33"/>
    </row>
    <row r="17" spans="2:8" s="1" customFormat="1" ht="16.899999999999999" customHeight="1">
      <c r="B17" s="33"/>
      <c r="C17" s="193" t="s">
        <v>432</v>
      </c>
      <c r="D17" s="193" t="s">
        <v>769</v>
      </c>
      <c r="E17" s="17" t="s">
        <v>187</v>
      </c>
      <c r="F17" s="194">
        <v>26.806000000000001</v>
      </c>
      <c r="H17" s="33"/>
    </row>
    <row r="18" spans="2:8" s="1" customFormat="1" ht="16.899999999999999" customHeight="1">
      <c r="B18" s="33"/>
      <c r="C18" s="193" t="s">
        <v>445</v>
      </c>
      <c r="D18" s="193" t="s">
        <v>770</v>
      </c>
      <c r="E18" s="17" t="s">
        <v>187</v>
      </c>
      <c r="F18" s="194">
        <v>53.612000000000002</v>
      </c>
      <c r="H18" s="33"/>
    </row>
    <row r="19" spans="2:8" s="1" customFormat="1" ht="16.899999999999999" customHeight="1">
      <c r="B19" s="33"/>
      <c r="C19" s="193" t="s">
        <v>704</v>
      </c>
      <c r="D19" s="193" t="s">
        <v>771</v>
      </c>
      <c r="E19" s="17" t="s">
        <v>187</v>
      </c>
      <c r="F19" s="194">
        <v>13.403</v>
      </c>
      <c r="H19" s="33"/>
    </row>
    <row r="20" spans="2:8" s="1" customFormat="1" ht="16.899999999999999" customHeight="1">
      <c r="B20" s="33"/>
      <c r="C20" s="193" t="s">
        <v>709</v>
      </c>
      <c r="D20" s="193" t="s">
        <v>710</v>
      </c>
      <c r="E20" s="17" t="s">
        <v>187</v>
      </c>
      <c r="F20" s="194">
        <v>26.806000000000001</v>
      </c>
      <c r="H20" s="33"/>
    </row>
    <row r="21" spans="2:8" s="1" customFormat="1" ht="16.899999999999999" customHeight="1">
      <c r="B21" s="33"/>
      <c r="C21" s="193" t="s">
        <v>714</v>
      </c>
      <c r="D21" s="193" t="s">
        <v>366</v>
      </c>
      <c r="E21" s="17" t="s">
        <v>187</v>
      </c>
      <c r="F21" s="194">
        <v>13.403</v>
      </c>
      <c r="H21" s="33"/>
    </row>
    <row r="22" spans="2:8" s="1" customFormat="1" ht="16.899999999999999" customHeight="1">
      <c r="B22" s="33"/>
      <c r="C22" s="193" t="s">
        <v>719</v>
      </c>
      <c r="D22" s="193" t="s">
        <v>772</v>
      </c>
      <c r="E22" s="17" t="s">
        <v>187</v>
      </c>
      <c r="F22" s="194">
        <v>26.806000000000001</v>
      </c>
      <c r="H22" s="33"/>
    </row>
    <row r="23" spans="2:8" s="1" customFormat="1" ht="16.899999999999999" customHeight="1">
      <c r="B23" s="33"/>
      <c r="C23" s="193" t="s">
        <v>723</v>
      </c>
      <c r="D23" s="193" t="s">
        <v>773</v>
      </c>
      <c r="E23" s="17" t="s">
        <v>187</v>
      </c>
      <c r="F23" s="194">
        <v>26.806000000000001</v>
      </c>
      <c r="H23" s="33"/>
    </row>
    <row r="24" spans="2:8" s="1" customFormat="1" ht="16.899999999999999" customHeight="1">
      <c r="B24" s="33"/>
      <c r="C24" s="193" t="s">
        <v>452</v>
      </c>
      <c r="D24" s="193" t="s">
        <v>453</v>
      </c>
      <c r="E24" s="17" t="s">
        <v>203</v>
      </c>
      <c r="F24" s="194">
        <v>194.934</v>
      </c>
      <c r="H24" s="33"/>
    </row>
    <row r="25" spans="2:8" s="1" customFormat="1" ht="16.899999999999999" customHeight="1">
      <c r="B25" s="33"/>
      <c r="C25" s="193" t="s">
        <v>439</v>
      </c>
      <c r="D25" s="193" t="s">
        <v>440</v>
      </c>
      <c r="E25" s="17" t="s">
        <v>203</v>
      </c>
      <c r="F25" s="194">
        <v>2.4369999999999998</v>
      </c>
      <c r="H25" s="33"/>
    </row>
    <row r="26" spans="2:8" s="1" customFormat="1" ht="7.35" customHeight="1">
      <c r="B26" s="42"/>
      <c r="C26" s="43"/>
      <c r="D26" s="43"/>
      <c r="E26" s="43"/>
      <c r="F26" s="43"/>
      <c r="G26" s="43"/>
      <c r="H26" s="33"/>
    </row>
    <row r="27" spans="2:8" s="1" customFormat="1"/>
  </sheetData>
  <sheetProtection algorithmName="SHA-512" hashValue="Xa1KyWFvJkiWOXYno8fE+nqU27z31AjmL8UZUq77r7wHnghgvPeQ2wHcOX2QCNxGZx/P4zcRwyxWlXWqfpVLrA==" saltValue="cmVy4u7S+iM6mW0oS4GFxgWlfoL7pliBC6BzFo6kun4Qg+SayganON5XRnrJ9DfMgPD0u6K9Efp/49VHVx313A==" spinCount="100000" sheet="1" objects="1" scenarios="1" formatColumns="0" formatRows="0"/>
  <mergeCells count="2">
    <mergeCell ref="D5:F5"/>
    <mergeCell ref="D6:F6"/>
  </mergeCells>
  <pageMargins left="0" right="0" top="0" bottom="0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5"/>
  <cols>
    <col min="1" max="1" width="8.33203125" style="196" customWidth="1"/>
    <col min="2" max="2" width="1.6640625" style="196" customWidth="1"/>
    <col min="3" max="4" width="5" style="196" customWidth="1"/>
    <col min="5" max="5" width="11.6640625" style="196" customWidth="1"/>
    <col min="6" max="6" width="9.1640625" style="196" customWidth="1"/>
    <col min="7" max="7" width="5" style="196" customWidth="1"/>
    <col min="8" max="8" width="77.83203125" style="196" customWidth="1"/>
    <col min="9" max="10" width="20" style="196" customWidth="1"/>
    <col min="11" max="11" width="1.6640625" style="196" customWidth="1"/>
  </cols>
  <sheetData>
    <row r="1" spans="2:11" customFormat="1" ht="37.5" customHeight="1"/>
    <row r="2" spans="2:11" customFormat="1" ht="7.5" customHeight="1">
      <c r="B2" s="245"/>
      <c r="C2" s="246"/>
      <c r="D2" s="246"/>
      <c r="E2" s="246"/>
      <c r="F2" s="246"/>
      <c r="G2" s="246"/>
      <c r="H2" s="246"/>
      <c r="I2" s="246"/>
      <c r="J2" s="246"/>
      <c r="K2" s="247"/>
    </row>
    <row r="3" spans="2:11" s="15" customFormat="1" ht="45" customHeight="1">
      <c r="B3" s="248"/>
      <c r="C3" s="317" t="s">
        <v>774</v>
      </c>
      <c r="D3" s="317"/>
      <c r="E3" s="317"/>
      <c r="F3" s="317"/>
      <c r="G3" s="317"/>
      <c r="H3" s="317"/>
      <c r="I3" s="317"/>
      <c r="J3" s="317"/>
      <c r="K3" s="249"/>
    </row>
    <row r="4" spans="2:11" customFormat="1" ht="25.5" customHeight="1">
      <c r="B4" s="250"/>
      <c r="C4" s="322" t="s">
        <v>775</v>
      </c>
      <c r="D4" s="322"/>
      <c r="E4" s="322"/>
      <c r="F4" s="322"/>
      <c r="G4" s="322"/>
      <c r="H4" s="322"/>
      <c r="I4" s="322"/>
      <c r="J4" s="322"/>
      <c r="K4" s="251"/>
    </row>
    <row r="5" spans="2:11" customFormat="1" ht="5.25" customHeight="1">
      <c r="B5" s="250"/>
      <c r="C5" s="197"/>
      <c r="D5" s="197"/>
      <c r="E5" s="197"/>
      <c r="F5" s="197"/>
      <c r="G5" s="197"/>
      <c r="H5" s="197"/>
      <c r="I5" s="197"/>
      <c r="J5" s="197"/>
      <c r="K5" s="251"/>
    </row>
    <row r="6" spans="2:11" customFormat="1" ht="15" customHeight="1">
      <c r="B6" s="250"/>
      <c r="C6" s="321" t="s">
        <v>776</v>
      </c>
      <c r="D6" s="321"/>
      <c r="E6" s="321"/>
      <c r="F6" s="321"/>
      <c r="G6" s="321"/>
      <c r="H6" s="321"/>
      <c r="I6" s="321"/>
      <c r="J6" s="321"/>
      <c r="K6" s="251"/>
    </row>
    <row r="7" spans="2:11" customFormat="1" ht="15" customHeight="1">
      <c r="B7" s="199"/>
      <c r="C7" s="321" t="s">
        <v>777</v>
      </c>
      <c r="D7" s="321"/>
      <c r="E7" s="321"/>
      <c r="F7" s="321"/>
      <c r="G7" s="321"/>
      <c r="H7" s="321"/>
      <c r="I7" s="321"/>
      <c r="J7" s="321"/>
      <c r="K7" s="251"/>
    </row>
    <row r="8" spans="2:11" customFormat="1" ht="12.75" customHeight="1">
      <c r="B8" s="199"/>
      <c r="C8" s="198"/>
      <c r="D8" s="198"/>
      <c r="E8" s="198"/>
      <c r="F8" s="198"/>
      <c r="G8" s="198"/>
      <c r="H8" s="198"/>
      <c r="I8" s="198"/>
      <c r="J8" s="198"/>
      <c r="K8" s="251"/>
    </row>
    <row r="9" spans="2:11" customFormat="1" ht="15" customHeight="1">
      <c r="B9" s="199"/>
      <c r="C9" s="321" t="s">
        <v>778</v>
      </c>
      <c r="D9" s="321"/>
      <c r="E9" s="321"/>
      <c r="F9" s="321"/>
      <c r="G9" s="321"/>
      <c r="H9" s="321"/>
      <c r="I9" s="321"/>
      <c r="J9" s="321"/>
      <c r="K9" s="251"/>
    </row>
    <row r="10" spans="2:11" customFormat="1" ht="15" customHeight="1">
      <c r="B10" s="199"/>
      <c r="C10" s="198"/>
      <c r="D10" s="321" t="s">
        <v>779</v>
      </c>
      <c r="E10" s="321"/>
      <c r="F10" s="321"/>
      <c r="G10" s="321"/>
      <c r="H10" s="321"/>
      <c r="I10" s="321"/>
      <c r="J10" s="321"/>
      <c r="K10" s="251"/>
    </row>
    <row r="11" spans="2:11" customFormat="1" ht="15" customHeight="1">
      <c r="B11" s="199"/>
      <c r="C11" s="200"/>
      <c r="D11" s="321" t="s">
        <v>780</v>
      </c>
      <c r="E11" s="321"/>
      <c r="F11" s="321"/>
      <c r="G11" s="321"/>
      <c r="H11" s="321"/>
      <c r="I11" s="321"/>
      <c r="J11" s="321"/>
      <c r="K11" s="251"/>
    </row>
    <row r="12" spans="2:11" customFormat="1" ht="15" customHeight="1">
      <c r="B12" s="199"/>
      <c r="C12" s="200"/>
      <c r="D12" s="198"/>
      <c r="E12" s="198"/>
      <c r="F12" s="198"/>
      <c r="G12" s="198"/>
      <c r="H12" s="198"/>
      <c r="I12" s="198"/>
      <c r="J12" s="198"/>
      <c r="K12" s="251"/>
    </row>
    <row r="13" spans="2:11" customFormat="1" ht="15" customHeight="1">
      <c r="B13" s="199"/>
      <c r="C13" s="200"/>
      <c r="D13" s="201" t="s">
        <v>781</v>
      </c>
      <c r="E13" s="198"/>
      <c r="F13" s="198"/>
      <c r="G13" s="198"/>
      <c r="H13" s="198"/>
      <c r="I13" s="198"/>
      <c r="J13" s="198"/>
      <c r="K13" s="251"/>
    </row>
    <row r="14" spans="2:11" customFormat="1" ht="12.75" customHeight="1">
      <c r="B14" s="199"/>
      <c r="C14" s="200"/>
      <c r="D14" s="200"/>
      <c r="E14" s="200"/>
      <c r="F14" s="200"/>
      <c r="G14" s="200"/>
      <c r="H14" s="200"/>
      <c r="I14" s="200"/>
      <c r="J14" s="200"/>
      <c r="K14" s="251"/>
    </row>
    <row r="15" spans="2:11" customFormat="1" ht="15" customHeight="1">
      <c r="B15" s="199"/>
      <c r="C15" s="200"/>
      <c r="D15" s="321" t="s">
        <v>782</v>
      </c>
      <c r="E15" s="321"/>
      <c r="F15" s="321"/>
      <c r="G15" s="321"/>
      <c r="H15" s="321"/>
      <c r="I15" s="321"/>
      <c r="J15" s="321"/>
      <c r="K15" s="251"/>
    </row>
    <row r="16" spans="2:11" customFormat="1" ht="15" customHeight="1">
      <c r="B16" s="199"/>
      <c r="C16" s="200"/>
      <c r="D16" s="321" t="s">
        <v>783</v>
      </c>
      <c r="E16" s="321"/>
      <c r="F16" s="321"/>
      <c r="G16" s="321"/>
      <c r="H16" s="321"/>
      <c r="I16" s="321"/>
      <c r="J16" s="321"/>
      <c r="K16" s="251"/>
    </row>
    <row r="17" spans="2:11" customFormat="1" ht="15" customHeight="1">
      <c r="B17" s="199"/>
      <c r="C17" s="200"/>
      <c r="D17" s="321" t="s">
        <v>784</v>
      </c>
      <c r="E17" s="321"/>
      <c r="F17" s="321"/>
      <c r="G17" s="321"/>
      <c r="H17" s="321"/>
      <c r="I17" s="321"/>
      <c r="J17" s="321"/>
      <c r="K17" s="251"/>
    </row>
    <row r="18" spans="2:11" customFormat="1" ht="15" customHeight="1">
      <c r="B18" s="199"/>
      <c r="C18" s="200"/>
      <c r="D18" s="200"/>
      <c r="E18" s="202" t="s">
        <v>94</v>
      </c>
      <c r="F18" s="321" t="s">
        <v>785</v>
      </c>
      <c r="G18" s="321"/>
      <c r="H18" s="321"/>
      <c r="I18" s="321"/>
      <c r="J18" s="321"/>
      <c r="K18" s="251"/>
    </row>
    <row r="19" spans="2:11" customFormat="1" ht="15" customHeight="1">
      <c r="B19" s="199"/>
      <c r="C19" s="200"/>
      <c r="D19" s="200"/>
      <c r="E19" s="202" t="s">
        <v>786</v>
      </c>
      <c r="F19" s="321" t="s">
        <v>787</v>
      </c>
      <c r="G19" s="321"/>
      <c r="H19" s="321"/>
      <c r="I19" s="321"/>
      <c r="J19" s="321"/>
      <c r="K19" s="251"/>
    </row>
    <row r="20" spans="2:11" customFormat="1" ht="15" customHeight="1">
      <c r="B20" s="199"/>
      <c r="C20" s="200"/>
      <c r="D20" s="200"/>
      <c r="E20" s="202" t="s">
        <v>788</v>
      </c>
      <c r="F20" s="321" t="s">
        <v>789</v>
      </c>
      <c r="G20" s="321"/>
      <c r="H20" s="321"/>
      <c r="I20" s="321"/>
      <c r="J20" s="321"/>
      <c r="K20" s="251"/>
    </row>
    <row r="21" spans="2:11" customFormat="1" ht="15" customHeight="1">
      <c r="B21" s="199"/>
      <c r="C21" s="200"/>
      <c r="D21" s="200"/>
      <c r="E21" s="202" t="s">
        <v>89</v>
      </c>
      <c r="F21" s="321" t="s">
        <v>790</v>
      </c>
      <c r="G21" s="321"/>
      <c r="H21" s="321"/>
      <c r="I21" s="321"/>
      <c r="J21" s="321"/>
      <c r="K21" s="251"/>
    </row>
    <row r="22" spans="2:11" customFormat="1" ht="15" customHeight="1">
      <c r="B22" s="199"/>
      <c r="C22" s="200"/>
      <c r="D22" s="200"/>
      <c r="E22" s="202" t="s">
        <v>791</v>
      </c>
      <c r="F22" s="321" t="s">
        <v>792</v>
      </c>
      <c r="G22" s="321"/>
      <c r="H22" s="321"/>
      <c r="I22" s="321"/>
      <c r="J22" s="321"/>
      <c r="K22" s="251"/>
    </row>
    <row r="23" spans="2:11" customFormat="1" ht="15" customHeight="1">
      <c r="B23" s="199"/>
      <c r="C23" s="200"/>
      <c r="D23" s="200"/>
      <c r="E23" s="202" t="s">
        <v>793</v>
      </c>
      <c r="F23" s="321" t="s">
        <v>794</v>
      </c>
      <c r="G23" s="321"/>
      <c r="H23" s="321"/>
      <c r="I23" s="321"/>
      <c r="J23" s="321"/>
      <c r="K23" s="251"/>
    </row>
    <row r="24" spans="2:11" customFormat="1" ht="12.75" customHeight="1">
      <c r="B24" s="199"/>
      <c r="C24" s="200"/>
      <c r="D24" s="200"/>
      <c r="E24" s="200"/>
      <c r="F24" s="200"/>
      <c r="G24" s="200"/>
      <c r="H24" s="200"/>
      <c r="I24" s="200"/>
      <c r="J24" s="200"/>
      <c r="K24" s="251"/>
    </row>
    <row r="25" spans="2:11" customFormat="1" ht="15" customHeight="1">
      <c r="B25" s="199"/>
      <c r="C25" s="321" t="s">
        <v>795</v>
      </c>
      <c r="D25" s="321"/>
      <c r="E25" s="321"/>
      <c r="F25" s="321"/>
      <c r="G25" s="321"/>
      <c r="H25" s="321"/>
      <c r="I25" s="321"/>
      <c r="J25" s="321"/>
      <c r="K25" s="251"/>
    </row>
    <row r="26" spans="2:11" customFormat="1" ht="15" customHeight="1">
      <c r="B26" s="199"/>
      <c r="C26" s="321" t="s">
        <v>796</v>
      </c>
      <c r="D26" s="321"/>
      <c r="E26" s="321"/>
      <c r="F26" s="321"/>
      <c r="G26" s="321"/>
      <c r="H26" s="321"/>
      <c r="I26" s="321"/>
      <c r="J26" s="321"/>
      <c r="K26" s="251"/>
    </row>
    <row r="27" spans="2:11" customFormat="1" ht="15" customHeight="1">
      <c r="B27" s="199"/>
      <c r="C27" s="198"/>
      <c r="D27" s="321" t="s">
        <v>797</v>
      </c>
      <c r="E27" s="321"/>
      <c r="F27" s="321"/>
      <c r="G27" s="321"/>
      <c r="H27" s="321"/>
      <c r="I27" s="321"/>
      <c r="J27" s="321"/>
      <c r="K27" s="251"/>
    </row>
    <row r="28" spans="2:11" customFormat="1" ht="15" customHeight="1">
      <c r="B28" s="199"/>
      <c r="C28" s="200"/>
      <c r="D28" s="321" t="s">
        <v>798</v>
      </c>
      <c r="E28" s="321"/>
      <c r="F28" s="321"/>
      <c r="G28" s="321"/>
      <c r="H28" s="321"/>
      <c r="I28" s="321"/>
      <c r="J28" s="321"/>
      <c r="K28" s="251"/>
    </row>
    <row r="29" spans="2:11" customFormat="1" ht="12.75" customHeight="1">
      <c r="B29" s="199"/>
      <c r="C29" s="200"/>
      <c r="D29" s="200"/>
      <c r="E29" s="200"/>
      <c r="F29" s="200"/>
      <c r="G29" s="200"/>
      <c r="H29" s="200"/>
      <c r="I29" s="200"/>
      <c r="J29" s="200"/>
      <c r="K29" s="251"/>
    </row>
    <row r="30" spans="2:11" customFormat="1" ht="15" customHeight="1">
      <c r="B30" s="199"/>
      <c r="C30" s="200"/>
      <c r="D30" s="321" t="s">
        <v>799</v>
      </c>
      <c r="E30" s="321"/>
      <c r="F30" s="321"/>
      <c r="G30" s="321"/>
      <c r="H30" s="321"/>
      <c r="I30" s="321"/>
      <c r="J30" s="321"/>
      <c r="K30" s="251"/>
    </row>
    <row r="31" spans="2:11" customFormat="1" ht="15" customHeight="1">
      <c r="B31" s="199"/>
      <c r="C31" s="200"/>
      <c r="D31" s="321" t="s">
        <v>800</v>
      </c>
      <c r="E31" s="321"/>
      <c r="F31" s="321"/>
      <c r="G31" s="321"/>
      <c r="H31" s="321"/>
      <c r="I31" s="321"/>
      <c r="J31" s="321"/>
      <c r="K31" s="251"/>
    </row>
    <row r="32" spans="2:11" customFormat="1" ht="12.75" customHeight="1">
      <c r="B32" s="199"/>
      <c r="C32" s="200"/>
      <c r="D32" s="200"/>
      <c r="E32" s="200"/>
      <c r="F32" s="200"/>
      <c r="G32" s="200"/>
      <c r="H32" s="200"/>
      <c r="I32" s="200"/>
      <c r="J32" s="200"/>
      <c r="K32" s="251"/>
    </row>
    <row r="33" spans="2:11" customFormat="1" ht="15" customHeight="1">
      <c r="B33" s="199"/>
      <c r="C33" s="200"/>
      <c r="D33" s="321" t="s">
        <v>801</v>
      </c>
      <c r="E33" s="321"/>
      <c r="F33" s="321"/>
      <c r="G33" s="321"/>
      <c r="H33" s="321"/>
      <c r="I33" s="321"/>
      <c r="J33" s="321"/>
      <c r="K33" s="251"/>
    </row>
    <row r="34" spans="2:11" customFormat="1" ht="15" customHeight="1">
      <c r="B34" s="199"/>
      <c r="C34" s="200"/>
      <c r="D34" s="321" t="s">
        <v>802</v>
      </c>
      <c r="E34" s="321"/>
      <c r="F34" s="321"/>
      <c r="G34" s="321"/>
      <c r="H34" s="321"/>
      <c r="I34" s="321"/>
      <c r="J34" s="321"/>
      <c r="K34" s="251"/>
    </row>
    <row r="35" spans="2:11" customFormat="1" ht="15" customHeight="1">
      <c r="B35" s="199"/>
      <c r="C35" s="200"/>
      <c r="D35" s="321" t="s">
        <v>803</v>
      </c>
      <c r="E35" s="321"/>
      <c r="F35" s="321"/>
      <c r="G35" s="321"/>
      <c r="H35" s="321"/>
      <c r="I35" s="321"/>
      <c r="J35" s="321"/>
      <c r="K35" s="251"/>
    </row>
    <row r="36" spans="2:11" customFormat="1" ht="15" customHeight="1">
      <c r="B36" s="199"/>
      <c r="C36" s="200"/>
      <c r="D36" s="198"/>
      <c r="E36" s="201" t="s">
        <v>115</v>
      </c>
      <c r="F36" s="198"/>
      <c r="G36" s="321" t="s">
        <v>804</v>
      </c>
      <c r="H36" s="321"/>
      <c r="I36" s="321"/>
      <c r="J36" s="321"/>
      <c r="K36" s="251"/>
    </row>
    <row r="37" spans="2:11" customFormat="1" ht="30.75" customHeight="1">
      <c r="B37" s="199"/>
      <c r="C37" s="200"/>
      <c r="D37" s="198"/>
      <c r="E37" s="201" t="s">
        <v>805</v>
      </c>
      <c r="F37" s="198"/>
      <c r="G37" s="321" t="s">
        <v>806</v>
      </c>
      <c r="H37" s="321"/>
      <c r="I37" s="321"/>
      <c r="J37" s="321"/>
      <c r="K37" s="251"/>
    </row>
    <row r="38" spans="2:11" customFormat="1" ht="15" customHeight="1">
      <c r="B38" s="199"/>
      <c r="C38" s="200"/>
      <c r="D38" s="198"/>
      <c r="E38" s="201" t="s">
        <v>63</v>
      </c>
      <c r="F38" s="198"/>
      <c r="G38" s="321" t="s">
        <v>807</v>
      </c>
      <c r="H38" s="321"/>
      <c r="I38" s="321"/>
      <c r="J38" s="321"/>
      <c r="K38" s="251"/>
    </row>
    <row r="39" spans="2:11" customFormat="1" ht="15" customHeight="1">
      <c r="B39" s="199"/>
      <c r="C39" s="200"/>
      <c r="D39" s="198"/>
      <c r="E39" s="201" t="s">
        <v>64</v>
      </c>
      <c r="F39" s="198"/>
      <c r="G39" s="321" t="s">
        <v>808</v>
      </c>
      <c r="H39" s="321"/>
      <c r="I39" s="321"/>
      <c r="J39" s="321"/>
      <c r="K39" s="251"/>
    </row>
    <row r="40" spans="2:11" customFormat="1" ht="15" customHeight="1">
      <c r="B40" s="199"/>
      <c r="C40" s="200"/>
      <c r="D40" s="198"/>
      <c r="E40" s="201" t="s">
        <v>116</v>
      </c>
      <c r="F40" s="198"/>
      <c r="G40" s="321" t="s">
        <v>809</v>
      </c>
      <c r="H40" s="321"/>
      <c r="I40" s="321"/>
      <c r="J40" s="321"/>
      <c r="K40" s="251"/>
    </row>
    <row r="41" spans="2:11" customFormat="1" ht="15" customHeight="1">
      <c r="B41" s="199"/>
      <c r="C41" s="200"/>
      <c r="D41" s="198"/>
      <c r="E41" s="201" t="s">
        <v>117</v>
      </c>
      <c r="F41" s="198"/>
      <c r="G41" s="321" t="s">
        <v>810</v>
      </c>
      <c r="H41" s="321"/>
      <c r="I41" s="321"/>
      <c r="J41" s="321"/>
      <c r="K41" s="251"/>
    </row>
    <row r="42" spans="2:11" customFormat="1" ht="15" customHeight="1">
      <c r="B42" s="199"/>
      <c r="C42" s="200"/>
      <c r="D42" s="198"/>
      <c r="E42" s="201" t="s">
        <v>811</v>
      </c>
      <c r="F42" s="198"/>
      <c r="G42" s="321" t="s">
        <v>812</v>
      </c>
      <c r="H42" s="321"/>
      <c r="I42" s="321"/>
      <c r="J42" s="321"/>
      <c r="K42" s="251"/>
    </row>
    <row r="43" spans="2:11" customFormat="1" ht="15" customHeight="1">
      <c r="B43" s="199"/>
      <c r="C43" s="200"/>
      <c r="D43" s="198"/>
      <c r="E43" s="201"/>
      <c r="F43" s="198"/>
      <c r="G43" s="321" t="s">
        <v>813</v>
      </c>
      <c r="H43" s="321"/>
      <c r="I43" s="321"/>
      <c r="J43" s="321"/>
      <c r="K43" s="251"/>
    </row>
    <row r="44" spans="2:11" customFormat="1" ht="15" customHeight="1">
      <c r="B44" s="199"/>
      <c r="C44" s="200"/>
      <c r="D44" s="198"/>
      <c r="E44" s="201" t="s">
        <v>814</v>
      </c>
      <c r="F44" s="198"/>
      <c r="G44" s="321" t="s">
        <v>815</v>
      </c>
      <c r="H44" s="321"/>
      <c r="I44" s="321"/>
      <c r="J44" s="321"/>
      <c r="K44" s="251"/>
    </row>
    <row r="45" spans="2:11" customFormat="1" ht="15" customHeight="1">
      <c r="B45" s="199"/>
      <c r="C45" s="200"/>
      <c r="D45" s="198"/>
      <c r="E45" s="201" t="s">
        <v>119</v>
      </c>
      <c r="F45" s="198"/>
      <c r="G45" s="321" t="s">
        <v>816</v>
      </c>
      <c r="H45" s="321"/>
      <c r="I45" s="321"/>
      <c r="J45" s="321"/>
      <c r="K45" s="251"/>
    </row>
    <row r="46" spans="2:11" customFormat="1" ht="12.75" customHeight="1">
      <c r="B46" s="199"/>
      <c r="C46" s="200"/>
      <c r="D46" s="198"/>
      <c r="E46" s="198"/>
      <c r="F46" s="198"/>
      <c r="G46" s="198"/>
      <c r="H46" s="198"/>
      <c r="I46" s="198"/>
      <c r="J46" s="198"/>
      <c r="K46" s="251"/>
    </row>
    <row r="47" spans="2:11" customFormat="1" ht="15" customHeight="1">
      <c r="B47" s="199"/>
      <c r="C47" s="200"/>
      <c r="D47" s="321" t="s">
        <v>817</v>
      </c>
      <c r="E47" s="321"/>
      <c r="F47" s="321"/>
      <c r="G47" s="321"/>
      <c r="H47" s="321"/>
      <c r="I47" s="321"/>
      <c r="J47" s="321"/>
      <c r="K47" s="251"/>
    </row>
    <row r="48" spans="2:11" customFormat="1" ht="15" customHeight="1">
      <c r="B48" s="199"/>
      <c r="C48" s="200"/>
      <c r="D48" s="200"/>
      <c r="E48" s="321" t="s">
        <v>818</v>
      </c>
      <c r="F48" s="321"/>
      <c r="G48" s="321"/>
      <c r="H48" s="321"/>
      <c r="I48" s="321"/>
      <c r="J48" s="321"/>
      <c r="K48" s="251"/>
    </row>
    <row r="49" spans="2:11" customFormat="1" ht="15" customHeight="1">
      <c r="B49" s="199"/>
      <c r="C49" s="200"/>
      <c r="D49" s="200"/>
      <c r="E49" s="321" t="s">
        <v>819</v>
      </c>
      <c r="F49" s="321"/>
      <c r="G49" s="321"/>
      <c r="H49" s="321"/>
      <c r="I49" s="321"/>
      <c r="J49" s="321"/>
      <c r="K49" s="251"/>
    </row>
    <row r="50" spans="2:11" customFormat="1" ht="15" customHeight="1">
      <c r="B50" s="199"/>
      <c r="C50" s="200"/>
      <c r="D50" s="200"/>
      <c r="E50" s="321" t="s">
        <v>820</v>
      </c>
      <c r="F50" s="321"/>
      <c r="G50" s="321"/>
      <c r="H50" s="321"/>
      <c r="I50" s="321"/>
      <c r="J50" s="321"/>
      <c r="K50" s="251"/>
    </row>
    <row r="51" spans="2:11" customFormat="1" ht="15" customHeight="1">
      <c r="B51" s="199"/>
      <c r="C51" s="200"/>
      <c r="D51" s="321" t="s">
        <v>821</v>
      </c>
      <c r="E51" s="321"/>
      <c r="F51" s="321"/>
      <c r="G51" s="321"/>
      <c r="H51" s="321"/>
      <c r="I51" s="321"/>
      <c r="J51" s="321"/>
      <c r="K51" s="251"/>
    </row>
    <row r="52" spans="2:11" customFormat="1" ht="25.5" customHeight="1">
      <c r="B52" s="250"/>
      <c r="C52" s="322" t="s">
        <v>822</v>
      </c>
      <c r="D52" s="322"/>
      <c r="E52" s="322"/>
      <c r="F52" s="322"/>
      <c r="G52" s="322"/>
      <c r="H52" s="322"/>
      <c r="I52" s="322"/>
      <c r="J52" s="322"/>
      <c r="K52" s="251"/>
    </row>
    <row r="53" spans="2:11" customFormat="1" ht="5.25" customHeight="1">
      <c r="B53" s="250"/>
      <c r="C53" s="197"/>
      <c r="D53" s="197"/>
      <c r="E53" s="197"/>
      <c r="F53" s="197"/>
      <c r="G53" s="197"/>
      <c r="H53" s="197"/>
      <c r="I53" s="197"/>
      <c r="J53" s="197"/>
      <c r="K53" s="251"/>
    </row>
    <row r="54" spans="2:11" customFormat="1" ht="15" customHeight="1">
      <c r="B54" s="250"/>
      <c r="C54" s="321" t="s">
        <v>823</v>
      </c>
      <c r="D54" s="321"/>
      <c r="E54" s="321"/>
      <c r="F54" s="321"/>
      <c r="G54" s="321"/>
      <c r="H54" s="321"/>
      <c r="I54" s="321"/>
      <c r="J54" s="321"/>
      <c r="K54" s="251"/>
    </row>
    <row r="55" spans="2:11" customFormat="1" ht="15" customHeight="1">
      <c r="B55" s="250"/>
      <c r="C55" s="321" t="s">
        <v>824</v>
      </c>
      <c r="D55" s="321"/>
      <c r="E55" s="321"/>
      <c r="F55" s="321"/>
      <c r="G55" s="321"/>
      <c r="H55" s="321"/>
      <c r="I55" s="321"/>
      <c r="J55" s="321"/>
      <c r="K55" s="251"/>
    </row>
    <row r="56" spans="2:11" customFormat="1" ht="12.75" customHeight="1">
      <c r="B56" s="250"/>
      <c r="C56" s="198"/>
      <c r="D56" s="198"/>
      <c r="E56" s="198"/>
      <c r="F56" s="198"/>
      <c r="G56" s="198"/>
      <c r="H56" s="198"/>
      <c r="I56" s="198"/>
      <c r="J56" s="198"/>
      <c r="K56" s="251"/>
    </row>
    <row r="57" spans="2:11" customFormat="1" ht="15" customHeight="1">
      <c r="B57" s="250"/>
      <c r="C57" s="321" t="s">
        <v>825</v>
      </c>
      <c r="D57" s="321"/>
      <c r="E57" s="321"/>
      <c r="F57" s="321"/>
      <c r="G57" s="321"/>
      <c r="H57" s="321"/>
      <c r="I57" s="321"/>
      <c r="J57" s="321"/>
      <c r="K57" s="251"/>
    </row>
    <row r="58" spans="2:11" customFormat="1" ht="15" customHeight="1">
      <c r="B58" s="250"/>
      <c r="C58" s="200"/>
      <c r="D58" s="321" t="s">
        <v>826</v>
      </c>
      <c r="E58" s="321"/>
      <c r="F58" s="321"/>
      <c r="G58" s="321"/>
      <c r="H58" s="321"/>
      <c r="I58" s="321"/>
      <c r="J58" s="321"/>
      <c r="K58" s="251"/>
    </row>
    <row r="59" spans="2:11" customFormat="1" ht="15" customHeight="1">
      <c r="B59" s="250"/>
      <c r="C59" s="200"/>
      <c r="D59" s="321" t="s">
        <v>827</v>
      </c>
      <c r="E59" s="321"/>
      <c r="F59" s="321"/>
      <c r="G59" s="321"/>
      <c r="H59" s="321"/>
      <c r="I59" s="321"/>
      <c r="J59" s="321"/>
      <c r="K59" s="251"/>
    </row>
    <row r="60" spans="2:11" customFormat="1" ht="15" customHeight="1">
      <c r="B60" s="250"/>
      <c r="C60" s="200"/>
      <c r="D60" s="321" t="s">
        <v>828</v>
      </c>
      <c r="E60" s="321"/>
      <c r="F60" s="321"/>
      <c r="G60" s="321"/>
      <c r="H60" s="321"/>
      <c r="I60" s="321"/>
      <c r="J60" s="321"/>
      <c r="K60" s="251"/>
    </row>
    <row r="61" spans="2:11" customFormat="1" ht="15" customHeight="1">
      <c r="B61" s="250"/>
      <c r="C61" s="200"/>
      <c r="D61" s="321" t="s">
        <v>829</v>
      </c>
      <c r="E61" s="321"/>
      <c r="F61" s="321"/>
      <c r="G61" s="321"/>
      <c r="H61" s="321"/>
      <c r="I61" s="321"/>
      <c r="J61" s="321"/>
      <c r="K61" s="251"/>
    </row>
    <row r="62" spans="2:11" customFormat="1" ht="15" customHeight="1">
      <c r="B62" s="250"/>
      <c r="C62" s="200"/>
      <c r="D62" s="320" t="s">
        <v>830</v>
      </c>
      <c r="E62" s="320"/>
      <c r="F62" s="320"/>
      <c r="G62" s="320"/>
      <c r="H62" s="320"/>
      <c r="I62" s="320"/>
      <c r="J62" s="320"/>
      <c r="K62" s="251"/>
    </row>
    <row r="63" spans="2:11" customFormat="1" ht="15" customHeight="1">
      <c r="B63" s="250"/>
      <c r="C63" s="200"/>
      <c r="D63" s="321" t="s">
        <v>831</v>
      </c>
      <c r="E63" s="321"/>
      <c r="F63" s="321"/>
      <c r="G63" s="321"/>
      <c r="H63" s="321"/>
      <c r="I63" s="321"/>
      <c r="J63" s="321"/>
      <c r="K63" s="251"/>
    </row>
    <row r="64" spans="2:11" customFormat="1" ht="12.75" customHeight="1">
      <c r="B64" s="250"/>
      <c r="C64" s="200"/>
      <c r="D64" s="200"/>
      <c r="E64" s="203"/>
      <c r="F64" s="200"/>
      <c r="G64" s="200"/>
      <c r="H64" s="200"/>
      <c r="I64" s="200"/>
      <c r="J64" s="200"/>
      <c r="K64" s="251"/>
    </row>
    <row r="65" spans="2:11" customFormat="1" ht="15" customHeight="1">
      <c r="B65" s="250"/>
      <c r="C65" s="200"/>
      <c r="D65" s="321" t="s">
        <v>832</v>
      </c>
      <c r="E65" s="321"/>
      <c r="F65" s="321"/>
      <c r="G65" s="321"/>
      <c r="H65" s="321"/>
      <c r="I65" s="321"/>
      <c r="J65" s="321"/>
      <c r="K65" s="251"/>
    </row>
    <row r="66" spans="2:11" customFormat="1" ht="15" customHeight="1">
      <c r="B66" s="250"/>
      <c r="C66" s="200"/>
      <c r="D66" s="320" t="s">
        <v>833</v>
      </c>
      <c r="E66" s="320"/>
      <c r="F66" s="320"/>
      <c r="G66" s="320"/>
      <c r="H66" s="320"/>
      <c r="I66" s="320"/>
      <c r="J66" s="320"/>
      <c r="K66" s="251"/>
    </row>
    <row r="67" spans="2:11" customFormat="1" ht="15" customHeight="1">
      <c r="B67" s="250"/>
      <c r="C67" s="200"/>
      <c r="D67" s="321" t="s">
        <v>834</v>
      </c>
      <c r="E67" s="321"/>
      <c r="F67" s="321"/>
      <c r="G67" s="321"/>
      <c r="H67" s="321"/>
      <c r="I67" s="321"/>
      <c r="J67" s="321"/>
      <c r="K67" s="251"/>
    </row>
    <row r="68" spans="2:11" customFormat="1" ht="15" customHeight="1">
      <c r="B68" s="250"/>
      <c r="C68" s="200"/>
      <c r="D68" s="321" t="s">
        <v>835</v>
      </c>
      <c r="E68" s="321"/>
      <c r="F68" s="321"/>
      <c r="G68" s="321"/>
      <c r="H68" s="321"/>
      <c r="I68" s="321"/>
      <c r="J68" s="321"/>
      <c r="K68" s="251"/>
    </row>
    <row r="69" spans="2:11" customFormat="1" ht="15" customHeight="1">
      <c r="B69" s="250"/>
      <c r="C69" s="200"/>
      <c r="D69" s="321" t="s">
        <v>836</v>
      </c>
      <c r="E69" s="321"/>
      <c r="F69" s="321"/>
      <c r="G69" s="321"/>
      <c r="H69" s="321"/>
      <c r="I69" s="321"/>
      <c r="J69" s="321"/>
      <c r="K69" s="251"/>
    </row>
    <row r="70" spans="2:11" customFormat="1" ht="15" customHeight="1">
      <c r="B70" s="250"/>
      <c r="C70" s="200"/>
      <c r="D70" s="321" t="s">
        <v>837</v>
      </c>
      <c r="E70" s="321"/>
      <c r="F70" s="321"/>
      <c r="G70" s="321"/>
      <c r="H70" s="321"/>
      <c r="I70" s="321"/>
      <c r="J70" s="321"/>
      <c r="K70" s="251"/>
    </row>
    <row r="71" spans="2:11" customFormat="1" ht="12.75" customHeight="1">
      <c r="B71" s="252"/>
      <c r="C71" s="204"/>
      <c r="D71" s="204"/>
      <c r="E71" s="204"/>
      <c r="F71" s="204"/>
      <c r="G71" s="204"/>
      <c r="H71" s="204"/>
      <c r="I71" s="204"/>
      <c r="J71" s="204"/>
      <c r="K71" s="253"/>
    </row>
    <row r="72" spans="2:11" customFormat="1" ht="18.75" customHeight="1">
      <c r="B72" s="254"/>
      <c r="C72" s="254"/>
      <c r="D72" s="254"/>
      <c r="E72" s="254"/>
      <c r="F72" s="254"/>
      <c r="G72" s="254"/>
      <c r="H72" s="254"/>
      <c r="I72" s="254"/>
      <c r="J72" s="254"/>
      <c r="K72" s="255"/>
    </row>
    <row r="73" spans="2:11" customFormat="1" ht="18.75" customHeight="1">
      <c r="B73" s="255"/>
      <c r="C73" s="255"/>
      <c r="D73" s="255"/>
      <c r="E73" s="255"/>
      <c r="F73" s="255"/>
      <c r="G73" s="255"/>
      <c r="H73" s="255"/>
      <c r="I73" s="255"/>
      <c r="J73" s="255"/>
      <c r="K73" s="255"/>
    </row>
    <row r="74" spans="2:11" customFormat="1" ht="7.5" customHeight="1">
      <c r="B74" s="256"/>
      <c r="C74" s="257"/>
      <c r="D74" s="257"/>
      <c r="E74" s="257"/>
      <c r="F74" s="257"/>
      <c r="G74" s="257"/>
      <c r="H74" s="257"/>
      <c r="I74" s="257"/>
      <c r="J74" s="257"/>
      <c r="K74" s="258"/>
    </row>
    <row r="75" spans="2:11" customFormat="1" ht="45" customHeight="1">
      <c r="B75" s="259"/>
      <c r="C75" s="319" t="s">
        <v>838</v>
      </c>
      <c r="D75" s="319"/>
      <c r="E75" s="319"/>
      <c r="F75" s="319"/>
      <c r="G75" s="319"/>
      <c r="H75" s="319"/>
      <c r="I75" s="319"/>
      <c r="J75" s="319"/>
      <c r="K75" s="260"/>
    </row>
    <row r="76" spans="2:11" customFormat="1" ht="17.25" customHeight="1">
      <c r="B76" s="259"/>
      <c r="C76" s="205" t="s">
        <v>839</v>
      </c>
      <c r="D76" s="205"/>
      <c r="E76" s="205"/>
      <c r="F76" s="205" t="s">
        <v>840</v>
      </c>
      <c r="G76" s="206"/>
      <c r="H76" s="205" t="s">
        <v>64</v>
      </c>
      <c r="I76" s="205" t="s">
        <v>67</v>
      </c>
      <c r="J76" s="205" t="s">
        <v>841</v>
      </c>
      <c r="K76" s="260"/>
    </row>
    <row r="77" spans="2:11" customFormat="1" ht="17.25" customHeight="1">
      <c r="B77" s="259"/>
      <c r="C77" s="207" t="s">
        <v>842</v>
      </c>
      <c r="D77" s="207"/>
      <c r="E77" s="207"/>
      <c r="F77" s="208" t="s">
        <v>843</v>
      </c>
      <c r="G77" s="209"/>
      <c r="H77" s="207"/>
      <c r="I77" s="207"/>
      <c r="J77" s="207" t="s">
        <v>844</v>
      </c>
      <c r="K77" s="260"/>
    </row>
    <row r="78" spans="2:11" customFormat="1" ht="5.25" customHeight="1">
      <c r="B78" s="259"/>
      <c r="C78" s="210"/>
      <c r="D78" s="210"/>
      <c r="E78" s="210"/>
      <c r="F78" s="210"/>
      <c r="G78" s="211"/>
      <c r="H78" s="210"/>
      <c r="I78" s="210"/>
      <c r="J78" s="210"/>
      <c r="K78" s="260"/>
    </row>
    <row r="79" spans="2:11" customFormat="1" ht="15" customHeight="1">
      <c r="B79" s="259"/>
      <c r="C79" s="201" t="s">
        <v>63</v>
      </c>
      <c r="D79" s="212"/>
      <c r="E79" s="212"/>
      <c r="F79" s="213" t="s">
        <v>845</v>
      </c>
      <c r="G79" s="214"/>
      <c r="H79" s="201" t="s">
        <v>846</v>
      </c>
      <c r="I79" s="201" t="s">
        <v>847</v>
      </c>
      <c r="J79" s="201">
        <v>20</v>
      </c>
      <c r="K79" s="260"/>
    </row>
    <row r="80" spans="2:11" customFormat="1" ht="15" customHeight="1">
      <c r="B80" s="259"/>
      <c r="C80" s="201" t="s">
        <v>848</v>
      </c>
      <c r="D80" s="201"/>
      <c r="E80" s="201"/>
      <c r="F80" s="213" t="s">
        <v>845</v>
      </c>
      <c r="G80" s="214"/>
      <c r="H80" s="201" t="s">
        <v>849</v>
      </c>
      <c r="I80" s="201" t="s">
        <v>847</v>
      </c>
      <c r="J80" s="201">
        <v>120</v>
      </c>
      <c r="K80" s="260"/>
    </row>
    <row r="81" spans="2:11" customFormat="1" ht="15" customHeight="1">
      <c r="B81" s="215"/>
      <c r="C81" s="201" t="s">
        <v>850</v>
      </c>
      <c r="D81" s="201"/>
      <c r="E81" s="201"/>
      <c r="F81" s="213" t="s">
        <v>851</v>
      </c>
      <c r="G81" s="214"/>
      <c r="H81" s="201" t="s">
        <v>852</v>
      </c>
      <c r="I81" s="201" t="s">
        <v>847</v>
      </c>
      <c r="J81" s="201">
        <v>50</v>
      </c>
      <c r="K81" s="260"/>
    </row>
    <row r="82" spans="2:11" customFormat="1" ht="15" customHeight="1">
      <c r="B82" s="215"/>
      <c r="C82" s="201" t="s">
        <v>853</v>
      </c>
      <c r="D82" s="201"/>
      <c r="E82" s="201"/>
      <c r="F82" s="213" t="s">
        <v>845</v>
      </c>
      <c r="G82" s="214"/>
      <c r="H82" s="201" t="s">
        <v>854</v>
      </c>
      <c r="I82" s="201" t="s">
        <v>855</v>
      </c>
      <c r="J82" s="201"/>
      <c r="K82" s="260"/>
    </row>
    <row r="83" spans="2:11" customFormat="1" ht="15" customHeight="1">
      <c r="B83" s="215"/>
      <c r="C83" s="201" t="s">
        <v>856</v>
      </c>
      <c r="D83" s="201"/>
      <c r="E83" s="201"/>
      <c r="F83" s="213" t="s">
        <v>851</v>
      </c>
      <c r="G83" s="201"/>
      <c r="H83" s="201" t="s">
        <v>857</v>
      </c>
      <c r="I83" s="201" t="s">
        <v>847</v>
      </c>
      <c r="J83" s="201">
        <v>15</v>
      </c>
      <c r="K83" s="260"/>
    </row>
    <row r="84" spans="2:11" customFormat="1" ht="15" customHeight="1">
      <c r="B84" s="215"/>
      <c r="C84" s="201" t="s">
        <v>858</v>
      </c>
      <c r="D84" s="201"/>
      <c r="E84" s="201"/>
      <c r="F84" s="213" t="s">
        <v>851</v>
      </c>
      <c r="G84" s="201"/>
      <c r="H84" s="201" t="s">
        <v>859</v>
      </c>
      <c r="I84" s="201" t="s">
        <v>847</v>
      </c>
      <c r="J84" s="201">
        <v>15</v>
      </c>
      <c r="K84" s="260"/>
    </row>
    <row r="85" spans="2:11" customFormat="1" ht="15" customHeight="1">
      <c r="B85" s="215"/>
      <c r="C85" s="201" t="s">
        <v>860</v>
      </c>
      <c r="D85" s="201"/>
      <c r="E85" s="201"/>
      <c r="F85" s="213" t="s">
        <v>851</v>
      </c>
      <c r="G85" s="201"/>
      <c r="H85" s="201" t="s">
        <v>861</v>
      </c>
      <c r="I85" s="201" t="s">
        <v>847</v>
      </c>
      <c r="J85" s="201">
        <v>20</v>
      </c>
      <c r="K85" s="260"/>
    </row>
    <row r="86" spans="2:11" customFormat="1" ht="15" customHeight="1">
      <c r="B86" s="215"/>
      <c r="C86" s="201" t="s">
        <v>862</v>
      </c>
      <c r="D86" s="201"/>
      <c r="E86" s="201"/>
      <c r="F86" s="213" t="s">
        <v>851</v>
      </c>
      <c r="G86" s="201"/>
      <c r="H86" s="201" t="s">
        <v>863</v>
      </c>
      <c r="I86" s="201" t="s">
        <v>847</v>
      </c>
      <c r="J86" s="201">
        <v>20</v>
      </c>
      <c r="K86" s="260"/>
    </row>
    <row r="87" spans="2:11" customFormat="1" ht="15" customHeight="1">
      <c r="B87" s="215"/>
      <c r="C87" s="201" t="s">
        <v>864</v>
      </c>
      <c r="D87" s="201"/>
      <c r="E87" s="201"/>
      <c r="F87" s="213" t="s">
        <v>851</v>
      </c>
      <c r="G87" s="214"/>
      <c r="H87" s="201" t="s">
        <v>865</v>
      </c>
      <c r="I87" s="201" t="s">
        <v>847</v>
      </c>
      <c r="J87" s="201">
        <v>50</v>
      </c>
      <c r="K87" s="260"/>
    </row>
    <row r="88" spans="2:11" customFormat="1" ht="15" customHeight="1">
      <c r="B88" s="215"/>
      <c r="C88" s="201" t="s">
        <v>866</v>
      </c>
      <c r="D88" s="201"/>
      <c r="E88" s="201"/>
      <c r="F88" s="213" t="s">
        <v>851</v>
      </c>
      <c r="G88" s="214"/>
      <c r="H88" s="201" t="s">
        <v>867</v>
      </c>
      <c r="I88" s="201" t="s">
        <v>847</v>
      </c>
      <c r="J88" s="201">
        <v>20</v>
      </c>
      <c r="K88" s="260"/>
    </row>
    <row r="89" spans="2:11" customFormat="1" ht="15" customHeight="1">
      <c r="B89" s="215"/>
      <c r="C89" s="201" t="s">
        <v>868</v>
      </c>
      <c r="D89" s="201"/>
      <c r="E89" s="201"/>
      <c r="F89" s="213" t="s">
        <v>851</v>
      </c>
      <c r="G89" s="214"/>
      <c r="H89" s="201" t="s">
        <v>869</v>
      </c>
      <c r="I89" s="201" t="s">
        <v>847</v>
      </c>
      <c r="J89" s="201">
        <v>20</v>
      </c>
      <c r="K89" s="260"/>
    </row>
    <row r="90" spans="2:11" customFormat="1" ht="15" customHeight="1">
      <c r="B90" s="215"/>
      <c r="C90" s="201" t="s">
        <v>870</v>
      </c>
      <c r="D90" s="201"/>
      <c r="E90" s="201"/>
      <c r="F90" s="213" t="s">
        <v>851</v>
      </c>
      <c r="G90" s="214"/>
      <c r="H90" s="201" t="s">
        <v>871</v>
      </c>
      <c r="I90" s="201" t="s">
        <v>847</v>
      </c>
      <c r="J90" s="201">
        <v>50</v>
      </c>
      <c r="K90" s="260"/>
    </row>
    <row r="91" spans="2:11" customFormat="1" ht="15" customHeight="1">
      <c r="B91" s="215"/>
      <c r="C91" s="201" t="s">
        <v>872</v>
      </c>
      <c r="D91" s="201"/>
      <c r="E91" s="201"/>
      <c r="F91" s="213" t="s">
        <v>851</v>
      </c>
      <c r="G91" s="214"/>
      <c r="H91" s="201" t="s">
        <v>872</v>
      </c>
      <c r="I91" s="201" t="s">
        <v>847</v>
      </c>
      <c r="J91" s="201">
        <v>50</v>
      </c>
      <c r="K91" s="260"/>
    </row>
    <row r="92" spans="2:11" customFormat="1" ht="15" customHeight="1">
      <c r="B92" s="215"/>
      <c r="C92" s="201" t="s">
        <v>873</v>
      </c>
      <c r="D92" s="201"/>
      <c r="E92" s="201"/>
      <c r="F92" s="213" t="s">
        <v>851</v>
      </c>
      <c r="G92" s="214"/>
      <c r="H92" s="201" t="s">
        <v>874</v>
      </c>
      <c r="I92" s="201" t="s">
        <v>847</v>
      </c>
      <c r="J92" s="201">
        <v>255</v>
      </c>
      <c r="K92" s="260"/>
    </row>
    <row r="93" spans="2:11" customFormat="1" ht="15" customHeight="1">
      <c r="B93" s="215"/>
      <c r="C93" s="201" t="s">
        <v>875</v>
      </c>
      <c r="D93" s="201"/>
      <c r="E93" s="201"/>
      <c r="F93" s="213" t="s">
        <v>845</v>
      </c>
      <c r="G93" s="214"/>
      <c r="H93" s="201" t="s">
        <v>876</v>
      </c>
      <c r="I93" s="201" t="s">
        <v>877</v>
      </c>
      <c r="J93" s="201"/>
      <c r="K93" s="260"/>
    </row>
    <row r="94" spans="2:11" customFormat="1" ht="15" customHeight="1">
      <c r="B94" s="215"/>
      <c r="C94" s="201" t="s">
        <v>878</v>
      </c>
      <c r="D94" s="201"/>
      <c r="E94" s="201"/>
      <c r="F94" s="213" t="s">
        <v>845</v>
      </c>
      <c r="G94" s="214"/>
      <c r="H94" s="201" t="s">
        <v>879</v>
      </c>
      <c r="I94" s="201" t="s">
        <v>880</v>
      </c>
      <c r="J94" s="201"/>
      <c r="K94" s="260"/>
    </row>
    <row r="95" spans="2:11" customFormat="1" ht="15" customHeight="1">
      <c r="B95" s="215"/>
      <c r="C95" s="201" t="s">
        <v>881</v>
      </c>
      <c r="D95" s="201"/>
      <c r="E95" s="201"/>
      <c r="F95" s="213" t="s">
        <v>845</v>
      </c>
      <c r="G95" s="214"/>
      <c r="H95" s="201" t="s">
        <v>881</v>
      </c>
      <c r="I95" s="201" t="s">
        <v>880</v>
      </c>
      <c r="J95" s="201"/>
      <c r="K95" s="260"/>
    </row>
    <row r="96" spans="2:11" customFormat="1" ht="15" customHeight="1">
      <c r="B96" s="215"/>
      <c r="C96" s="201" t="s">
        <v>48</v>
      </c>
      <c r="D96" s="201"/>
      <c r="E96" s="201"/>
      <c r="F96" s="213" t="s">
        <v>845</v>
      </c>
      <c r="G96" s="214"/>
      <c r="H96" s="201" t="s">
        <v>882</v>
      </c>
      <c r="I96" s="201" t="s">
        <v>880</v>
      </c>
      <c r="J96" s="201"/>
      <c r="K96" s="260"/>
    </row>
    <row r="97" spans="2:11" customFormat="1" ht="15" customHeight="1">
      <c r="B97" s="215"/>
      <c r="C97" s="201" t="s">
        <v>58</v>
      </c>
      <c r="D97" s="201"/>
      <c r="E97" s="201"/>
      <c r="F97" s="213" t="s">
        <v>845</v>
      </c>
      <c r="G97" s="214"/>
      <c r="H97" s="201" t="s">
        <v>883</v>
      </c>
      <c r="I97" s="201" t="s">
        <v>880</v>
      </c>
      <c r="J97" s="201"/>
      <c r="K97" s="260"/>
    </row>
    <row r="98" spans="2:11" customFormat="1" ht="15" customHeight="1">
      <c r="B98" s="261"/>
      <c r="C98" s="216"/>
      <c r="D98" s="216"/>
      <c r="E98" s="216"/>
      <c r="F98" s="216"/>
      <c r="G98" s="216"/>
      <c r="H98" s="216"/>
      <c r="I98" s="216"/>
      <c r="J98" s="216"/>
      <c r="K98" s="262"/>
    </row>
    <row r="99" spans="2:11" customFormat="1" ht="18.75" customHeight="1">
      <c r="B99" s="263"/>
      <c r="C99" s="217"/>
      <c r="D99" s="217"/>
      <c r="E99" s="217"/>
      <c r="F99" s="217"/>
      <c r="G99" s="217"/>
      <c r="H99" s="217"/>
      <c r="I99" s="217"/>
      <c r="J99" s="217"/>
      <c r="K99" s="263"/>
    </row>
    <row r="100" spans="2:11" customFormat="1" ht="18.75" customHeight="1">
      <c r="B100" s="255"/>
      <c r="C100" s="255"/>
      <c r="D100" s="255"/>
      <c r="E100" s="255"/>
      <c r="F100" s="255"/>
      <c r="G100" s="255"/>
      <c r="H100" s="255"/>
      <c r="I100" s="255"/>
      <c r="J100" s="255"/>
      <c r="K100" s="255"/>
    </row>
    <row r="101" spans="2:11" customFormat="1" ht="7.5" customHeight="1">
      <c r="B101" s="256"/>
      <c r="C101" s="257"/>
      <c r="D101" s="257"/>
      <c r="E101" s="257"/>
      <c r="F101" s="257"/>
      <c r="G101" s="257"/>
      <c r="H101" s="257"/>
      <c r="I101" s="257"/>
      <c r="J101" s="257"/>
      <c r="K101" s="258"/>
    </row>
    <row r="102" spans="2:11" customFormat="1" ht="45" customHeight="1">
      <c r="B102" s="259"/>
      <c r="C102" s="319" t="s">
        <v>884</v>
      </c>
      <c r="D102" s="319"/>
      <c r="E102" s="319"/>
      <c r="F102" s="319"/>
      <c r="G102" s="319"/>
      <c r="H102" s="319"/>
      <c r="I102" s="319"/>
      <c r="J102" s="319"/>
      <c r="K102" s="260"/>
    </row>
    <row r="103" spans="2:11" customFormat="1" ht="17.25" customHeight="1">
      <c r="B103" s="259"/>
      <c r="C103" s="205" t="s">
        <v>839</v>
      </c>
      <c r="D103" s="205"/>
      <c r="E103" s="205"/>
      <c r="F103" s="205" t="s">
        <v>840</v>
      </c>
      <c r="G103" s="206"/>
      <c r="H103" s="205" t="s">
        <v>64</v>
      </c>
      <c r="I103" s="205" t="s">
        <v>67</v>
      </c>
      <c r="J103" s="205" t="s">
        <v>841</v>
      </c>
      <c r="K103" s="260"/>
    </row>
    <row r="104" spans="2:11" customFormat="1" ht="17.25" customHeight="1">
      <c r="B104" s="259"/>
      <c r="C104" s="207" t="s">
        <v>842</v>
      </c>
      <c r="D104" s="207"/>
      <c r="E104" s="207"/>
      <c r="F104" s="208" t="s">
        <v>843</v>
      </c>
      <c r="G104" s="209"/>
      <c r="H104" s="207"/>
      <c r="I104" s="207"/>
      <c r="J104" s="207" t="s">
        <v>844</v>
      </c>
      <c r="K104" s="260"/>
    </row>
    <row r="105" spans="2:11" customFormat="1" ht="5.25" customHeight="1">
      <c r="B105" s="259"/>
      <c r="C105" s="205"/>
      <c r="D105" s="205"/>
      <c r="E105" s="205"/>
      <c r="F105" s="205"/>
      <c r="G105" s="218"/>
      <c r="H105" s="205"/>
      <c r="I105" s="205"/>
      <c r="J105" s="205"/>
      <c r="K105" s="260"/>
    </row>
    <row r="106" spans="2:11" customFormat="1" ht="15" customHeight="1">
      <c r="B106" s="259"/>
      <c r="C106" s="201" t="s">
        <v>63</v>
      </c>
      <c r="D106" s="212"/>
      <c r="E106" s="212"/>
      <c r="F106" s="213" t="s">
        <v>845</v>
      </c>
      <c r="G106" s="201"/>
      <c r="H106" s="201" t="s">
        <v>885</v>
      </c>
      <c r="I106" s="201" t="s">
        <v>847</v>
      </c>
      <c r="J106" s="201">
        <v>20</v>
      </c>
      <c r="K106" s="260"/>
    </row>
    <row r="107" spans="2:11" customFormat="1" ht="15" customHeight="1">
      <c r="B107" s="259"/>
      <c r="C107" s="201" t="s">
        <v>848</v>
      </c>
      <c r="D107" s="201"/>
      <c r="E107" s="201"/>
      <c r="F107" s="213" t="s">
        <v>845</v>
      </c>
      <c r="G107" s="201"/>
      <c r="H107" s="201" t="s">
        <v>885</v>
      </c>
      <c r="I107" s="201" t="s">
        <v>847</v>
      </c>
      <c r="J107" s="201">
        <v>120</v>
      </c>
      <c r="K107" s="260"/>
    </row>
    <row r="108" spans="2:11" customFormat="1" ht="15" customHeight="1">
      <c r="B108" s="215"/>
      <c r="C108" s="201" t="s">
        <v>850</v>
      </c>
      <c r="D108" s="201"/>
      <c r="E108" s="201"/>
      <c r="F108" s="213" t="s">
        <v>851</v>
      </c>
      <c r="G108" s="201"/>
      <c r="H108" s="201" t="s">
        <v>885</v>
      </c>
      <c r="I108" s="201" t="s">
        <v>847</v>
      </c>
      <c r="J108" s="201">
        <v>50</v>
      </c>
      <c r="K108" s="260"/>
    </row>
    <row r="109" spans="2:11" customFormat="1" ht="15" customHeight="1">
      <c r="B109" s="215"/>
      <c r="C109" s="201" t="s">
        <v>853</v>
      </c>
      <c r="D109" s="201"/>
      <c r="E109" s="201"/>
      <c r="F109" s="213" t="s">
        <v>845</v>
      </c>
      <c r="G109" s="201"/>
      <c r="H109" s="201" t="s">
        <v>885</v>
      </c>
      <c r="I109" s="201" t="s">
        <v>855</v>
      </c>
      <c r="J109" s="201"/>
      <c r="K109" s="260"/>
    </row>
    <row r="110" spans="2:11" customFormat="1" ht="15" customHeight="1">
      <c r="B110" s="215"/>
      <c r="C110" s="201" t="s">
        <v>864</v>
      </c>
      <c r="D110" s="201"/>
      <c r="E110" s="201"/>
      <c r="F110" s="213" t="s">
        <v>851</v>
      </c>
      <c r="G110" s="201"/>
      <c r="H110" s="201" t="s">
        <v>885</v>
      </c>
      <c r="I110" s="201" t="s">
        <v>847</v>
      </c>
      <c r="J110" s="201">
        <v>50</v>
      </c>
      <c r="K110" s="260"/>
    </row>
    <row r="111" spans="2:11" customFormat="1" ht="15" customHeight="1">
      <c r="B111" s="215"/>
      <c r="C111" s="201" t="s">
        <v>872</v>
      </c>
      <c r="D111" s="201"/>
      <c r="E111" s="201"/>
      <c r="F111" s="213" t="s">
        <v>851</v>
      </c>
      <c r="G111" s="201"/>
      <c r="H111" s="201" t="s">
        <v>885</v>
      </c>
      <c r="I111" s="201" t="s">
        <v>847</v>
      </c>
      <c r="J111" s="201">
        <v>50</v>
      </c>
      <c r="K111" s="260"/>
    </row>
    <row r="112" spans="2:11" customFormat="1" ht="15" customHeight="1">
      <c r="B112" s="215"/>
      <c r="C112" s="201" t="s">
        <v>870</v>
      </c>
      <c r="D112" s="201"/>
      <c r="E112" s="201"/>
      <c r="F112" s="213" t="s">
        <v>851</v>
      </c>
      <c r="G112" s="201"/>
      <c r="H112" s="201" t="s">
        <v>885</v>
      </c>
      <c r="I112" s="201" t="s">
        <v>847</v>
      </c>
      <c r="J112" s="201">
        <v>50</v>
      </c>
      <c r="K112" s="260"/>
    </row>
    <row r="113" spans="2:11" customFormat="1" ht="15" customHeight="1">
      <c r="B113" s="215"/>
      <c r="C113" s="201" t="s">
        <v>63</v>
      </c>
      <c r="D113" s="201"/>
      <c r="E113" s="201"/>
      <c r="F113" s="213" t="s">
        <v>845</v>
      </c>
      <c r="G113" s="201"/>
      <c r="H113" s="201" t="s">
        <v>886</v>
      </c>
      <c r="I113" s="201" t="s">
        <v>847</v>
      </c>
      <c r="J113" s="201">
        <v>20</v>
      </c>
      <c r="K113" s="260"/>
    </row>
    <row r="114" spans="2:11" customFormat="1" ht="15" customHeight="1">
      <c r="B114" s="215"/>
      <c r="C114" s="201" t="s">
        <v>887</v>
      </c>
      <c r="D114" s="201"/>
      <c r="E114" s="201"/>
      <c r="F114" s="213" t="s">
        <v>845</v>
      </c>
      <c r="G114" s="201"/>
      <c r="H114" s="201" t="s">
        <v>888</v>
      </c>
      <c r="I114" s="201" t="s">
        <v>847</v>
      </c>
      <c r="J114" s="201">
        <v>120</v>
      </c>
      <c r="K114" s="260"/>
    </row>
    <row r="115" spans="2:11" customFormat="1" ht="15" customHeight="1">
      <c r="B115" s="215"/>
      <c r="C115" s="201" t="s">
        <v>48</v>
      </c>
      <c r="D115" s="201"/>
      <c r="E115" s="201"/>
      <c r="F115" s="213" t="s">
        <v>845</v>
      </c>
      <c r="G115" s="201"/>
      <c r="H115" s="201" t="s">
        <v>889</v>
      </c>
      <c r="I115" s="201" t="s">
        <v>880</v>
      </c>
      <c r="J115" s="201"/>
      <c r="K115" s="260"/>
    </row>
    <row r="116" spans="2:11" customFormat="1" ht="15" customHeight="1">
      <c r="B116" s="215"/>
      <c r="C116" s="201" t="s">
        <v>58</v>
      </c>
      <c r="D116" s="201"/>
      <c r="E116" s="201"/>
      <c r="F116" s="213" t="s">
        <v>845</v>
      </c>
      <c r="G116" s="201"/>
      <c r="H116" s="201" t="s">
        <v>890</v>
      </c>
      <c r="I116" s="201" t="s">
        <v>880</v>
      </c>
      <c r="J116" s="201"/>
      <c r="K116" s="260"/>
    </row>
    <row r="117" spans="2:11" customFormat="1" ht="15" customHeight="1">
      <c r="B117" s="215"/>
      <c r="C117" s="201" t="s">
        <v>67</v>
      </c>
      <c r="D117" s="201"/>
      <c r="E117" s="201"/>
      <c r="F117" s="213" t="s">
        <v>845</v>
      </c>
      <c r="G117" s="201"/>
      <c r="H117" s="201" t="s">
        <v>891</v>
      </c>
      <c r="I117" s="201" t="s">
        <v>892</v>
      </c>
      <c r="J117" s="201"/>
      <c r="K117" s="260"/>
    </row>
    <row r="118" spans="2:11" customFormat="1" ht="15" customHeight="1">
      <c r="B118" s="261"/>
      <c r="C118" s="219"/>
      <c r="D118" s="219"/>
      <c r="E118" s="219"/>
      <c r="F118" s="219"/>
      <c r="G118" s="219"/>
      <c r="H118" s="219"/>
      <c r="I118" s="219"/>
      <c r="J118" s="219"/>
      <c r="K118" s="262"/>
    </row>
    <row r="119" spans="2:11" customFormat="1" ht="18.75" customHeight="1">
      <c r="B119" s="264"/>
      <c r="C119" s="220"/>
      <c r="D119" s="220"/>
      <c r="E119" s="220"/>
      <c r="F119" s="221"/>
      <c r="G119" s="220"/>
      <c r="H119" s="220"/>
      <c r="I119" s="220"/>
      <c r="J119" s="220"/>
      <c r="K119" s="264"/>
    </row>
    <row r="120" spans="2:11" customFormat="1" ht="18.75" customHeight="1">
      <c r="B120" s="255"/>
      <c r="C120" s="255"/>
      <c r="D120" s="255"/>
      <c r="E120" s="255"/>
      <c r="F120" s="255"/>
      <c r="G120" s="255"/>
      <c r="H120" s="255"/>
      <c r="I120" s="255"/>
      <c r="J120" s="255"/>
      <c r="K120" s="255"/>
    </row>
    <row r="121" spans="2:11" customFormat="1" ht="7.5" customHeight="1">
      <c r="B121" s="265"/>
      <c r="C121" s="266"/>
      <c r="D121" s="266"/>
      <c r="E121" s="266"/>
      <c r="F121" s="266"/>
      <c r="G121" s="266"/>
      <c r="H121" s="266"/>
      <c r="I121" s="266"/>
      <c r="J121" s="266"/>
      <c r="K121" s="267"/>
    </row>
    <row r="122" spans="2:11" customFormat="1" ht="45" customHeight="1">
      <c r="B122" s="268"/>
      <c r="C122" s="317" t="s">
        <v>893</v>
      </c>
      <c r="D122" s="317"/>
      <c r="E122" s="317"/>
      <c r="F122" s="317"/>
      <c r="G122" s="317"/>
      <c r="H122" s="317"/>
      <c r="I122" s="317"/>
      <c r="J122" s="317"/>
      <c r="K122" s="269"/>
    </row>
    <row r="123" spans="2:11" customFormat="1" ht="17.25" customHeight="1">
      <c r="B123" s="222"/>
      <c r="C123" s="205" t="s">
        <v>839</v>
      </c>
      <c r="D123" s="205"/>
      <c r="E123" s="205"/>
      <c r="F123" s="205" t="s">
        <v>840</v>
      </c>
      <c r="G123" s="206"/>
      <c r="H123" s="205" t="s">
        <v>64</v>
      </c>
      <c r="I123" s="205" t="s">
        <v>67</v>
      </c>
      <c r="J123" s="205" t="s">
        <v>841</v>
      </c>
      <c r="K123" s="223"/>
    </row>
    <row r="124" spans="2:11" customFormat="1" ht="17.25" customHeight="1">
      <c r="B124" s="222"/>
      <c r="C124" s="207" t="s">
        <v>842</v>
      </c>
      <c r="D124" s="207"/>
      <c r="E124" s="207"/>
      <c r="F124" s="208" t="s">
        <v>843</v>
      </c>
      <c r="G124" s="209"/>
      <c r="H124" s="207"/>
      <c r="I124" s="207"/>
      <c r="J124" s="207" t="s">
        <v>844</v>
      </c>
      <c r="K124" s="223"/>
    </row>
    <row r="125" spans="2:11" customFormat="1" ht="5.25" customHeight="1">
      <c r="B125" s="224"/>
      <c r="C125" s="210"/>
      <c r="D125" s="210"/>
      <c r="E125" s="210"/>
      <c r="F125" s="210"/>
      <c r="G125" s="225"/>
      <c r="H125" s="210"/>
      <c r="I125" s="210"/>
      <c r="J125" s="210"/>
      <c r="K125" s="226"/>
    </row>
    <row r="126" spans="2:11" customFormat="1" ht="15" customHeight="1">
      <c r="B126" s="224"/>
      <c r="C126" s="201" t="s">
        <v>848</v>
      </c>
      <c r="D126" s="212"/>
      <c r="E126" s="212"/>
      <c r="F126" s="213" t="s">
        <v>845</v>
      </c>
      <c r="G126" s="201"/>
      <c r="H126" s="201" t="s">
        <v>885</v>
      </c>
      <c r="I126" s="201" t="s">
        <v>847</v>
      </c>
      <c r="J126" s="201">
        <v>120</v>
      </c>
      <c r="K126" s="227"/>
    </row>
    <row r="127" spans="2:11" customFormat="1" ht="15" customHeight="1">
      <c r="B127" s="224"/>
      <c r="C127" s="201" t="s">
        <v>894</v>
      </c>
      <c r="D127" s="201"/>
      <c r="E127" s="201"/>
      <c r="F127" s="213" t="s">
        <v>845</v>
      </c>
      <c r="G127" s="201"/>
      <c r="H127" s="201" t="s">
        <v>895</v>
      </c>
      <c r="I127" s="201" t="s">
        <v>847</v>
      </c>
      <c r="J127" s="201" t="s">
        <v>896</v>
      </c>
      <c r="K127" s="227"/>
    </row>
    <row r="128" spans="2:11" customFormat="1" ht="15" customHeight="1">
      <c r="B128" s="224"/>
      <c r="C128" s="201" t="s">
        <v>793</v>
      </c>
      <c r="D128" s="201"/>
      <c r="E128" s="201"/>
      <c r="F128" s="213" t="s">
        <v>845</v>
      </c>
      <c r="G128" s="201"/>
      <c r="H128" s="201" t="s">
        <v>897</v>
      </c>
      <c r="I128" s="201" t="s">
        <v>847</v>
      </c>
      <c r="J128" s="201" t="s">
        <v>896</v>
      </c>
      <c r="K128" s="227"/>
    </row>
    <row r="129" spans="2:11" customFormat="1" ht="15" customHeight="1">
      <c r="B129" s="224"/>
      <c r="C129" s="201" t="s">
        <v>856</v>
      </c>
      <c r="D129" s="201"/>
      <c r="E129" s="201"/>
      <c r="F129" s="213" t="s">
        <v>851</v>
      </c>
      <c r="G129" s="201"/>
      <c r="H129" s="201" t="s">
        <v>857</v>
      </c>
      <c r="I129" s="201" t="s">
        <v>847</v>
      </c>
      <c r="J129" s="201">
        <v>15</v>
      </c>
      <c r="K129" s="227"/>
    </row>
    <row r="130" spans="2:11" customFormat="1" ht="15" customHeight="1">
      <c r="B130" s="224"/>
      <c r="C130" s="201" t="s">
        <v>858</v>
      </c>
      <c r="D130" s="201"/>
      <c r="E130" s="201"/>
      <c r="F130" s="213" t="s">
        <v>851</v>
      </c>
      <c r="G130" s="201"/>
      <c r="H130" s="201" t="s">
        <v>859</v>
      </c>
      <c r="I130" s="201" t="s">
        <v>847</v>
      </c>
      <c r="J130" s="201">
        <v>15</v>
      </c>
      <c r="K130" s="227"/>
    </row>
    <row r="131" spans="2:11" customFormat="1" ht="15" customHeight="1">
      <c r="B131" s="224"/>
      <c r="C131" s="201" t="s">
        <v>860</v>
      </c>
      <c r="D131" s="201"/>
      <c r="E131" s="201"/>
      <c r="F131" s="213" t="s">
        <v>851</v>
      </c>
      <c r="G131" s="201"/>
      <c r="H131" s="201" t="s">
        <v>861</v>
      </c>
      <c r="I131" s="201" t="s">
        <v>847</v>
      </c>
      <c r="J131" s="201">
        <v>20</v>
      </c>
      <c r="K131" s="227"/>
    </row>
    <row r="132" spans="2:11" customFormat="1" ht="15" customHeight="1">
      <c r="B132" s="224"/>
      <c r="C132" s="201" t="s">
        <v>862</v>
      </c>
      <c r="D132" s="201"/>
      <c r="E132" s="201"/>
      <c r="F132" s="213" t="s">
        <v>851</v>
      </c>
      <c r="G132" s="201"/>
      <c r="H132" s="201" t="s">
        <v>863</v>
      </c>
      <c r="I132" s="201" t="s">
        <v>847</v>
      </c>
      <c r="J132" s="201">
        <v>20</v>
      </c>
      <c r="K132" s="227"/>
    </row>
    <row r="133" spans="2:11" customFormat="1" ht="15" customHeight="1">
      <c r="B133" s="224"/>
      <c r="C133" s="201" t="s">
        <v>850</v>
      </c>
      <c r="D133" s="201"/>
      <c r="E133" s="201"/>
      <c r="F133" s="213" t="s">
        <v>851</v>
      </c>
      <c r="G133" s="201"/>
      <c r="H133" s="201" t="s">
        <v>885</v>
      </c>
      <c r="I133" s="201" t="s">
        <v>847</v>
      </c>
      <c r="J133" s="201">
        <v>50</v>
      </c>
      <c r="K133" s="227"/>
    </row>
    <row r="134" spans="2:11" customFormat="1" ht="15" customHeight="1">
      <c r="B134" s="224"/>
      <c r="C134" s="201" t="s">
        <v>864</v>
      </c>
      <c r="D134" s="201"/>
      <c r="E134" s="201"/>
      <c r="F134" s="213" t="s">
        <v>851</v>
      </c>
      <c r="G134" s="201"/>
      <c r="H134" s="201" t="s">
        <v>885</v>
      </c>
      <c r="I134" s="201" t="s">
        <v>847</v>
      </c>
      <c r="J134" s="201">
        <v>50</v>
      </c>
      <c r="K134" s="227"/>
    </row>
    <row r="135" spans="2:11" customFormat="1" ht="15" customHeight="1">
      <c r="B135" s="224"/>
      <c r="C135" s="201" t="s">
        <v>870</v>
      </c>
      <c r="D135" s="201"/>
      <c r="E135" s="201"/>
      <c r="F135" s="213" t="s">
        <v>851</v>
      </c>
      <c r="G135" s="201"/>
      <c r="H135" s="201" t="s">
        <v>885</v>
      </c>
      <c r="I135" s="201" t="s">
        <v>847</v>
      </c>
      <c r="J135" s="201">
        <v>50</v>
      </c>
      <c r="K135" s="227"/>
    </row>
    <row r="136" spans="2:11" customFormat="1" ht="15" customHeight="1">
      <c r="B136" s="224"/>
      <c r="C136" s="201" t="s">
        <v>872</v>
      </c>
      <c r="D136" s="201"/>
      <c r="E136" s="201"/>
      <c r="F136" s="213" t="s">
        <v>851</v>
      </c>
      <c r="G136" s="201"/>
      <c r="H136" s="201" t="s">
        <v>885</v>
      </c>
      <c r="I136" s="201" t="s">
        <v>847</v>
      </c>
      <c r="J136" s="201">
        <v>50</v>
      </c>
      <c r="K136" s="227"/>
    </row>
    <row r="137" spans="2:11" customFormat="1" ht="15" customHeight="1">
      <c r="B137" s="224"/>
      <c r="C137" s="201" t="s">
        <v>873</v>
      </c>
      <c r="D137" s="201"/>
      <c r="E137" s="201"/>
      <c r="F137" s="213" t="s">
        <v>851</v>
      </c>
      <c r="G137" s="201"/>
      <c r="H137" s="201" t="s">
        <v>898</v>
      </c>
      <c r="I137" s="201" t="s">
        <v>847</v>
      </c>
      <c r="J137" s="201">
        <v>255</v>
      </c>
      <c r="K137" s="227"/>
    </row>
    <row r="138" spans="2:11" customFormat="1" ht="15" customHeight="1">
      <c r="B138" s="224"/>
      <c r="C138" s="201" t="s">
        <v>875</v>
      </c>
      <c r="D138" s="201"/>
      <c r="E138" s="201"/>
      <c r="F138" s="213" t="s">
        <v>845</v>
      </c>
      <c r="G138" s="201"/>
      <c r="H138" s="201" t="s">
        <v>899</v>
      </c>
      <c r="I138" s="201" t="s">
        <v>877</v>
      </c>
      <c r="J138" s="201"/>
      <c r="K138" s="227"/>
    </row>
    <row r="139" spans="2:11" customFormat="1" ht="15" customHeight="1">
      <c r="B139" s="224"/>
      <c r="C139" s="201" t="s">
        <v>878</v>
      </c>
      <c r="D139" s="201"/>
      <c r="E139" s="201"/>
      <c r="F139" s="213" t="s">
        <v>845</v>
      </c>
      <c r="G139" s="201"/>
      <c r="H139" s="201" t="s">
        <v>900</v>
      </c>
      <c r="I139" s="201" t="s">
        <v>880</v>
      </c>
      <c r="J139" s="201"/>
      <c r="K139" s="227"/>
    </row>
    <row r="140" spans="2:11" customFormat="1" ht="15" customHeight="1">
      <c r="B140" s="224"/>
      <c r="C140" s="201" t="s">
        <v>881</v>
      </c>
      <c r="D140" s="201"/>
      <c r="E140" s="201"/>
      <c r="F140" s="213" t="s">
        <v>845</v>
      </c>
      <c r="G140" s="201"/>
      <c r="H140" s="201" t="s">
        <v>881</v>
      </c>
      <c r="I140" s="201" t="s">
        <v>880</v>
      </c>
      <c r="J140" s="201"/>
      <c r="K140" s="227"/>
    </row>
    <row r="141" spans="2:11" customFormat="1" ht="15" customHeight="1">
      <c r="B141" s="224"/>
      <c r="C141" s="201" t="s">
        <v>48</v>
      </c>
      <c r="D141" s="201"/>
      <c r="E141" s="201"/>
      <c r="F141" s="213" t="s">
        <v>845</v>
      </c>
      <c r="G141" s="201"/>
      <c r="H141" s="201" t="s">
        <v>901</v>
      </c>
      <c r="I141" s="201" t="s">
        <v>880</v>
      </c>
      <c r="J141" s="201"/>
      <c r="K141" s="227"/>
    </row>
    <row r="142" spans="2:11" customFormat="1" ht="15" customHeight="1">
      <c r="B142" s="224"/>
      <c r="C142" s="201" t="s">
        <v>902</v>
      </c>
      <c r="D142" s="201"/>
      <c r="E142" s="201"/>
      <c r="F142" s="213" t="s">
        <v>845</v>
      </c>
      <c r="G142" s="201"/>
      <c r="H142" s="201" t="s">
        <v>903</v>
      </c>
      <c r="I142" s="201" t="s">
        <v>880</v>
      </c>
      <c r="J142" s="201"/>
      <c r="K142" s="227"/>
    </row>
    <row r="143" spans="2:11" customFormat="1" ht="15" customHeight="1">
      <c r="B143" s="228"/>
      <c r="C143" s="229"/>
      <c r="D143" s="229"/>
      <c r="E143" s="229"/>
      <c r="F143" s="229"/>
      <c r="G143" s="229"/>
      <c r="H143" s="229"/>
      <c r="I143" s="229"/>
      <c r="J143" s="229"/>
      <c r="K143" s="230"/>
    </row>
    <row r="144" spans="2:11" customFormat="1" ht="18.75" customHeight="1">
      <c r="B144" s="220"/>
      <c r="C144" s="220"/>
      <c r="D144" s="220"/>
      <c r="E144" s="220"/>
      <c r="F144" s="221"/>
      <c r="G144" s="220"/>
      <c r="H144" s="220"/>
      <c r="I144" s="220"/>
      <c r="J144" s="220"/>
      <c r="K144" s="220"/>
    </row>
    <row r="145" spans="2:11" customFormat="1" ht="18.75" customHeight="1">
      <c r="B145" s="255"/>
      <c r="C145" s="255"/>
      <c r="D145" s="255"/>
      <c r="E145" s="255"/>
      <c r="F145" s="255"/>
      <c r="G145" s="255"/>
      <c r="H145" s="255"/>
      <c r="I145" s="255"/>
      <c r="J145" s="255"/>
      <c r="K145" s="255"/>
    </row>
    <row r="146" spans="2:11" customFormat="1" ht="7.5" customHeight="1">
      <c r="B146" s="256"/>
      <c r="C146" s="257"/>
      <c r="D146" s="257"/>
      <c r="E146" s="257"/>
      <c r="F146" s="257"/>
      <c r="G146" s="257"/>
      <c r="H146" s="257"/>
      <c r="I146" s="257"/>
      <c r="J146" s="257"/>
      <c r="K146" s="258"/>
    </row>
    <row r="147" spans="2:11" customFormat="1" ht="45" customHeight="1">
      <c r="B147" s="259"/>
      <c r="C147" s="319" t="s">
        <v>904</v>
      </c>
      <c r="D147" s="319"/>
      <c r="E147" s="319"/>
      <c r="F147" s="319"/>
      <c r="G147" s="319"/>
      <c r="H147" s="319"/>
      <c r="I147" s="319"/>
      <c r="J147" s="319"/>
      <c r="K147" s="260"/>
    </row>
    <row r="148" spans="2:11" customFormat="1" ht="17.25" customHeight="1">
      <c r="B148" s="259"/>
      <c r="C148" s="205" t="s">
        <v>839</v>
      </c>
      <c r="D148" s="205"/>
      <c r="E148" s="205"/>
      <c r="F148" s="205" t="s">
        <v>840</v>
      </c>
      <c r="G148" s="206"/>
      <c r="H148" s="205" t="s">
        <v>64</v>
      </c>
      <c r="I148" s="205" t="s">
        <v>67</v>
      </c>
      <c r="J148" s="205" t="s">
        <v>841</v>
      </c>
      <c r="K148" s="260"/>
    </row>
    <row r="149" spans="2:11" customFormat="1" ht="17.25" customHeight="1">
      <c r="B149" s="259"/>
      <c r="C149" s="207" t="s">
        <v>842</v>
      </c>
      <c r="D149" s="207"/>
      <c r="E149" s="207"/>
      <c r="F149" s="208" t="s">
        <v>843</v>
      </c>
      <c r="G149" s="209"/>
      <c r="H149" s="207"/>
      <c r="I149" s="207"/>
      <c r="J149" s="207" t="s">
        <v>844</v>
      </c>
      <c r="K149" s="260"/>
    </row>
    <row r="150" spans="2:11" customFormat="1" ht="5.25" customHeight="1">
      <c r="B150" s="215"/>
      <c r="C150" s="210"/>
      <c r="D150" s="210"/>
      <c r="E150" s="210"/>
      <c r="F150" s="210"/>
      <c r="G150" s="211"/>
      <c r="H150" s="210"/>
      <c r="I150" s="210"/>
      <c r="J150" s="210"/>
      <c r="K150" s="227"/>
    </row>
    <row r="151" spans="2:11" customFormat="1" ht="15" customHeight="1">
      <c r="B151" s="215"/>
      <c r="C151" s="231" t="s">
        <v>848</v>
      </c>
      <c r="D151" s="201"/>
      <c r="E151" s="201"/>
      <c r="F151" s="232" t="s">
        <v>845</v>
      </c>
      <c r="G151" s="201"/>
      <c r="H151" s="231" t="s">
        <v>885</v>
      </c>
      <c r="I151" s="231" t="s">
        <v>847</v>
      </c>
      <c r="J151" s="231">
        <v>120</v>
      </c>
      <c r="K151" s="227"/>
    </row>
    <row r="152" spans="2:11" customFormat="1" ht="15" customHeight="1">
      <c r="B152" s="215"/>
      <c r="C152" s="231" t="s">
        <v>894</v>
      </c>
      <c r="D152" s="201"/>
      <c r="E152" s="201"/>
      <c r="F152" s="232" t="s">
        <v>845</v>
      </c>
      <c r="G152" s="201"/>
      <c r="H152" s="231" t="s">
        <v>905</v>
      </c>
      <c r="I152" s="231" t="s">
        <v>847</v>
      </c>
      <c r="J152" s="231" t="s">
        <v>896</v>
      </c>
      <c r="K152" s="227"/>
    </row>
    <row r="153" spans="2:11" customFormat="1" ht="15" customHeight="1">
      <c r="B153" s="215"/>
      <c r="C153" s="231" t="s">
        <v>793</v>
      </c>
      <c r="D153" s="201"/>
      <c r="E153" s="201"/>
      <c r="F153" s="232" t="s">
        <v>845</v>
      </c>
      <c r="G153" s="201"/>
      <c r="H153" s="231" t="s">
        <v>906</v>
      </c>
      <c r="I153" s="231" t="s">
        <v>847</v>
      </c>
      <c r="J153" s="231" t="s">
        <v>896</v>
      </c>
      <c r="K153" s="227"/>
    </row>
    <row r="154" spans="2:11" customFormat="1" ht="15" customHeight="1">
      <c r="B154" s="215"/>
      <c r="C154" s="231" t="s">
        <v>850</v>
      </c>
      <c r="D154" s="201"/>
      <c r="E154" s="201"/>
      <c r="F154" s="232" t="s">
        <v>851</v>
      </c>
      <c r="G154" s="201"/>
      <c r="H154" s="231" t="s">
        <v>885</v>
      </c>
      <c r="I154" s="231" t="s">
        <v>847</v>
      </c>
      <c r="J154" s="231">
        <v>50</v>
      </c>
      <c r="K154" s="227"/>
    </row>
    <row r="155" spans="2:11" customFormat="1" ht="15" customHeight="1">
      <c r="B155" s="215"/>
      <c r="C155" s="231" t="s">
        <v>853</v>
      </c>
      <c r="D155" s="201"/>
      <c r="E155" s="201"/>
      <c r="F155" s="232" t="s">
        <v>845</v>
      </c>
      <c r="G155" s="201"/>
      <c r="H155" s="231" t="s">
        <v>885</v>
      </c>
      <c r="I155" s="231" t="s">
        <v>855</v>
      </c>
      <c r="J155" s="231"/>
      <c r="K155" s="227"/>
    </row>
    <row r="156" spans="2:11" customFormat="1" ht="15" customHeight="1">
      <c r="B156" s="215"/>
      <c r="C156" s="231" t="s">
        <v>864</v>
      </c>
      <c r="D156" s="201"/>
      <c r="E156" s="201"/>
      <c r="F156" s="232" t="s">
        <v>851</v>
      </c>
      <c r="G156" s="201"/>
      <c r="H156" s="231" t="s">
        <v>885</v>
      </c>
      <c r="I156" s="231" t="s">
        <v>847</v>
      </c>
      <c r="J156" s="231">
        <v>50</v>
      </c>
      <c r="K156" s="227"/>
    </row>
    <row r="157" spans="2:11" customFormat="1" ht="15" customHeight="1">
      <c r="B157" s="215"/>
      <c r="C157" s="231" t="s">
        <v>872</v>
      </c>
      <c r="D157" s="201"/>
      <c r="E157" s="201"/>
      <c r="F157" s="232" t="s">
        <v>851</v>
      </c>
      <c r="G157" s="201"/>
      <c r="H157" s="231" t="s">
        <v>885</v>
      </c>
      <c r="I157" s="231" t="s">
        <v>847</v>
      </c>
      <c r="J157" s="231">
        <v>50</v>
      </c>
      <c r="K157" s="227"/>
    </row>
    <row r="158" spans="2:11" customFormat="1" ht="15" customHeight="1">
      <c r="B158" s="215"/>
      <c r="C158" s="231" t="s">
        <v>870</v>
      </c>
      <c r="D158" s="201"/>
      <c r="E158" s="201"/>
      <c r="F158" s="232" t="s">
        <v>851</v>
      </c>
      <c r="G158" s="201"/>
      <c r="H158" s="231" t="s">
        <v>885</v>
      </c>
      <c r="I158" s="231" t="s">
        <v>847</v>
      </c>
      <c r="J158" s="231">
        <v>50</v>
      </c>
      <c r="K158" s="227"/>
    </row>
    <row r="159" spans="2:11" customFormat="1" ht="15" customHeight="1">
      <c r="B159" s="215"/>
      <c r="C159" s="231" t="s">
        <v>106</v>
      </c>
      <c r="D159" s="201"/>
      <c r="E159" s="201"/>
      <c r="F159" s="232" t="s">
        <v>845</v>
      </c>
      <c r="G159" s="201"/>
      <c r="H159" s="231" t="s">
        <v>907</v>
      </c>
      <c r="I159" s="231" t="s">
        <v>847</v>
      </c>
      <c r="J159" s="231" t="s">
        <v>908</v>
      </c>
      <c r="K159" s="227"/>
    </row>
    <row r="160" spans="2:11" customFormat="1" ht="15" customHeight="1">
      <c r="B160" s="215"/>
      <c r="C160" s="231" t="s">
        <v>909</v>
      </c>
      <c r="D160" s="201"/>
      <c r="E160" s="201"/>
      <c r="F160" s="232" t="s">
        <v>845</v>
      </c>
      <c r="G160" s="201"/>
      <c r="H160" s="231" t="s">
        <v>910</v>
      </c>
      <c r="I160" s="231" t="s">
        <v>880</v>
      </c>
      <c r="J160" s="231"/>
      <c r="K160" s="227"/>
    </row>
    <row r="161" spans="2:11" customFormat="1" ht="15" customHeight="1">
      <c r="B161" s="233"/>
      <c r="C161" s="219"/>
      <c r="D161" s="219"/>
      <c r="E161" s="219"/>
      <c r="F161" s="219"/>
      <c r="G161" s="219"/>
      <c r="H161" s="219"/>
      <c r="I161" s="219"/>
      <c r="J161" s="219"/>
      <c r="K161" s="234"/>
    </row>
    <row r="162" spans="2:11" customFormat="1" ht="18.75" customHeight="1">
      <c r="B162" s="220"/>
      <c r="C162" s="225"/>
      <c r="D162" s="225"/>
      <c r="E162" s="225"/>
      <c r="F162" s="235"/>
      <c r="G162" s="225"/>
      <c r="H162" s="225"/>
      <c r="I162" s="225"/>
      <c r="J162" s="225"/>
      <c r="K162" s="220"/>
    </row>
    <row r="163" spans="2:11" customFormat="1" ht="18.75" customHeight="1">
      <c r="B163" s="255"/>
      <c r="C163" s="255"/>
      <c r="D163" s="255"/>
      <c r="E163" s="255"/>
      <c r="F163" s="255"/>
      <c r="G163" s="255"/>
      <c r="H163" s="255"/>
      <c r="I163" s="255"/>
      <c r="J163" s="255"/>
      <c r="K163" s="255"/>
    </row>
    <row r="164" spans="2:11" customFormat="1" ht="7.5" customHeight="1">
      <c r="B164" s="245"/>
      <c r="C164" s="246"/>
      <c r="D164" s="246"/>
      <c r="E164" s="246"/>
      <c r="F164" s="246"/>
      <c r="G164" s="246"/>
      <c r="H164" s="246"/>
      <c r="I164" s="246"/>
      <c r="J164" s="246"/>
      <c r="K164" s="247"/>
    </row>
    <row r="165" spans="2:11" customFormat="1" ht="45" customHeight="1">
      <c r="B165" s="248"/>
      <c r="C165" s="317" t="s">
        <v>911</v>
      </c>
      <c r="D165" s="317"/>
      <c r="E165" s="317"/>
      <c r="F165" s="317"/>
      <c r="G165" s="317"/>
      <c r="H165" s="317"/>
      <c r="I165" s="317"/>
      <c r="J165" s="317"/>
      <c r="K165" s="249"/>
    </row>
    <row r="166" spans="2:11" customFormat="1" ht="17.25" customHeight="1">
      <c r="B166" s="248"/>
      <c r="C166" s="205" t="s">
        <v>839</v>
      </c>
      <c r="D166" s="205"/>
      <c r="E166" s="205"/>
      <c r="F166" s="205" t="s">
        <v>840</v>
      </c>
      <c r="G166" s="236"/>
      <c r="H166" s="237" t="s">
        <v>64</v>
      </c>
      <c r="I166" s="237" t="s">
        <v>67</v>
      </c>
      <c r="J166" s="205" t="s">
        <v>841</v>
      </c>
      <c r="K166" s="249"/>
    </row>
    <row r="167" spans="2:11" customFormat="1" ht="17.25" customHeight="1">
      <c r="B167" s="250"/>
      <c r="C167" s="207" t="s">
        <v>842</v>
      </c>
      <c r="D167" s="207"/>
      <c r="E167" s="207"/>
      <c r="F167" s="208" t="s">
        <v>843</v>
      </c>
      <c r="G167" s="238"/>
      <c r="H167" s="239"/>
      <c r="I167" s="239"/>
      <c r="J167" s="207" t="s">
        <v>844</v>
      </c>
      <c r="K167" s="251"/>
    </row>
    <row r="168" spans="2:11" customFormat="1" ht="5.25" customHeight="1">
      <c r="B168" s="215"/>
      <c r="C168" s="210"/>
      <c r="D168" s="210"/>
      <c r="E168" s="210"/>
      <c r="F168" s="210"/>
      <c r="G168" s="211"/>
      <c r="H168" s="210"/>
      <c r="I168" s="210"/>
      <c r="J168" s="210"/>
      <c r="K168" s="227"/>
    </row>
    <row r="169" spans="2:11" customFormat="1" ht="15" customHeight="1">
      <c r="B169" s="215"/>
      <c r="C169" s="201" t="s">
        <v>848</v>
      </c>
      <c r="D169" s="201"/>
      <c r="E169" s="201"/>
      <c r="F169" s="213" t="s">
        <v>845</v>
      </c>
      <c r="G169" s="201"/>
      <c r="H169" s="201" t="s">
        <v>885</v>
      </c>
      <c r="I169" s="201" t="s">
        <v>847</v>
      </c>
      <c r="J169" s="201">
        <v>120</v>
      </c>
      <c r="K169" s="227"/>
    </row>
    <row r="170" spans="2:11" customFormat="1" ht="15" customHeight="1">
      <c r="B170" s="215"/>
      <c r="C170" s="201" t="s">
        <v>894</v>
      </c>
      <c r="D170" s="201"/>
      <c r="E170" s="201"/>
      <c r="F170" s="213" t="s">
        <v>845</v>
      </c>
      <c r="G170" s="201"/>
      <c r="H170" s="201" t="s">
        <v>895</v>
      </c>
      <c r="I170" s="201" t="s">
        <v>847</v>
      </c>
      <c r="J170" s="201" t="s">
        <v>896</v>
      </c>
      <c r="K170" s="227"/>
    </row>
    <row r="171" spans="2:11" customFormat="1" ht="15" customHeight="1">
      <c r="B171" s="215"/>
      <c r="C171" s="201" t="s">
        <v>793</v>
      </c>
      <c r="D171" s="201"/>
      <c r="E171" s="201"/>
      <c r="F171" s="213" t="s">
        <v>845</v>
      </c>
      <c r="G171" s="201"/>
      <c r="H171" s="201" t="s">
        <v>912</v>
      </c>
      <c r="I171" s="201" t="s">
        <v>847</v>
      </c>
      <c r="J171" s="201" t="s">
        <v>896</v>
      </c>
      <c r="K171" s="227"/>
    </row>
    <row r="172" spans="2:11" customFormat="1" ht="15" customHeight="1">
      <c r="B172" s="215"/>
      <c r="C172" s="201" t="s">
        <v>850</v>
      </c>
      <c r="D172" s="201"/>
      <c r="E172" s="201"/>
      <c r="F172" s="213" t="s">
        <v>851</v>
      </c>
      <c r="G172" s="201"/>
      <c r="H172" s="201" t="s">
        <v>912</v>
      </c>
      <c r="I172" s="201" t="s">
        <v>847</v>
      </c>
      <c r="J172" s="201">
        <v>50</v>
      </c>
      <c r="K172" s="227"/>
    </row>
    <row r="173" spans="2:11" customFormat="1" ht="15" customHeight="1">
      <c r="B173" s="215"/>
      <c r="C173" s="201" t="s">
        <v>853</v>
      </c>
      <c r="D173" s="201"/>
      <c r="E173" s="201"/>
      <c r="F173" s="213" t="s">
        <v>845</v>
      </c>
      <c r="G173" s="201"/>
      <c r="H173" s="201" t="s">
        <v>912</v>
      </c>
      <c r="I173" s="201" t="s">
        <v>855</v>
      </c>
      <c r="J173" s="201"/>
      <c r="K173" s="227"/>
    </row>
    <row r="174" spans="2:11" customFormat="1" ht="15" customHeight="1">
      <c r="B174" s="215"/>
      <c r="C174" s="201" t="s">
        <v>864</v>
      </c>
      <c r="D174" s="201"/>
      <c r="E174" s="201"/>
      <c r="F174" s="213" t="s">
        <v>851</v>
      </c>
      <c r="G174" s="201"/>
      <c r="H174" s="201" t="s">
        <v>912</v>
      </c>
      <c r="I174" s="201" t="s">
        <v>847</v>
      </c>
      <c r="J174" s="201">
        <v>50</v>
      </c>
      <c r="K174" s="227"/>
    </row>
    <row r="175" spans="2:11" customFormat="1" ht="15" customHeight="1">
      <c r="B175" s="215"/>
      <c r="C175" s="201" t="s">
        <v>872</v>
      </c>
      <c r="D175" s="201"/>
      <c r="E175" s="201"/>
      <c r="F175" s="213" t="s">
        <v>851</v>
      </c>
      <c r="G175" s="201"/>
      <c r="H175" s="201" t="s">
        <v>912</v>
      </c>
      <c r="I175" s="201" t="s">
        <v>847</v>
      </c>
      <c r="J175" s="201">
        <v>50</v>
      </c>
      <c r="K175" s="227"/>
    </row>
    <row r="176" spans="2:11" customFormat="1" ht="15" customHeight="1">
      <c r="B176" s="215"/>
      <c r="C176" s="201" t="s">
        <v>870</v>
      </c>
      <c r="D176" s="201"/>
      <c r="E176" s="201"/>
      <c r="F176" s="213" t="s">
        <v>851</v>
      </c>
      <c r="G176" s="201"/>
      <c r="H176" s="201" t="s">
        <v>912</v>
      </c>
      <c r="I176" s="201" t="s">
        <v>847</v>
      </c>
      <c r="J176" s="201">
        <v>50</v>
      </c>
      <c r="K176" s="227"/>
    </row>
    <row r="177" spans="2:11" customFormat="1" ht="15" customHeight="1">
      <c r="B177" s="215"/>
      <c r="C177" s="201" t="s">
        <v>115</v>
      </c>
      <c r="D177" s="201"/>
      <c r="E177" s="201"/>
      <c r="F177" s="213" t="s">
        <v>845</v>
      </c>
      <c r="G177" s="201"/>
      <c r="H177" s="201" t="s">
        <v>913</v>
      </c>
      <c r="I177" s="201" t="s">
        <v>914</v>
      </c>
      <c r="J177" s="201"/>
      <c r="K177" s="227"/>
    </row>
    <row r="178" spans="2:11" customFormat="1" ht="15" customHeight="1">
      <c r="B178" s="215"/>
      <c r="C178" s="201" t="s">
        <v>67</v>
      </c>
      <c r="D178" s="201"/>
      <c r="E178" s="201"/>
      <c r="F178" s="213" t="s">
        <v>845</v>
      </c>
      <c r="G178" s="201"/>
      <c r="H178" s="201" t="s">
        <v>915</v>
      </c>
      <c r="I178" s="201" t="s">
        <v>916</v>
      </c>
      <c r="J178" s="201">
        <v>1</v>
      </c>
      <c r="K178" s="227"/>
    </row>
    <row r="179" spans="2:11" customFormat="1" ht="15" customHeight="1">
      <c r="B179" s="215"/>
      <c r="C179" s="201" t="s">
        <v>63</v>
      </c>
      <c r="D179" s="201"/>
      <c r="E179" s="201"/>
      <c r="F179" s="213" t="s">
        <v>845</v>
      </c>
      <c r="G179" s="201"/>
      <c r="H179" s="201" t="s">
        <v>917</v>
      </c>
      <c r="I179" s="201" t="s">
        <v>847</v>
      </c>
      <c r="J179" s="201">
        <v>20</v>
      </c>
      <c r="K179" s="227"/>
    </row>
    <row r="180" spans="2:11" customFormat="1" ht="15" customHeight="1">
      <c r="B180" s="215"/>
      <c r="C180" s="201" t="s">
        <v>64</v>
      </c>
      <c r="D180" s="201"/>
      <c r="E180" s="201"/>
      <c r="F180" s="213" t="s">
        <v>845</v>
      </c>
      <c r="G180" s="201"/>
      <c r="H180" s="201" t="s">
        <v>918</v>
      </c>
      <c r="I180" s="201" t="s">
        <v>847</v>
      </c>
      <c r="J180" s="201">
        <v>255</v>
      </c>
      <c r="K180" s="227"/>
    </row>
    <row r="181" spans="2:11" customFormat="1" ht="15" customHeight="1">
      <c r="B181" s="215"/>
      <c r="C181" s="201" t="s">
        <v>116</v>
      </c>
      <c r="D181" s="201"/>
      <c r="E181" s="201"/>
      <c r="F181" s="213" t="s">
        <v>845</v>
      </c>
      <c r="G181" s="201"/>
      <c r="H181" s="201" t="s">
        <v>809</v>
      </c>
      <c r="I181" s="201" t="s">
        <v>847</v>
      </c>
      <c r="J181" s="201">
        <v>10</v>
      </c>
      <c r="K181" s="227"/>
    </row>
    <row r="182" spans="2:11" customFormat="1" ht="15" customHeight="1">
      <c r="B182" s="215"/>
      <c r="C182" s="201" t="s">
        <v>117</v>
      </c>
      <c r="D182" s="201"/>
      <c r="E182" s="201"/>
      <c r="F182" s="213" t="s">
        <v>845</v>
      </c>
      <c r="G182" s="201"/>
      <c r="H182" s="201" t="s">
        <v>919</v>
      </c>
      <c r="I182" s="201" t="s">
        <v>880</v>
      </c>
      <c r="J182" s="201"/>
      <c r="K182" s="227"/>
    </row>
    <row r="183" spans="2:11" customFormat="1" ht="15" customHeight="1">
      <c r="B183" s="215"/>
      <c r="C183" s="201" t="s">
        <v>920</v>
      </c>
      <c r="D183" s="201"/>
      <c r="E183" s="201"/>
      <c r="F183" s="213" t="s">
        <v>845</v>
      </c>
      <c r="G183" s="201"/>
      <c r="H183" s="201" t="s">
        <v>921</v>
      </c>
      <c r="I183" s="201" t="s">
        <v>880</v>
      </c>
      <c r="J183" s="201"/>
      <c r="K183" s="227"/>
    </row>
    <row r="184" spans="2:11" customFormat="1" ht="15" customHeight="1">
      <c r="B184" s="215"/>
      <c r="C184" s="201" t="s">
        <v>909</v>
      </c>
      <c r="D184" s="201"/>
      <c r="E184" s="201"/>
      <c r="F184" s="213" t="s">
        <v>845</v>
      </c>
      <c r="G184" s="201"/>
      <c r="H184" s="201" t="s">
        <v>922</v>
      </c>
      <c r="I184" s="201" t="s">
        <v>880</v>
      </c>
      <c r="J184" s="201"/>
      <c r="K184" s="227"/>
    </row>
    <row r="185" spans="2:11" customFormat="1" ht="15" customHeight="1">
      <c r="B185" s="215"/>
      <c r="C185" s="201" t="s">
        <v>119</v>
      </c>
      <c r="D185" s="201"/>
      <c r="E185" s="201"/>
      <c r="F185" s="213" t="s">
        <v>851</v>
      </c>
      <c r="G185" s="201"/>
      <c r="H185" s="201" t="s">
        <v>923</v>
      </c>
      <c r="I185" s="201" t="s">
        <v>847</v>
      </c>
      <c r="J185" s="201">
        <v>50</v>
      </c>
      <c r="K185" s="227"/>
    </row>
    <row r="186" spans="2:11" customFormat="1" ht="15" customHeight="1">
      <c r="B186" s="215"/>
      <c r="C186" s="201" t="s">
        <v>924</v>
      </c>
      <c r="D186" s="201"/>
      <c r="E186" s="201"/>
      <c r="F186" s="213" t="s">
        <v>851</v>
      </c>
      <c r="G186" s="201"/>
      <c r="H186" s="201" t="s">
        <v>925</v>
      </c>
      <c r="I186" s="201" t="s">
        <v>926</v>
      </c>
      <c r="J186" s="201"/>
      <c r="K186" s="227"/>
    </row>
    <row r="187" spans="2:11" customFormat="1" ht="15" customHeight="1">
      <c r="B187" s="215"/>
      <c r="C187" s="201" t="s">
        <v>927</v>
      </c>
      <c r="D187" s="201"/>
      <c r="E187" s="201"/>
      <c r="F187" s="213" t="s">
        <v>851</v>
      </c>
      <c r="G187" s="201"/>
      <c r="H187" s="201" t="s">
        <v>928</v>
      </c>
      <c r="I187" s="201" t="s">
        <v>926</v>
      </c>
      <c r="J187" s="201"/>
      <c r="K187" s="227"/>
    </row>
    <row r="188" spans="2:11" customFormat="1" ht="15" customHeight="1">
      <c r="B188" s="215"/>
      <c r="C188" s="201" t="s">
        <v>929</v>
      </c>
      <c r="D188" s="201"/>
      <c r="E188" s="201"/>
      <c r="F188" s="213" t="s">
        <v>851</v>
      </c>
      <c r="G188" s="201"/>
      <c r="H188" s="201" t="s">
        <v>930</v>
      </c>
      <c r="I188" s="201" t="s">
        <v>926</v>
      </c>
      <c r="J188" s="201"/>
      <c r="K188" s="227"/>
    </row>
    <row r="189" spans="2:11" customFormat="1" ht="15" customHeight="1">
      <c r="B189" s="215"/>
      <c r="C189" s="240" t="s">
        <v>931</v>
      </c>
      <c r="D189" s="201"/>
      <c r="E189" s="201"/>
      <c r="F189" s="213" t="s">
        <v>851</v>
      </c>
      <c r="G189" s="201"/>
      <c r="H189" s="201" t="s">
        <v>932</v>
      </c>
      <c r="I189" s="201" t="s">
        <v>933</v>
      </c>
      <c r="J189" s="241" t="s">
        <v>934</v>
      </c>
      <c r="K189" s="227"/>
    </row>
    <row r="190" spans="2:11" customFormat="1" ht="15" customHeight="1">
      <c r="B190" s="215"/>
      <c r="C190" s="240" t="s">
        <v>935</v>
      </c>
      <c r="D190" s="201"/>
      <c r="E190" s="201"/>
      <c r="F190" s="213" t="s">
        <v>851</v>
      </c>
      <c r="G190" s="201"/>
      <c r="H190" s="201" t="s">
        <v>936</v>
      </c>
      <c r="I190" s="201" t="s">
        <v>933</v>
      </c>
      <c r="J190" s="241" t="s">
        <v>934</v>
      </c>
      <c r="K190" s="227"/>
    </row>
    <row r="191" spans="2:11" customFormat="1" ht="15" customHeight="1">
      <c r="B191" s="215"/>
      <c r="C191" s="240" t="s">
        <v>52</v>
      </c>
      <c r="D191" s="201"/>
      <c r="E191" s="201"/>
      <c r="F191" s="213" t="s">
        <v>845</v>
      </c>
      <c r="G191" s="201"/>
      <c r="H191" s="198" t="s">
        <v>937</v>
      </c>
      <c r="I191" s="201" t="s">
        <v>938</v>
      </c>
      <c r="J191" s="201"/>
      <c r="K191" s="227"/>
    </row>
    <row r="192" spans="2:11" customFormat="1" ht="15" customHeight="1">
      <c r="B192" s="215"/>
      <c r="C192" s="240" t="s">
        <v>939</v>
      </c>
      <c r="D192" s="201"/>
      <c r="E192" s="201"/>
      <c r="F192" s="213" t="s">
        <v>845</v>
      </c>
      <c r="G192" s="201"/>
      <c r="H192" s="201" t="s">
        <v>940</v>
      </c>
      <c r="I192" s="201" t="s">
        <v>880</v>
      </c>
      <c r="J192" s="201"/>
      <c r="K192" s="227"/>
    </row>
    <row r="193" spans="2:11" customFormat="1" ht="15" customHeight="1">
      <c r="B193" s="215"/>
      <c r="C193" s="240" t="s">
        <v>941</v>
      </c>
      <c r="D193" s="201"/>
      <c r="E193" s="201"/>
      <c r="F193" s="213" t="s">
        <v>845</v>
      </c>
      <c r="G193" s="201"/>
      <c r="H193" s="201" t="s">
        <v>942</v>
      </c>
      <c r="I193" s="201" t="s">
        <v>880</v>
      </c>
      <c r="J193" s="201"/>
      <c r="K193" s="227"/>
    </row>
    <row r="194" spans="2:11" customFormat="1" ht="15" customHeight="1">
      <c r="B194" s="215"/>
      <c r="C194" s="240" t="s">
        <v>943</v>
      </c>
      <c r="D194" s="201"/>
      <c r="E194" s="201"/>
      <c r="F194" s="213" t="s">
        <v>851</v>
      </c>
      <c r="G194" s="201"/>
      <c r="H194" s="201" t="s">
        <v>944</v>
      </c>
      <c r="I194" s="201" t="s">
        <v>880</v>
      </c>
      <c r="J194" s="201"/>
      <c r="K194" s="227"/>
    </row>
    <row r="195" spans="2:11" customFormat="1" ht="15" customHeight="1">
      <c r="B195" s="233"/>
      <c r="C195" s="242"/>
      <c r="D195" s="219"/>
      <c r="E195" s="219"/>
      <c r="F195" s="219"/>
      <c r="G195" s="219"/>
      <c r="H195" s="219"/>
      <c r="I195" s="219"/>
      <c r="J195" s="219"/>
      <c r="K195" s="234"/>
    </row>
    <row r="196" spans="2:11" customFormat="1" ht="18.75" customHeight="1">
      <c r="B196" s="220"/>
      <c r="C196" s="225"/>
      <c r="D196" s="225"/>
      <c r="E196" s="225"/>
      <c r="F196" s="235"/>
      <c r="G196" s="225"/>
      <c r="H196" s="225"/>
      <c r="I196" s="225"/>
      <c r="J196" s="225"/>
      <c r="K196" s="220"/>
    </row>
    <row r="197" spans="2:11" customFormat="1" ht="18.75" customHeight="1">
      <c r="B197" s="220"/>
      <c r="C197" s="225"/>
      <c r="D197" s="225"/>
      <c r="E197" s="225"/>
      <c r="F197" s="235"/>
      <c r="G197" s="225"/>
      <c r="H197" s="225"/>
      <c r="I197" s="225"/>
      <c r="J197" s="225"/>
      <c r="K197" s="220"/>
    </row>
    <row r="198" spans="2:11" customFormat="1" ht="18.75" customHeight="1">
      <c r="B198" s="255"/>
      <c r="C198" s="255"/>
      <c r="D198" s="255"/>
      <c r="E198" s="255"/>
      <c r="F198" s="255"/>
      <c r="G198" s="255"/>
      <c r="H198" s="255"/>
      <c r="I198" s="255"/>
      <c r="J198" s="255"/>
      <c r="K198" s="255"/>
    </row>
    <row r="199" spans="2:11" customFormat="1" ht="13.5">
      <c r="B199" s="245"/>
      <c r="C199" s="246"/>
      <c r="D199" s="246"/>
      <c r="E199" s="246"/>
      <c r="F199" s="246"/>
      <c r="G199" s="246"/>
      <c r="H199" s="246"/>
      <c r="I199" s="246"/>
      <c r="J199" s="246"/>
      <c r="K199" s="247"/>
    </row>
    <row r="200" spans="2:11" customFormat="1" ht="21">
      <c r="B200" s="248"/>
      <c r="C200" s="317" t="s">
        <v>945</v>
      </c>
      <c r="D200" s="317"/>
      <c r="E200" s="317"/>
      <c r="F200" s="317"/>
      <c r="G200" s="317"/>
      <c r="H200" s="317"/>
      <c r="I200" s="317"/>
      <c r="J200" s="317"/>
      <c r="K200" s="249"/>
    </row>
    <row r="201" spans="2:11" customFormat="1" ht="25.5" customHeight="1">
      <c r="B201" s="248"/>
      <c r="C201" s="243" t="s">
        <v>946</v>
      </c>
      <c r="D201" s="243"/>
      <c r="E201" s="243"/>
      <c r="F201" s="243" t="s">
        <v>947</v>
      </c>
      <c r="G201" s="244"/>
      <c r="H201" s="318" t="s">
        <v>948</v>
      </c>
      <c r="I201" s="318"/>
      <c r="J201" s="318"/>
      <c r="K201" s="249"/>
    </row>
    <row r="202" spans="2:11" customFormat="1" ht="5.25" customHeight="1">
      <c r="B202" s="215"/>
      <c r="C202" s="210"/>
      <c r="D202" s="210"/>
      <c r="E202" s="210"/>
      <c r="F202" s="210"/>
      <c r="G202" s="225"/>
      <c r="H202" s="210"/>
      <c r="I202" s="210"/>
      <c r="J202" s="210"/>
      <c r="K202" s="227"/>
    </row>
    <row r="203" spans="2:11" customFormat="1" ht="15" customHeight="1">
      <c r="B203" s="215"/>
      <c r="C203" s="201" t="s">
        <v>938</v>
      </c>
      <c r="D203" s="201"/>
      <c r="E203" s="201"/>
      <c r="F203" s="213" t="s">
        <v>53</v>
      </c>
      <c r="G203" s="201"/>
      <c r="H203" s="316" t="s">
        <v>949</v>
      </c>
      <c r="I203" s="316"/>
      <c r="J203" s="316"/>
      <c r="K203" s="227"/>
    </row>
    <row r="204" spans="2:11" customFormat="1" ht="15" customHeight="1">
      <c r="B204" s="215"/>
      <c r="C204" s="201"/>
      <c r="D204" s="201"/>
      <c r="E204" s="201"/>
      <c r="F204" s="213" t="s">
        <v>54</v>
      </c>
      <c r="G204" s="201"/>
      <c r="H204" s="316" t="s">
        <v>950</v>
      </c>
      <c r="I204" s="316"/>
      <c r="J204" s="316"/>
      <c r="K204" s="227"/>
    </row>
    <row r="205" spans="2:11" customFormat="1" ht="15" customHeight="1">
      <c r="B205" s="215"/>
      <c r="C205" s="201"/>
      <c r="D205" s="201"/>
      <c r="E205" s="201"/>
      <c r="F205" s="213" t="s">
        <v>57</v>
      </c>
      <c r="G205" s="201"/>
      <c r="H205" s="316" t="s">
        <v>951</v>
      </c>
      <c r="I205" s="316"/>
      <c r="J205" s="316"/>
      <c r="K205" s="227"/>
    </row>
    <row r="206" spans="2:11" customFormat="1" ht="15" customHeight="1">
      <c r="B206" s="215"/>
      <c r="C206" s="201"/>
      <c r="D206" s="201"/>
      <c r="E206" s="201"/>
      <c r="F206" s="213" t="s">
        <v>55</v>
      </c>
      <c r="G206" s="201"/>
      <c r="H206" s="316" t="s">
        <v>952</v>
      </c>
      <c r="I206" s="316"/>
      <c r="J206" s="316"/>
      <c r="K206" s="227"/>
    </row>
    <row r="207" spans="2:11" customFormat="1" ht="15" customHeight="1">
      <c r="B207" s="215"/>
      <c r="C207" s="201"/>
      <c r="D207" s="201"/>
      <c r="E207" s="201"/>
      <c r="F207" s="213" t="s">
        <v>56</v>
      </c>
      <c r="G207" s="201"/>
      <c r="H207" s="316" t="s">
        <v>953</v>
      </c>
      <c r="I207" s="316"/>
      <c r="J207" s="316"/>
      <c r="K207" s="227"/>
    </row>
    <row r="208" spans="2:11" customFormat="1" ht="15" customHeight="1">
      <c r="B208" s="215"/>
      <c r="C208" s="201"/>
      <c r="D208" s="201"/>
      <c r="E208" s="201"/>
      <c r="F208" s="213"/>
      <c r="G208" s="201"/>
      <c r="H208" s="201"/>
      <c r="I208" s="201"/>
      <c r="J208" s="201"/>
      <c r="K208" s="227"/>
    </row>
    <row r="209" spans="2:11" customFormat="1" ht="15" customHeight="1">
      <c r="B209" s="215"/>
      <c r="C209" s="201" t="s">
        <v>892</v>
      </c>
      <c r="D209" s="201"/>
      <c r="E209" s="201"/>
      <c r="F209" s="213" t="s">
        <v>94</v>
      </c>
      <c r="G209" s="201"/>
      <c r="H209" s="316" t="s">
        <v>954</v>
      </c>
      <c r="I209" s="316"/>
      <c r="J209" s="316"/>
      <c r="K209" s="227"/>
    </row>
    <row r="210" spans="2:11" customFormat="1" ht="15" customHeight="1">
      <c r="B210" s="215"/>
      <c r="C210" s="201"/>
      <c r="D210" s="201"/>
      <c r="E210" s="201"/>
      <c r="F210" s="213" t="s">
        <v>788</v>
      </c>
      <c r="G210" s="201"/>
      <c r="H210" s="316" t="s">
        <v>789</v>
      </c>
      <c r="I210" s="316"/>
      <c r="J210" s="316"/>
      <c r="K210" s="227"/>
    </row>
    <row r="211" spans="2:11" customFormat="1" ht="15" customHeight="1">
      <c r="B211" s="215"/>
      <c r="C211" s="201"/>
      <c r="D211" s="201"/>
      <c r="E211" s="201"/>
      <c r="F211" s="213" t="s">
        <v>786</v>
      </c>
      <c r="G211" s="201"/>
      <c r="H211" s="316" t="s">
        <v>955</v>
      </c>
      <c r="I211" s="316"/>
      <c r="J211" s="316"/>
      <c r="K211" s="227"/>
    </row>
    <row r="212" spans="2:11" customFormat="1" ht="15" customHeight="1">
      <c r="B212" s="270"/>
      <c r="C212" s="201"/>
      <c r="D212" s="201"/>
      <c r="E212" s="201"/>
      <c r="F212" s="213" t="s">
        <v>89</v>
      </c>
      <c r="G212" s="240"/>
      <c r="H212" s="315" t="s">
        <v>790</v>
      </c>
      <c r="I212" s="315"/>
      <c r="J212" s="315"/>
      <c r="K212" s="271"/>
    </row>
    <row r="213" spans="2:11" customFormat="1" ht="15" customHeight="1">
      <c r="B213" s="270"/>
      <c r="C213" s="201"/>
      <c r="D213" s="201"/>
      <c r="E213" s="201"/>
      <c r="F213" s="213" t="s">
        <v>791</v>
      </c>
      <c r="G213" s="240"/>
      <c r="H213" s="315" t="s">
        <v>956</v>
      </c>
      <c r="I213" s="315"/>
      <c r="J213" s="315"/>
      <c r="K213" s="271"/>
    </row>
    <row r="214" spans="2:11" customFormat="1" ht="15" customHeight="1">
      <c r="B214" s="270"/>
      <c r="C214" s="201"/>
      <c r="D214" s="201"/>
      <c r="E214" s="201"/>
      <c r="F214" s="213"/>
      <c r="G214" s="240"/>
      <c r="H214" s="231"/>
      <c r="I214" s="231"/>
      <c r="J214" s="231"/>
      <c r="K214" s="271"/>
    </row>
    <row r="215" spans="2:11" customFormat="1" ht="15" customHeight="1">
      <c r="B215" s="270"/>
      <c r="C215" s="201" t="s">
        <v>916</v>
      </c>
      <c r="D215" s="201"/>
      <c r="E215" s="201"/>
      <c r="F215" s="213">
        <v>1</v>
      </c>
      <c r="G215" s="240"/>
      <c r="H215" s="315" t="s">
        <v>957</v>
      </c>
      <c r="I215" s="315"/>
      <c r="J215" s="315"/>
      <c r="K215" s="271"/>
    </row>
    <row r="216" spans="2:11" customFormat="1" ht="15" customHeight="1">
      <c r="B216" s="270"/>
      <c r="C216" s="201"/>
      <c r="D216" s="201"/>
      <c r="E216" s="201"/>
      <c r="F216" s="213">
        <v>2</v>
      </c>
      <c r="G216" s="240"/>
      <c r="H216" s="315" t="s">
        <v>958</v>
      </c>
      <c r="I216" s="315"/>
      <c r="J216" s="315"/>
      <c r="K216" s="271"/>
    </row>
    <row r="217" spans="2:11" customFormat="1" ht="15" customHeight="1">
      <c r="B217" s="270"/>
      <c r="C217" s="201"/>
      <c r="D217" s="201"/>
      <c r="E217" s="201"/>
      <c r="F217" s="213">
        <v>3</v>
      </c>
      <c r="G217" s="240"/>
      <c r="H217" s="315" t="s">
        <v>959</v>
      </c>
      <c r="I217" s="315"/>
      <c r="J217" s="315"/>
      <c r="K217" s="271"/>
    </row>
    <row r="218" spans="2:11" customFormat="1" ht="15" customHeight="1">
      <c r="B218" s="270"/>
      <c r="C218" s="201"/>
      <c r="D218" s="201"/>
      <c r="E218" s="201"/>
      <c r="F218" s="213">
        <v>4</v>
      </c>
      <c r="G218" s="240"/>
      <c r="H218" s="315" t="s">
        <v>960</v>
      </c>
      <c r="I218" s="315"/>
      <c r="J218" s="315"/>
      <c r="K218" s="271"/>
    </row>
    <row r="219" spans="2:11" customFormat="1" ht="12.75" customHeight="1">
      <c r="B219" s="272"/>
      <c r="C219" s="273"/>
      <c r="D219" s="273"/>
      <c r="E219" s="273"/>
      <c r="F219" s="273"/>
      <c r="G219" s="273"/>
      <c r="H219" s="273"/>
      <c r="I219" s="273"/>
      <c r="J219" s="273"/>
      <c r="K219" s="274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A430B59D8E1049B63F7C8B25B5F023" ma:contentTypeVersion="30" ma:contentTypeDescription="Create a new document." ma:contentTypeScope="" ma:versionID="7bd427916c8cddb34688d2c3314ab7d8">
  <xsd:schema xmlns:xsd="http://www.w3.org/2001/XMLSchema" xmlns:xs="http://www.w3.org/2001/XMLSchema" xmlns:p="http://schemas.microsoft.com/office/2006/metadata/properties" xmlns:ns2="b63ba81d-2035-4b34-8492-dd7f63c2674c" xmlns:ns3="8664e533-5126-42c0-97f2-5815fbc64334" targetNamespace="http://schemas.microsoft.com/office/2006/metadata/properties" ma:root="true" ma:fieldsID="ee032c73177384461d9b5984030989b3" ns2:_="" ns3:_="">
    <xsd:import namespace="b63ba81d-2035-4b34-8492-dd7f63c2674c"/>
    <xsd:import namespace="8664e533-5126-42c0-97f2-5815fbc6433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O_x002f_I" minOccurs="0"/>
                <xsd:element ref="ns3:OL" minOccurs="0"/>
                <xsd:element ref="ns3:IL" minOccurs="0"/>
                <xsd:element ref="ns3:Technik" minOccurs="0"/>
                <xsd:element ref="ns2:_dlc_DocId" minOccurs="0"/>
                <xsd:element ref="ns2:_dlc_DocIdUrl" minOccurs="0"/>
                <xsd:element ref="ns2:_dlc_DocIdPersistId" minOccurs="0"/>
                <xsd:element ref="ns3:Stav" minOccurs="0"/>
                <xsd:element ref="ns3:Pozn_x00e1_mka" minOccurs="0"/>
                <xsd:element ref="ns3:MediaServiceMetadata" minOccurs="0"/>
                <xsd:element ref="ns3:MediaServiceFastMetadata" minOccurs="0"/>
                <xsd:element ref="ns3:Od" minOccurs="0"/>
                <xsd:element ref="ns3:Do" minOccurs="0"/>
                <xsd:element ref="ns3:Z_x00e1_m_x011b_r" minOccurs="0"/>
                <xsd:element ref="ns3:Financov_x00e1_n_x00ed_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P_x0159__x00ed_znak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J_x00e1_chym_x002d_Z_x00e1_m_x011b_r" minOccurs="0"/>
                <xsd:element ref="ns3:Realizac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ba81d-2035-4b34-8492-dd7f63c2674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64e533-5126-42c0-97f2-5815fbc64334" elementFormDefault="qualified">
    <xsd:import namespace="http://schemas.microsoft.com/office/2006/documentManagement/types"/>
    <xsd:import namespace="http://schemas.microsoft.com/office/infopath/2007/PartnerControls"/>
    <xsd:element name="O_x002f_I" ma:index="10" nillable="true" ma:displayName="O/I" ma:format="Dropdown" ma:internalName="O_x002f_I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Oprava"/>
                        <xsd:enumeration value="Investice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OL" ma:index="11" nillable="true" ma:displayName="OL" ma:format="Dropdown" ma:internalName="OL">
      <xsd:simpleType>
        <xsd:restriction base="dms:Text">
          <xsd:maxLength value="255"/>
        </xsd:restriction>
      </xsd:simpleType>
    </xsd:element>
    <xsd:element name="IL" ma:index="12" nillable="true" ma:displayName="IL" ma:format="Dropdown" ma:internalName="IL">
      <xsd:simpleType>
        <xsd:restriction base="dms:Text">
          <xsd:maxLength value="255"/>
        </xsd:restriction>
      </xsd:simpleType>
    </xsd:element>
    <xsd:element name="Technik" ma:index="13" nillable="true" ma:displayName="Technik" ma:format="Dropdown" ma:list="UserInfo" ma:SharePointGroup="0" ma:internalName="Technik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v" ma:index="17" nillable="true" ma:displayName="Stav" ma:format="Dropdown" ma:internalName="Stav">
      <xsd:simpleType>
        <xsd:restriction base="dms:Choice">
          <xsd:enumeration value="Návrh záměru"/>
          <xsd:enumeration value="Schválený záměr"/>
          <xsd:enumeration value="Nové"/>
          <xsd:enumeration value="Výběr zhotovitele"/>
          <xsd:enumeration value="Probíhá"/>
          <xsd:enumeration value="Ukončeno"/>
          <xsd:enumeration value="Zrušeno"/>
          <xsd:enumeration value="Pozastaveno"/>
          <xsd:enumeration value="Podpis SoD"/>
          <xsd:enumeration value="Probíhá VŘ"/>
          <xsd:enumeration value="Předané staveniště"/>
        </xsd:restriction>
      </xsd:simpleType>
    </xsd:element>
    <xsd:element name="Pozn_x00e1_mka" ma:index="18" nillable="true" ma:displayName="Poznámka" ma:format="Dropdown" ma:internalName="Pozn_x00e1_mka">
      <xsd:simpleType>
        <xsd:restriction base="dms:Note">
          <xsd:maxLength value="255"/>
        </xsd:restriction>
      </xsd:simple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Od" ma:index="21" nillable="true" ma:displayName="Od" ma:description="Předpoklad zahájení realizace" ma:format="DateOnly" ma:internalName="Od">
      <xsd:simpleType>
        <xsd:restriction base="dms:DateTime"/>
      </xsd:simpleType>
    </xsd:element>
    <xsd:element name="Do" ma:index="22" nillable="true" ma:displayName="Do" ma:description="Předpoklad ukončení akce" ma:format="DateOnly" ma:internalName="Do">
      <xsd:simpleType>
        <xsd:restriction base="dms:DateTime"/>
      </xsd:simpleType>
    </xsd:element>
    <xsd:element name="Z_x00e1_m_x011b_r" ma:index="23" nillable="true" ma:displayName="Záměr" ma:description="Přidělené číslo záměru" ma:format="Dropdown" ma:internalName="Z_x00e1_m_x011b_r">
      <xsd:simpleType>
        <xsd:restriction base="dms:Text">
          <xsd:maxLength value="255"/>
        </xsd:restriction>
      </xsd:simpleType>
    </xsd:element>
    <xsd:element name="Financov_x00e1_n_x00ed_" ma:index="24" nillable="true" ma:displayName="Financování" ma:format="Dropdown" ma:internalName="Financov_x00e1_n_x00ed_">
      <xsd:simpleType>
        <xsd:restriction base="dms:Choice">
          <xsd:enumeration value="VZ"/>
          <xsd:enumeration value="DVT"/>
          <xsd:enumeration value="SFDI"/>
          <xsd:enumeration value="PŠ"/>
          <xsd:enumeration value="OPŽP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75c14e7-7a37-4663-861c-1ec0a0fc8f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_x0159__x00ed_znak" ma:index="30" nillable="true" ma:displayName="Příznak" ma:description="Heslovité příznaky" ma:format="Dropdown" ma:internalName="P_x0159__x00ed_znak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Š"/>
                    <xsd:enumeration value="Havárie"/>
                    <xsd:enumeration value="Sociálně odpovědné zadávání"/>
                    <xsd:enumeration value="Priorita"/>
                  </xsd:restriction>
                </xsd:simpleType>
              </xsd:element>
            </xsd:sequence>
          </xsd:extension>
        </xsd:complexContent>
      </xsd:complex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2" nillable="true" ma:displayName="Location" ma:internalName="MediaServiceLocation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J_x00e1_chym_x002d_Z_x00e1_m_x011b_r" ma:index="36" nillable="true" ma:displayName="Jáchym - Záměr" ma:format="Hyperlink" ma:internalName="J_x00e1_chym_x002d_Z_x00e1_m_x011b_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ealizace" ma:index="37" nillable="true" ma:displayName="Realizace" ma:format="Dropdown" ma:internalName="Realizace">
      <xsd:simpleType>
        <xsd:restriction base="dms:Text">
          <xsd:maxLength value="255"/>
        </xsd:restriction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5ECA69B4CC39459CF879808734A6B5" ma:contentTypeVersion="18" ma:contentTypeDescription="Vytvoří nový dokument" ma:contentTypeScope="" ma:versionID="2b86bceff7f12c0bf0918c4d801fa3ef">
  <xsd:schema xmlns:xsd="http://www.w3.org/2001/XMLSchema" xmlns:xs="http://www.w3.org/2001/XMLSchema" xmlns:p="http://schemas.microsoft.com/office/2006/metadata/properties" xmlns:ns2="29ed0e5a-0378-45b4-a990-92aa170f3820" xmlns:ns3="4df82892-9f05-4115-b8bf-20a77a76b5d2" targetNamespace="http://schemas.microsoft.com/office/2006/metadata/properties" ma:root="true" ma:fieldsID="789c91f5dbce59a8a944cd2bc21dbd36" ns2:_="" ns3:_="">
    <xsd:import namespace="29ed0e5a-0378-45b4-a990-92aa170f3820"/>
    <xsd:import namespace="4df82892-9f05-4115-b8bf-20a77a76b5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ed0e5a-0378-45b4-a990-92aa170f38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75c14e7-7a37-4663-861c-1ec0a0fc8f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82892-9f05-4115-b8bf-20a77a76b5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a4326ac-fbff-448f-9331-72fd366025f5}" ma:internalName="TaxCatchAll" ma:showField="CatchAllData" ma:web="4df82892-9f05-4115-b8bf-20a77a76b5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ed0e5a-0378-45b4-a990-92aa170f3820">
      <Terms xmlns="http://schemas.microsoft.com/office/infopath/2007/PartnerControls"/>
    </lcf76f155ced4ddcb4097134ff3c332f>
    <TaxCatchAll xmlns="4df82892-9f05-4115-b8bf-20a77a76b5d2" xsi:nil="true"/>
  </documentManagement>
</p:properties>
</file>

<file path=customXml/itemProps1.xml><?xml version="1.0" encoding="utf-8"?>
<ds:datastoreItem xmlns:ds="http://schemas.openxmlformats.org/officeDocument/2006/customXml" ds:itemID="{94AE9D00-84B8-4994-9351-BA2AB1E15FC6}"/>
</file>

<file path=customXml/itemProps2.xml><?xml version="1.0" encoding="utf-8"?>
<ds:datastoreItem xmlns:ds="http://schemas.openxmlformats.org/officeDocument/2006/customXml" ds:itemID="{21373276-2298-4719-85AF-8B860EAB4569}"/>
</file>

<file path=customXml/itemProps3.xml><?xml version="1.0" encoding="utf-8"?>
<ds:datastoreItem xmlns:ds="http://schemas.openxmlformats.org/officeDocument/2006/customXml" ds:itemID="{D0F340FB-9EA9-4B86-B144-B8E8A5C0A22A}"/>
</file>

<file path=customXml/itemProps4.xml><?xml version="1.0" encoding="utf-8"?>
<ds:datastoreItem xmlns:ds="http://schemas.openxmlformats.org/officeDocument/2006/customXml" ds:itemID="{69D9BCDE-0CF5-4489-8C21-097C277C3E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 Zamlinská</dc:creator>
  <cp:keywords/>
  <dc:description/>
  <cp:lastModifiedBy>Klofáč Jan</cp:lastModifiedBy>
  <cp:revision/>
  <dcterms:created xsi:type="dcterms:W3CDTF">2024-04-19T09:06:24Z</dcterms:created>
  <dcterms:modified xsi:type="dcterms:W3CDTF">2025-08-20T07:21:35Z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0x010100C65ECA69B4CC39459CF879808734A6B5</vt:lpwstr>
  </property>
  <property fmtid="{D5CDD505-2E9C-101B-9397-08002B2CF9AE}" pid="3" name="_dlc_DocIdItemGuid">
    <vt:lpwstr>53606a25-2018-44b4-a37c-c3a5e476869c</vt:lpwstr>
  </property>
  <property fmtid="{D5CDD505-2E9C-101B-9397-08002B2CF9AE}" pid="4" name="MediaServiceImageTags">
    <vt:lpwstr/>
  </property>
</Properties>
</file>