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checkCompatibility="1"/>
  <mc:AlternateContent xmlns:mc="http://schemas.openxmlformats.org/markup-compatibility/2006">
    <mc:Choice Requires="x15">
      <x15ac:absPath xmlns:x15ac="http://schemas.microsoft.com/office/spreadsheetml/2010/11/ac" url="Q:\Data\Dotace\VZ\2026\Z2\Z2_Trebovka_Usti_nad_Orlici_seceni\ZD\"/>
    </mc:Choice>
  </mc:AlternateContent>
  <bookViews>
    <workbookView xWindow="0" yWindow="0" windowWidth="28800" windowHeight="12210"/>
  </bookViews>
  <sheets>
    <sheet name="Plán sečení 2026-2028." sheetId="9" r:id="rId1"/>
  </sheets>
  <definedNames>
    <definedName name="ceníkový_kód">#REF!</definedName>
    <definedName name="datum">#REF!</definedName>
    <definedName name="datum1">#REF!</definedName>
    <definedName name="datum2">#REF!</definedName>
    <definedName name="datum3">#REF!</definedName>
    <definedName name="datum4">#REF!</definedName>
    <definedName name="datum5">#REF!</definedName>
    <definedName name="datum6">#REF!</definedName>
    <definedName name="datum7">#REF!</definedName>
    <definedName name="datum8">#REF!</definedName>
    <definedName name="datum9">#REF!</definedName>
    <definedName name="vypracoval">#REF!</definedName>
    <definedName name="vypracoval1">#REF!</definedName>
    <definedName name="vypracoval2">#REF!</definedName>
    <definedName name="vypracoval3">#REF!</definedName>
    <definedName name="vypracoval4">#REF!</definedName>
    <definedName name="vypracoval5">#REF!</definedName>
    <definedName name="vypracoval6">#REF!</definedName>
    <definedName name="vypracoval7">#REF!</definedName>
    <definedName name="vypracoval8">#REF!</definedName>
    <definedName name="vypracoval9">#REF!</definedName>
  </definedNames>
  <calcPr calcId="162913"/>
</workbook>
</file>

<file path=xl/calcChain.xml><?xml version="1.0" encoding="utf-8"?>
<calcChain xmlns="http://schemas.openxmlformats.org/spreadsheetml/2006/main">
  <c r="K25" i="9" l="1"/>
  <c r="R25" i="9" s="1"/>
  <c r="K24" i="9"/>
  <c r="K23" i="9"/>
  <c r="Q23" i="9" s="1"/>
  <c r="K22" i="9"/>
  <c r="K21" i="9"/>
  <c r="Q21" i="9" s="1"/>
  <c r="K20" i="9"/>
  <c r="K19" i="9"/>
  <c r="R19" i="9" s="1"/>
  <c r="K18" i="9"/>
  <c r="K17" i="9"/>
  <c r="Q17" i="9" s="1"/>
  <c r="K16" i="9"/>
  <c r="K15" i="9"/>
  <c r="Q15" i="9" s="1"/>
  <c r="K14" i="9"/>
  <c r="K13" i="9"/>
  <c r="Q13" i="9" s="1"/>
  <c r="K12" i="9"/>
  <c r="K11" i="9"/>
  <c r="R11" i="9" s="1"/>
  <c r="K10" i="9"/>
  <c r="Q25" i="9"/>
  <c r="O25" i="9"/>
  <c r="J25" i="9"/>
  <c r="O24" i="9"/>
  <c r="J24" i="9"/>
  <c r="O23" i="9"/>
  <c r="J23" i="9"/>
  <c r="R23" i="9" s="1"/>
  <c r="O22" i="9"/>
  <c r="J22" i="9"/>
  <c r="O21" i="9"/>
  <c r="J21" i="9"/>
  <c r="O20" i="9"/>
  <c r="J20" i="9"/>
  <c r="Q19" i="9"/>
  <c r="O19" i="9"/>
  <c r="J19" i="9"/>
  <c r="P19" i="9" s="1"/>
  <c r="O18" i="9"/>
  <c r="J18" i="9"/>
  <c r="O17" i="9"/>
  <c r="J17" i="9"/>
  <c r="O16" i="9"/>
  <c r="J16" i="9"/>
  <c r="O15" i="9"/>
  <c r="J15" i="9"/>
  <c r="O14" i="9"/>
  <c r="J14" i="9"/>
  <c r="O13" i="9"/>
  <c r="J13" i="9"/>
  <c r="O12" i="9"/>
  <c r="J12" i="9"/>
  <c r="O11" i="9"/>
  <c r="J11" i="9"/>
  <c r="O10" i="9"/>
  <c r="J10" i="9"/>
  <c r="P20" i="9" l="1"/>
  <c r="P13" i="9"/>
  <c r="Q11" i="9"/>
  <c r="P17" i="9"/>
  <c r="R16" i="9"/>
  <c r="R15" i="9"/>
  <c r="P25" i="9"/>
  <c r="S25" i="9" s="1"/>
  <c r="R24" i="9"/>
  <c r="P24" i="9"/>
  <c r="R22" i="9"/>
  <c r="P21" i="9"/>
  <c r="R20" i="9"/>
  <c r="S19" i="9"/>
  <c r="R18" i="9"/>
  <c r="P16" i="9"/>
  <c r="P15" i="9"/>
  <c r="R14" i="9"/>
  <c r="P12" i="9"/>
  <c r="R12" i="9"/>
  <c r="P11" i="9"/>
  <c r="P10" i="9"/>
  <c r="R10" i="9"/>
  <c r="R13" i="9"/>
  <c r="R21" i="9"/>
  <c r="Q12" i="9"/>
  <c r="Q16" i="9"/>
  <c r="Q20" i="9"/>
  <c r="Q24" i="9"/>
  <c r="R17" i="9"/>
  <c r="P23" i="9"/>
  <c r="S23" i="9" s="1"/>
  <c r="J26" i="9"/>
  <c r="P14" i="9"/>
  <c r="P22" i="9"/>
  <c r="Q10" i="9"/>
  <c r="Q14" i="9"/>
  <c r="Q18" i="9"/>
  <c r="Q22" i="9"/>
  <c r="P18" i="9"/>
  <c r="S13" i="9" l="1"/>
  <c r="S21" i="9"/>
  <c r="S17" i="9"/>
  <c r="S12" i="9"/>
  <c r="S10" i="9"/>
  <c r="S11" i="9"/>
  <c r="S24" i="9"/>
  <c r="S16" i="9"/>
  <c r="S15" i="9"/>
  <c r="S22" i="9"/>
  <c r="S20" i="9"/>
  <c r="P26" i="9"/>
  <c r="Q26" i="9"/>
  <c r="S14" i="9"/>
  <c r="R26" i="9"/>
  <c r="S18" i="9"/>
  <c r="S26" i="9" l="1"/>
</calcChain>
</file>

<file path=xl/sharedStrings.xml><?xml version="1.0" encoding="utf-8"?>
<sst xmlns="http://schemas.openxmlformats.org/spreadsheetml/2006/main" count="187" uniqueCount="84">
  <si>
    <t>MJ</t>
  </si>
  <si>
    <t>Výkon</t>
  </si>
  <si>
    <t>Kč/MJ</t>
  </si>
  <si>
    <t>ř.km.</t>
  </si>
  <si>
    <t>LB/PB</t>
  </si>
  <si>
    <t xml:space="preserve">VT </t>
  </si>
  <si>
    <t>CK</t>
  </si>
  <si>
    <t>množství MJ</t>
  </si>
  <si>
    <t>Celkem</t>
  </si>
  <si>
    <t>č.</t>
  </si>
  <si>
    <t>k.ú.</t>
  </si>
  <si>
    <t>Lokalita</t>
  </si>
  <si>
    <t>Příloha č.1</t>
  </si>
  <si>
    <t>Ceník výkonů sečení</t>
  </si>
  <si>
    <t>1.</t>
  </si>
  <si>
    <t>doplní objednatel</t>
  </si>
  <si>
    <t>doplní zhotovitel</t>
  </si>
  <si>
    <t>Číslo akce objednatele:</t>
  </si>
  <si>
    <t>Plán sečení</t>
  </si>
  <si>
    <t xml:space="preserve">Ostatní podmínky: </t>
  </si>
  <si>
    <t>Sečení travního porostu s ponecháním na místě 
v rovině a ve svahu do 1:1</t>
  </si>
  <si>
    <t>Sečení  travního porostu  s odvozem 
v rovině a ve svahu do 1:1</t>
  </si>
  <si>
    <t>Sečení  travního porostu s ponecháním na místě 
ve svahu přes 1:1</t>
  </si>
  <si>
    <t>Sečení  travního porostu s odvozem 
ve svahu přes 1:1</t>
  </si>
  <si>
    <t>Sečení  vodního rostlinstva s ponecháním na místě 
v rovině a ve svahu do 1:1</t>
  </si>
  <si>
    <t>Sečení  vodního rostlinstva  s odvozem 
v rovině a ve svahu do 1:1</t>
  </si>
  <si>
    <t>Sečení  vodního rostlinstva s ponecháním na místě  
ve svahu přes 1:1</t>
  </si>
  <si>
    <t>Sečení  vodního rostlinstva  s odvozem  
ve svahu přes 1:1</t>
  </si>
  <si>
    <t>2.</t>
  </si>
  <si>
    <t>3.</t>
  </si>
  <si>
    <t>4.</t>
  </si>
  <si>
    <t>5.</t>
  </si>
  <si>
    <t>6.</t>
  </si>
  <si>
    <t>1 seč</t>
  </si>
  <si>
    <t>2 seč</t>
  </si>
  <si>
    <t>3 seč</t>
  </si>
  <si>
    <t>Celkem Kč (max)</t>
  </si>
  <si>
    <t>poznámka pro plán sečení</t>
  </si>
  <si>
    <t>od</t>
  </si>
  <si>
    <t>do</t>
  </si>
  <si>
    <t>počet sečí za rok</t>
  </si>
  <si>
    <t>Ceníková položka "Sečení vodního rostlinstva" zahrnuje i výkon sečení ruderálních porostů navazujícího břehového porostu.</t>
  </si>
  <si>
    <t xml:space="preserve">Náklady na odvoz a poplatek za uložení posečeného materiálu jsou nákladem zhotovitele. </t>
  </si>
  <si>
    <t>U výkonů obsahujících ponechání posečeného materiálu na místě je požadováno, aby tento materiál byl v podobě mulče, tj. pokrácen nebo podrcen na menší části.</t>
  </si>
  <si>
    <t>Sečením se rozumí celoplošné sečení, při kterém nesmí být poškozeny v ploše rostoucí dřeviny (výsadby, soliterní stromy, cílové keře apod.).</t>
  </si>
  <si>
    <t>Kč</t>
  </si>
  <si>
    <t>Sečení vodního rostlinstva s vyhrnutím za břeh. hranu 
v rovině a ve svahu do 1:1</t>
  </si>
  <si>
    <t>Sečení vodního rostlinstva s vyhrnutím za břeh. hranu 
ve svahu přes 1:1</t>
  </si>
  <si>
    <t>Sečením se rozumí, ruční nebo mechanické (bez rozdílu použitého prostředku – křovinořez, sekačka, mulčovač….) setnutí porostu nacházejícího se na hrázi, 
v korytě (na břehu, na svahu koryta, bermách, na dně nebo na vodní  hladině) nebo na jiných určených pozemcícch. Sečením bude dosaženo max 10 cm výšky porostu po provedení výkonu.</t>
  </si>
  <si>
    <t>V případě, že je v rámci jedné ceníkové položky prováděn i jiný výkon prací 
do 10% z plochy, jedná se stále o stejnou ceníkovou položku.</t>
  </si>
  <si>
    <t>1.seč</t>
  </si>
  <si>
    <t>2.seč</t>
  </si>
  <si>
    <t>3.seč</t>
  </si>
  <si>
    <t>Ceníkový kód (CK)</t>
  </si>
  <si>
    <t>datum zahájení</t>
  </si>
  <si>
    <t>datum ukončení</t>
  </si>
  <si>
    <t>Orientační termíny zahájení a dokončení sečí v každém kalendářním roce:</t>
  </si>
  <si>
    <t>PBP200</t>
  </si>
  <si>
    <t>PBP201</t>
  </si>
  <si>
    <t>PBP202</t>
  </si>
  <si>
    <t>PBP203</t>
  </si>
  <si>
    <t>PBP204</t>
  </si>
  <si>
    <t>PBP205</t>
  </si>
  <si>
    <t>PBP206</t>
  </si>
  <si>
    <t>PBP207</t>
  </si>
  <si>
    <t>PBP208</t>
  </si>
  <si>
    <t>PBP209</t>
  </si>
  <si>
    <t>Evidenční číslo smlouvy objednatele:</t>
  </si>
  <si>
    <t>Evidenční číslo smlouvy zhotovitele:</t>
  </si>
  <si>
    <t>PB</t>
  </si>
  <si>
    <t>Třebovka</t>
  </si>
  <si>
    <t>LB</t>
  </si>
  <si>
    <t>Hylváty</t>
  </si>
  <si>
    <t>Dlouhá Třebová</t>
  </si>
  <si>
    <t>Ústí nad Orlicí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</si>
  <si>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</si>
  <si>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</si>
  <si>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1.6.</t>
  </si>
  <si>
    <t>15.7.</t>
  </si>
  <si>
    <t>1.9.</t>
  </si>
  <si>
    <t>30.9.</t>
  </si>
  <si>
    <t>Třebovka, Ústí nad Orlicí – Dlouhá Třebová, sečení upravených částí VT</t>
  </si>
  <si>
    <t>místy obtížně přístupné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</si>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</sst>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0.000"/>
  </numFmts>
  <fonts count="15" x14ac:knownFonts="1">
    <font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2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4"/>
      <color rgb="FF000000"/>
      <name val="Calibri"/>
      <family val="2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/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7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/>
    <xf numFmtId="0" fontId="7" fillId="3" borderId="1" xfId="0" applyFont="1" applyFill="1" applyBorder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 wrapText="1"/>
    </xf>
    <xf numFmtId="0" fontId="7" fillId="3" borderId="1" xfId="1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/>
    <xf numFmtId="0" fontId="6" fillId="4" borderId="1" xfId="0" applyFont="1" applyFill="1" applyBorder="1" applyAlignment="1">
      <alignment horizontal="left" vertical="top"/>
    </xf>
    <xf numFmtId="0" fontId="6" fillId="4" borderId="1" xfId="0" applyFont="1" applyFill="1" applyBorder="1" applyAlignment="1"/>
    <xf numFmtId="0" fontId="6" fillId="4" borderId="4" xfId="0" applyFont="1" applyFill="1" applyBorder="1"/>
    <xf numFmtId="1" fontId="6" fillId="3" borderId="1" xfId="0" applyNumberFormat="1" applyFont="1" applyFill="1" applyBorder="1"/>
    <xf numFmtId="0" fontId="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/>
    <xf numFmtId="0" fontId="7" fillId="0" borderId="0" xfId="0" applyFont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165" fontId="6" fillId="0" borderId="3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3" fontId="6" fillId="0" borderId="3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/>
    <xf numFmtId="4" fontId="12" fillId="3" borderId="1" xfId="0" applyNumberFormat="1" applyFont="1" applyFill="1" applyBorder="1"/>
    <xf numFmtId="0" fontId="13" fillId="0" borderId="0" xfId="0" applyFont="1"/>
    <xf numFmtId="0" fontId="14" fillId="0" borderId="0" xfId="0" applyFont="1" applyBorder="1" applyAlignment="1">
      <alignment horizontal="left"/>
    </xf>
    <xf numFmtId="4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Protection="1">
      <protection locked="0"/>
    </xf>
    <xf numFmtId="0" fontId="7" fillId="3" borderId="1" xfId="0" applyFont="1" applyFill="1" applyBorder="1" applyAlignment="1">
      <alignment horizontal="center"/>
    </xf>
    <xf numFmtId="4" fontId="6" fillId="0" borderId="3" xfId="0" applyNumberFormat="1" applyFont="1" applyFill="1" applyBorder="1" applyAlignment="1" applyProtection="1">
      <alignment horizontal="right"/>
      <protection locked="0"/>
    </xf>
    <xf numFmtId="4" fontId="6" fillId="0" borderId="15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vertical="top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4" fontId="7" fillId="3" borderId="2" xfId="1" applyNumberFormat="1" applyFont="1" applyFill="1" applyBorder="1" applyAlignment="1">
      <alignment horizontal="center" vertical="top" wrapText="1"/>
    </xf>
    <xf numFmtId="4" fontId="7" fillId="3" borderId="3" xfId="1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7" fillId="3" borderId="14" xfId="0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workbookViewId="0">
      <selection activeCell="J31" sqref="J31"/>
    </sheetView>
  </sheetViews>
  <sheetFormatPr defaultColWidth="9.1640625" defaultRowHeight="11.25" x14ac:dyDescent="0.2"/>
  <cols>
    <col min="1" max="1" width="5.6640625" style="2" customWidth="1"/>
    <col min="2" max="2" width="38.6640625" style="2" customWidth="1"/>
    <col min="3" max="3" width="25.6640625" style="2" customWidth="1"/>
    <col min="4" max="4" width="22.6640625" style="2" customWidth="1"/>
    <col min="5" max="5" width="9.6640625" style="2" customWidth="1"/>
    <col min="6" max="6" width="9.1640625" style="2"/>
    <col min="7" max="7" width="11.6640625" style="2" customWidth="1"/>
    <col min="8" max="9" width="9.6640625" style="2" customWidth="1"/>
    <col min="10" max="10" width="11.5" style="2" customWidth="1"/>
    <col min="11" max="11" width="12.6640625" style="2" customWidth="1"/>
    <col min="12" max="15" width="9.6640625" style="2" customWidth="1"/>
    <col min="16" max="18" width="11.6640625" style="2" customWidth="1"/>
    <col min="19" max="19" width="14" style="2" customWidth="1"/>
    <col min="20" max="20" width="18.5" style="2" customWidth="1"/>
    <col min="21" max="16384" width="9.1640625" style="2"/>
  </cols>
  <sheetData>
    <row r="1" spans="1:20" ht="25.5" x14ac:dyDescent="0.35">
      <c r="A1" s="1" t="s">
        <v>18</v>
      </c>
      <c r="C1" s="45" t="s">
        <v>81</v>
      </c>
      <c r="D1" s="46"/>
      <c r="E1" s="46"/>
      <c r="F1" s="46"/>
      <c r="G1" s="46"/>
      <c r="H1" s="46"/>
      <c r="I1" s="3"/>
      <c r="J1" s="3"/>
      <c r="K1" s="3"/>
      <c r="L1" s="3"/>
      <c r="M1" s="3"/>
      <c r="T1" s="8" t="s">
        <v>12</v>
      </c>
    </row>
    <row r="2" spans="1:20" s="4" customFormat="1" ht="21.6" customHeight="1" x14ac:dyDescent="0.2">
      <c r="B2" s="6" t="s">
        <v>67</v>
      </c>
      <c r="D2" s="48" t="s">
        <v>15</v>
      </c>
      <c r="E2" s="5"/>
      <c r="F2" s="5"/>
      <c r="G2" s="78" t="s">
        <v>56</v>
      </c>
      <c r="H2" s="78"/>
      <c r="I2" s="78"/>
      <c r="J2" s="78"/>
      <c r="K2" s="28"/>
      <c r="L2" s="29" t="s">
        <v>54</v>
      </c>
      <c r="M2" s="29" t="s">
        <v>55</v>
      </c>
      <c r="N2" s="22"/>
      <c r="O2" s="5"/>
      <c r="Q2" s="5"/>
    </row>
    <row r="3" spans="1:20" s="4" customFormat="1" ht="21.6" customHeight="1" x14ac:dyDescent="0.2">
      <c r="A3" s="6"/>
      <c r="B3" s="6" t="s">
        <v>68</v>
      </c>
      <c r="D3" s="48" t="s">
        <v>16</v>
      </c>
      <c r="E3" s="5"/>
      <c r="F3" s="5"/>
      <c r="G3" s="21"/>
      <c r="H3" s="22"/>
      <c r="I3" s="22"/>
      <c r="J3" s="22"/>
      <c r="K3" s="23" t="s">
        <v>50</v>
      </c>
      <c r="L3" s="33" t="s">
        <v>77</v>
      </c>
      <c r="M3" s="33" t="s">
        <v>78</v>
      </c>
      <c r="O3" s="5"/>
      <c r="P3" s="5"/>
      <c r="Q3" s="5"/>
    </row>
    <row r="4" spans="1:20" s="4" customFormat="1" ht="21.6" customHeight="1" x14ac:dyDescent="0.2">
      <c r="A4" s="6"/>
      <c r="B4" s="6" t="s">
        <v>17</v>
      </c>
      <c r="D4" s="34">
        <v>722260114</v>
      </c>
      <c r="J4" s="22"/>
      <c r="K4" s="23" t="s">
        <v>51</v>
      </c>
      <c r="L4" s="33" t="s">
        <v>79</v>
      </c>
      <c r="M4" s="33" t="s">
        <v>80</v>
      </c>
      <c r="O4" s="5"/>
      <c r="P4" s="5"/>
      <c r="Q4" s="5"/>
    </row>
    <row r="5" spans="1:20" s="4" customFormat="1" ht="21.6" customHeight="1" x14ac:dyDescent="0.2">
      <c r="A5" s="6"/>
      <c r="E5" s="5"/>
      <c r="F5" s="5"/>
      <c r="G5" s="5"/>
      <c r="H5" s="5"/>
      <c r="I5" s="5"/>
      <c r="J5" s="5"/>
      <c r="K5" s="23" t="s">
        <v>52</v>
      </c>
      <c r="L5" s="33" t="s">
        <v>83</v>
      </c>
      <c r="M5" s="33" t="s">
        <v>83</v>
      </c>
      <c r="O5" s="5"/>
      <c r="P5" s="5"/>
      <c r="Q5" s="5"/>
    </row>
    <row r="6" spans="1:20" s="4" customFormat="1" ht="17.25" customHeight="1" x14ac:dyDescent="0.2">
      <c r="A6" s="6"/>
      <c r="B6" s="6"/>
      <c r="D6" s="7"/>
      <c r="E6" s="5"/>
      <c r="F6" s="5"/>
      <c r="N6" s="5"/>
      <c r="O6" s="5"/>
      <c r="P6" s="5"/>
      <c r="Q6" s="5"/>
    </row>
    <row r="7" spans="1:20" s="4" customFormat="1" ht="12.75" x14ac:dyDescent="0.2"/>
    <row r="8" spans="1:20" s="4" customFormat="1" ht="25.5" customHeight="1" x14ac:dyDescent="0.2">
      <c r="A8" s="74" t="s">
        <v>9</v>
      </c>
      <c r="B8" s="74" t="s">
        <v>11</v>
      </c>
      <c r="C8" s="74" t="s">
        <v>10</v>
      </c>
      <c r="D8" s="74" t="s">
        <v>5</v>
      </c>
      <c r="E8" s="79" t="s">
        <v>3</v>
      </c>
      <c r="F8" s="80"/>
      <c r="G8" s="74" t="s">
        <v>4</v>
      </c>
      <c r="H8" s="74" t="s">
        <v>6</v>
      </c>
      <c r="I8" s="74" t="s">
        <v>0</v>
      </c>
      <c r="J8" s="55" t="s">
        <v>7</v>
      </c>
      <c r="K8" s="74" t="s">
        <v>2</v>
      </c>
      <c r="L8" s="74" t="s">
        <v>33</v>
      </c>
      <c r="M8" s="74" t="s">
        <v>34</v>
      </c>
      <c r="N8" s="74" t="s">
        <v>35</v>
      </c>
      <c r="O8" s="76" t="s">
        <v>40</v>
      </c>
      <c r="P8" s="20">
        <v>2026</v>
      </c>
      <c r="Q8" s="20">
        <v>2027</v>
      </c>
      <c r="R8" s="20">
        <v>2028</v>
      </c>
      <c r="S8" s="55" t="s">
        <v>36</v>
      </c>
      <c r="T8" s="55" t="s">
        <v>37</v>
      </c>
    </row>
    <row r="9" spans="1:20" s="4" customFormat="1" ht="12.75" x14ac:dyDescent="0.2">
      <c r="A9" s="75"/>
      <c r="B9" s="75"/>
      <c r="C9" s="75"/>
      <c r="D9" s="75"/>
      <c r="E9" s="49" t="s">
        <v>38</v>
      </c>
      <c r="F9" s="49" t="s">
        <v>39</v>
      </c>
      <c r="G9" s="75"/>
      <c r="H9" s="75"/>
      <c r="I9" s="75"/>
      <c r="J9" s="56"/>
      <c r="K9" s="75"/>
      <c r="L9" s="75"/>
      <c r="M9" s="75"/>
      <c r="N9" s="75"/>
      <c r="O9" s="77"/>
      <c r="P9" s="17" t="s">
        <v>45</v>
      </c>
      <c r="Q9" s="17" t="s">
        <v>45</v>
      </c>
      <c r="R9" s="17" t="s">
        <v>45</v>
      </c>
      <c r="S9" s="56"/>
      <c r="T9" s="56"/>
    </row>
    <row r="10" spans="1:20" s="4" customFormat="1" ht="18.75" customHeight="1" x14ac:dyDescent="0.2">
      <c r="A10" s="10">
        <v>1</v>
      </c>
      <c r="B10" s="32" t="s">
        <v>74</v>
      </c>
      <c r="C10" s="32" t="s">
        <v>72</v>
      </c>
      <c r="D10" s="30" t="s">
        <v>70</v>
      </c>
      <c r="E10" s="36">
        <v>0</v>
      </c>
      <c r="F10" s="36">
        <v>0.86099999999999999</v>
      </c>
      <c r="G10" s="35" t="s">
        <v>69</v>
      </c>
      <c r="H10" s="37" t="s">
        <v>58</v>
      </c>
      <c r="I10" s="35" t="s">
        <v>75</v>
      </c>
      <c r="J10" s="38">
        <f>4586</f>
        <v>4586</v>
      </c>
      <c r="K10" s="50">
        <f>J31</f>
        <v>0</v>
      </c>
      <c r="L10" s="38">
        <v>1</v>
      </c>
      <c r="M10" s="38">
        <v>1</v>
      </c>
      <c r="N10" s="38">
        <v>0</v>
      </c>
      <c r="O10" s="39">
        <f>SUM(L10:N10)</f>
        <v>2</v>
      </c>
      <c r="P10" s="42">
        <f>J10*O10*K10</f>
        <v>0</v>
      </c>
      <c r="Q10" s="42">
        <f>J10*K10*O10</f>
        <v>0</v>
      </c>
      <c r="R10" s="42">
        <f>J10*K10*O10</f>
        <v>0</v>
      </c>
      <c r="S10" s="42">
        <f>P10+Q10+R10</f>
        <v>0</v>
      </c>
      <c r="T10" s="57" t="s">
        <v>82</v>
      </c>
    </row>
    <row r="11" spans="1:20" s="4" customFormat="1" ht="18.75" customHeight="1" x14ac:dyDescent="0.2">
      <c r="A11" s="10">
        <v>2</v>
      </c>
      <c r="B11" s="32" t="s">
        <v>74</v>
      </c>
      <c r="C11" s="32" t="s">
        <v>72</v>
      </c>
      <c r="D11" s="30" t="s">
        <v>70</v>
      </c>
      <c r="E11" s="36">
        <v>0</v>
      </c>
      <c r="F11" s="36">
        <v>1.278</v>
      </c>
      <c r="G11" s="11" t="s">
        <v>71</v>
      </c>
      <c r="H11" s="37" t="s">
        <v>58</v>
      </c>
      <c r="I11" s="35" t="s">
        <v>75</v>
      </c>
      <c r="J11" s="40">
        <f>8706</f>
        <v>8706</v>
      </c>
      <c r="K11" s="50">
        <f>J31</f>
        <v>0</v>
      </c>
      <c r="L11" s="39">
        <v>1</v>
      </c>
      <c r="M11" s="39">
        <v>1</v>
      </c>
      <c r="N11" s="39">
        <v>0</v>
      </c>
      <c r="O11" s="39">
        <f t="shared" ref="O11:O25" si="0">SUM(L11:N11)</f>
        <v>2</v>
      </c>
      <c r="P11" s="42">
        <f t="shared" ref="P11:P25" si="1">J11*O11*K11</f>
        <v>0</v>
      </c>
      <c r="Q11" s="42">
        <f t="shared" ref="Q11:Q25" si="2">J11*K11*O11</f>
        <v>0</v>
      </c>
      <c r="R11" s="42">
        <f t="shared" ref="R11:R24" si="3">J11*K11*O11</f>
        <v>0</v>
      </c>
      <c r="S11" s="42">
        <f t="shared" ref="S11:S24" si="4">P11+Q11+R11</f>
        <v>0</v>
      </c>
      <c r="T11" s="58"/>
    </row>
    <row r="12" spans="1:20" s="4" customFormat="1" ht="18.75" customHeight="1" x14ac:dyDescent="0.2">
      <c r="A12" s="10">
        <v>3</v>
      </c>
      <c r="B12" s="32" t="s">
        <v>74</v>
      </c>
      <c r="C12" s="32" t="s">
        <v>72</v>
      </c>
      <c r="D12" s="30" t="s">
        <v>70</v>
      </c>
      <c r="E12" s="36">
        <v>1.5649999999999999</v>
      </c>
      <c r="F12" s="36">
        <v>1.9239999999999999</v>
      </c>
      <c r="G12" s="11" t="s">
        <v>71</v>
      </c>
      <c r="H12" s="37" t="s">
        <v>63</v>
      </c>
      <c r="I12" s="35" t="s">
        <v>75</v>
      </c>
      <c r="J12" s="40">
        <f>1973</f>
        <v>1973</v>
      </c>
      <c r="K12" s="50">
        <f>J36</f>
        <v>0</v>
      </c>
      <c r="L12" s="39">
        <v>1</v>
      </c>
      <c r="M12" s="39">
        <v>1</v>
      </c>
      <c r="N12" s="39">
        <v>0</v>
      </c>
      <c r="O12" s="39">
        <f t="shared" si="0"/>
        <v>2</v>
      </c>
      <c r="P12" s="42">
        <f t="shared" si="1"/>
        <v>0</v>
      </c>
      <c r="Q12" s="42">
        <f t="shared" si="2"/>
        <v>0</v>
      </c>
      <c r="R12" s="42">
        <f t="shared" si="3"/>
        <v>0</v>
      </c>
      <c r="S12" s="42">
        <f t="shared" si="4"/>
        <v>0</v>
      </c>
      <c r="T12" s="58"/>
    </row>
    <row r="13" spans="1:20" s="4" customFormat="1" ht="18.75" customHeight="1" x14ac:dyDescent="0.25">
      <c r="A13" s="10">
        <v>4</v>
      </c>
      <c r="B13" s="32" t="s">
        <v>74</v>
      </c>
      <c r="C13" s="32" t="s">
        <v>72</v>
      </c>
      <c r="D13" s="30" t="s">
        <v>70</v>
      </c>
      <c r="E13" s="36">
        <v>2.1110000000000002</v>
      </c>
      <c r="F13" s="36">
        <v>2.4649999999999999</v>
      </c>
      <c r="G13" s="11" t="s">
        <v>4</v>
      </c>
      <c r="H13" s="37" t="s">
        <v>58</v>
      </c>
      <c r="I13" s="35" t="s">
        <v>76</v>
      </c>
      <c r="J13" s="40">
        <f>(1571+2046)</f>
        <v>3617</v>
      </c>
      <c r="K13" s="50">
        <f>J31</f>
        <v>0</v>
      </c>
      <c r="L13" s="39">
        <v>1</v>
      </c>
      <c r="M13" s="39">
        <v>1</v>
      </c>
      <c r="N13" s="39">
        <v>0</v>
      </c>
      <c r="O13" s="39">
        <f t="shared" si="0"/>
        <v>2</v>
      </c>
      <c r="P13" s="42">
        <f t="shared" si="1"/>
        <v>0</v>
      </c>
      <c r="Q13" s="42">
        <f t="shared" si="2"/>
        <v>0</v>
      </c>
      <c r="R13" s="42">
        <f t="shared" si="3"/>
        <v>0</v>
      </c>
      <c r="S13" s="42">
        <f t="shared" si="4"/>
        <v>0</v>
      </c>
      <c r="T13" s="58"/>
    </row>
    <row r="14" spans="1:20" s="4" customFormat="1" ht="18.75" customHeight="1" x14ac:dyDescent="0.25">
      <c r="A14" s="10">
        <v>5</v>
      </c>
      <c r="B14" s="32" t="s">
        <v>74</v>
      </c>
      <c r="C14" s="32" t="s">
        <v>72</v>
      </c>
      <c r="D14" s="30" t="s">
        <v>70</v>
      </c>
      <c r="E14" s="36">
        <v>2.8929999999999998</v>
      </c>
      <c r="F14" s="36">
        <v>2.9649999999999999</v>
      </c>
      <c r="G14" s="11" t="s">
        <v>71</v>
      </c>
      <c r="H14" s="37" t="s">
        <v>58</v>
      </c>
      <c r="I14" s="35" t="s">
        <v>76</v>
      </c>
      <c r="J14" s="40">
        <f>244</f>
        <v>244</v>
      </c>
      <c r="K14" s="50">
        <f>J31</f>
        <v>0</v>
      </c>
      <c r="L14" s="39">
        <v>1</v>
      </c>
      <c r="M14" s="39">
        <v>1</v>
      </c>
      <c r="N14" s="39">
        <v>0</v>
      </c>
      <c r="O14" s="39">
        <f t="shared" si="0"/>
        <v>2</v>
      </c>
      <c r="P14" s="42">
        <f t="shared" si="1"/>
        <v>0</v>
      </c>
      <c r="Q14" s="42">
        <f t="shared" si="2"/>
        <v>0</v>
      </c>
      <c r="R14" s="42">
        <f t="shared" si="3"/>
        <v>0</v>
      </c>
      <c r="S14" s="42">
        <f t="shared" si="4"/>
        <v>0</v>
      </c>
      <c r="T14" s="58"/>
    </row>
    <row r="15" spans="1:20" s="4" customFormat="1" ht="18.75" customHeight="1" x14ac:dyDescent="0.25">
      <c r="A15" s="10">
        <v>6</v>
      </c>
      <c r="B15" s="32" t="s">
        <v>74</v>
      </c>
      <c r="C15" s="32" t="s">
        <v>72</v>
      </c>
      <c r="D15" s="30" t="s">
        <v>70</v>
      </c>
      <c r="E15" s="36">
        <v>3.282</v>
      </c>
      <c r="F15" s="36">
        <v>3.4140000000000001</v>
      </c>
      <c r="G15" s="11" t="s">
        <v>4</v>
      </c>
      <c r="H15" s="37" t="s">
        <v>58</v>
      </c>
      <c r="I15" s="35" t="s">
        <v>76</v>
      </c>
      <c r="J15" s="40">
        <f>(519+235)</f>
        <v>754</v>
      </c>
      <c r="K15" s="50">
        <f>J31</f>
        <v>0</v>
      </c>
      <c r="L15" s="38">
        <v>1</v>
      </c>
      <c r="M15" s="38">
        <v>1</v>
      </c>
      <c r="N15" s="39">
        <v>0</v>
      </c>
      <c r="O15" s="39">
        <f t="shared" si="0"/>
        <v>2</v>
      </c>
      <c r="P15" s="42">
        <f t="shared" si="1"/>
        <v>0</v>
      </c>
      <c r="Q15" s="42">
        <f t="shared" si="2"/>
        <v>0</v>
      </c>
      <c r="R15" s="42">
        <f t="shared" si="3"/>
        <v>0</v>
      </c>
      <c r="S15" s="42">
        <f t="shared" si="4"/>
        <v>0</v>
      </c>
      <c r="T15" s="58"/>
    </row>
    <row r="16" spans="1:20" s="4" customFormat="1" ht="18.75" customHeight="1" x14ac:dyDescent="0.25">
      <c r="A16" s="10">
        <v>7</v>
      </c>
      <c r="B16" s="32" t="s">
        <v>74</v>
      </c>
      <c r="C16" s="32" t="s">
        <v>72</v>
      </c>
      <c r="D16" s="30" t="s">
        <v>70</v>
      </c>
      <c r="E16" s="31">
        <v>3.661</v>
      </c>
      <c r="F16" s="31">
        <v>3.871</v>
      </c>
      <c r="G16" s="11" t="s">
        <v>4</v>
      </c>
      <c r="H16" s="37" t="s">
        <v>63</v>
      </c>
      <c r="I16" s="35" t="s">
        <v>76</v>
      </c>
      <c r="J16" s="40">
        <f>(1008+1104)</f>
        <v>2112</v>
      </c>
      <c r="K16" s="50">
        <f>J36</f>
        <v>0</v>
      </c>
      <c r="L16" s="39">
        <v>1</v>
      </c>
      <c r="M16" s="39">
        <v>1</v>
      </c>
      <c r="N16" s="39">
        <v>0</v>
      </c>
      <c r="O16" s="39">
        <f t="shared" si="0"/>
        <v>2</v>
      </c>
      <c r="P16" s="42">
        <f t="shared" si="1"/>
        <v>0</v>
      </c>
      <c r="Q16" s="42">
        <f t="shared" si="2"/>
        <v>0</v>
      </c>
      <c r="R16" s="42">
        <f t="shared" si="3"/>
        <v>0</v>
      </c>
      <c r="S16" s="42">
        <f t="shared" si="4"/>
        <v>0</v>
      </c>
      <c r="T16" s="58"/>
    </row>
    <row r="17" spans="1:21" s="4" customFormat="1" ht="18.75" customHeight="1" x14ac:dyDescent="0.25">
      <c r="A17" s="10">
        <v>8</v>
      </c>
      <c r="B17" s="32" t="s">
        <v>73</v>
      </c>
      <c r="C17" s="32" t="s">
        <v>73</v>
      </c>
      <c r="D17" s="30" t="s">
        <v>70</v>
      </c>
      <c r="E17" s="31">
        <v>4.7629999999999999</v>
      </c>
      <c r="F17" s="31">
        <v>4.9210000000000003</v>
      </c>
      <c r="G17" s="11" t="s">
        <v>71</v>
      </c>
      <c r="H17" s="37" t="s">
        <v>66</v>
      </c>
      <c r="I17" s="35" t="s">
        <v>76</v>
      </c>
      <c r="J17" s="40">
        <f>725</f>
        <v>725</v>
      </c>
      <c r="K17" s="50">
        <f>J39</f>
        <v>0</v>
      </c>
      <c r="L17" s="39">
        <v>1</v>
      </c>
      <c r="M17" s="39">
        <v>1</v>
      </c>
      <c r="N17" s="39">
        <v>0</v>
      </c>
      <c r="O17" s="39">
        <f t="shared" si="0"/>
        <v>2</v>
      </c>
      <c r="P17" s="42">
        <f t="shared" si="1"/>
        <v>0</v>
      </c>
      <c r="Q17" s="42">
        <f t="shared" si="2"/>
        <v>0</v>
      </c>
      <c r="R17" s="42">
        <f t="shared" si="3"/>
        <v>0</v>
      </c>
      <c r="S17" s="42">
        <f t="shared" si="4"/>
        <v>0</v>
      </c>
      <c r="T17" s="58"/>
    </row>
    <row r="18" spans="1:21" s="4" customFormat="1" ht="18.75" customHeight="1" x14ac:dyDescent="0.25">
      <c r="A18" s="10">
        <v>9</v>
      </c>
      <c r="B18" s="32" t="s">
        <v>73</v>
      </c>
      <c r="C18" s="32" t="s">
        <v>73</v>
      </c>
      <c r="D18" s="30" t="s">
        <v>70</v>
      </c>
      <c r="E18" s="31">
        <v>4.7629999999999999</v>
      </c>
      <c r="F18" s="31">
        <v>4.8</v>
      </c>
      <c r="G18" s="11" t="s">
        <v>69</v>
      </c>
      <c r="H18" s="37" t="s">
        <v>63</v>
      </c>
      <c r="I18" s="35" t="s">
        <v>76</v>
      </c>
      <c r="J18" s="40">
        <f>227</f>
        <v>227</v>
      </c>
      <c r="K18" s="50">
        <f>J36</f>
        <v>0</v>
      </c>
      <c r="L18" s="39">
        <v>1</v>
      </c>
      <c r="M18" s="39">
        <v>1</v>
      </c>
      <c r="N18" s="39">
        <v>0</v>
      </c>
      <c r="O18" s="39">
        <f t="shared" si="0"/>
        <v>2</v>
      </c>
      <c r="P18" s="42">
        <f t="shared" si="1"/>
        <v>0</v>
      </c>
      <c r="Q18" s="42">
        <f t="shared" si="2"/>
        <v>0</v>
      </c>
      <c r="R18" s="42">
        <f t="shared" si="3"/>
        <v>0</v>
      </c>
      <c r="S18" s="42">
        <f t="shared" si="4"/>
        <v>0</v>
      </c>
      <c r="T18" s="58"/>
    </row>
    <row r="19" spans="1:21" s="4" customFormat="1" ht="18.75" customHeight="1" x14ac:dyDescent="0.25">
      <c r="A19" s="10">
        <v>10</v>
      </c>
      <c r="B19" s="32" t="s">
        <v>73</v>
      </c>
      <c r="C19" s="32" t="s">
        <v>73</v>
      </c>
      <c r="D19" s="30" t="s">
        <v>70</v>
      </c>
      <c r="E19" s="31">
        <v>5.3719999999999999</v>
      </c>
      <c r="F19" s="31">
        <v>5.6820000000000004</v>
      </c>
      <c r="G19" s="11" t="s">
        <v>4</v>
      </c>
      <c r="H19" s="37" t="s">
        <v>63</v>
      </c>
      <c r="I19" s="35" t="s">
        <v>76</v>
      </c>
      <c r="J19" s="40">
        <f>(1760+1757)</f>
        <v>3517</v>
      </c>
      <c r="K19" s="50">
        <f>J36</f>
        <v>0</v>
      </c>
      <c r="L19" s="39">
        <v>1</v>
      </c>
      <c r="M19" s="39">
        <v>1</v>
      </c>
      <c r="N19" s="39">
        <v>0</v>
      </c>
      <c r="O19" s="39">
        <f t="shared" si="0"/>
        <v>2</v>
      </c>
      <c r="P19" s="42">
        <f t="shared" si="1"/>
        <v>0</v>
      </c>
      <c r="Q19" s="42">
        <f t="shared" si="2"/>
        <v>0</v>
      </c>
      <c r="R19" s="42">
        <f t="shared" si="3"/>
        <v>0</v>
      </c>
      <c r="S19" s="42">
        <f t="shared" si="4"/>
        <v>0</v>
      </c>
      <c r="T19" s="58"/>
    </row>
    <row r="20" spans="1:21" s="4" customFormat="1" ht="18.75" customHeight="1" x14ac:dyDescent="0.25">
      <c r="A20" s="10">
        <v>11</v>
      </c>
      <c r="B20" s="32" t="s">
        <v>73</v>
      </c>
      <c r="C20" s="32" t="s">
        <v>73</v>
      </c>
      <c r="D20" s="30" t="s">
        <v>70</v>
      </c>
      <c r="E20" s="31">
        <v>5.9720000000000004</v>
      </c>
      <c r="F20" s="31">
        <v>6.1769999999999996</v>
      </c>
      <c r="G20" s="11" t="s">
        <v>71</v>
      </c>
      <c r="H20" s="37" t="s">
        <v>58</v>
      </c>
      <c r="I20" s="35" t="s">
        <v>76</v>
      </c>
      <c r="J20" s="40">
        <f>1155</f>
        <v>1155</v>
      </c>
      <c r="K20" s="50">
        <f>J31</f>
        <v>0</v>
      </c>
      <c r="L20" s="38">
        <v>1</v>
      </c>
      <c r="M20" s="38">
        <v>1</v>
      </c>
      <c r="N20" s="39">
        <v>0</v>
      </c>
      <c r="O20" s="39">
        <f t="shared" si="0"/>
        <v>2</v>
      </c>
      <c r="P20" s="42">
        <f t="shared" si="1"/>
        <v>0</v>
      </c>
      <c r="Q20" s="42">
        <f t="shared" si="2"/>
        <v>0</v>
      </c>
      <c r="R20" s="42">
        <f t="shared" si="3"/>
        <v>0</v>
      </c>
      <c r="S20" s="42">
        <f t="shared" si="4"/>
        <v>0</v>
      </c>
      <c r="T20" s="58"/>
    </row>
    <row r="21" spans="1:21" s="4" customFormat="1" ht="18.75" customHeight="1" x14ac:dyDescent="0.25">
      <c r="A21" s="10">
        <v>12</v>
      </c>
      <c r="B21" s="32" t="s">
        <v>73</v>
      </c>
      <c r="C21" s="32" t="s">
        <v>73</v>
      </c>
      <c r="D21" s="30" t="s">
        <v>70</v>
      </c>
      <c r="E21" s="31">
        <v>5.9720000000000004</v>
      </c>
      <c r="F21" s="31">
        <v>6.2309999999999999</v>
      </c>
      <c r="G21" s="11" t="s">
        <v>69</v>
      </c>
      <c r="H21" s="37" t="s">
        <v>58</v>
      </c>
      <c r="I21" s="35" t="s">
        <v>76</v>
      </c>
      <c r="J21" s="40">
        <f>1633</f>
        <v>1633</v>
      </c>
      <c r="K21" s="50">
        <f>J31</f>
        <v>0</v>
      </c>
      <c r="L21" s="39">
        <v>1</v>
      </c>
      <c r="M21" s="39">
        <v>1</v>
      </c>
      <c r="N21" s="39">
        <v>0</v>
      </c>
      <c r="O21" s="39">
        <f t="shared" si="0"/>
        <v>2</v>
      </c>
      <c r="P21" s="42">
        <f t="shared" si="1"/>
        <v>0</v>
      </c>
      <c r="Q21" s="42">
        <f t="shared" si="2"/>
        <v>0</v>
      </c>
      <c r="R21" s="42">
        <f t="shared" si="3"/>
        <v>0</v>
      </c>
      <c r="S21" s="42">
        <f t="shared" si="4"/>
        <v>0</v>
      </c>
      <c r="T21" s="58"/>
    </row>
    <row r="22" spans="1:21" s="4" customFormat="1" ht="18.75" customHeight="1" x14ac:dyDescent="0.25">
      <c r="A22" s="10">
        <v>13</v>
      </c>
      <c r="B22" s="32" t="s">
        <v>73</v>
      </c>
      <c r="C22" s="32" t="s">
        <v>73</v>
      </c>
      <c r="D22" s="30" t="s">
        <v>70</v>
      </c>
      <c r="E22" s="31">
        <v>6.2560000000000002</v>
      </c>
      <c r="F22" s="31">
        <v>7.0359999999999996</v>
      </c>
      <c r="G22" s="11" t="s">
        <v>71</v>
      </c>
      <c r="H22" s="37" t="s">
        <v>58</v>
      </c>
      <c r="I22" s="35" t="s">
        <v>76</v>
      </c>
      <c r="J22" s="40">
        <f>3219</f>
        <v>3219</v>
      </c>
      <c r="K22" s="50">
        <f>J31</f>
        <v>0</v>
      </c>
      <c r="L22" s="39">
        <v>1</v>
      </c>
      <c r="M22" s="39">
        <v>1</v>
      </c>
      <c r="N22" s="39">
        <v>0</v>
      </c>
      <c r="O22" s="39">
        <f t="shared" si="0"/>
        <v>2</v>
      </c>
      <c r="P22" s="42">
        <f t="shared" si="1"/>
        <v>0</v>
      </c>
      <c r="Q22" s="42">
        <f t="shared" si="2"/>
        <v>0</v>
      </c>
      <c r="R22" s="42">
        <f t="shared" si="3"/>
        <v>0</v>
      </c>
      <c r="S22" s="42">
        <f t="shared" si="4"/>
        <v>0</v>
      </c>
      <c r="T22" s="58"/>
    </row>
    <row r="23" spans="1:21" s="4" customFormat="1" ht="18.75" customHeight="1" x14ac:dyDescent="0.25">
      <c r="A23" s="10">
        <v>14</v>
      </c>
      <c r="B23" s="32" t="s">
        <v>73</v>
      </c>
      <c r="C23" s="32" t="s">
        <v>73</v>
      </c>
      <c r="D23" s="30" t="s">
        <v>70</v>
      </c>
      <c r="E23" s="31">
        <v>6.2350000000000003</v>
      </c>
      <c r="F23" s="31">
        <v>7.0359999999999996</v>
      </c>
      <c r="G23" s="11" t="s">
        <v>69</v>
      </c>
      <c r="H23" s="37" t="s">
        <v>66</v>
      </c>
      <c r="I23" s="35" t="s">
        <v>76</v>
      </c>
      <c r="J23" s="40">
        <f>2615</f>
        <v>2615</v>
      </c>
      <c r="K23" s="50">
        <f>J39</f>
        <v>0</v>
      </c>
      <c r="L23" s="39">
        <v>1</v>
      </c>
      <c r="M23" s="39">
        <v>1</v>
      </c>
      <c r="N23" s="39">
        <v>0</v>
      </c>
      <c r="O23" s="39">
        <f t="shared" si="0"/>
        <v>2</v>
      </c>
      <c r="P23" s="42">
        <f t="shared" si="1"/>
        <v>0</v>
      </c>
      <c r="Q23" s="42">
        <f t="shared" si="2"/>
        <v>0</v>
      </c>
      <c r="R23" s="42">
        <f t="shared" si="3"/>
        <v>0</v>
      </c>
      <c r="S23" s="42">
        <f t="shared" si="4"/>
        <v>0</v>
      </c>
      <c r="T23" s="58"/>
    </row>
    <row r="24" spans="1:21" s="4" customFormat="1" ht="18.75" customHeight="1" x14ac:dyDescent="0.25">
      <c r="A24" s="10">
        <v>15</v>
      </c>
      <c r="B24" s="32" t="s">
        <v>73</v>
      </c>
      <c r="C24" s="32" t="s">
        <v>73</v>
      </c>
      <c r="D24" s="30" t="s">
        <v>70</v>
      </c>
      <c r="E24" s="31">
        <v>7.0419999999999998</v>
      </c>
      <c r="F24" s="31">
        <v>7.173</v>
      </c>
      <c r="G24" s="11" t="s">
        <v>71</v>
      </c>
      <c r="H24" s="37" t="s">
        <v>66</v>
      </c>
      <c r="I24" s="35" t="s">
        <v>76</v>
      </c>
      <c r="J24" s="40">
        <f>831</f>
        <v>831</v>
      </c>
      <c r="K24" s="50">
        <f>J39</f>
        <v>0</v>
      </c>
      <c r="L24" s="39">
        <v>1</v>
      </c>
      <c r="M24" s="39">
        <v>1</v>
      </c>
      <c r="N24" s="39">
        <v>0</v>
      </c>
      <c r="O24" s="39">
        <f t="shared" si="0"/>
        <v>2</v>
      </c>
      <c r="P24" s="42">
        <f t="shared" si="1"/>
        <v>0</v>
      </c>
      <c r="Q24" s="42">
        <f t="shared" si="2"/>
        <v>0</v>
      </c>
      <c r="R24" s="42">
        <f t="shared" si="3"/>
        <v>0</v>
      </c>
      <c r="S24" s="42">
        <f t="shared" si="4"/>
        <v>0</v>
      </c>
      <c r="T24" s="58"/>
    </row>
    <row r="25" spans="1:21" s="4" customFormat="1" ht="18.75" customHeight="1" x14ac:dyDescent="0.25">
      <c r="A25" s="10">
        <v>16</v>
      </c>
      <c r="B25" s="32" t="s">
        <v>73</v>
      </c>
      <c r="C25" s="32" t="s">
        <v>73</v>
      </c>
      <c r="D25" s="30" t="s">
        <v>70</v>
      </c>
      <c r="E25" s="31">
        <v>7.2030000000000003</v>
      </c>
      <c r="F25" s="31">
        <v>7.3310000000000004</v>
      </c>
      <c r="G25" s="11" t="s">
        <v>69</v>
      </c>
      <c r="H25" s="37" t="s">
        <v>63</v>
      </c>
      <c r="I25" s="35" t="s">
        <v>76</v>
      </c>
      <c r="J25" s="40">
        <f>693</f>
        <v>693</v>
      </c>
      <c r="K25" s="50">
        <f>J36</f>
        <v>0</v>
      </c>
      <c r="L25" s="38">
        <v>1</v>
      </c>
      <c r="M25" s="38">
        <v>1</v>
      </c>
      <c r="N25" s="39">
        <v>0</v>
      </c>
      <c r="O25" s="39">
        <f t="shared" si="0"/>
        <v>2</v>
      </c>
      <c r="P25" s="42">
        <f t="shared" si="1"/>
        <v>0</v>
      </c>
      <c r="Q25" s="42">
        <f t="shared" si="2"/>
        <v>0</v>
      </c>
      <c r="R25" s="42">
        <f>J25*K25*O25</f>
        <v>0</v>
      </c>
      <c r="S25" s="42">
        <f>P25+Q25+R25</f>
        <v>0</v>
      </c>
      <c r="T25" s="59"/>
    </row>
    <row r="26" spans="1:21" s="4" customFormat="1" ht="18.75" customHeight="1" x14ac:dyDescent="0.2">
      <c r="A26" s="12"/>
      <c r="B26" s="13" t="s">
        <v>8</v>
      </c>
      <c r="C26" s="13"/>
      <c r="D26" s="14"/>
      <c r="E26" s="15"/>
      <c r="F26" s="14"/>
      <c r="G26" s="15"/>
      <c r="H26" s="15"/>
      <c r="I26" s="15"/>
      <c r="J26" s="41">
        <f>SUM(J10:J25)</f>
        <v>36607</v>
      </c>
      <c r="K26" s="15"/>
      <c r="L26" s="14"/>
      <c r="M26" s="14"/>
      <c r="N26" s="14"/>
      <c r="O26" s="27"/>
      <c r="P26" s="43">
        <f>SUM(P10:P25)</f>
        <v>0</v>
      </c>
      <c r="Q26" s="43">
        <f>SUM(Q10:Q25)</f>
        <v>0</v>
      </c>
      <c r="R26" s="43">
        <f>SUM(R10:R25)</f>
        <v>0</v>
      </c>
      <c r="S26" s="44">
        <f>SUM(S10:S25)</f>
        <v>0</v>
      </c>
      <c r="T26" s="16"/>
    </row>
    <row r="27" spans="1:21" s="4" customFormat="1" ht="12.75" x14ac:dyDescent="0.2"/>
    <row r="28" spans="1:21" s="4" customFormat="1" ht="14.25" x14ac:dyDescent="0.2">
      <c r="A28" s="5" t="s">
        <v>13</v>
      </c>
      <c r="L28" s="9" t="s">
        <v>19</v>
      </c>
    </row>
    <row r="29" spans="1:21" s="4" customFormat="1" ht="15" customHeight="1" x14ac:dyDescent="0.2">
      <c r="A29" s="60" t="s">
        <v>53</v>
      </c>
      <c r="B29" s="60"/>
      <c r="C29" s="61" t="s">
        <v>1</v>
      </c>
      <c r="D29" s="61"/>
      <c r="E29" s="61"/>
      <c r="F29" s="61"/>
      <c r="G29" s="61"/>
      <c r="H29" s="61"/>
      <c r="I29" s="49" t="s">
        <v>0</v>
      </c>
      <c r="J29" s="49" t="s">
        <v>2</v>
      </c>
      <c r="L29" s="62" t="s">
        <v>14</v>
      </c>
      <c r="M29" s="65" t="s">
        <v>48</v>
      </c>
      <c r="N29" s="66"/>
      <c r="O29" s="66"/>
      <c r="P29" s="66"/>
      <c r="Q29" s="66"/>
      <c r="R29" s="66"/>
      <c r="S29" s="66"/>
      <c r="T29" s="67"/>
      <c r="U29" s="18"/>
    </row>
    <row r="30" spans="1:21" s="4" customFormat="1" ht="19.5" customHeight="1" x14ac:dyDescent="0.2">
      <c r="A30" s="24" t="s">
        <v>57</v>
      </c>
      <c r="B30" s="25"/>
      <c r="C30" s="54" t="s">
        <v>20</v>
      </c>
      <c r="D30" s="54"/>
      <c r="E30" s="54"/>
      <c r="F30" s="54"/>
      <c r="G30" s="54"/>
      <c r="H30" s="54"/>
      <c r="I30" s="35" t="s">
        <v>75</v>
      </c>
      <c r="J30" s="51"/>
      <c r="L30" s="63"/>
      <c r="M30" s="68"/>
      <c r="N30" s="69"/>
      <c r="O30" s="69"/>
      <c r="P30" s="69"/>
      <c r="Q30" s="69"/>
      <c r="R30" s="69"/>
      <c r="S30" s="69"/>
      <c r="T30" s="70"/>
      <c r="U30" s="19"/>
    </row>
    <row r="31" spans="1:21" s="4" customFormat="1" ht="19.5" customHeight="1" x14ac:dyDescent="0.2">
      <c r="A31" s="24" t="s">
        <v>58</v>
      </c>
      <c r="B31" s="25"/>
      <c r="C31" s="54" t="s">
        <v>21</v>
      </c>
      <c r="D31" s="54"/>
      <c r="E31" s="54"/>
      <c r="F31" s="54"/>
      <c r="G31" s="54"/>
      <c r="H31" s="54"/>
      <c r="I31" s="35" t="s">
        <v>75</v>
      </c>
      <c r="J31" s="47"/>
      <c r="L31" s="64"/>
      <c r="M31" s="71"/>
      <c r="N31" s="72"/>
      <c r="O31" s="72"/>
      <c r="P31" s="72"/>
      <c r="Q31" s="72"/>
      <c r="R31" s="72"/>
      <c r="S31" s="72"/>
      <c r="T31" s="73"/>
      <c r="U31" s="19"/>
    </row>
    <row r="32" spans="1:21" s="4" customFormat="1" ht="19.5" customHeight="1" x14ac:dyDescent="0.2">
      <c r="A32" s="24" t="s">
        <v>59</v>
      </c>
      <c r="B32" s="25"/>
      <c r="C32" s="54" t="s">
        <v>22</v>
      </c>
      <c r="D32" s="54"/>
      <c r="E32" s="54"/>
      <c r="F32" s="54"/>
      <c r="G32" s="54"/>
      <c r="H32" s="54"/>
      <c r="I32" s="35" t="s">
        <v>75</v>
      </c>
      <c r="J32" s="51"/>
      <c r="L32" s="52" t="s">
        <v>28</v>
      </c>
      <c r="M32" s="53" t="s">
        <v>41</v>
      </c>
      <c r="N32" s="53"/>
      <c r="O32" s="53"/>
      <c r="P32" s="53"/>
      <c r="Q32" s="53"/>
      <c r="R32" s="53"/>
      <c r="S32" s="53"/>
      <c r="T32" s="53"/>
      <c r="U32" s="19"/>
    </row>
    <row r="33" spans="1:21" s="4" customFormat="1" ht="19.5" customHeight="1" x14ac:dyDescent="0.2">
      <c r="A33" s="24" t="s">
        <v>60</v>
      </c>
      <c r="B33" s="25"/>
      <c r="C33" s="54" t="s">
        <v>23</v>
      </c>
      <c r="D33" s="54"/>
      <c r="E33" s="54"/>
      <c r="F33" s="54"/>
      <c r="G33" s="54"/>
      <c r="H33" s="54"/>
      <c r="I33" s="35" t="s">
        <v>75</v>
      </c>
      <c r="J33" s="51"/>
      <c r="L33" s="52"/>
      <c r="M33" s="53"/>
      <c r="N33" s="53"/>
      <c r="O33" s="53"/>
      <c r="P33" s="53"/>
      <c r="Q33" s="53"/>
      <c r="R33" s="53"/>
      <c r="S33" s="53"/>
      <c r="T33" s="53"/>
      <c r="U33" s="19"/>
    </row>
    <row r="34" spans="1:21" s="4" customFormat="1" ht="19.5" customHeight="1" x14ac:dyDescent="0.2">
      <c r="A34" s="24" t="s">
        <v>61</v>
      </c>
      <c r="B34" s="26"/>
      <c r="C34" s="54" t="s">
        <v>24</v>
      </c>
      <c r="D34" s="54"/>
      <c r="E34" s="54"/>
      <c r="F34" s="54"/>
      <c r="G34" s="54"/>
      <c r="H34" s="54"/>
      <c r="I34" s="35" t="s">
        <v>75</v>
      </c>
      <c r="J34" s="51"/>
      <c r="L34" s="52" t="s">
        <v>29</v>
      </c>
      <c r="M34" s="53" t="s">
        <v>42</v>
      </c>
      <c r="N34" s="53"/>
      <c r="O34" s="53"/>
      <c r="P34" s="53"/>
      <c r="Q34" s="53"/>
      <c r="R34" s="53"/>
      <c r="S34" s="53"/>
      <c r="T34" s="53"/>
      <c r="U34" s="19"/>
    </row>
    <row r="35" spans="1:21" s="4" customFormat="1" ht="19.5" customHeight="1" x14ac:dyDescent="0.2">
      <c r="A35" s="24" t="s">
        <v>62</v>
      </c>
      <c r="B35" s="26"/>
      <c r="C35" s="54" t="s">
        <v>46</v>
      </c>
      <c r="D35" s="54"/>
      <c r="E35" s="54"/>
      <c r="F35" s="54"/>
      <c r="G35" s="54"/>
      <c r="H35" s="54"/>
      <c r="I35" s="35" t="s">
        <v>75</v>
      </c>
      <c r="J35" s="51"/>
      <c r="L35" s="52"/>
      <c r="M35" s="53"/>
      <c r="N35" s="53"/>
      <c r="O35" s="53"/>
      <c r="P35" s="53"/>
      <c r="Q35" s="53"/>
      <c r="R35" s="53"/>
      <c r="S35" s="53"/>
      <c r="T35" s="53"/>
    </row>
    <row r="36" spans="1:21" s="4" customFormat="1" ht="19.5" customHeight="1" x14ac:dyDescent="0.2">
      <c r="A36" s="24" t="s">
        <v>63</v>
      </c>
      <c r="B36" s="26"/>
      <c r="C36" s="54" t="s">
        <v>25</v>
      </c>
      <c r="D36" s="54"/>
      <c r="E36" s="54"/>
      <c r="F36" s="54"/>
      <c r="G36" s="54"/>
      <c r="H36" s="54"/>
      <c r="I36" s="35" t="s">
        <v>75</v>
      </c>
      <c r="J36" s="47"/>
      <c r="L36" s="52" t="s">
        <v>30</v>
      </c>
      <c r="M36" s="53" t="s">
        <v>43</v>
      </c>
      <c r="N36" s="53"/>
      <c r="O36" s="53"/>
      <c r="P36" s="53"/>
      <c r="Q36" s="53"/>
      <c r="R36" s="53"/>
      <c r="S36" s="53"/>
      <c r="T36" s="53"/>
    </row>
    <row r="37" spans="1:21" s="4" customFormat="1" ht="19.5" customHeight="1" x14ac:dyDescent="0.2">
      <c r="A37" s="24" t="s">
        <v>64</v>
      </c>
      <c r="B37" s="26"/>
      <c r="C37" s="54" t="s">
        <v>26</v>
      </c>
      <c r="D37" s="54"/>
      <c r="E37" s="54"/>
      <c r="F37" s="54"/>
      <c r="G37" s="54"/>
      <c r="H37" s="54"/>
      <c r="I37" s="35" t="s">
        <v>75</v>
      </c>
      <c r="J37" s="51"/>
      <c r="L37" s="52"/>
      <c r="M37" s="53"/>
      <c r="N37" s="53"/>
      <c r="O37" s="53"/>
      <c r="P37" s="53"/>
      <c r="Q37" s="53"/>
      <c r="R37" s="53"/>
      <c r="S37" s="53"/>
      <c r="T37" s="53"/>
    </row>
    <row r="38" spans="1:21" s="4" customFormat="1" ht="19.5" customHeight="1" x14ac:dyDescent="0.2">
      <c r="A38" s="24" t="s">
        <v>65</v>
      </c>
      <c r="B38" s="26"/>
      <c r="C38" s="54" t="s">
        <v>47</v>
      </c>
      <c r="D38" s="54"/>
      <c r="E38" s="54"/>
      <c r="F38" s="54"/>
      <c r="G38" s="54"/>
      <c r="H38" s="54"/>
      <c r="I38" s="35" t="s">
        <v>75</v>
      </c>
      <c r="J38" s="51"/>
      <c r="L38" s="52" t="s">
        <v>31</v>
      </c>
      <c r="M38" s="53" t="s">
        <v>44</v>
      </c>
      <c r="N38" s="53"/>
      <c r="O38" s="53"/>
      <c r="P38" s="53"/>
      <c r="Q38" s="53"/>
      <c r="R38" s="53"/>
      <c r="S38" s="53"/>
      <c r="T38" s="53"/>
    </row>
    <row r="39" spans="1:21" ht="19.5" customHeight="1" x14ac:dyDescent="0.2">
      <c r="A39" s="24" t="s">
        <v>66</v>
      </c>
      <c r="B39" s="26"/>
      <c r="C39" s="54" t="s">
        <v>27</v>
      </c>
      <c r="D39" s="54"/>
      <c r="E39" s="54"/>
      <c r="F39" s="54"/>
      <c r="G39" s="54"/>
      <c r="H39" s="54"/>
      <c r="I39" s="35" t="s">
        <v>75</v>
      </c>
      <c r="J39" s="47"/>
      <c r="K39" s="4"/>
      <c r="L39" s="52"/>
      <c r="M39" s="53"/>
      <c r="N39" s="53"/>
      <c r="O39" s="53"/>
      <c r="P39" s="53"/>
      <c r="Q39" s="53"/>
      <c r="R39" s="53"/>
      <c r="S39" s="53"/>
      <c r="T39" s="53"/>
    </row>
    <row r="40" spans="1:21" ht="19.5" customHeight="1" x14ac:dyDescent="0.2">
      <c r="L40" s="52" t="s">
        <v>32</v>
      </c>
      <c r="M40" s="53" t="s">
        <v>49</v>
      </c>
      <c r="N40" s="53"/>
      <c r="O40" s="53"/>
      <c r="P40" s="53"/>
      <c r="Q40" s="53"/>
      <c r="R40" s="53"/>
      <c r="S40" s="53"/>
      <c r="T40" s="53"/>
    </row>
    <row r="41" spans="1:21" ht="19.5" customHeight="1" x14ac:dyDescent="0.2">
      <c r="L41" s="52"/>
      <c r="M41" s="53"/>
      <c r="N41" s="53"/>
      <c r="O41" s="53"/>
      <c r="P41" s="53"/>
      <c r="Q41" s="53"/>
      <c r="R41" s="53"/>
      <c r="S41" s="53"/>
      <c r="T41" s="53"/>
    </row>
    <row r="42" spans="1:21" ht="18" customHeight="1" x14ac:dyDescent="0.2"/>
    <row r="44" spans="1:21" ht="45" customHeight="1" x14ac:dyDescent="0.2"/>
    <row r="45" spans="1:21" ht="14.25" customHeight="1" x14ac:dyDescent="0.2"/>
    <row r="46" spans="1:21" ht="15" customHeight="1" x14ac:dyDescent="0.2"/>
    <row r="47" spans="1:21" ht="30.75" customHeight="1" x14ac:dyDescent="0.2"/>
    <row r="48" spans="1:21" ht="30.75" customHeight="1" x14ac:dyDescent="0.2"/>
    <row r="49" ht="31.5" customHeight="1" x14ac:dyDescent="0.2"/>
  </sheetData>
  <sheetProtection sheet="1" objects="1" scenarios="1"/>
  <protectedRanges>
    <protectedRange sqref="D3 J31 J36 J39" name="Oblast1"/>
  </protectedRanges>
  <mergeCells count="42">
    <mergeCell ref="G2:J2"/>
    <mergeCell ref="A8:A9"/>
    <mergeCell ref="B8:B9"/>
    <mergeCell ref="C8:C9"/>
    <mergeCell ref="D8:D9"/>
    <mergeCell ref="E8:F8"/>
    <mergeCell ref="G8:G9"/>
    <mergeCell ref="H8:H9"/>
    <mergeCell ref="I8:I9"/>
    <mergeCell ref="J8:J9"/>
    <mergeCell ref="T8:T9"/>
    <mergeCell ref="T10:T25"/>
    <mergeCell ref="A29:B29"/>
    <mergeCell ref="C29:H29"/>
    <mergeCell ref="L29:L31"/>
    <mergeCell ref="M29:T31"/>
    <mergeCell ref="C30:H30"/>
    <mergeCell ref="C31:H31"/>
    <mergeCell ref="K8:K9"/>
    <mergeCell ref="L8:L9"/>
    <mergeCell ref="M8:M9"/>
    <mergeCell ref="N8:N9"/>
    <mergeCell ref="O8:O9"/>
    <mergeCell ref="S8:S9"/>
    <mergeCell ref="C32:H32"/>
    <mergeCell ref="L32:L33"/>
    <mergeCell ref="M32:T33"/>
    <mergeCell ref="C33:H33"/>
    <mergeCell ref="C34:H34"/>
    <mergeCell ref="L34:L35"/>
    <mergeCell ref="M34:T35"/>
    <mergeCell ref="C35:H35"/>
    <mergeCell ref="L40:L41"/>
    <mergeCell ref="M40:T41"/>
    <mergeCell ref="C36:H36"/>
    <mergeCell ref="L36:L37"/>
    <mergeCell ref="M36:T37"/>
    <mergeCell ref="C37:H37"/>
    <mergeCell ref="C38:H38"/>
    <mergeCell ref="L38:L39"/>
    <mergeCell ref="M38:T39"/>
    <mergeCell ref="C39:H39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 sečení 2026-2028.</vt:lpstr>
    </vt:vector>
  </TitlesOfParts>
  <Company>LCR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Vlkanova</dc:creator>
  <cp:lastModifiedBy>Alice Konečná</cp:lastModifiedBy>
  <cp:lastPrinted>2025-12-30T11:53:33Z</cp:lastPrinted>
  <dcterms:created xsi:type="dcterms:W3CDTF">2007-11-21T19:24:09Z</dcterms:created>
  <dcterms:modified xsi:type="dcterms:W3CDTF">2026-01-27T13:28:36Z</dcterms:modified>
</cp:coreProperties>
</file>