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13035" windowHeight="8955" activeTab="0"/>
  </bookViews>
  <sheets>
    <sheet name="26.1" sheetId="18" r:id="rId1"/>
  </sheets>
  <definedNames>
    <definedName name="_xlnm._FilterDatabase" localSheetId="0" hidden="1">'26.1'!$C$92:$K$92</definedName>
    <definedName name="_xlnm.Print_Area" localSheetId="0">'26.1'!$C$4:$J$38,'26.1'!$C$44:$J$72,'26.1'!$C$78:$K$446</definedName>
    <definedName name="_xlnm.Print_Titles" localSheetId="0">'26.1'!$92:$92</definedName>
  </definedNames>
  <calcPr calcId="145621"/>
</workbook>
</file>

<file path=xl/sharedStrings.xml><?xml version="1.0" encoding="utf-8"?>
<sst xmlns="http://schemas.openxmlformats.org/spreadsheetml/2006/main" count="2985" uniqueCount="715">
  <si>
    <t>List obsahuje:</t>
  </si>
  <si>
    <t>False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</si>
  <si>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</si>
  <si>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</si>
  <si>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</si>
  <si>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</si>
  <si>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</si>
  <si>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</si>
  <si>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</si>
  <si>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</si>
  <si>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</si>
  <si>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</si>
  <si>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</si>
  <si>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</si>
  <si>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</si>
  <si>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</si>
  <si>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</si>
  <si>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</si>
  <si>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</si>
  <si>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</si>
  <si>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</si>
  <si>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Projektant:</t>
  </si>
  <si>
    <t>46347526</t>
  </si>
  <si>
    <t>Pöyry Environment a. s.</t>
  </si>
  <si>
    <t>CZ46347526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</si>
  <si>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</si>
  <si>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</si>
  <si>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</si>
  <si>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</si>
  <si>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</si>
  <si>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</si>
  <si>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</si>
  <si>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</si>
  <si>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</si>
  <si>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</si>
  <si>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</si>
  <si>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</si>
  <si>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</si>
  <si>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</si>
  <si>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</si>
  <si>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</si>
  <si>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</si>
  <si>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</si>
  <si>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</si>
  <si>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{7DFF0F5B-B8F3-4E16-9B71-9930F427ABBA}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</si>
  <si>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</si>
  <si>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</si>
  <si>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</si>
  <si>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</si>
  <si>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</si>
  <si>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</si>
  <si>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</si>
  <si>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</si>
  <si>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</si>
  <si>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</si>
  <si>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</si>
  <si>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</si>
  <si>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</si>
  <si>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</si>
  <si>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</si>
  <si>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</si>
  <si>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</si>
  <si>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</si>
  <si>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</si>
  <si>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</si>
  <si>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</si>
  <si>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</si>
  <si>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</si>
  <si>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</si>
  <si>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</si>
  <si>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</si>
  <si>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</si>
  <si>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</si>
  <si>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</si>
  <si>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</si>
  <si>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</si>
  <si>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m2</t>
  </si>
  <si>
    <t>CS ÚRS 2013 02</t>
  </si>
  <si>
    <t>4</t>
  </si>
  <si>
    <t>PP</t>
  </si>
  <si>
    <t>P</t>
  </si>
  <si>
    <t>VV</t>
  </si>
  <si>
    <t>3</t>
  </si>
  <si>
    <t>kus</t>
  </si>
  <si>
    <t>5</t>
  </si>
  <si>
    <t>6</t>
  </si>
  <si>
    <t>7</t>
  </si>
  <si>
    <t>Poznámka k položce:
VV pol. 12</t>
  </si>
  <si>
    <t>8</t>
  </si>
  <si>
    <t>Poznámka k položce:
VV pol. 5</t>
  </si>
  <si>
    <t>9</t>
  </si>
  <si>
    <t>11</t>
  </si>
  <si>
    <t>12</t>
  </si>
  <si>
    <t>13</t>
  </si>
  <si>
    <t>14</t>
  </si>
  <si>
    <t>Poznámka k položce:
VV pol. 10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</si>
  <si>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</si>
  <si>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</si>
  <si>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</si>
  <si>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</si>
  <si>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</si>
  <si>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</si>
  <si>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</si>
  <si>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</si>
  <si>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</si>
  <si>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</si>
  <si>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</si>
  <si>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</si>
  <si>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</si>
  <si>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</si>
  <si>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</si>
  <si>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</si>
  <si>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Ostatní konstrukce a práce-bourání</t>
  </si>
  <si>
    <t>99</t>
  </si>
  <si>
    <t>Přesun hmot</t>
  </si>
  <si>
    <t>33</t>
  </si>
  <si>
    <t>t</t>
  </si>
  <si>
    <t>121101101</t>
  </si>
  <si>
    <t>Sejmutí ornice s přemístěním na vzdálenost do 50 m</t>
  </si>
  <si>
    <t>m3</t>
  </si>
  <si>
    <t>Součet</t>
  </si>
  <si>
    <t>162301101</t>
  </si>
  <si>
    <t>Vodorovné přemístění do 500 m výkopku/sypaniny z horniny tř. 1 až 4</t>
  </si>
  <si>
    <t>167101102</t>
  </si>
  <si>
    <t>Nakládání výkopku z hornin tř. 1 až 4 přes 100 m3</t>
  </si>
  <si>
    <t>171201201</t>
  </si>
  <si>
    <t>Uložení sypaniny na skládky</t>
  </si>
  <si>
    <t>174101101</t>
  </si>
  <si>
    <t>Zásyp jam, šachet rýh nebo kolem objektů sypaninou se zhutněním</t>
  </si>
  <si>
    <t>M</t>
  </si>
  <si>
    <t>m</t>
  </si>
  <si>
    <t>Soupis:</t>
  </si>
  <si>
    <t xml:space="preserve">    2 - Zakládání</t>
  </si>
  <si>
    <t xml:space="preserve">    3 - Svislé a kompletní konstrukce</t>
  </si>
  <si>
    <t xml:space="preserve">    5 - Komunikace</t>
  </si>
  <si>
    <t>PSV - Práce a dodávky PSV</t>
  </si>
  <si>
    <t xml:space="preserve">    767 - Konstrukce zámečnické</t>
  </si>
  <si>
    <t>Poznámka k položce:
VV pol. 15</t>
  </si>
  <si>
    <t>kg</t>
  </si>
  <si>
    <t>Zakládání</t>
  </si>
  <si>
    <t>153812111</t>
  </si>
  <si>
    <t>Trn z betonářské oceli včetně zainjektování D do 20 mm l do 3 m</t>
  </si>
  <si>
    <t>Trn z betonářské oceli včetně zainjektování při průměru oceli od 16 do 20 mm, délky přes 0,4 do 3,0 m</t>
  </si>
  <si>
    <t>Svislé a kompletní konstrukce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</si>
  <si>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</si>
  <si>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</si>
  <si>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</si>
  <si>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</si>
  <si>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</si>
  <si>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</si>
  <si>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</si>
  <si>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</si>
  <si>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</si>
  <si>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</si>
  <si>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</si>
  <si>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</si>
  <si>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</si>
  <si>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</si>
  <si>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Komunikace</t>
  </si>
  <si>
    <t>48</t>
  </si>
  <si>
    <t>564762111</t>
  </si>
  <si>
    <t>Podklad z vibrovaného štěrku VŠ tl 200 mm</t>
  </si>
  <si>
    <t>49</t>
  </si>
  <si>
    <t>564851111</t>
  </si>
  <si>
    <t>Podklad ze štěrkodrtě ŠD tl 150 mm</t>
  </si>
  <si>
    <t>50</t>
  </si>
  <si>
    <t>51</t>
  </si>
  <si>
    <t>52</t>
  </si>
  <si>
    <t>53</t>
  </si>
  <si>
    <t>54</t>
  </si>
  <si>
    <t>592275180</t>
  </si>
  <si>
    <t>55</t>
  </si>
  <si>
    <t>56</t>
  </si>
  <si>
    <t>57</t>
  </si>
  <si>
    <t>58</t>
  </si>
  <si>
    <t>59</t>
  </si>
  <si>
    <t>60</t>
  </si>
  <si>
    <t>61</t>
  </si>
  <si>
    <t>62</t>
  </si>
  <si>
    <t>997221551</t>
  </si>
  <si>
    <t>Vodorovná doprava suti ze sypkých materiálů do 1 km</t>
  </si>
  <si>
    <t>Vodorovná doprava suti bez naložení, ale se složením a s hrubým urovnáním ze sypkých materiálů, na vzdálenost do 1 km</t>
  </si>
  <si>
    <t>63</t>
  </si>
  <si>
    <t>997221559</t>
  </si>
  <si>
    <t>Příplatek ZKD 1 km u vodorovné dopravy suti ze sypkých materiálů</t>
  </si>
  <si>
    <t>Vodorovná doprava suti bez naložení, ale se složením a s hrubým urovnáním Příplatek k ceně za každý další i započatý 1 km přes 1 km</t>
  </si>
  <si>
    <t>64</t>
  </si>
  <si>
    <t>65</t>
  </si>
  <si>
    <t>66</t>
  </si>
  <si>
    <t>67</t>
  </si>
  <si>
    <t>68</t>
  </si>
  <si>
    <t>PSV</t>
  </si>
  <si>
    <t>Práce a dodávky PSV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</si>
  <si>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</si>
  <si>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</si>
  <si>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</si>
  <si>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</si>
  <si>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</si>
  <si>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</si>
  <si>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</si>
  <si>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</si>
  <si>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</si>
  <si>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</si>
  <si>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</si>
  <si>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</si>
  <si>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</si>
  <si>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767</t>
  </si>
  <si>
    <t>Konstrukce zámečnické</t>
  </si>
  <si>
    <t>82</t>
  </si>
  <si>
    <t>83</t>
  </si>
  <si>
    <t>84</t>
  </si>
  <si>
    <t>85</t>
  </si>
  <si>
    <t>86</t>
  </si>
  <si>
    <t>87</t>
  </si>
  <si>
    <t>88</t>
  </si>
  <si>
    <t>89</t>
  </si>
  <si>
    <t>998767101</t>
  </si>
  <si>
    <t>Přesun hmot tonážní pro zámečnické konstrukce v objektech v do 6 m</t>
  </si>
  <si>
    <t>90</t>
  </si>
  <si>
    <t>91</t>
  </si>
  <si>
    <t xml:space="preserve">    4 - Vodorovné konstrukce</t>
  </si>
  <si>
    <t xml:space="preserve">    8 - Trubní vedení</t>
  </si>
  <si>
    <t>Vodorovné konstrukce</t>
  </si>
  <si>
    <t>Trubní vedení</t>
  </si>
  <si>
    <t>Poznámka k položce:
VV pol. 8</t>
  </si>
  <si>
    <t>Poznámka k položce:
VV pol. 9</t>
  </si>
  <si>
    <t>hod</t>
  </si>
  <si>
    <t>den</t>
  </si>
  <si>
    <t>281602111</t>
  </si>
  <si>
    <t>Injektování povrchové nízkotlaké s dvojitým obturátorem mikropilot a kotev tlakem do 0,6 MPa</t>
  </si>
  <si>
    <t>281611111</t>
  </si>
  <si>
    <t>Dodání hmot pro injektování nízkotlaké - cement portlandský PC 325</t>
  </si>
  <si>
    <t>281681131</t>
  </si>
  <si>
    <t>Dodání hmot pro injektování nízkotlaké - bentonit Sabenil 650</t>
  </si>
  <si>
    <t>285371192</t>
  </si>
  <si>
    <t>Příplatek ke kotvám tyčovým za antikorozní úpravu trvalých kotev</t>
  </si>
  <si>
    <t>153811211</t>
  </si>
  <si>
    <t>Napnutí kotev tyčových únosnost kotvy do 0,45 NM</t>
  </si>
  <si>
    <t>Napnutí tyčových kotev při předepsané únosnosti kotvy do 0,45 MN</t>
  </si>
  <si>
    <t>285375191</t>
  </si>
  <si>
    <t>Příplatek za protikorozní úpravu trvalých kotev pro nosnost do 0,47 MN</t>
  </si>
  <si>
    <t>92</t>
  </si>
  <si>
    <t>28537-R17</t>
  </si>
  <si>
    <t>Kotvy tyčové dl přes 5 m D 50 mm</t>
  </si>
  <si>
    <t>93</t>
  </si>
  <si>
    <t>94</t>
  </si>
  <si>
    <t>95</t>
  </si>
  <si>
    <t>285375113</t>
  </si>
  <si>
    <t>Kotvy kabelové z pramenců nebo drátů pro nosnost do 0,47 MN dodání a osazení</t>
  </si>
  <si>
    <t>96</t>
  </si>
  <si>
    <t>97</t>
  </si>
  <si>
    <t>98</t>
  </si>
  <si>
    <t>153822113</t>
  </si>
  <si>
    <t>Napnutí kabelových kotev při únosnosti kotvy do 0,47 MN</t>
  </si>
  <si>
    <t>Napnutí kabelových kotev při únosnosti kotvy přes 0,31 do 0,47 MN</t>
  </si>
  <si>
    <t>101</t>
  </si>
  <si>
    <t>102</t>
  </si>
  <si>
    <t>153273112</t>
  </si>
  <si>
    <t>Výztuž stříkaného betonu ze svařovaných sítí jednovrstvá D drátu 6 mm skalních a poloskalních ploch</t>
  </si>
  <si>
    <t>Výztuž stříkaného betonu ze svařovaných sítí skalních a poloskalních ploch jednovrstvých, průměru drátu přes 4 do 6 mm</t>
  </si>
  <si>
    <t>Poznámka k položce:
Uvažováno jako zpevnění svahu - hřebíkovaný svah.
Přivařeno na trny z betonářské oceli.</t>
  </si>
  <si>
    <t>1015 "síť proti vypadávání kamenů,         VV pol. 39"</t>
  </si>
  <si>
    <t>210                                                           "VV pol. 52"</t>
  </si>
  <si>
    <t>108 "hřebíkovaný svah,                           VV pol. 58"</t>
  </si>
  <si>
    <t>168 "stabilizace levého svahu pro výlom, VV pol. 61"</t>
  </si>
  <si>
    <t>103</t>
  </si>
  <si>
    <t>321311116</t>
  </si>
  <si>
    <t>Konstrukce vodních staveb z betonu prostého mrazuvzdorného tř. C 30/37 XF3</t>
  </si>
  <si>
    <t>321321116</t>
  </si>
  <si>
    <t>Konstrukce vodních staveb ze ŽB mrazuvzdorného tř. C 30/37 XF3</t>
  </si>
  <si>
    <t>321351010</t>
  </si>
  <si>
    <t>Bednění konstrukcí vodních staveb rovinné - zřízení</t>
  </si>
  <si>
    <t>321352010</t>
  </si>
  <si>
    <t>Bednění konstrukcí vodních staveb rovinné - odstranění</t>
  </si>
  <si>
    <t>321366111</t>
  </si>
  <si>
    <t>Výztuž železobetonových konstrukcí vodních staveb z oceli 10 505 D do 12 mm</t>
  </si>
  <si>
    <t>321368211</t>
  </si>
  <si>
    <t>Výztuž železobetonových konstrukcí vodních staveb ze svařovaných sítí</t>
  </si>
  <si>
    <t>167</t>
  </si>
  <si>
    <t>931994105</t>
  </si>
  <si>
    <t>Těsnění pracovní spáry betonové konstrukce vnitřním pásem "waterstop"</t>
  </si>
  <si>
    <t>211001001</t>
  </si>
  <si>
    <t>225112114</t>
  </si>
  <si>
    <t>Vrty maloprofilové jádrové D do 56 mm úklon přes 45° hl do 25 m hor. III a IV</t>
  </si>
  <si>
    <t>Maloprofilové vrty jádrové průměru do 56 mm úklonu přes 45 st. v hl 0 až 25 m v hornině tř. III a IV</t>
  </si>
  <si>
    <t>225312114</t>
  </si>
  <si>
    <t>Vrty maloprofilové jádrové D do 156 mm úklon přes 45° hl do 25 m hor. III a IV</t>
  </si>
  <si>
    <t>Maloprofilové vrty jádrové průměru přes 93 do 156 mm úklonu přes 45 st. v hl 0 až 25 m v hornině tř. III a IV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</si>
  <si>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</si>
  <si>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</si>
  <si>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</si>
  <si>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</si>
  <si>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</si>
  <si>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997221845</t>
  </si>
  <si>
    <t>Poplatek za uložení odpadu z asfaltových povrchů na skládce (skládkovné)</t>
  </si>
  <si>
    <t>Poplatek za uložení stavebního odpadu na skládce (skládkovné) z asfaltových povrchů</t>
  </si>
  <si>
    <t>005724740</t>
  </si>
  <si>
    <t>osivo směs travní krajinná - svahová</t>
  </si>
  <si>
    <t>osiva pícnin směsi travní balení obvykle 25 kg technická - svahová (10 kg)</t>
  </si>
  <si>
    <t>185804312</t>
  </si>
  <si>
    <t>Zalití rostlin vodou plocha přes 20 m2</t>
  </si>
  <si>
    <t>935111111</t>
  </si>
  <si>
    <t>Osazení příkopového žlabu do štěrkopísku tl 100 mm z betonových tvárnic š 500 mm</t>
  </si>
  <si>
    <t>CS ÚRS 2013 01</t>
  </si>
  <si>
    <t>321351030</t>
  </si>
  <si>
    <t>Bednění konstrukcí vodních staveb jinak zakřivené - zřízení</t>
  </si>
  <si>
    <t>321352030</t>
  </si>
  <si>
    <t>Bednění konstrukcí vodních staveb jinak zakřivené - odstranění</t>
  </si>
  <si>
    <t>348171111</t>
  </si>
  <si>
    <t>Osazení mostního ocelového zábradlí nesnímatelného do betonu říms přímo</t>
  </si>
  <si>
    <t>171101131</t>
  </si>
  <si>
    <t>Uložení sypaniny z hornin nesoudržných a soudržných střídavě do násypů zhutněných</t>
  </si>
  <si>
    <t>465513427</t>
  </si>
  <si>
    <t>Dlažba z lomového kamene na cementovou maltu s vyspárováním tl 400 mm pro hydromeliorace</t>
  </si>
  <si>
    <t>Dlažba z lomového kamene lomařsky upraveného na cementovou maltu, s vyspárováním cementovou maltou, tl. kamene 400 mm</t>
  </si>
  <si>
    <t>467510111</t>
  </si>
  <si>
    <t>Balvanitý skluz z lomového kamene tl 700 až 1200 mm</t>
  </si>
  <si>
    <t>CS ÚRS 2012 02</t>
  </si>
  <si>
    <t>Sejmutí ornice nebo lesní půdy s vodorovným přemístěním na hromady v místě upotřebení nebo na dočasné či trvalé skládky se složením, na vzdálenost do 50 m</t>
  </si>
  <si>
    <t>162201102</t>
  </si>
  <si>
    <t>Vodorovné přemístění do 50 m výkopku/sypaniny z horniny tř. 1 až 4</t>
  </si>
  <si>
    <t>171103201</t>
  </si>
  <si>
    <t>Zásyp sypaninou z jakékoliv horniny s uložením výkopku ve vrstvách se zhutněním jam, šachet, rýh nebo kolem objektů v těchto vykopávkách</t>
  </si>
  <si>
    <t>175101201</t>
  </si>
  <si>
    <t>Obsypání objektů bez prohození sypaniny z hornin tř. 1 až 4 uloženým do 30 m od kraje objektu</t>
  </si>
  <si>
    <t>Obsypání objektů sypaninou z vhodných hornin 1 až 4 nebo materiálem uloženým ve vzdálenosti do 30 m od vnějšího kraje objektu pro jakoukoliv míru zhutnění bez prohození sypaniny</t>
  </si>
  <si>
    <t>452311151</t>
  </si>
  <si>
    <t>Podkladní desky z betonu prostého tř. C 20/25 otevřený výkop</t>
  </si>
  <si>
    <t>Podkladní a zajišťovací konstrukce z betonu prostého v otevřeném výkopu desky pod potrubí, stoky a drobné objekty z betonu tř. C 20/25</t>
  </si>
  <si>
    <t>461512111</t>
  </si>
  <si>
    <t>Opevnění z lomového kamene do drátěných košů gabionů osazované z terénu</t>
  </si>
  <si>
    <t>Opevnění z drátěných košů (gabionů) z lomového kamene neupraveného, tříděného osazované z terénu</t>
  </si>
  <si>
    <t>131301102</t>
  </si>
  <si>
    <t>Hloubení jam nezapažených v hornině tř. 4 objemu do 1000 m3</t>
  </si>
  <si>
    <t>Nakládání, skládání a překládání neulehlého výkopku nebo sypaniny nakládání, množství přes 100 m3, z hornin tř. 1 až 4</t>
  </si>
  <si>
    <t>316911112</t>
  </si>
  <si>
    <t>Osazení kamenných krycích desek tl nad 180 do 300 mm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</si>
  <si>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C 30/37 XF4</t>
  </si>
  <si>
    <t>462512270</t>
  </si>
  <si>
    <t>Zához z lomového kamene s proštěrkováním z terénu hmotnost do 200 kg</t>
  </si>
  <si>
    <t>Zához z lomového kamene neupraveného záhozového s proštěrkováním z terénu, hmotnosti jednotlivých kamenů do 200 kg</t>
  </si>
  <si>
    <t>573231111</t>
  </si>
  <si>
    <t>Postřik živičný spojovací ze silniční emulze v množství do 0,7 kg/m2</t>
  </si>
  <si>
    <t>Postřik živičný spojovací bez posypu kamenivem ze silniční emulze, v množství od 0,50 do 0,80 kg/m2</t>
  </si>
  <si>
    <t>žlabovka betonová 50x50x13 cm</t>
  </si>
  <si>
    <t>577144111</t>
  </si>
  <si>
    <t>Asfaltový beton vrstva obrusná ACO 11 (ABS) tř. I tl 50 mm š do 3 m z nemodifikovaného asfaltu</t>
  </si>
  <si>
    <t>hrázka</t>
  </si>
  <si>
    <t>136,1</t>
  </si>
  <si>
    <t>rohoz</t>
  </si>
  <si>
    <t>27189,75</t>
  </si>
  <si>
    <t>SO</t>
  </si>
  <si>
    <t>trava</t>
  </si>
  <si>
    <t>SO26 - SO 26 - Sanace sesuvu Řečice</t>
  </si>
  <si>
    <t>26.1 - 26.1 - Odtěžení sesuvu</t>
  </si>
  <si>
    <t>111251111</t>
  </si>
  <si>
    <t>Drcení ořezaných větví D do 100 mm s odvozem do 20 km</t>
  </si>
  <si>
    <t>351288632</t>
  </si>
  <si>
    <t>112201104</t>
  </si>
  <si>
    <t>Odstranění pařezů D do 900 mm</t>
  </si>
  <si>
    <t>-28182134</t>
  </si>
  <si>
    <t>3*520</t>
  </si>
  <si>
    <t>113107112</t>
  </si>
  <si>
    <t>Odstranění podkladu pl do 50 m2 z kameniva těženého tl 200 mm</t>
  </si>
  <si>
    <t>-1223900212</t>
  </si>
  <si>
    <t>Odstranění podkladů nebo krytů s přemístěním hmot na skládku na vzdálenost do 3 m nebo s naložením na dopravní prostředek v ploše jednotlivě do 50 m2 z kameniva těženého, o tl. vrstvy přes 100 do 200 mm</t>
  </si>
  <si>
    <t>113107122</t>
  </si>
  <si>
    <t>Odstranění podkladu pl do 50 m2 z kameniva drceného tl 200 mm</t>
  </si>
  <si>
    <t>-1069928738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</si>
  <si>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</si>
  <si>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113107141</t>
  </si>
  <si>
    <t>Odstranění podkladu pl do 50 m2 živičných tl 50 mm</t>
  </si>
  <si>
    <t>1388334793</t>
  </si>
  <si>
    <t>Odstranění podkladů nebo krytů s přemístěním hmot na skládku na vzdálenost do 3 m nebo s naložením na dopravní prostředek v ploše jednotlivě do 50 m2 živičných, o tl. vrstvy do 50 mm</t>
  </si>
  <si>
    <t>115101222</t>
  </si>
  <si>
    <t>Čerpání vody na dopravní výšku do 25 m průměrný přítok do 1000 l/min</t>
  </si>
  <si>
    <t>-1871721044</t>
  </si>
  <si>
    <t>Čerpání vody na dopravní výšku přes 10 do 25 m s uvažovaným průměrným přítokem přes 500 do 1 000 l/min</t>
  </si>
  <si>
    <t>6*10*30 "6 měsíců, 10 h/den"</t>
  </si>
  <si>
    <t>115101322</t>
  </si>
  <si>
    <t>Pohotovost čerpací soupravy pro dopravní výšku do 25 m do 1000 l/min</t>
  </si>
  <si>
    <t>-716547866</t>
  </si>
  <si>
    <t>Pohotovost záložní čerpací soupravy pro dopravní výšku přes 10 do 25 m s uvažovaným průměrným přítokem přes 500 do 1 000 l/min</t>
  </si>
  <si>
    <t>-1640187110</t>
  </si>
  <si>
    <t>167 "povrchové odvodnění, VV pol. 2.1"</t>
  </si>
  <si>
    <t>122301404</t>
  </si>
  <si>
    <t>Vykopávky v zemníku na suchu v hornině tř. 4 objem přes 5000 m3</t>
  </si>
  <si>
    <t>-1308437201</t>
  </si>
  <si>
    <t>67112 "sutě, VV pol. 1.1 - zemní práce""</t>
  </si>
  <si>
    <t>122401404</t>
  </si>
  <si>
    <t>Vykopávky v zemníku na suchu v hornině tř. 5 objem přes 5000 m3</t>
  </si>
  <si>
    <t>-1804371120</t>
  </si>
  <si>
    <t>155073,5 "sesuv, VV pol. 1.2 - zemní práce""</t>
  </si>
  <si>
    <t>001 122401</t>
  </si>
  <si>
    <t>Příplatek za separaci materiálu do přísypu</t>
  </si>
  <si>
    <t>2069996183</t>
  </si>
  <si>
    <t>Příplatek za separaci materiálu do příkopu</t>
  </si>
  <si>
    <t>Poznámka k položce:
VV pol. 1.2</t>
  </si>
  <si>
    <t>1880360551</t>
  </si>
  <si>
    <t>Hloubení nezapažených jam a zářezů kromě zářezů se šikmými stěnami pro podzemní vedení s urovnáním dna do předepsaného profilu a spádu v hornině tř. 4 přes 100 do 1 000 m3</t>
  </si>
  <si>
    <t>599,6 "VV pol. 2.2 - Povrchové odvodnění"</t>
  </si>
  <si>
    <t>80 "VV pol. 3, výkop pro bet. zeď"</t>
  </si>
  <si>
    <t>131301109</t>
  </si>
  <si>
    <t>Příplatek za lepivost u hloubení jam nezapažených v hornině tř. 4</t>
  </si>
  <si>
    <t>-1600602005</t>
  </si>
  <si>
    <t>Hloubení nezapažených jam a zářezů kromě zářezů se šikmými stěnami pro podzemní vedení s urovnáním dna do předepsaného profilu a spádu Příplatek k cenám za lepivost horniny tř. 4</t>
  </si>
  <si>
    <t>Poznámka k položce:
VV pol. 2.2</t>
  </si>
  <si>
    <t>-1694883534</t>
  </si>
  <si>
    <t>41,2/2 "VV pol. 3.3"</t>
  </si>
  <si>
    <t>480/2 "KS/2m2 viz TZ 2.1.2.7"</t>
  </si>
  <si>
    <t>161101104</t>
  </si>
  <si>
    <t>Svislé přemístění výkopku z horniny tř. 1 až 4 hl výkopu do 8 m</t>
  </si>
  <si>
    <t>1990772958</t>
  </si>
  <si>
    <t>Svislé přemístění výkopku bez naložení do dopravní nádoby avšak s vyprázdněním dopravní nádoby na hromadu nebo do dopravního prostředku z horniny tř. 1 až 4, při hloubce výkopu přes 6 do 8 m</t>
  </si>
  <si>
    <t>245,6 "výkop výtokové části, VV pol. 2.2"</t>
  </si>
  <si>
    <t>-789810224</t>
  </si>
  <si>
    <t>nalozeni4</t>
  </si>
  <si>
    <t>56332 "přesun v rámci zemníku"</t>
  </si>
  <si>
    <t>56332 "odvoz na MD"</t>
  </si>
  <si>
    <t>-560190740</t>
  </si>
  <si>
    <t>Vodorovné přemístění výkopku nebo sypaniny po suchu na obvyklém dopravním prostředku, bez naložení výkopku, avšak se složením bez rozhrnutí z horniny tř. 1 až 4 na vzdálenost přes 50 do 500 m</t>
  </si>
  <si>
    <t>599,6"výkop na MD, VV pol. 2.2"</t>
  </si>
  <si>
    <t>227,6"zásyp z MD, VV pol. 2.3"</t>
  </si>
  <si>
    <t>167 "ornice na MD, VV pol. 2.1"</t>
  </si>
  <si>
    <t>hrázka "z MD, VV pol. 2.7"</t>
  </si>
  <si>
    <t>162301102</t>
  </si>
  <si>
    <t>Vodorovné přemístění do 1000 m výkopku/sypaniny z horniny tř. 1 až 4</t>
  </si>
  <si>
    <t>1819544964</t>
  </si>
  <si>
    <t>10780 "odvoz na MD k SO 02"</t>
  </si>
  <si>
    <t>162301152</t>
  </si>
  <si>
    <t>Vodorovné přemístění výkopku/sypaniny z hornin tř. 5 až 7 do 1000 m</t>
  </si>
  <si>
    <t>1178058224</t>
  </si>
  <si>
    <t>102200 "stabilizační přísyp (RS 86240)"</t>
  </si>
  <si>
    <t>83770 "uložení na MD (RS 68830) - přísyp hráze"</t>
  </si>
  <si>
    <t>162301424</t>
  </si>
  <si>
    <t>Vodorovné přemístění pařezů do 5 km D do 900 mm</t>
  </si>
  <si>
    <t>575688018</t>
  </si>
  <si>
    <t>Vodorovné přemístění větví, kmenů nebo pařezů s naložením, složením a dopravou do 5000 m pařezů kmenů, průměru přes 700 do 900 mm</t>
  </si>
  <si>
    <t>162301924</t>
  </si>
  <si>
    <t>Příplatek k vodorovnému přemístění pařezů D 900 mm ZKD 5 km</t>
  </si>
  <si>
    <t>-251406427</t>
  </si>
  <si>
    <t>Vodorovné přemístění větví, kmenů nebo pařezů s naložením, složením a dopravou Příplatek k cenám za každých dalších i započatých 5000 m přes 5000 m pařezů kmenů, průměru přes 700 do 900 mm</t>
  </si>
  <si>
    <t>5*1560 "celkem 30 km"</t>
  </si>
  <si>
    <t>001001001</t>
  </si>
  <si>
    <t>Uložení pařezů na skládku</t>
  </si>
  <si>
    <t>597460100</t>
  </si>
  <si>
    <t>-295643225</t>
  </si>
  <si>
    <t>56332 "VV pol. 1.3"</t>
  </si>
  <si>
    <t>227,6 "VV pol. 2.3"</t>
  </si>
  <si>
    <t>hrázka "násyp hrázky, VV pol. 2.7"</t>
  </si>
  <si>
    <t>-1261930067</t>
  </si>
  <si>
    <t>Poznámka k položce:
VV pol. 1.3 - zemní práce</t>
  </si>
  <si>
    <t>Uložení sypanin z horniny tř. 1 až 4 do hrází nádrží se zhutněním 100 % PS C s příměsí jílu do 20 %</t>
  </si>
  <si>
    <t>1967757615</t>
  </si>
  <si>
    <t>Uložení netříděných sypanin z hornin tř. 1 až 4 do zemních hrází pro jakoukoliv šířku koruny přehradních a jiných vodních nádrží se zhutněním do 100 % PS - koef. C s příměsí jílové hlíny do 20 % objemu</t>
  </si>
  <si>
    <t>136,1 "zemní hrázka, VV pol. 2.7"</t>
  </si>
  <si>
    <t>-1974849248</t>
  </si>
  <si>
    <t>83770 "uložení na MD pro přísyp hráze"</t>
  </si>
  <si>
    <t>-1584332939</t>
  </si>
  <si>
    <t>227,6 "VV pol. 2.3'"</t>
  </si>
  <si>
    <t>-1819759732</t>
  </si>
  <si>
    <t>25,3 "VV pol. 2.4"</t>
  </si>
  <si>
    <t>6,5 "VV pol. 2.5"</t>
  </si>
  <si>
    <t>46,5 "VV pol. 2.6"</t>
  </si>
  <si>
    <t>583373440</t>
  </si>
  <si>
    <t>štěrkopísek frakce 0-32 (pískovna Hulín)</t>
  </si>
  <si>
    <t>1496938057</t>
  </si>
  <si>
    <t>kamenivo přírodní těžené pro stavební účely  PTK  (drobné, hrubé, štěrkopísky) štěrkopísky ČSN 72  1511-2 frakce   0-32   pískovna Hulín</t>
  </si>
  <si>
    <t>25,3*2 "VV pol. 2.4"</t>
  </si>
  <si>
    <t>50,6*2 'Přepočtené koeficientem množství</t>
  </si>
  <si>
    <t>583373020</t>
  </si>
  <si>
    <t>štěrkopísek frakce 0-16</t>
  </si>
  <si>
    <t>50176862</t>
  </si>
  <si>
    <t>kamenivo přírodní těžené pro stavební účely  PTK  (drobné, hrubé, štěrkopísky) štěrkopísky ČSN 72  1511-2 frakce   0-16</t>
  </si>
  <si>
    <t>6,5*2 "VV pol. 2.5"</t>
  </si>
  <si>
    <t>46,5*2 "VV pol. 2.6"</t>
  </si>
  <si>
    <t>181451122</t>
  </si>
  <si>
    <t>Založení lučního trávníku výsevem plochy přes 1000 m2 ve svahu do 1:2</t>
  </si>
  <si>
    <t>-232331972</t>
  </si>
  <si>
    <t>Založení trávníku na půdě předem připravené plochy přes 1000 m2 výsevem včetně utažení lučního na svahu přes 1:5 do 1:2</t>
  </si>
  <si>
    <t>rohoz "plocha protierozní rohože"</t>
  </si>
  <si>
    <t>815217308</t>
  </si>
  <si>
    <t>trava*300/10000 "300 kg/ha"</t>
  </si>
  <si>
    <t>765182821</t>
  </si>
  <si>
    <t>Zalití rostlin vodou plochy záhonů jednotlivě přes 20 m2</t>
  </si>
  <si>
    <t>153211003</t>
  </si>
  <si>
    <t>Zřízení stříkaného betonu tl do 150 mm skalních a poloskalních ploch</t>
  </si>
  <si>
    <t>-1747134071</t>
  </si>
  <si>
    <t>Zřízení stříkaného betonu skalních a poloskalních ploch průměrné tloušťky přes 100 do 150 mm</t>
  </si>
  <si>
    <t>Poznámka k položce:
VV pol. 3.3</t>
  </si>
  <si>
    <t>589329110</t>
  </si>
  <si>
    <t>směs pro beton třída B 25 vodostavebný V8 kamenivo do 8 mm</t>
  </si>
  <si>
    <t>759164122</t>
  </si>
  <si>
    <t>směsi pro beton prostý a železový třída C 20/25           ( B 25) beton vodostavebný  V4, V8 kamenivo do 8 mm</t>
  </si>
  <si>
    <t>41,2*0,15 "VV pol. 3.3"</t>
  </si>
  <si>
    <t>-1072251733</t>
  </si>
  <si>
    <t>-1232101108</t>
  </si>
  <si>
    <t>804025696</t>
  </si>
  <si>
    <t xml:space="preserve">240 </t>
  </si>
  <si>
    <t>-828347335</t>
  </si>
  <si>
    <t>Poznámka k položce:
"viz TZ kap. 2.1.2.7"</t>
  </si>
  <si>
    <t>-39196354</t>
  </si>
  <si>
    <t>Poznámka k položce:
Vrty pro tyčové kotvy</t>
  </si>
  <si>
    <t>-580197390</t>
  </si>
  <si>
    <t>Poznámka k položce:
vrty pro lanové kotvy</t>
  </si>
  <si>
    <t>-1196804773</t>
  </si>
  <si>
    <t>"Zainjektování /kotev"</t>
  </si>
  <si>
    <t>0,15*10*(27-3)</t>
  </si>
  <si>
    <t>0,15*240*(3-1)</t>
  </si>
  <si>
    <t>0,5*240*1</t>
  </si>
  <si>
    <t>0,5*10*3</t>
  </si>
  <si>
    <t>1909802332</t>
  </si>
  <si>
    <t>0,025*240*3</t>
  </si>
  <si>
    <t>0,150*27*10</t>
  </si>
  <si>
    <t>-1532858320</t>
  </si>
  <si>
    <t>0,05*58,5</t>
  </si>
  <si>
    <t>893741298</t>
  </si>
  <si>
    <t>720 "viz TZ kap. 2.1.2.7"</t>
  </si>
  <si>
    <t>-1587797666</t>
  </si>
  <si>
    <t xml:space="preserve">270 </t>
  </si>
  <si>
    <t>-1136381763</t>
  </si>
  <si>
    <t>270 "viz TZ kap. 2.1.2.7"</t>
  </si>
  <si>
    <t>1553271031</t>
  </si>
  <si>
    <t>-1405741929</t>
  </si>
  <si>
    <t>Osazení kamenných krycích desek na cementovou maltu s vyspárováním i vypálením spár, tl. desek přes 180 do 300 mm</t>
  </si>
  <si>
    <t>9,44+2,52 "VV pol. 8"</t>
  </si>
  <si>
    <t>R321 001</t>
  </si>
  <si>
    <t>Kamenná římsa s přesných kvádrů</t>
  </si>
  <si>
    <t>-475302995</t>
  </si>
  <si>
    <t>321213345</t>
  </si>
  <si>
    <t>Zdivo nadzákladové z lomového kamene vodních staveb obkladní s vyspárováním</t>
  </si>
  <si>
    <t>1504640573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</si>
  <si>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</si>
  <si>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100 "VV pol. 11"</t>
  </si>
  <si>
    <t>1,4 "VV pol. 8"</t>
  </si>
  <si>
    <t>321311113</t>
  </si>
  <si>
    <t>Konstrukce vodních staveb z betonu prostého vodostavebného V8 tř. B 25</t>
  </si>
  <si>
    <t>-1644480049</t>
  </si>
  <si>
    <t>Konstrukce z betonu vodních staveb přehrad, jezů a plavebních komor, spodní stavby vodních elektráren, jader přehrad, odběrných věží a výpustných zařízení, opěrných zdí, šachet, šachtic a ostatních konstrukcí prostého vodostavebného V8 – B 25</t>
  </si>
  <si>
    <t>89,7 "VV pol. 3.2 a - d"</t>
  </si>
  <si>
    <t>1250829876</t>
  </si>
  <si>
    <t>14,3 "VV pol. 3.4 c-d"</t>
  </si>
  <si>
    <t>0,7*1,2*80 "VV pol. 3, konstrukce zdi"</t>
  </si>
  <si>
    <t>310950383</t>
  </si>
  <si>
    <t>Poznámka k položce:
XC4 XA1</t>
  </si>
  <si>
    <t>33,5 "horská vpust, VV pol. 3.4 a"</t>
  </si>
  <si>
    <t>7+4,1+3,4 "výtoková část, VV pol. 3.4 b"</t>
  </si>
  <si>
    <t>306454182</t>
  </si>
  <si>
    <t>162,2 "VV pol. 4.1"</t>
  </si>
  <si>
    <t>1,2*80 "bednění zdi, VV pol. 3"</t>
  </si>
  <si>
    <t>1791130042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</si>
  <si>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</si>
  <si>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Poznámka k položce:
VV pol. 4.2</t>
  </si>
  <si>
    <t>1269777626</t>
  </si>
  <si>
    <t>Poznámka k položce:
VV pol. 4.1 a 3 (zeď)</t>
  </si>
  <si>
    <t>-557809880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</si>
  <si>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</si>
  <si>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1136255633</t>
  </si>
  <si>
    <t>0,126 "vtoková část, VV pol. 13b"</t>
  </si>
  <si>
    <t>0,3334 "horská vpusť, VV pol. 13a"</t>
  </si>
  <si>
    <t>-934370224</t>
  </si>
  <si>
    <t>1,1186 "VV pol. 13a"</t>
  </si>
  <si>
    <t>952987800</t>
  </si>
  <si>
    <t>Poznámka k položce:
Jedná se o osazení zábradlí z kompozitního materiálu.
Zábradlí ...madlo + 2 vodorovné výplně.</t>
  </si>
  <si>
    <t>R 02</t>
  </si>
  <si>
    <t>Dodání zábradlí z kompozitního materiálu</t>
  </si>
  <si>
    <t>-1990585768</t>
  </si>
  <si>
    <t>Poznámka k položce:
6/P</t>
  </si>
  <si>
    <t>-28314900</t>
  </si>
  <si>
    <t>0,2 "kamenné schodiště, VV pol. 3.1"</t>
  </si>
  <si>
    <t>2 "horská vpust, VV pol. 3.1"</t>
  </si>
  <si>
    <t>0,8 "výtoková část, VV pol. 3.1"</t>
  </si>
  <si>
    <t>334,2 "VV pol. 3.2e"</t>
  </si>
  <si>
    <t>457971121</t>
  </si>
  <si>
    <t>Zřízení vrstvy z geotextilie o sklonu přes 10° do 35° š do 3 m</t>
  </si>
  <si>
    <t>75948359</t>
  </si>
  <si>
    <t>Zřízení vrstvy z geotextilie s přesahem bez připevnění k podkladu, s potřebným dočasným zatěžováním včetně zakotvení okraje o sklonu přes 10 st. do 35 st., šířky geotextilie do 3 m</t>
  </si>
  <si>
    <t>26661 "VV pol. 1.5 - zemní práce"</t>
  </si>
  <si>
    <t>528,75 "kolem objektů, VV pol. 2.8 - povrch. odvodnění""</t>
  </si>
  <si>
    <t>R 321 001</t>
  </si>
  <si>
    <t>Protierozní svahová rohož z kokosového vlákna vyztužená oboustraně PP síťovinou, hm 350 g/m2</t>
  </si>
  <si>
    <t>-78584900</t>
  </si>
  <si>
    <t xml:space="preserve">rohoz </t>
  </si>
  <si>
    <t>457979122</t>
  </si>
  <si>
    <t>Příplatek za připevnění geotextilie k podkladu o sklonu přes 10° do 35° 8 skob na 10 m2</t>
  </si>
  <si>
    <t>-243376056</t>
  </si>
  <si>
    <t>Zřízení vrstvy z geotextilie s přesahem Příplatek k cenám za připevnění geotextilie k podkladu ocelovými skobami z betonářské oceli o sklonu přes 10 st. do 35 st., při počtu skob na 10 m2 plochy přes 4 do 8 ks</t>
  </si>
  <si>
    <t>-550224843</t>
  </si>
  <si>
    <t>-1207168876</t>
  </si>
  <si>
    <t>44,2 "VV pol. 6"</t>
  </si>
  <si>
    <t>464531112</t>
  </si>
  <si>
    <t>Pohoz z hrubého drceného kamenivo zrno 63 až 125 mm z terénu</t>
  </si>
  <si>
    <t>1567050046</t>
  </si>
  <si>
    <t>Pohoz dna nebo svahů jakékoliv tloušťky z hrubého drceného kameniva, z terénu, frakce 63 - 125 mm</t>
  </si>
  <si>
    <t>465513227</t>
  </si>
  <si>
    <t>Dlažba z lomového kamene na cementovou maltu s vyspárováním tl 250 mm pro hydromeliorace</t>
  </si>
  <si>
    <t>-435603846</t>
  </si>
  <si>
    <t>Dlažba z lomového kamene lomařsky upraveného na cementovou maltu, s vyspárováním cementovou maltou, tl. kamene 250 mm</t>
  </si>
  <si>
    <t>310148493</t>
  </si>
  <si>
    <t>1848147788</t>
  </si>
  <si>
    <t>Balvanitý skluz z lomového kamene pro balvanité skluzy kamene hmotnosti jednotlivě přes 300 do 3000 kg s proštěrkováním tl. vrstvy 700 až 1200 mm</t>
  </si>
  <si>
    <t>Poznámka k položce:
kameny na štět, VV pol. 7</t>
  </si>
  <si>
    <t>-255502692</t>
  </si>
  <si>
    <t>Podklad nebo kryt z vibrovaného štěrku VŠ s rozprostřením, vlhčením a zhutněním, po zhutnění tl. 200 mm</t>
  </si>
  <si>
    <t>Poznámka k položce:
VV pol. 2 - zemní práce</t>
  </si>
  <si>
    <t>564841112</t>
  </si>
  <si>
    <t>Podklad ze štěrkodrtě ŠD tl 130 mm</t>
  </si>
  <si>
    <t>1778370307</t>
  </si>
  <si>
    <t>Podklad ze štěrkodrti ŠD s rozprostřením a zhutněním, po zhutnění tl. 130 mm</t>
  </si>
  <si>
    <t>Poznámka k položce:
celková tl. 380 mm, VV pol. 12</t>
  </si>
  <si>
    <t>-553782676</t>
  </si>
  <si>
    <t>Podklad ze štěrkodrti ŠD s rozprostřením a zhutněním, po zhutnění tl. 150 mm</t>
  </si>
  <si>
    <t>564871111</t>
  </si>
  <si>
    <t>Podklad ze štěrkodrtě ŠD tl 250 mm</t>
  </si>
  <si>
    <t>551458166</t>
  </si>
  <si>
    <t>Podklad ze štěrkodrti ŠD s rozprostřením a zhutněním, po zhutnění tl. 250 mm</t>
  </si>
  <si>
    <t>571901111</t>
  </si>
  <si>
    <t>Posyp krytu kamenivem drceným nebo těženým do 5 kg/m2</t>
  </si>
  <si>
    <t>-1205871976</t>
  </si>
  <si>
    <t>Posyp podkladu nebo krytu s rozprostřením a zhutněním kamenivem drceným nebo těženým, v množství do 5 kg/m2</t>
  </si>
  <si>
    <t>-852138167</t>
  </si>
  <si>
    <t>-331428437</t>
  </si>
  <si>
    <t>Asfaltový beton vrstva obrusná ACO 11 (ABS) s rozprostřením a se zhutněním z nemodifikovaného asfaltu v pruhu šířky do 3 m tř. I, po zhutnění tl. 50 mm</t>
  </si>
  <si>
    <t>577165111</t>
  </si>
  <si>
    <t>Asfaltový beton vrstva obrusná ACO 16 (ABH) tl 70 mm š do 3 m z nemodifikovaného asfaltu</t>
  </si>
  <si>
    <t>-296478262</t>
  </si>
  <si>
    <t>Asfaltový beton vrstva obrusná ACO 16 (ABH) s rozprostřením a zhutněním z nemodifikovaného asfaltu, po zhutnění v pruhu šířky do 3 m tl. 70 mm</t>
  </si>
  <si>
    <t>221001001</t>
  </si>
  <si>
    <t>Ocelová svodnice, š. 120 hl. min. 110, zat. D400</t>
  </si>
  <si>
    <t>688209732</t>
  </si>
  <si>
    <t>871291111</t>
  </si>
  <si>
    <t>Montáž potrubí z trubek tlakových z tvrdého PVC otevřený výkop svařovaných vnější průměr 140 mm</t>
  </si>
  <si>
    <t>-1797591979</t>
  </si>
  <si>
    <t>Montáž potrubí z plastických hmot v otevřeném výkopu, z tlakových trubek z tvrdého PVC těsněných gumovým kroužkem vnějšího průměru 140 mm</t>
  </si>
  <si>
    <t>Poznámka k položce:
VV pol. 3/P</t>
  </si>
  <si>
    <t>286102510</t>
  </si>
  <si>
    <t>trubka vodovodní tlaková 160/5,5mm PN 16 dl.6m</t>
  </si>
  <si>
    <t>-1600255214</t>
  </si>
  <si>
    <t>trubky z polyvinylchloridu tlakové, ČSN EN 1452 trubka vodovodní tlaková PN 16 dl.6m 160/5,5mm</t>
  </si>
  <si>
    <t>871492111</t>
  </si>
  <si>
    <t>Montáž kanalizačního potrubí z laminátových trub DN 1000 se spojkami v otevřeném výkopu</t>
  </si>
  <si>
    <t>1383708721</t>
  </si>
  <si>
    <t>Montáž kanalizačního potrubí z laminátových trub v otevřeném výkopu spojované spojkami DN 1000</t>
  </si>
  <si>
    <t>286138670</t>
  </si>
  <si>
    <t>potrubí kanalizační  1160/1000 mm SN 8, dl.6 m</t>
  </si>
  <si>
    <t>-366472592</t>
  </si>
  <si>
    <t>trubky z polyetylénu kanalizační potrubí velkoprůměrové trubky UPOROL  PE-HD/PP spirálovitě ovíjené pevnostní třída  SN 8 1160/1000 mm,  dl.6 m</t>
  </si>
  <si>
    <t>286138660</t>
  </si>
  <si>
    <t>potrubí kanalizační 1160/1000 mm SN 8, dl.3 m</t>
  </si>
  <si>
    <t>-1940587523</t>
  </si>
  <si>
    <t>trubky z polyetylénu kanalizační potrubí velkoprůměrové trubky UPOROL  PE-HD/PP spirálovitě ovíjené pevnostní třída  SN 8 1160/1000 mm,  dl.3 m</t>
  </si>
  <si>
    <t>899501221</t>
  </si>
  <si>
    <t>Stupadla do šachet ocelová s PE povlakem</t>
  </si>
  <si>
    <t>-1133660761</t>
  </si>
  <si>
    <t>Stupadla do šachet a drobných objektů pro přímé zabudování do hmoždinek ocelová s PE povlakem</t>
  </si>
  <si>
    <t>R 286 001</t>
  </si>
  <si>
    <t>Dodávka a montáž šachtové vložky vč. připojovacího potrubí DN 1000 pro žebrované potrubí</t>
  </si>
  <si>
    <t>405246298</t>
  </si>
  <si>
    <t>Poznámka k položce:
VV pol. 2/P</t>
  </si>
  <si>
    <t>-2144363041</t>
  </si>
  <si>
    <t>Těsnění spáry betonové konstrukce pásy, profily, tmely pásem „waterstop“ vnitřním, spáry pracovní</t>
  </si>
  <si>
    <t>Poznámka k položce:
5/P</t>
  </si>
  <si>
    <t>Spárový těsnící pás, výška 125 mm</t>
  </si>
  <si>
    <t>-736438097</t>
  </si>
  <si>
    <t>Poznámka k položce:
4/P</t>
  </si>
  <si>
    <t>1749412064</t>
  </si>
  <si>
    <t>Osazení betonového příkopového žlabu s vyplněním a zatřením spár cementovou maltou s ložem tl. 100 mm z kameniva těženého nebo štěrkopísku z betonových příkopových tvárnic šířky do 500 mm</t>
  </si>
  <si>
    <t>Poznámka k položce:
VV pol. 1/B</t>
  </si>
  <si>
    <t>639135626</t>
  </si>
  <si>
    <t>tvárnice meliorační a příkopové betonové a železobetonové žlabovky TBZ  50/50/13   50 x 50 x 13</t>
  </si>
  <si>
    <t>953961114</t>
  </si>
  <si>
    <t>Kotvy chemickým tmelem M 16 hl 125 mm do betonu, ŽB nebo kamene s vyvrtáním otvoru</t>
  </si>
  <si>
    <t>-564834243</t>
  </si>
  <si>
    <t>Kotvy chemické s vyvrtáním otvoru do betonu, železobetonu nebo tvrdého kamene tmel, velikost M 16, hloubka 125 mm</t>
  </si>
  <si>
    <t>"12,7/1,3, kotvení zábradlí" 10*4</t>
  </si>
  <si>
    <t>953961214</t>
  </si>
  <si>
    <t>Kotvy chemickou patronou M 16 hl 125 mm do betonu, ŽB nebo kamene s vyvrtáním otvoru</t>
  </si>
  <si>
    <t>-2087653026</t>
  </si>
  <si>
    <t>Kotvy chemické s vyvrtáním otvoru do betonu, železobetonu nebo tvrdého kamene chemická patrona, velikost M 16, hloubka 125 mm</t>
  </si>
  <si>
    <t>953965131</t>
  </si>
  <si>
    <t>Kotevní šroub pro chemické kotvy M 16 dl 190 mm</t>
  </si>
  <si>
    <t>1309510935</t>
  </si>
  <si>
    <t>Kotvy chemické s vyvrtáním otvoru kotevní šrouby pro chemické kotvy, velikost M 16, délka 190 mm</t>
  </si>
  <si>
    <t>1646378133</t>
  </si>
  <si>
    <t>1302316801</t>
  </si>
  <si>
    <t>(30-1)*28,65"skládka 30 km"</t>
  </si>
  <si>
    <t>-1473564987</t>
  </si>
  <si>
    <t>997221855</t>
  </si>
  <si>
    <t>Poplatek za uložení odpadu z kameniva na skládce (skládkovné)</t>
  </si>
  <si>
    <t>-83294424</t>
  </si>
  <si>
    <t>Poplatek za uložení stavebního odpadu na skládce (skládkovné) z kameniva</t>
  </si>
  <si>
    <t>998322011</t>
  </si>
  <si>
    <t>Přesun hmot pro hráze přehradní zděné, betonové a železobetonové</t>
  </si>
  <si>
    <t>-996790052</t>
  </si>
  <si>
    <t>Přesun hmot pro objekty hráze přehradní zděné, betonové, železobetonové dopravní vzdálenost do 500 m</t>
  </si>
  <si>
    <t>2814,576</t>
  </si>
  <si>
    <t>767662120</t>
  </si>
  <si>
    <t>Montáž mříží pevných přivařených</t>
  </si>
  <si>
    <t>592854188</t>
  </si>
  <si>
    <t>Montáž mříží pevných, připevněných svařováním</t>
  </si>
  <si>
    <t>1*1,5 "VV pol. 1/Z"</t>
  </si>
  <si>
    <t>R 767 001</t>
  </si>
  <si>
    <t>Mříž vtokového objektu</t>
  </si>
  <si>
    <t>-265401917</t>
  </si>
  <si>
    <t>220*1,5 "odhad 220 kg/m2"</t>
  </si>
  <si>
    <t>616211147</t>
  </si>
  <si>
    <t>Přesun hmot pro zámečnické konstrukce stanovený z hmotnosti přesunovaného materiálu vodorovná dopravní vzdálenost do 50 m v objektech výšky do 6 m</t>
  </si>
  <si>
    <t>1) Krycí list soupisu</t>
  </si>
  <si>
    <t>2) Rekapitulace</t>
  </si>
  <si>
    <t>3) Soupis prací</t>
  </si>
  <si>
    <t>VD Šance – převedení extrémních povodní</t>
  </si>
  <si>
    <t>Odstranění křovin a stromů průměru kmene do 100 mm i s kořeny z celkové plochy přes 10000 m2</t>
  </si>
  <si>
    <t>111201103</t>
  </si>
  <si>
    <t>13000*0,072 "plocha*72 l/m2"</t>
  </si>
  <si>
    <t>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</si>
</sst>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27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7"/>
      <color indexed="55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</cellStyleXfs>
  <cellXfs count="171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164" fontId="6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/>
    </xf>
    <xf numFmtId="165" fontId="8" fillId="0" borderId="0" xfId="0" applyNumberFormat="1" applyFont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righ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164" fontId="13" fillId="0" borderId="20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164" fontId="12" fillId="0" borderId="20" xfId="0" applyNumberFormat="1" applyFont="1" applyBorder="1" applyAlignment="1" applyProtection="1">
      <alignment horizontal="right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right"/>
      <protection/>
    </xf>
    <xf numFmtId="167" fontId="14" fillId="0" borderId="11" xfId="0" applyNumberFormat="1" applyFont="1" applyBorder="1" applyAlignment="1" applyProtection="1">
      <alignment horizontal="right"/>
      <protection/>
    </xf>
    <xf numFmtId="167" fontId="14" fillId="0" borderId="21" xfId="0" applyNumberFormat="1" applyFont="1" applyBorder="1" applyAlignment="1" applyProtection="1">
      <alignment horizontal="right"/>
      <protection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/>
    </xf>
    <xf numFmtId="167" fontId="16" fillId="0" borderId="0" xfId="0" applyNumberFormat="1" applyFont="1" applyAlignment="1" applyProtection="1">
      <alignment horizontal="right"/>
      <protection/>
    </xf>
    <xf numFmtId="167" fontId="16" fillId="0" borderId="13" xfId="0" applyNumberFormat="1" applyFont="1" applyBorder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8" fontId="0" fillId="0" borderId="22" xfId="0" applyNumberFormat="1" applyFont="1" applyBorder="1" applyAlignment="1" applyProtection="1">
      <alignment horizontal="right" vertical="center"/>
      <protection/>
    </xf>
    <xf numFmtId="164" fontId="0" fillId="4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/>
    </xf>
    <xf numFmtId="0" fontId="8" fillId="4" borderId="2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167" fontId="8" fillId="0" borderId="13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8" fontId="23" fillId="0" borderId="22" xfId="0" applyNumberFormat="1" applyFont="1" applyBorder="1" applyAlignment="1" applyProtection="1">
      <alignment horizontal="right" vertical="center"/>
      <protection/>
    </xf>
    <xf numFmtId="164" fontId="23" fillId="4" borderId="22" xfId="0" applyNumberFormat="1" applyFont="1" applyFill="1" applyBorder="1" applyAlignment="1" applyProtection="1">
      <alignment horizontal="right" vertical="center"/>
      <protection locked="0"/>
    </xf>
    <xf numFmtId="164" fontId="23" fillId="0" borderId="22" xfId="0" applyNumberFormat="1" applyFont="1" applyBorder="1" applyAlignment="1" applyProtection="1">
      <alignment horizontal="right" vertical="center"/>
      <protection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4" borderId="2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top"/>
      <protection locked="0"/>
    </xf>
    <xf numFmtId="0" fontId="25" fillId="2" borderId="0" xfId="20" applyFill="1" applyAlignment="1" applyProtection="1">
      <alignment horizontal="left" vertical="top"/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26" fillId="2" borderId="0" xfId="2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6" fillId="2" borderId="0" xfId="2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8448" name="Obrázek 1" descr="D:\KROSplusData\System\Temp\radDADA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7"/>
  <sheetViews>
    <sheetView showGridLines="0" tabSelected="1" workbookViewId="0" topLeftCell="A1">
      <pane ySplit="1" topLeftCell="A61" activePane="bottomLeft" state="frozen"/>
      <selection pane="bottomLeft" activeCell="V103" sqref="V10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58"/>
      <c r="C1" s="158"/>
      <c r="D1" s="157" t="s">
        <v>0</v>
      </c>
      <c r="E1" s="158"/>
      <c r="F1" s="159" t="s">
        <v>707</v>
      </c>
      <c r="G1" s="167" t="s">
        <v>708</v>
      </c>
      <c r="H1" s="167"/>
      <c r="I1" s="158"/>
      <c r="J1" s="159" t="s">
        <v>709</v>
      </c>
      <c r="K1" s="157"/>
      <c r="L1" s="159"/>
      <c r="M1" s="159"/>
      <c r="N1" s="159"/>
      <c r="O1" s="159"/>
      <c r="P1" s="159"/>
      <c r="Q1" s="159"/>
      <c r="R1" s="159"/>
      <c r="S1" s="159"/>
      <c r="T1" s="159"/>
      <c r="U1" s="156"/>
      <c r="V1" s="156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2" customFormat="1" ht="37.5" customHeight="1">
      <c r="C2" s="2"/>
      <c r="L2" s="168"/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2" t="s">
        <v>44</v>
      </c>
      <c r="AZ2" s="5" t="s">
        <v>347</v>
      </c>
      <c r="BA2" s="5" t="s">
        <v>10</v>
      </c>
      <c r="BB2" s="5" t="s">
        <v>10</v>
      </c>
      <c r="BC2" s="5" t="s">
        <v>348</v>
      </c>
      <c r="BD2" s="5" t="s">
        <v>43</v>
      </c>
    </row>
    <row r="3" spans="2:56" s="2" customFormat="1" ht="7.5" customHeight="1">
      <c r="B3" s="6"/>
      <c r="C3" s="7"/>
      <c r="D3" s="7"/>
      <c r="E3" s="7"/>
      <c r="F3" s="7"/>
      <c r="G3" s="7"/>
      <c r="H3" s="7"/>
      <c r="I3" s="47"/>
      <c r="J3" s="7"/>
      <c r="K3" s="8"/>
      <c r="AT3" s="2" t="s">
        <v>43</v>
      </c>
      <c r="AZ3" s="5" t="s">
        <v>349</v>
      </c>
      <c r="BA3" s="5" t="s">
        <v>10</v>
      </c>
      <c r="BB3" s="5" t="s">
        <v>10</v>
      </c>
      <c r="BC3" s="5" t="s">
        <v>350</v>
      </c>
      <c r="BD3" s="5" t="s">
        <v>43</v>
      </c>
    </row>
    <row r="4" spans="2:56" s="2" customFormat="1" ht="37.5" customHeight="1">
      <c r="B4" s="9"/>
      <c r="C4" s="10"/>
      <c r="D4" s="11" t="s">
        <v>45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  <c r="AZ4" s="5" t="s">
        <v>351</v>
      </c>
      <c r="BA4" s="5" t="s">
        <v>10</v>
      </c>
      <c r="BB4" s="5" t="s">
        <v>10</v>
      </c>
      <c r="BC4" s="5" t="s">
        <v>278</v>
      </c>
      <c r="BD4" s="5" t="s">
        <v>43</v>
      </c>
    </row>
    <row r="5" spans="2:56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  <c r="AZ5" s="5" t="s">
        <v>352</v>
      </c>
      <c r="BA5" s="5" t="s">
        <v>10</v>
      </c>
      <c r="BB5" s="5" t="s">
        <v>10</v>
      </c>
      <c r="BC5" s="5" t="s">
        <v>350</v>
      </c>
      <c r="BD5" s="5" t="s">
        <v>43</v>
      </c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162" t="s">
        <v>710</v>
      </c>
      <c r="F7" s="170"/>
      <c r="G7" s="170"/>
      <c r="H7" s="170"/>
      <c r="J7" s="10"/>
      <c r="K7" s="12"/>
    </row>
    <row r="8" spans="2:11" s="2" customFormat="1" ht="15.75" customHeight="1">
      <c r="B8" s="9"/>
      <c r="C8" s="10"/>
      <c r="D8" s="15" t="s">
        <v>46</v>
      </c>
      <c r="E8" s="10"/>
      <c r="F8" s="10"/>
      <c r="G8" s="10"/>
      <c r="H8" s="10"/>
      <c r="J8" s="10"/>
      <c r="K8" s="12"/>
    </row>
    <row r="9" spans="2:11" s="49" customFormat="1" ht="16.5" customHeight="1">
      <c r="B9" s="50"/>
      <c r="C9" s="51"/>
      <c r="D9" s="51"/>
      <c r="E9" s="162" t="s">
        <v>353</v>
      </c>
      <c r="F9" s="166"/>
      <c r="G9" s="166"/>
      <c r="H9" s="166"/>
      <c r="J9" s="51"/>
      <c r="K9" s="52"/>
    </row>
    <row r="10" spans="2:11" s="5" customFormat="1" ht="15.75" customHeight="1">
      <c r="B10" s="16"/>
      <c r="C10" s="17"/>
      <c r="D10" s="15" t="s">
        <v>131</v>
      </c>
      <c r="E10" s="17"/>
      <c r="F10" s="17"/>
      <c r="G10" s="17"/>
      <c r="H10" s="17"/>
      <c r="J10" s="17"/>
      <c r="K10" s="18"/>
    </row>
    <row r="11" spans="2:11" s="5" customFormat="1" ht="37.5" customHeight="1">
      <c r="B11" s="16"/>
      <c r="C11" s="17"/>
      <c r="D11" s="17"/>
      <c r="E11" s="164" t="s">
        <v>354</v>
      </c>
      <c r="F11" s="163"/>
      <c r="G11" s="163"/>
      <c r="H11" s="163"/>
      <c r="J11" s="17"/>
      <c r="K11" s="18"/>
    </row>
    <row r="12" spans="2:11" s="5" customFormat="1" ht="14.25" customHeight="1">
      <c r="B12" s="16"/>
      <c r="C12" s="17"/>
      <c r="D12" s="17"/>
      <c r="E12" s="17"/>
      <c r="F12" s="17"/>
      <c r="G12" s="17"/>
      <c r="H12" s="17"/>
      <c r="J12" s="17"/>
      <c r="K12" s="18"/>
    </row>
    <row r="13" spans="2:11" s="5" customFormat="1" ht="15" customHeight="1">
      <c r="B13" s="16"/>
      <c r="C13" s="17"/>
      <c r="D13" s="15" t="s">
        <v>6</v>
      </c>
      <c r="E13" s="17"/>
      <c r="F13" s="14"/>
      <c r="G13" s="17"/>
      <c r="H13" s="17"/>
      <c r="I13" s="48" t="s">
        <v>7</v>
      </c>
      <c r="J13" s="14"/>
      <c r="K13" s="18"/>
    </row>
    <row r="14" spans="2:11" s="5" customFormat="1" ht="15" customHeight="1">
      <c r="B14" s="16"/>
      <c r="C14" s="17"/>
      <c r="D14" s="15" t="s">
        <v>9</v>
      </c>
      <c r="E14" s="17"/>
      <c r="F14" s="14" t="s">
        <v>10</v>
      </c>
      <c r="G14" s="17"/>
      <c r="H14" s="17"/>
      <c r="I14" s="48" t="s">
        <v>11</v>
      </c>
      <c r="J14" s="161"/>
      <c r="K14" s="18"/>
    </row>
    <row r="15" spans="2:11" s="5" customFormat="1" ht="12" customHeight="1">
      <c r="B15" s="16"/>
      <c r="C15" s="17"/>
      <c r="D15" s="17"/>
      <c r="E15" s="17"/>
      <c r="F15" s="17"/>
      <c r="G15" s="17"/>
      <c r="H15" s="17"/>
      <c r="J15" s="17"/>
      <c r="K15" s="18"/>
    </row>
    <row r="16" spans="2:11" s="5" customFormat="1" ht="15" customHeight="1">
      <c r="B16" s="16"/>
      <c r="C16" s="17"/>
      <c r="D16" s="15" t="s">
        <v>14</v>
      </c>
      <c r="E16" s="17"/>
      <c r="F16" s="17"/>
      <c r="G16" s="17"/>
      <c r="H16" s="17"/>
      <c r="I16" s="48" t="s">
        <v>15</v>
      </c>
      <c r="J16" s="14" t="s">
        <v>16</v>
      </c>
      <c r="K16" s="18"/>
    </row>
    <row r="17" spans="2:11" s="5" customFormat="1" ht="18.75" customHeight="1">
      <c r="B17" s="16"/>
      <c r="C17" s="17"/>
      <c r="D17" s="17"/>
      <c r="E17" s="14" t="s">
        <v>17</v>
      </c>
      <c r="F17" s="17"/>
      <c r="G17" s="17"/>
      <c r="H17" s="17"/>
      <c r="I17" s="48" t="s">
        <v>18</v>
      </c>
      <c r="J17" s="14" t="s">
        <v>19</v>
      </c>
      <c r="K17" s="18"/>
    </row>
    <row r="18" spans="2:11" s="5" customFormat="1" ht="7.5" customHeight="1">
      <c r="B18" s="16"/>
      <c r="C18" s="17"/>
      <c r="D18" s="17"/>
      <c r="E18" s="17"/>
      <c r="F18" s="17"/>
      <c r="G18" s="17"/>
      <c r="H18" s="17"/>
      <c r="J18" s="17"/>
      <c r="K18" s="18"/>
    </row>
    <row r="19" spans="2:11" s="5" customFormat="1" ht="15" customHeight="1">
      <c r="B19" s="16"/>
      <c r="C19" s="17"/>
      <c r="D19" s="15" t="s">
        <v>20</v>
      </c>
      <c r="E19" s="17"/>
      <c r="F19" s="17"/>
      <c r="G19" s="17"/>
      <c r="H19" s="17"/>
      <c r="I19" s="48" t="s">
        <v>15</v>
      </c>
      <c r="J19" s="160"/>
      <c r="K19" s="18"/>
    </row>
    <row r="20" spans="2:11" s="5" customFormat="1" ht="18.75" customHeight="1">
      <c r="B20" s="16"/>
      <c r="C20" s="17"/>
      <c r="D20" s="17"/>
      <c r="E20" s="160"/>
      <c r="F20" s="17"/>
      <c r="G20" s="17"/>
      <c r="H20" s="17"/>
      <c r="I20" s="48" t="s">
        <v>18</v>
      </c>
      <c r="J20" s="160"/>
      <c r="K20" s="18"/>
    </row>
    <row r="21" spans="2:11" s="5" customFormat="1" ht="7.5" customHeight="1">
      <c r="B21" s="16"/>
      <c r="C21" s="17"/>
      <c r="D21" s="17"/>
      <c r="E21" s="17"/>
      <c r="F21" s="17"/>
      <c r="G21" s="17"/>
      <c r="H21" s="17"/>
      <c r="J21" s="17"/>
      <c r="K21" s="18"/>
    </row>
    <row r="22" spans="2:11" s="5" customFormat="1" ht="15" customHeight="1">
      <c r="B22" s="16"/>
      <c r="C22" s="17"/>
      <c r="D22" s="15" t="s">
        <v>21</v>
      </c>
      <c r="E22" s="17"/>
      <c r="F22" s="17"/>
      <c r="G22" s="17"/>
      <c r="H22" s="17"/>
      <c r="I22" s="48" t="s">
        <v>15</v>
      </c>
      <c r="J22" s="14" t="s">
        <v>22</v>
      </c>
      <c r="K22" s="18"/>
    </row>
    <row r="23" spans="2:11" s="5" customFormat="1" ht="18.75" customHeight="1">
      <c r="B23" s="16"/>
      <c r="C23" s="17"/>
      <c r="D23" s="17"/>
      <c r="E23" s="14" t="s">
        <v>23</v>
      </c>
      <c r="F23" s="17"/>
      <c r="G23" s="17"/>
      <c r="H23" s="17"/>
      <c r="I23" s="48" t="s">
        <v>18</v>
      </c>
      <c r="J23" s="14" t="s">
        <v>24</v>
      </c>
      <c r="K23" s="18"/>
    </row>
    <row r="24" spans="2:11" s="5" customFormat="1" ht="7.5" customHeight="1">
      <c r="B24" s="16"/>
      <c r="C24" s="17"/>
      <c r="D24" s="17"/>
      <c r="E24" s="17"/>
      <c r="F24" s="17"/>
      <c r="G24" s="17"/>
      <c r="H24" s="17"/>
      <c r="J24" s="17"/>
      <c r="K24" s="18"/>
    </row>
    <row r="25" spans="2:11" s="5" customFormat="1" ht="15" customHeight="1">
      <c r="B25" s="16"/>
      <c r="C25" s="17"/>
      <c r="D25" s="15" t="s">
        <v>25</v>
      </c>
      <c r="E25" s="17"/>
      <c r="F25" s="17"/>
      <c r="G25" s="17"/>
      <c r="H25" s="17"/>
      <c r="J25" s="17"/>
      <c r="K25" s="18"/>
    </row>
    <row r="26" spans="2:11" s="49" customFormat="1" ht="15.75" customHeight="1">
      <c r="B26" s="50"/>
      <c r="C26" s="51"/>
      <c r="D26" s="51"/>
      <c r="E26" s="165"/>
      <c r="F26" s="166"/>
      <c r="G26" s="166"/>
      <c r="H26" s="166"/>
      <c r="J26" s="51"/>
      <c r="K26" s="52"/>
    </row>
    <row r="27" spans="2:11" s="5" customFormat="1" ht="7.5" customHeight="1">
      <c r="B27" s="16"/>
      <c r="C27" s="17"/>
      <c r="D27" s="17"/>
      <c r="E27" s="17"/>
      <c r="F27" s="17"/>
      <c r="G27" s="17"/>
      <c r="H27" s="17"/>
      <c r="J27" s="17"/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3"/>
    </row>
    <row r="29" spans="2:11" s="5" customFormat="1" ht="26.25" customHeight="1">
      <c r="B29" s="16"/>
      <c r="C29" s="17"/>
      <c r="D29" s="54" t="s">
        <v>26</v>
      </c>
      <c r="E29" s="17"/>
      <c r="F29" s="17"/>
      <c r="G29" s="17"/>
      <c r="H29" s="17"/>
      <c r="J29" s="43">
        <f>ROUNDUP($J$93,2)</f>
        <v>0</v>
      </c>
      <c r="K29" s="18"/>
    </row>
    <row r="30" spans="2:11" s="5" customFormat="1" ht="7.5" customHeight="1">
      <c r="B30" s="16"/>
      <c r="C30" s="17"/>
      <c r="D30" s="41"/>
      <c r="E30" s="41"/>
      <c r="F30" s="41"/>
      <c r="G30" s="41"/>
      <c r="H30" s="41"/>
      <c r="I30" s="34"/>
      <c r="J30" s="41"/>
      <c r="K30" s="53"/>
    </row>
    <row r="31" spans="2:11" s="5" customFormat="1" ht="15" customHeight="1">
      <c r="B31" s="16"/>
      <c r="C31" s="17"/>
      <c r="D31" s="17"/>
      <c r="E31" s="17"/>
      <c r="F31" s="19" t="s">
        <v>28</v>
      </c>
      <c r="G31" s="17"/>
      <c r="H31" s="17"/>
      <c r="I31" s="55" t="s">
        <v>27</v>
      </c>
      <c r="J31" s="19" t="s">
        <v>29</v>
      </c>
      <c r="K31" s="18"/>
    </row>
    <row r="32" spans="2:11" s="5" customFormat="1" ht="15" customHeight="1">
      <c r="B32" s="16"/>
      <c r="C32" s="17"/>
      <c r="D32" s="20" t="s">
        <v>30</v>
      </c>
      <c r="E32" s="20" t="s">
        <v>31</v>
      </c>
      <c r="F32" s="56">
        <f>ROUNDUP(SUM($BE$93:$BE$446),2)</f>
        <v>0</v>
      </c>
      <c r="G32" s="17"/>
      <c r="H32" s="17"/>
      <c r="I32" s="57">
        <v>0.21</v>
      </c>
      <c r="J32" s="56">
        <f>ROUNDUP(SUM($BE$93:$BE$446)*$I$32,1)</f>
        <v>0</v>
      </c>
      <c r="K32" s="18"/>
    </row>
    <row r="33" spans="2:11" s="5" customFormat="1" ht="15" customHeight="1">
      <c r="B33" s="16"/>
      <c r="C33" s="17"/>
      <c r="D33" s="17"/>
      <c r="E33" s="20" t="s">
        <v>32</v>
      </c>
      <c r="F33" s="56">
        <f>ROUNDUP(SUM($BF$93:$BF$446),2)</f>
        <v>0</v>
      </c>
      <c r="G33" s="17"/>
      <c r="H33" s="17"/>
      <c r="I33" s="57">
        <v>0.15</v>
      </c>
      <c r="J33" s="56">
        <f>ROUNDUP(SUM($BF$93:$BF$446)*$I$33,1)</f>
        <v>0</v>
      </c>
      <c r="K33" s="18"/>
    </row>
    <row r="34" spans="2:11" s="5" customFormat="1" ht="15" customHeight="1" hidden="1">
      <c r="B34" s="16"/>
      <c r="C34" s="17"/>
      <c r="D34" s="17"/>
      <c r="E34" s="20" t="s">
        <v>33</v>
      </c>
      <c r="F34" s="56">
        <f>ROUNDUP(SUM($BG$93:$BG$446),2)</f>
        <v>0</v>
      </c>
      <c r="G34" s="17"/>
      <c r="H34" s="17"/>
      <c r="I34" s="57">
        <v>0.21</v>
      </c>
      <c r="J34" s="56">
        <v>0</v>
      </c>
      <c r="K34" s="18"/>
    </row>
    <row r="35" spans="2:11" s="5" customFormat="1" ht="15" customHeight="1" hidden="1">
      <c r="B35" s="16"/>
      <c r="C35" s="17"/>
      <c r="D35" s="17"/>
      <c r="E35" s="20" t="s">
        <v>34</v>
      </c>
      <c r="F35" s="56">
        <f>ROUNDUP(SUM($BH$93:$BH$446),2)</f>
        <v>0</v>
      </c>
      <c r="G35" s="17"/>
      <c r="H35" s="17"/>
      <c r="I35" s="57">
        <v>0.15</v>
      </c>
      <c r="J35" s="56">
        <v>0</v>
      </c>
      <c r="K35" s="18"/>
    </row>
    <row r="36" spans="2:11" s="5" customFormat="1" ht="15" customHeight="1" hidden="1">
      <c r="B36" s="16"/>
      <c r="C36" s="17"/>
      <c r="D36" s="17"/>
      <c r="E36" s="20" t="s">
        <v>35</v>
      </c>
      <c r="F36" s="56">
        <f>ROUNDUP(SUM($BI$93:$BI$446),2)</f>
        <v>0</v>
      </c>
      <c r="G36" s="17"/>
      <c r="H36" s="17"/>
      <c r="I36" s="57">
        <v>0</v>
      </c>
      <c r="J36" s="56">
        <v>0</v>
      </c>
      <c r="K36" s="18"/>
    </row>
    <row r="37" spans="2:11" s="5" customFormat="1" ht="7.5" customHeight="1">
      <c r="B37" s="16"/>
      <c r="C37" s="17"/>
      <c r="D37" s="17"/>
      <c r="E37" s="17"/>
      <c r="F37" s="17"/>
      <c r="G37" s="17"/>
      <c r="H37" s="17"/>
      <c r="J37" s="17"/>
      <c r="K37" s="18"/>
    </row>
    <row r="38" spans="2:11" s="5" customFormat="1" ht="26.25" customHeight="1">
      <c r="B38" s="16"/>
      <c r="C38" s="21"/>
      <c r="D38" s="22" t="s">
        <v>36</v>
      </c>
      <c r="E38" s="23"/>
      <c r="F38" s="23"/>
      <c r="G38" s="58" t="s">
        <v>37</v>
      </c>
      <c r="H38" s="24" t="s">
        <v>38</v>
      </c>
      <c r="I38" s="59"/>
      <c r="J38" s="25">
        <f>ROUNDUP(SUM($J$29:$J$36),2)</f>
        <v>0</v>
      </c>
      <c r="K38" s="60"/>
    </row>
    <row r="39" spans="2:11" s="5" customFormat="1" ht="15" customHeight="1">
      <c r="B39" s="27"/>
      <c r="C39" s="28"/>
      <c r="D39" s="28"/>
      <c r="E39" s="28"/>
      <c r="F39" s="28"/>
      <c r="G39" s="28"/>
      <c r="H39" s="28"/>
      <c r="I39" s="61"/>
      <c r="J39" s="28"/>
      <c r="K39" s="29"/>
    </row>
    <row r="43" spans="2:11" s="5" customFormat="1" ht="7.5" customHeight="1"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2:11" s="5" customFormat="1" ht="37.5" customHeight="1">
      <c r="B44" s="16"/>
      <c r="C44" s="11" t="s">
        <v>47</v>
      </c>
      <c r="D44" s="17"/>
      <c r="E44" s="17"/>
      <c r="F44" s="17"/>
      <c r="G44" s="17"/>
      <c r="H44" s="17"/>
      <c r="J44" s="17"/>
      <c r="K44" s="18"/>
    </row>
    <row r="45" spans="2:11" s="5" customFormat="1" ht="7.5" customHeight="1">
      <c r="B45" s="16"/>
      <c r="C45" s="17"/>
      <c r="D45" s="17"/>
      <c r="E45" s="17"/>
      <c r="F45" s="17"/>
      <c r="G45" s="17"/>
      <c r="H45" s="17"/>
      <c r="J45" s="17"/>
      <c r="K45" s="18"/>
    </row>
    <row r="46" spans="2:11" s="5" customFormat="1" ht="15" customHeight="1">
      <c r="B46" s="16"/>
      <c r="C46" s="15" t="s">
        <v>5</v>
      </c>
      <c r="D46" s="17"/>
      <c r="E46" s="17"/>
      <c r="F46" s="17"/>
      <c r="G46" s="17"/>
      <c r="H46" s="17"/>
      <c r="J46" s="17"/>
      <c r="K46" s="18"/>
    </row>
    <row r="47" spans="2:11" s="5" customFormat="1" ht="16.5" customHeight="1">
      <c r="B47" s="16"/>
      <c r="C47" s="17"/>
      <c r="D47" s="17"/>
      <c r="E47" s="162" t="str">
        <f>$E$7</f>
        <v>VD Šance – převedení extrémních povodní</v>
      </c>
      <c r="F47" s="163"/>
      <c r="G47" s="163"/>
      <c r="H47" s="163"/>
      <c r="J47" s="17"/>
      <c r="K47" s="18"/>
    </row>
    <row r="48" spans="2:11" s="2" customFormat="1" ht="15.75" customHeight="1">
      <c r="B48" s="9"/>
      <c r="C48" s="15" t="s">
        <v>46</v>
      </c>
      <c r="D48" s="10"/>
      <c r="E48" s="10"/>
      <c r="F48" s="10"/>
      <c r="G48" s="10"/>
      <c r="H48" s="10"/>
      <c r="J48" s="10"/>
      <c r="K48" s="12"/>
    </row>
    <row r="49" spans="2:11" s="5" customFormat="1" ht="16.5" customHeight="1">
      <c r="B49" s="16"/>
      <c r="C49" s="17"/>
      <c r="D49" s="17"/>
      <c r="E49" s="162" t="s">
        <v>353</v>
      </c>
      <c r="F49" s="163"/>
      <c r="G49" s="163"/>
      <c r="H49" s="163"/>
      <c r="J49" s="17"/>
      <c r="K49" s="18"/>
    </row>
    <row r="50" spans="2:11" s="5" customFormat="1" ht="15" customHeight="1">
      <c r="B50" s="16"/>
      <c r="C50" s="15" t="s">
        <v>131</v>
      </c>
      <c r="D50" s="17"/>
      <c r="E50" s="17"/>
      <c r="F50" s="17"/>
      <c r="G50" s="17"/>
      <c r="H50" s="17"/>
      <c r="J50" s="17"/>
      <c r="K50" s="18"/>
    </row>
    <row r="51" spans="2:11" s="5" customFormat="1" ht="19.5" customHeight="1">
      <c r="B51" s="16"/>
      <c r="C51" s="17"/>
      <c r="D51" s="17"/>
      <c r="E51" s="164" t="str">
        <f>$E$11</f>
        <v>26.1 - 26.1 - Odtěžení sesuvu</v>
      </c>
      <c r="F51" s="163"/>
      <c r="G51" s="163"/>
      <c r="H51" s="163"/>
      <c r="J51" s="17"/>
      <c r="K51" s="18"/>
    </row>
    <row r="52" spans="2:11" s="5" customFormat="1" ht="7.5" customHeight="1">
      <c r="B52" s="16"/>
      <c r="C52" s="17"/>
      <c r="D52" s="17"/>
      <c r="E52" s="17"/>
      <c r="F52" s="17"/>
      <c r="G52" s="17"/>
      <c r="H52" s="17"/>
      <c r="J52" s="17"/>
      <c r="K52" s="18"/>
    </row>
    <row r="53" spans="2:11" s="5" customFormat="1" ht="18.75" customHeight="1">
      <c r="B53" s="16"/>
      <c r="C53" s="15" t="s">
        <v>9</v>
      </c>
      <c r="D53" s="17"/>
      <c r="E53" s="17"/>
      <c r="F53" s="14" t="str">
        <f>$F$14</f>
        <v xml:space="preserve"> </v>
      </c>
      <c r="G53" s="17"/>
      <c r="H53" s="17"/>
      <c r="I53" s="48" t="s">
        <v>11</v>
      </c>
      <c r="J53" s="33" t="str">
        <f>IF($J$14="","",$J$14)</f>
        <v/>
      </c>
      <c r="K53" s="18"/>
    </row>
    <row r="54" spans="2:11" s="5" customFormat="1" ht="7.5" customHeight="1">
      <c r="B54" s="16"/>
      <c r="C54" s="17"/>
      <c r="D54" s="17"/>
      <c r="E54" s="17"/>
      <c r="F54" s="17"/>
      <c r="G54" s="17"/>
      <c r="H54" s="17"/>
      <c r="J54" s="17"/>
      <c r="K54" s="18"/>
    </row>
    <row r="55" spans="2:11" s="5" customFormat="1" ht="15.75" customHeight="1">
      <c r="B55" s="16"/>
      <c r="C55" s="15" t="s">
        <v>14</v>
      </c>
      <c r="D55" s="17"/>
      <c r="E55" s="17"/>
      <c r="F55" s="14" t="str">
        <f>$E$17</f>
        <v>Povodí Odry, státní podnik</v>
      </c>
      <c r="G55" s="17"/>
      <c r="H55" s="17"/>
      <c r="I55" s="48" t="s">
        <v>21</v>
      </c>
      <c r="J55" s="14" t="str">
        <f>$E$23</f>
        <v>Pöyry Environment a. s.</v>
      </c>
      <c r="K55" s="18"/>
    </row>
    <row r="56" spans="2:11" s="5" customFormat="1" ht="15" customHeight="1">
      <c r="B56" s="16"/>
      <c r="C56" s="15" t="s">
        <v>20</v>
      </c>
      <c r="D56" s="17"/>
      <c r="E56" s="17"/>
      <c r="F56" s="14" t="str">
        <f>IF($E$20="","",$E$20)</f>
        <v/>
      </c>
      <c r="G56" s="17"/>
      <c r="H56" s="17"/>
      <c r="J56" s="17"/>
      <c r="K56" s="18"/>
    </row>
    <row r="57" spans="2:11" s="5" customFormat="1" ht="11.25" customHeight="1">
      <c r="B57" s="16"/>
      <c r="C57" s="17"/>
      <c r="D57" s="17"/>
      <c r="E57" s="17"/>
      <c r="F57" s="17"/>
      <c r="G57" s="17"/>
      <c r="H57" s="17"/>
      <c r="J57" s="17"/>
      <c r="K57" s="18"/>
    </row>
    <row r="58" spans="2:11" s="5" customFormat="1" ht="30" customHeight="1">
      <c r="B58" s="16"/>
      <c r="C58" s="65" t="s">
        <v>48</v>
      </c>
      <c r="D58" s="21"/>
      <c r="E58" s="21"/>
      <c r="F58" s="21"/>
      <c r="G58" s="21"/>
      <c r="H58" s="21"/>
      <c r="I58" s="66"/>
      <c r="J58" s="67" t="s">
        <v>49</v>
      </c>
      <c r="K58" s="26"/>
    </row>
    <row r="59" spans="2:11" s="5" customFormat="1" ht="11.25" customHeight="1">
      <c r="B59" s="16"/>
      <c r="C59" s="17"/>
      <c r="D59" s="17"/>
      <c r="E59" s="17"/>
      <c r="F59" s="17"/>
      <c r="G59" s="17"/>
      <c r="H59" s="17"/>
      <c r="J59" s="17"/>
      <c r="K59" s="18"/>
    </row>
    <row r="60" spans="2:47" s="5" customFormat="1" ht="30" customHeight="1">
      <c r="B60" s="16"/>
      <c r="C60" s="42" t="s">
        <v>50</v>
      </c>
      <c r="D60" s="17"/>
      <c r="E60" s="17"/>
      <c r="F60" s="17"/>
      <c r="G60" s="17"/>
      <c r="H60" s="17"/>
      <c r="J60" s="43">
        <f>ROUNDUP($J$93,2)</f>
        <v>0</v>
      </c>
      <c r="K60" s="18"/>
      <c r="AU60" s="5" t="s">
        <v>51</v>
      </c>
    </row>
    <row r="61" spans="2:11" s="44" customFormat="1" ht="25.5" customHeight="1">
      <c r="B61" s="68"/>
      <c r="C61" s="69"/>
      <c r="D61" s="70" t="s">
        <v>52</v>
      </c>
      <c r="E61" s="70"/>
      <c r="F61" s="70"/>
      <c r="G61" s="70"/>
      <c r="H61" s="70"/>
      <c r="I61" s="71"/>
      <c r="J61" s="72">
        <f>ROUNDUP($J$94,2)</f>
        <v>0</v>
      </c>
      <c r="K61" s="73"/>
    </row>
    <row r="62" spans="2:11" s="45" customFormat="1" ht="21" customHeight="1">
      <c r="B62" s="74"/>
      <c r="C62" s="46"/>
      <c r="D62" s="75" t="s">
        <v>53</v>
      </c>
      <c r="E62" s="75"/>
      <c r="F62" s="75"/>
      <c r="G62" s="75"/>
      <c r="H62" s="75"/>
      <c r="I62" s="76"/>
      <c r="J62" s="77">
        <f>ROUNDUP($J$95,2)</f>
        <v>0</v>
      </c>
      <c r="K62" s="78"/>
    </row>
    <row r="63" spans="2:11" s="45" customFormat="1" ht="21" customHeight="1">
      <c r="B63" s="74"/>
      <c r="C63" s="46"/>
      <c r="D63" s="75" t="s">
        <v>132</v>
      </c>
      <c r="E63" s="75"/>
      <c r="F63" s="75"/>
      <c r="G63" s="75"/>
      <c r="H63" s="75"/>
      <c r="I63" s="76"/>
      <c r="J63" s="77">
        <f>ROUNDUP($J$211,2)</f>
        <v>0</v>
      </c>
      <c r="K63" s="78"/>
    </row>
    <row r="64" spans="2:11" s="45" customFormat="1" ht="21" customHeight="1">
      <c r="B64" s="74"/>
      <c r="C64" s="46"/>
      <c r="D64" s="75" t="s">
        <v>133</v>
      </c>
      <c r="E64" s="75"/>
      <c r="F64" s="75"/>
      <c r="G64" s="75"/>
      <c r="H64" s="75"/>
      <c r="I64" s="76"/>
      <c r="J64" s="77">
        <f>ROUNDUP($J$270,2)</f>
        <v>0</v>
      </c>
      <c r="K64" s="78"/>
    </row>
    <row r="65" spans="2:11" s="45" customFormat="1" ht="21" customHeight="1">
      <c r="B65" s="74"/>
      <c r="C65" s="46"/>
      <c r="D65" s="75" t="s">
        <v>220</v>
      </c>
      <c r="E65" s="75"/>
      <c r="F65" s="75"/>
      <c r="G65" s="75"/>
      <c r="H65" s="75"/>
      <c r="I65" s="76"/>
      <c r="J65" s="77">
        <f>ROUNDUP($J$324,2)</f>
        <v>0</v>
      </c>
      <c r="K65" s="78"/>
    </row>
    <row r="66" spans="2:11" s="45" customFormat="1" ht="21" customHeight="1">
      <c r="B66" s="74"/>
      <c r="C66" s="46"/>
      <c r="D66" s="75" t="s">
        <v>134</v>
      </c>
      <c r="E66" s="75"/>
      <c r="F66" s="75"/>
      <c r="G66" s="75"/>
      <c r="H66" s="75"/>
      <c r="I66" s="76"/>
      <c r="J66" s="77">
        <f>ROUNDUP($J$361,2)</f>
        <v>0</v>
      </c>
      <c r="K66" s="78"/>
    </row>
    <row r="67" spans="2:11" s="45" customFormat="1" ht="21" customHeight="1">
      <c r="B67" s="74"/>
      <c r="C67" s="46"/>
      <c r="D67" s="75" t="s">
        <v>221</v>
      </c>
      <c r="E67" s="75"/>
      <c r="F67" s="75"/>
      <c r="G67" s="75"/>
      <c r="H67" s="75"/>
      <c r="I67" s="76"/>
      <c r="J67" s="77">
        <f>ROUNDUP($J$387,2)</f>
        <v>0</v>
      </c>
      <c r="K67" s="78"/>
    </row>
    <row r="68" spans="2:11" s="45" customFormat="1" ht="21" customHeight="1">
      <c r="B68" s="74"/>
      <c r="C68" s="46"/>
      <c r="D68" s="75" t="s">
        <v>54</v>
      </c>
      <c r="E68" s="75"/>
      <c r="F68" s="75"/>
      <c r="G68" s="75"/>
      <c r="H68" s="75"/>
      <c r="I68" s="76"/>
      <c r="J68" s="77">
        <f>ROUNDUP($J$405,2)</f>
        <v>0</v>
      </c>
      <c r="K68" s="78"/>
    </row>
    <row r="69" spans="2:11" s="45" customFormat="1" ht="15.75" customHeight="1">
      <c r="B69" s="74"/>
      <c r="C69" s="46"/>
      <c r="D69" s="75" t="s">
        <v>55</v>
      </c>
      <c r="E69" s="75"/>
      <c r="F69" s="75"/>
      <c r="G69" s="75"/>
      <c r="H69" s="75"/>
      <c r="I69" s="76"/>
      <c r="J69" s="77">
        <f>ROUNDUP($J$424,2)</f>
        <v>0</v>
      </c>
      <c r="K69" s="78"/>
    </row>
    <row r="70" spans="2:11" s="44" customFormat="1" ht="25.5" customHeight="1">
      <c r="B70" s="68"/>
      <c r="C70" s="69"/>
      <c r="D70" s="70" t="s">
        <v>135</v>
      </c>
      <c r="E70" s="70"/>
      <c r="F70" s="70"/>
      <c r="G70" s="70"/>
      <c r="H70" s="70"/>
      <c r="I70" s="71"/>
      <c r="J70" s="72">
        <f>ROUNDUP($J$437,2)</f>
        <v>0</v>
      </c>
      <c r="K70" s="73"/>
    </row>
    <row r="71" spans="2:11" s="45" customFormat="1" ht="21" customHeight="1">
      <c r="B71" s="74"/>
      <c r="C71" s="46"/>
      <c r="D71" s="75" t="s">
        <v>136</v>
      </c>
      <c r="E71" s="75"/>
      <c r="F71" s="75"/>
      <c r="G71" s="75"/>
      <c r="H71" s="75"/>
      <c r="I71" s="76"/>
      <c r="J71" s="77">
        <f>ROUNDUP($J$438,2)</f>
        <v>0</v>
      </c>
      <c r="K71" s="78"/>
    </row>
    <row r="72" spans="2:11" s="5" customFormat="1" ht="22.5" customHeight="1">
      <c r="B72" s="16"/>
      <c r="C72" s="17"/>
      <c r="D72" s="17"/>
      <c r="E72" s="17"/>
      <c r="F72" s="17"/>
      <c r="G72" s="17"/>
      <c r="H72" s="17"/>
      <c r="J72" s="17"/>
      <c r="K72" s="18"/>
    </row>
    <row r="73" spans="2:11" s="5" customFormat="1" ht="7.5" customHeight="1">
      <c r="B73" s="27"/>
      <c r="C73" s="28"/>
      <c r="D73" s="28"/>
      <c r="E73" s="28"/>
      <c r="F73" s="28"/>
      <c r="G73" s="28"/>
      <c r="H73" s="28"/>
      <c r="I73" s="61"/>
      <c r="J73" s="28"/>
      <c r="K73" s="29"/>
    </row>
    <row r="77" spans="2:12" s="5" customFormat="1" ht="7.5" customHeight="1">
      <c r="B77" s="30"/>
      <c r="C77" s="31"/>
      <c r="D77" s="31"/>
      <c r="E77" s="31"/>
      <c r="F77" s="31"/>
      <c r="G77" s="31"/>
      <c r="H77" s="31"/>
      <c r="I77" s="63"/>
      <c r="J77" s="31"/>
      <c r="K77" s="31"/>
      <c r="L77" s="32"/>
    </row>
    <row r="78" spans="2:12" s="5" customFormat="1" ht="37.5" customHeight="1">
      <c r="B78" s="16"/>
      <c r="C78" s="11" t="s">
        <v>56</v>
      </c>
      <c r="D78" s="17"/>
      <c r="E78" s="17"/>
      <c r="F78" s="17"/>
      <c r="G78" s="17"/>
      <c r="H78" s="17"/>
      <c r="J78" s="17"/>
      <c r="K78" s="17"/>
      <c r="L78" s="32"/>
    </row>
    <row r="79" spans="2:12" s="5" customFormat="1" ht="7.5" customHeight="1">
      <c r="B79" s="16"/>
      <c r="C79" s="17"/>
      <c r="D79" s="17"/>
      <c r="E79" s="17"/>
      <c r="F79" s="17"/>
      <c r="G79" s="17"/>
      <c r="H79" s="17"/>
      <c r="J79" s="17"/>
      <c r="K79" s="17"/>
      <c r="L79" s="32"/>
    </row>
    <row r="80" spans="2:12" s="5" customFormat="1" ht="15" customHeight="1">
      <c r="B80" s="16"/>
      <c r="C80" s="15" t="s">
        <v>5</v>
      </c>
      <c r="D80" s="17"/>
      <c r="E80" s="17"/>
      <c r="F80" s="17"/>
      <c r="G80" s="17"/>
      <c r="H80" s="17"/>
      <c r="J80" s="17"/>
      <c r="K80" s="17"/>
      <c r="L80" s="32"/>
    </row>
    <row r="81" spans="2:12" s="5" customFormat="1" ht="16.5" customHeight="1">
      <c r="B81" s="16"/>
      <c r="C81" s="17"/>
      <c r="D81" s="17"/>
      <c r="E81" s="162" t="str">
        <f>$E$7</f>
        <v>VD Šance – převedení extrémních povodní</v>
      </c>
      <c r="F81" s="163"/>
      <c r="G81" s="163"/>
      <c r="H81" s="163"/>
      <c r="J81" s="17"/>
      <c r="K81" s="17"/>
      <c r="L81" s="32"/>
    </row>
    <row r="82" spans="2:12" s="2" customFormat="1" ht="15.75" customHeight="1">
      <c r="B82" s="9"/>
      <c r="C82" s="15" t="s">
        <v>46</v>
      </c>
      <c r="D82" s="10"/>
      <c r="E82" s="10"/>
      <c r="F82" s="10"/>
      <c r="G82" s="10"/>
      <c r="H82" s="10"/>
      <c r="J82" s="10"/>
      <c r="K82" s="10"/>
      <c r="L82" s="155"/>
    </row>
    <row r="83" spans="2:12" s="5" customFormat="1" ht="16.5" customHeight="1">
      <c r="B83" s="16"/>
      <c r="C83" s="17"/>
      <c r="D83" s="17"/>
      <c r="E83" s="162" t="s">
        <v>353</v>
      </c>
      <c r="F83" s="163"/>
      <c r="G83" s="163"/>
      <c r="H83" s="163"/>
      <c r="J83" s="17"/>
      <c r="K83" s="17"/>
      <c r="L83" s="32"/>
    </row>
    <row r="84" spans="2:12" s="5" customFormat="1" ht="15" customHeight="1">
      <c r="B84" s="16"/>
      <c r="C84" s="15" t="s">
        <v>131</v>
      </c>
      <c r="D84" s="17"/>
      <c r="E84" s="17"/>
      <c r="F84" s="17"/>
      <c r="G84" s="17"/>
      <c r="H84" s="17"/>
      <c r="J84" s="17"/>
      <c r="K84" s="17"/>
      <c r="L84" s="32"/>
    </row>
    <row r="85" spans="2:12" s="5" customFormat="1" ht="19.5" customHeight="1">
      <c r="B85" s="16"/>
      <c r="C85" s="17"/>
      <c r="D85" s="17"/>
      <c r="E85" s="164" t="str">
        <f>$E$11</f>
        <v>26.1 - 26.1 - Odtěžení sesuvu</v>
      </c>
      <c r="F85" s="163"/>
      <c r="G85" s="163"/>
      <c r="H85" s="163"/>
      <c r="J85" s="17"/>
      <c r="K85" s="17"/>
      <c r="L85" s="32"/>
    </row>
    <row r="86" spans="2:12" s="5" customFormat="1" ht="7.5" customHeight="1">
      <c r="B86" s="16"/>
      <c r="C86" s="17"/>
      <c r="D86" s="17"/>
      <c r="E86" s="17"/>
      <c r="F86" s="17"/>
      <c r="G86" s="17"/>
      <c r="H86" s="17"/>
      <c r="J86" s="17"/>
      <c r="K86" s="17"/>
      <c r="L86" s="32"/>
    </row>
    <row r="87" spans="2:12" s="5" customFormat="1" ht="18.75" customHeight="1">
      <c r="B87" s="16"/>
      <c r="C87" s="15" t="s">
        <v>9</v>
      </c>
      <c r="D87" s="17"/>
      <c r="E87" s="17"/>
      <c r="F87" s="14" t="str">
        <f>$F$14</f>
        <v xml:space="preserve"> </v>
      </c>
      <c r="G87" s="17"/>
      <c r="H87" s="17"/>
      <c r="I87" s="48" t="s">
        <v>11</v>
      </c>
      <c r="J87" s="33" t="str">
        <f>IF($J$14="","",$J$14)</f>
        <v/>
      </c>
      <c r="K87" s="17"/>
      <c r="L87" s="32"/>
    </row>
    <row r="88" spans="2:12" s="5" customFormat="1" ht="7.5" customHeight="1">
      <c r="B88" s="16"/>
      <c r="C88" s="17"/>
      <c r="D88" s="17"/>
      <c r="E88" s="17"/>
      <c r="F88" s="17"/>
      <c r="G88" s="17"/>
      <c r="H88" s="17"/>
      <c r="J88" s="17"/>
      <c r="K88" s="17"/>
      <c r="L88" s="32"/>
    </row>
    <row r="89" spans="2:12" s="5" customFormat="1" ht="15.75" customHeight="1">
      <c r="B89" s="16"/>
      <c r="C89" s="15" t="s">
        <v>14</v>
      </c>
      <c r="D89" s="17"/>
      <c r="E89" s="17"/>
      <c r="F89" s="14" t="str">
        <f>$E$17</f>
        <v>Povodí Odry, státní podnik</v>
      </c>
      <c r="G89" s="17"/>
      <c r="H89" s="17"/>
      <c r="I89" s="48" t="s">
        <v>21</v>
      </c>
      <c r="J89" s="14" t="str">
        <f>$E$23</f>
        <v>Pöyry Environment a. s.</v>
      </c>
      <c r="K89" s="17"/>
      <c r="L89" s="32"/>
    </row>
    <row r="90" spans="2:12" s="5" customFormat="1" ht="15" customHeight="1">
      <c r="B90" s="16"/>
      <c r="C90" s="15" t="s">
        <v>20</v>
      </c>
      <c r="D90" s="17"/>
      <c r="E90" s="17"/>
      <c r="F90" s="14" t="str">
        <f>IF($E$20="","",$E$20)</f>
        <v/>
      </c>
      <c r="G90" s="17"/>
      <c r="H90" s="17"/>
      <c r="J90" s="17"/>
      <c r="K90" s="17"/>
      <c r="L90" s="32"/>
    </row>
    <row r="91" spans="2:12" s="5" customFormat="1" ht="11.25" customHeight="1">
      <c r="B91" s="16"/>
      <c r="C91" s="17"/>
      <c r="D91" s="17"/>
      <c r="E91" s="17"/>
      <c r="F91" s="17"/>
      <c r="G91" s="17"/>
      <c r="H91" s="17"/>
      <c r="J91" s="17"/>
      <c r="K91" s="17"/>
      <c r="L91" s="32"/>
    </row>
    <row r="92" spans="2:20" s="79" customFormat="1" ht="30" customHeight="1">
      <c r="B92" s="80"/>
      <c r="C92" s="81" t="s">
        <v>57</v>
      </c>
      <c r="D92" s="82" t="s">
        <v>40</v>
      </c>
      <c r="E92" s="82" t="s">
        <v>39</v>
      </c>
      <c r="F92" s="82" t="s">
        <v>58</v>
      </c>
      <c r="G92" s="82" t="s">
        <v>59</v>
      </c>
      <c r="H92" s="82" t="s">
        <v>60</v>
      </c>
      <c r="I92" s="83" t="s">
        <v>61</v>
      </c>
      <c r="J92" s="82" t="s">
        <v>62</v>
      </c>
      <c r="K92" s="84" t="s">
        <v>63</v>
      </c>
      <c r="L92" s="85"/>
      <c r="M92" s="37" t="s">
        <v>64</v>
      </c>
      <c r="N92" s="38" t="s">
        <v>30</v>
      </c>
      <c r="O92" s="38" t="s">
        <v>65</v>
      </c>
      <c r="P92" s="38" t="s">
        <v>66</v>
      </c>
      <c r="Q92" s="38" t="s">
        <v>67</v>
      </c>
      <c r="R92" s="38" t="s">
        <v>68</v>
      </c>
      <c r="S92" s="38" t="s">
        <v>69</v>
      </c>
      <c r="T92" s="39" t="s">
        <v>70</v>
      </c>
    </row>
    <row r="93" spans="2:63" s="5" customFormat="1" ht="30" customHeight="1">
      <c r="B93" s="16"/>
      <c r="C93" s="42" t="s">
        <v>50</v>
      </c>
      <c r="D93" s="17"/>
      <c r="E93" s="17"/>
      <c r="F93" s="17"/>
      <c r="G93" s="17"/>
      <c r="H93" s="17"/>
      <c r="J93" s="86">
        <f>J94+J437</f>
        <v>0</v>
      </c>
      <c r="K93" s="17"/>
      <c r="L93" s="32"/>
      <c r="M93" s="40"/>
      <c r="N93" s="41"/>
      <c r="O93" s="41"/>
      <c r="P93" s="87">
        <f>$P$94+$P$437</f>
        <v>0</v>
      </c>
      <c r="Q93" s="41"/>
      <c r="R93" s="87">
        <f>$R$94+$R$437</f>
        <v>2802.9956877614095</v>
      </c>
      <c r="S93" s="41"/>
      <c r="T93" s="88">
        <f>$T$94+$T$437</f>
        <v>28.65</v>
      </c>
      <c r="AT93" s="5" t="s">
        <v>41</v>
      </c>
      <c r="AU93" s="5" t="s">
        <v>51</v>
      </c>
      <c r="BK93" s="89">
        <f>$BK$94+$BK$437</f>
        <v>0</v>
      </c>
    </row>
    <row r="94" spans="2:63" s="90" customFormat="1" ht="37.5" customHeight="1">
      <c r="B94" s="91"/>
      <c r="C94" s="92"/>
      <c r="D94" s="92" t="s">
        <v>41</v>
      </c>
      <c r="E94" s="93" t="s">
        <v>71</v>
      </c>
      <c r="F94" s="93" t="s">
        <v>72</v>
      </c>
      <c r="G94" s="92"/>
      <c r="H94" s="92"/>
      <c r="J94" s="94">
        <f>J95+J270+J324+J405+J387+J361+J211</f>
        <v>0</v>
      </c>
      <c r="K94" s="92"/>
      <c r="L94" s="95"/>
      <c r="M94" s="96"/>
      <c r="N94" s="92"/>
      <c r="O94" s="92"/>
      <c r="P94" s="97">
        <f>$P$95+$P$211+$P$270+$P$324+$P$361+$P$387+$P$405</f>
        <v>0</v>
      </c>
      <c r="Q94" s="92"/>
      <c r="R94" s="97">
        <f>$R$95+$R$211+$R$270+$R$324+$R$361+$R$387+$R$405</f>
        <v>2802.6651177614094</v>
      </c>
      <c r="S94" s="92"/>
      <c r="T94" s="98">
        <f>$T$95+$T$211+$T$270+$T$324+$T$361+$T$387+$T$405</f>
        <v>28.65</v>
      </c>
      <c r="AR94" s="99" t="s">
        <v>8</v>
      </c>
      <c r="AT94" s="99" t="s">
        <v>41</v>
      </c>
      <c r="AU94" s="99" t="s">
        <v>42</v>
      </c>
      <c r="AY94" s="99" t="s">
        <v>73</v>
      </c>
      <c r="BK94" s="100">
        <f>$BK$95+$BK$211+$BK$270+$BK$324+$BK$361+$BK$387+$BK$405</f>
        <v>0</v>
      </c>
    </row>
    <row r="95" spans="2:63" s="90" customFormat="1" ht="21" customHeight="1">
      <c r="B95" s="91"/>
      <c r="C95" s="92"/>
      <c r="D95" s="92" t="s">
        <v>41</v>
      </c>
      <c r="E95" s="101" t="s">
        <v>8</v>
      </c>
      <c r="F95" s="101" t="s">
        <v>74</v>
      </c>
      <c r="G95" s="92"/>
      <c r="H95" s="92"/>
      <c r="J95" s="102">
        <f>SUM(J96:J209)</f>
        <v>0</v>
      </c>
      <c r="K95" s="92"/>
      <c r="L95" s="95"/>
      <c r="M95" s="96"/>
      <c r="N95" s="92"/>
      <c r="O95" s="92"/>
      <c r="P95" s="97">
        <f>SUM($P$96:$P$210)</f>
        <v>0</v>
      </c>
      <c r="Q95" s="92"/>
      <c r="R95" s="97">
        <f>SUM($R$96:$R$210)</f>
        <v>1499.857627</v>
      </c>
      <c r="S95" s="92"/>
      <c r="T95" s="98">
        <f>SUM($T$96:$T$210)</f>
        <v>28.65</v>
      </c>
      <c r="AR95" s="99" t="s">
        <v>8</v>
      </c>
      <c r="AT95" s="99" t="s">
        <v>41</v>
      </c>
      <c r="AU95" s="99" t="s">
        <v>8</v>
      </c>
      <c r="AY95" s="99" t="s">
        <v>73</v>
      </c>
      <c r="BK95" s="100">
        <f>SUM($BK$96:$BK$210)</f>
        <v>0</v>
      </c>
    </row>
    <row r="96" spans="2:65" s="5" customFormat="1" ht="15.75" customHeight="1">
      <c r="B96" s="16"/>
      <c r="C96" s="103" t="s">
        <v>8</v>
      </c>
      <c r="D96" s="103" t="s">
        <v>75</v>
      </c>
      <c r="E96" s="104" t="s">
        <v>355</v>
      </c>
      <c r="F96" s="105" t="s">
        <v>356</v>
      </c>
      <c r="G96" s="106" t="s">
        <v>119</v>
      </c>
      <c r="H96" s="107">
        <v>180</v>
      </c>
      <c r="I96" s="108"/>
      <c r="J96" s="109">
        <f>ROUND($I$96*$H$96,2)</f>
        <v>0</v>
      </c>
      <c r="K96" s="105" t="s">
        <v>317</v>
      </c>
      <c r="L96" s="32"/>
      <c r="M96" s="110"/>
      <c r="N96" s="111" t="s">
        <v>31</v>
      </c>
      <c r="O96" s="17"/>
      <c r="P96" s="17"/>
      <c r="Q96" s="112">
        <v>0</v>
      </c>
      <c r="R96" s="112">
        <f>$Q$96*$H$96</f>
        <v>0</v>
      </c>
      <c r="S96" s="112">
        <v>0</v>
      </c>
      <c r="T96" s="113">
        <f>$S$96*$H$96</f>
        <v>0</v>
      </c>
      <c r="AR96" s="49" t="s">
        <v>78</v>
      </c>
      <c r="AT96" s="49" t="s">
        <v>75</v>
      </c>
      <c r="AU96" s="49" t="s">
        <v>43</v>
      </c>
      <c r="AY96" s="5" t="s">
        <v>73</v>
      </c>
      <c r="BE96" s="114">
        <f>IF($N$96="základní",$J$96,0)</f>
        <v>0</v>
      </c>
      <c r="BF96" s="114">
        <f>IF($N$96="snížená",$J$96,0)</f>
        <v>0</v>
      </c>
      <c r="BG96" s="114">
        <f>IF($N$96="zákl. přenesená",$J$96,0)</f>
        <v>0</v>
      </c>
      <c r="BH96" s="114">
        <f>IF($N$96="sníž. přenesená",$J$96,0)</f>
        <v>0</v>
      </c>
      <c r="BI96" s="114">
        <f>IF($N$96="nulová",$J$96,0)</f>
        <v>0</v>
      </c>
      <c r="BJ96" s="49" t="s">
        <v>8</v>
      </c>
      <c r="BK96" s="114">
        <f>ROUND($I$96*$H$96,2)</f>
        <v>0</v>
      </c>
      <c r="BL96" s="49" t="s">
        <v>78</v>
      </c>
      <c r="BM96" s="49" t="s">
        <v>357</v>
      </c>
    </row>
    <row r="97" spans="2:47" s="5" customFormat="1" ht="16.5" customHeight="1">
      <c r="B97" s="16"/>
      <c r="C97" s="17"/>
      <c r="D97" s="115" t="s">
        <v>79</v>
      </c>
      <c r="E97" s="17"/>
      <c r="F97" s="116" t="s">
        <v>356</v>
      </c>
      <c r="G97" s="17"/>
      <c r="H97" s="17"/>
      <c r="J97" s="17"/>
      <c r="K97" s="17"/>
      <c r="L97" s="32"/>
      <c r="M97" s="35"/>
      <c r="N97" s="17"/>
      <c r="O97" s="17"/>
      <c r="P97" s="17"/>
      <c r="Q97" s="17"/>
      <c r="R97" s="17"/>
      <c r="S97" s="17"/>
      <c r="T97" s="36"/>
      <c r="AT97" s="5" t="s">
        <v>79</v>
      </c>
      <c r="AU97" s="5" t="s">
        <v>43</v>
      </c>
    </row>
    <row r="98" spans="2:51" s="5" customFormat="1" ht="15.75" customHeight="1">
      <c r="B98" s="119"/>
      <c r="C98" s="120"/>
      <c r="D98" s="117" t="s">
        <v>81</v>
      </c>
      <c r="E98" s="120"/>
      <c r="F98" s="121" t="s">
        <v>713</v>
      </c>
      <c r="G98" s="120"/>
      <c r="H98" s="122"/>
      <c r="J98" s="120"/>
      <c r="K98" s="120"/>
      <c r="L98" s="123"/>
      <c r="M98" s="124"/>
      <c r="N98" s="120"/>
      <c r="O98" s="120"/>
      <c r="P98" s="120"/>
      <c r="Q98" s="120"/>
      <c r="R98" s="120"/>
      <c r="S98" s="120"/>
      <c r="T98" s="125"/>
      <c r="AT98" s="126" t="s">
        <v>81</v>
      </c>
      <c r="AU98" s="126" t="s">
        <v>43</v>
      </c>
      <c r="AV98" s="126" t="s">
        <v>43</v>
      </c>
      <c r="AW98" s="126" t="s">
        <v>51</v>
      </c>
      <c r="AX98" s="126" t="s">
        <v>8</v>
      </c>
      <c r="AY98" s="126" t="s">
        <v>73</v>
      </c>
    </row>
    <row r="99" spans="2:51" s="5" customFormat="1" ht="15.75" customHeight="1">
      <c r="B99" s="119"/>
      <c r="C99" s="103" t="s">
        <v>714</v>
      </c>
      <c r="D99" s="103" t="s">
        <v>75</v>
      </c>
      <c r="E99" s="104" t="s">
        <v>712</v>
      </c>
      <c r="F99" s="105" t="s">
        <v>711</v>
      </c>
      <c r="G99" s="106" t="s">
        <v>76</v>
      </c>
      <c r="H99" s="107">
        <v>13000</v>
      </c>
      <c r="I99" s="108"/>
      <c r="J99" s="109">
        <f>ROUND($I$99*$H$99,2)</f>
        <v>0</v>
      </c>
      <c r="K99" s="105" t="s">
        <v>317</v>
      </c>
      <c r="L99" s="123"/>
      <c r="M99" s="124"/>
      <c r="N99" s="120"/>
      <c r="O99" s="120"/>
      <c r="P99" s="120"/>
      <c r="Q99" s="120"/>
      <c r="R99" s="120"/>
      <c r="S99" s="120"/>
      <c r="T99" s="125"/>
      <c r="AT99" s="126"/>
      <c r="AU99" s="126"/>
      <c r="AV99" s="126"/>
      <c r="AW99" s="126"/>
      <c r="AX99" s="126"/>
      <c r="AY99" s="126"/>
    </row>
    <row r="100" spans="2:51" s="5" customFormat="1" ht="15.75" customHeight="1">
      <c r="B100" s="119"/>
      <c r="C100" s="120"/>
      <c r="D100" s="117" t="s">
        <v>81</v>
      </c>
      <c r="E100" s="120"/>
      <c r="F100" s="121">
        <v>13000</v>
      </c>
      <c r="G100" s="120"/>
      <c r="H100" s="122"/>
      <c r="J100" s="120"/>
      <c r="K100" s="120"/>
      <c r="L100" s="123"/>
      <c r="M100" s="124"/>
      <c r="N100" s="120"/>
      <c r="O100" s="120"/>
      <c r="P100" s="120"/>
      <c r="Q100" s="120"/>
      <c r="R100" s="120"/>
      <c r="S100" s="120"/>
      <c r="T100" s="125"/>
      <c r="AT100" s="126"/>
      <c r="AU100" s="126"/>
      <c r="AV100" s="126"/>
      <c r="AW100" s="126"/>
      <c r="AX100" s="126"/>
      <c r="AY100" s="126"/>
    </row>
    <row r="101" spans="2:65" s="5" customFormat="1" ht="15.75" customHeight="1">
      <c r="B101" s="16"/>
      <c r="C101" s="103" t="s">
        <v>43</v>
      </c>
      <c r="D101" s="103" t="s">
        <v>75</v>
      </c>
      <c r="E101" s="104" t="s">
        <v>358</v>
      </c>
      <c r="F101" s="105" t="s">
        <v>359</v>
      </c>
      <c r="G101" s="106" t="s">
        <v>83</v>
      </c>
      <c r="H101" s="107">
        <v>1560</v>
      </c>
      <c r="I101" s="108"/>
      <c r="J101" s="109">
        <f>ROUND($I$101*$H$101,2)</f>
        <v>0</v>
      </c>
      <c r="K101" s="105" t="s">
        <v>317</v>
      </c>
      <c r="L101" s="32"/>
      <c r="M101" s="110"/>
      <c r="N101" s="111" t="s">
        <v>31</v>
      </c>
      <c r="O101" s="17"/>
      <c r="P101" s="17"/>
      <c r="Q101" s="112">
        <v>0.00017</v>
      </c>
      <c r="R101" s="112">
        <f>$Q$101*$H$101</f>
        <v>0.2652</v>
      </c>
      <c r="S101" s="112">
        <v>0</v>
      </c>
      <c r="T101" s="113">
        <f>$S$101*$H$101</f>
        <v>0</v>
      </c>
      <c r="AR101" s="49" t="s">
        <v>78</v>
      </c>
      <c r="AT101" s="49" t="s">
        <v>75</v>
      </c>
      <c r="AU101" s="49" t="s">
        <v>43</v>
      </c>
      <c r="AY101" s="5" t="s">
        <v>73</v>
      </c>
      <c r="BE101" s="114">
        <f>IF($N$101="základní",$J$101,0)</f>
        <v>0</v>
      </c>
      <c r="BF101" s="114">
        <f>IF($N$101="snížená",$J$101,0)</f>
        <v>0</v>
      </c>
      <c r="BG101" s="114">
        <f>IF($N$101="zákl. přenesená",$J$101,0)</f>
        <v>0</v>
      </c>
      <c r="BH101" s="114">
        <f>IF($N$101="sníž. přenesená",$J$101,0)</f>
        <v>0</v>
      </c>
      <c r="BI101" s="114">
        <f>IF($N$101="nulová",$J$101,0)</f>
        <v>0</v>
      </c>
      <c r="BJ101" s="49" t="s">
        <v>8</v>
      </c>
      <c r="BK101" s="114">
        <f>ROUND($I$101*$H$101,2)</f>
        <v>0</v>
      </c>
      <c r="BL101" s="49" t="s">
        <v>78</v>
      </c>
      <c r="BM101" s="49" t="s">
        <v>360</v>
      </c>
    </row>
    <row r="102" spans="2:47" s="5" customFormat="1" ht="16.5" customHeight="1">
      <c r="B102" s="16"/>
      <c r="C102" s="17"/>
      <c r="D102" s="115" t="s">
        <v>79</v>
      </c>
      <c r="E102" s="17"/>
      <c r="F102" s="116" t="s">
        <v>359</v>
      </c>
      <c r="G102" s="17"/>
      <c r="H102" s="17"/>
      <c r="J102" s="17"/>
      <c r="K102" s="17"/>
      <c r="L102" s="32"/>
      <c r="M102" s="35"/>
      <c r="N102" s="17"/>
      <c r="O102" s="17"/>
      <c r="P102" s="17"/>
      <c r="Q102" s="17"/>
      <c r="R102" s="17"/>
      <c r="S102" s="17"/>
      <c r="T102" s="36"/>
      <c r="AT102" s="5" t="s">
        <v>79</v>
      </c>
      <c r="AU102" s="5" t="s">
        <v>43</v>
      </c>
    </row>
    <row r="103" spans="2:51" s="5" customFormat="1" ht="15.75" customHeight="1">
      <c r="B103" s="119"/>
      <c r="C103" s="120"/>
      <c r="D103" s="117" t="s">
        <v>81</v>
      </c>
      <c r="E103" s="120"/>
      <c r="F103" s="121" t="s">
        <v>361</v>
      </c>
      <c r="G103" s="120"/>
      <c r="H103" s="122">
        <v>1560</v>
      </c>
      <c r="J103" s="120"/>
      <c r="K103" s="120"/>
      <c r="L103" s="123"/>
      <c r="M103" s="124"/>
      <c r="N103" s="120"/>
      <c r="O103" s="120"/>
      <c r="P103" s="120"/>
      <c r="Q103" s="120"/>
      <c r="R103" s="120"/>
      <c r="S103" s="120"/>
      <c r="T103" s="125"/>
      <c r="AT103" s="126" t="s">
        <v>81</v>
      </c>
      <c r="AU103" s="126" t="s">
        <v>43</v>
      </c>
      <c r="AV103" s="126" t="s">
        <v>43</v>
      </c>
      <c r="AW103" s="126" t="s">
        <v>51</v>
      </c>
      <c r="AX103" s="126" t="s">
        <v>8</v>
      </c>
      <c r="AY103" s="126" t="s">
        <v>73</v>
      </c>
    </row>
    <row r="104" spans="2:65" s="5" customFormat="1" ht="15.75" customHeight="1">
      <c r="B104" s="16"/>
      <c r="C104" s="103" t="s">
        <v>82</v>
      </c>
      <c r="D104" s="103" t="s">
        <v>75</v>
      </c>
      <c r="E104" s="104" t="s">
        <v>362</v>
      </c>
      <c r="F104" s="105" t="s">
        <v>363</v>
      </c>
      <c r="G104" s="106" t="s">
        <v>76</v>
      </c>
      <c r="H104" s="107">
        <v>50</v>
      </c>
      <c r="I104" s="108"/>
      <c r="J104" s="109">
        <f>ROUND($I$104*$H$104,2)</f>
        <v>0</v>
      </c>
      <c r="K104" s="105" t="s">
        <v>77</v>
      </c>
      <c r="L104" s="32"/>
      <c r="M104" s="110"/>
      <c r="N104" s="111" t="s">
        <v>31</v>
      </c>
      <c r="O104" s="17"/>
      <c r="P104" s="17"/>
      <c r="Q104" s="112">
        <v>0</v>
      </c>
      <c r="R104" s="112">
        <f>$Q$104*$H$104</f>
        <v>0</v>
      </c>
      <c r="S104" s="112">
        <v>0.24</v>
      </c>
      <c r="T104" s="113">
        <f>$S$104*$H$104</f>
        <v>12</v>
      </c>
      <c r="AR104" s="49" t="s">
        <v>78</v>
      </c>
      <c r="AT104" s="49" t="s">
        <v>75</v>
      </c>
      <c r="AU104" s="49" t="s">
        <v>43</v>
      </c>
      <c r="AY104" s="5" t="s">
        <v>73</v>
      </c>
      <c r="BE104" s="114">
        <f>IF($N$104="základní",$J$104,0)</f>
        <v>0</v>
      </c>
      <c r="BF104" s="114">
        <f>IF($N$104="snížená",$J$104,0)</f>
        <v>0</v>
      </c>
      <c r="BG104" s="114">
        <f>IF($N$104="zákl. přenesená",$J$104,0)</f>
        <v>0</v>
      </c>
      <c r="BH104" s="114">
        <f>IF($N$104="sníž. přenesená",$J$104,0)</f>
        <v>0</v>
      </c>
      <c r="BI104" s="114">
        <f>IF($N$104="nulová",$J$104,0)</f>
        <v>0</v>
      </c>
      <c r="BJ104" s="49" t="s">
        <v>8</v>
      </c>
      <c r="BK104" s="114">
        <f>ROUND($I$104*$H$104,2)</f>
        <v>0</v>
      </c>
      <c r="BL104" s="49" t="s">
        <v>78</v>
      </c>
      <c r="BM104" s="49" t="s">
        <v>364</v>
      </c>
    </row>
    <row r="105" spans="2:47" s="5" customFormat="1" ht="27" customHeight="1">
      <c r="B105" s="16"/>
      <c r="C105" s="17"/>
      <c r="D105" s="115" t="s">
        <v>79</v>
      </c>
      <c r="E105" s="17"/>
      <c r="F105" s="116" t="s">
        <v>365</v>
      </c>
      <c r="G105" s="17"/>
      <c r="H105" s="17"/>
      <c r="J105" s="17"/>
      <c r="K105" s="17"/>
      <c r="L105" s="32"/>
      <c r="M105" s="35"/>
      <c r="N105" s="17"/>
      <c r="O105" s="17"/>
      <c r="P105" s="17"/>
      <c r="Q105" s="17"/>
      <c r="R105" s="17"/>
      <c r="S105" s="17"/>
      <c r="T105" s="36"/>
      <c r="AT105" s="5" t="s">
        <v>79</v>
      </c>
      <c r="AU105" s="5" t="s">
        <v>43</v>
      </c>
    </row>
    <row r="106" spans="2:65" s="5" customFormat="1" ht="15.75" customHeight="1">
      <c r="B106" s="16"/>
      <c r="C106" s="103" t="s">
        <v>78</v>
      </c>
      <c r="D106" s="103" t="s">
        <v>75</v>
      </c>
      <c r="E106" s="104" t="s">
        <v>366</v>
      </c>
      <c r="F106" s="105" t="s">
        <v>367</v>
      </c>
      <c r="G106" s="106" t="s">
        <v>76</v>
      </c>
      <c r="H106" s="107">
        <v>50</v>
      </c>
      <c r="I106" s="108"/>
      <c r="J106" s="109">
        <f>ROUND($I$106*$H$106,2)</f>
        <v>0</v>
      </c>
      <c r="K106" s="105" t="s">
        <v>303</v>
      </c>
      <c r="L106" s="32"/>
      <c r="M106" s="110"/>
      <c r="N106" s="111" t="s">
        <v>31</v>
      </c>
      <c r="O106" s="17"/>
      <c r="P106" s="17"/>
      <c r="Q106" s="112">
        <v>0</v>
      </c>
      <c r="R106" s="112">
        <f>$Q$106*$H$106</f>
        <v>0</v>
      </c>
      <c r="S106" s="112">
        <v>0.235</v>
      </c>
      <c r="T106" s="113">
        <f>$S$106*$H$106</f>
        <v>11.75</v>
      </c>
      <c r="AR106" s="49" t="s">
        <v>78</v>
      </c>
      <c r="AT106" s="49" t="s">
        <v>75</v>
      </c>
      <c r="AU106" s="49" t="s">
        <v>43</v>
      </c>
      <c r="AY106" s="5" t="s">
        <v>73</v>
      </c>
      <c r="BE106" s="114">
        <f>IF($N$106="základní",$J$106,0)</f>
        <v>0</v>
      </c>
      <c r="BF106" s="114">
        <f>IF($N$106="snížená",$J$106,0)</f>
        <v>0</v>
      </c>
      <c r="BG106" s="114">
        <f>IF($N$106="zákl. přenesená",$J$106,0)</f>
        <v>0</v>
      </c>
      <c r="BH106" s="114">
        <f>IF($N$106="sníž. přenesená",$J$106,0)</f>
        <v>0</v>
      </c>
      <c r="BI106" s="114">
        <f>IF($N$106="nulová",$J$106,0)</f>
        <v>0</v>
      </c>
      <c r="BJ106" s="49" t="s">
        <v>8</v>
      </c>
      <c r="BK106" s="114">
        <f>ROUND($I$106*$H$106,2)</f>
        <v>0</v>
      </c>
      <c r="BL106" s="49" t="s">
        <v>78</v>
      </c>
      <c r="BM106" s="49" t="s">
        <v>368</v>
      </c>
    </row>
    <row r="107" spans="2:47" s="5" customFormat="1" ht="27" customHeight="1">
      <c r="B107" s="16"/>
      <c r="C107" s="17"/>
      <c r="D107" s="115" t="s">
        <v>79</v>
      </c>
      <c r="E107" s="17"/>
      <c r="F107" s="116" t="s">
        <v>369</v>
      </c>
      <c r="G107" s="17"/>
      <c r="H107" s="17"/>
      <c r="J107" s="17"/>
      <c r="K107" s="17"/>
      <c r="L107" s="32"/>
      <c r="M107" s="35"/>
      <c r="N107" s="17"/>
      <c r="O107" s="17"/>
      <c r="P107" s="17"/>
      <c r="Q107" s="17"/>
      <c r="R107" s="17"/>
      <c r="S107" s="17"/>
      <c r="T107" s="36"/>
      <c r="AT107" s="5" t="s">
        <v>79</v>
      </c>
      <c r="AU107" s="5" t="s">
        <v>43</v>
      </c>
    </row>
    <row r="108" spans="2:65" s="5" customFormat="1" ht="15.75" customHeight="1">
      <c r="B108" s="16"/>
      <c r="C108" s="103" t="s">
        <v>84</v>
      </c>
      <c r="D108" s="103" t="s">
        <v>75</v>
      </c>
      <c r="E108" s="104" t="s">
        <v>370</v>
      </c>
      <c r="F108" s="105" t="s">
        <v>371</v>
      </c>
      <c r="G108" s="106" t="s">
        <v>76</v>
      </c>
      <c r="H108" s="107">
        <v>50</v>
      </c>
      <c r="I108" s="108"/>
      <c r="J108" s="109">
        <f>ROUND($I$108*$H$108,2)</f>
        <v>0</v>
      </c>
      <c r="K108" s="105" t="s">
        <v>77</v>
      </c>
      <c r="L108" s="32"/>
      <c r="M108" s="110"/>
      <c r="N108" s="111" t="s">
        <v>31</v>
      </c>
      <c r="O108" s="17"/>
      <c r="P108" s="17"/>
      <c r="Q108" s="112">
        <v>0</v>
      </c>
      <c r="R108" s="112">
        <f>$Q$108*$H$108</f>
        <v>0</v>
      </c>
      <c r="S108" s="112">
        <v>0.098</v>
      </c>
      <c r="T108" s="113">
        <f>$S$108*$H$108</f>
        <v>4.9</v>
      </c>
      <c r="AR108" s="49" t="s">
        <v>78</v>
      </c>
      <c r="AT108" s="49" t="s">
        <v>75</v>
      </c>
      <c r="AU108" s="49" t="s">
        <v>43</v>
      </c>
      <c r="AY108" s="5" t="s">
        <v>73</v>
      </c>
      <c r="BE108" s="114">
        <f>IF($N$108="základní",$J$108,0)</f>
        <v>0</v>
      </c>
      <c r="BF108" s="114">
        <f>IF($N$108="snížená",$J$108,0)</f>
        <v>0</v>
      </c>
      <c r="BG108" s="114">
        <f>IF($N$108="zákl. přenesená",$J$108,0)</f>
        <v>0</v>
      </c>
      <c r="BH108" s="114">
        <f>IF($N$108="sníž. přenesená",$J$108,0)</f>
        <v>0</v>
      </c>
      <c r="BI108" s="114">
        <f>IF($N$108="nulová",$J$108,0)</f>
        <v>0</v>
      </c>
      <c r="BJ108" s="49" t="s">
        <v>8</v>
      </c>
      <c r="BK108" s="114">
        <f>ROUND($I$108*$H$108,2)</f>
        <v>0</v>
      </c>
      <c r="BL108" s="49" t="s">
        <v>78</v>
      </c>
      <c r="BM108" s="49" t="s">
        <v>372</v>
      </c>
    </row>
    <row r="109" spans="2:47" s="5" customFormat="1" ht="27" customHeight="1">
      <c r="B109" s="16"/>
      <c r="C109" s="17"/>
      <c r="D109" s="115" t="s">
        <v>79</v>
      </c>
      <c r="E109" s="17"/>
      <c r="F109" s="116" t="s">
        <v>373</v>
      </c>
      <c r="G109" s="17"/>
      <c r="H109" s="17"/>
      <c r="J109" s="17"/>
      <c r="K109" s="17"/>
      <c r="L109" s="32"/>
      <c r="M109" s="35"/>
      <c r="N109" s="17"/>
      <c r="O109" s="17"/>
      <c r="P109" s="17"/>
      <c r="Q109" s="17"/>
      <c r="R109" s="17"/>
      <c r="S109" s="17"/>
      <c r="T109" s="36"/>
      <c r="AT109" s="5" t="s">
        <v>79</v>
      </c>
      <c r="AU109" s="5" t="s">
        <v>43</v>
      </c>
    </row>
    <row r="110" spans="2:65" s="5" customFormat="1" ht="15.75" customHeight="1">
      <c r="B110" s="16"/>
      <c r="C110" s="103" t="s">
        <v>85</v>
      </c>
      <c r="D110" s="103" t="s">
        <v>75</v>
      </c>
      <c r="E110" s="104" t="s">
        <v>374</v>
      </c>
      <c r="F110" s="105" t="s">
        <v>375</v>
      </c>
      <c r="G110" s="106" t="s">
        <v>226</v>
      </c>
      <c r="H110" s="107">
        <v>1800</v>
      </c>
      <c r="I110" s="108"/>
      <c r="J110" s="109">
        <f>ROUND($I$110*$H$110,2)</f>
        <v>0</v>
      </c>
      <c r="K110" s="105" t="s">
        <v>77</v>
      </c>
      <c r="L110" s="32"/>
      <c r="M110" s="110"/>
      <c r="N110" s="111" t="s">
        <v>31</v>
      </c>
      <c r="O110" s="17"/>
      <c r="P110" s="17"/>
      <c r="Q110" s="112">
        <v>0</v>
      </c>
      <c r="R110" s="112">
        <f>$Q$110*$H$110</f>
        <v>0</v>
      </c>
      <c r="S110" s="112">
        <v>0</v>
      </c>
      <c r="T110" s="113">
        <f>$S$110*$H$110</f>
        <v>0</v>
      </c>
      <c r="AR110" s="49" t="s">
        <v>78</v>
      </c>
      <c r="AT110" s="49" t="s">
        <v>75</v>
      </c>
      <c r="AU110" s="49" t="s">
        <v>43</v>
      </c>
      <c r="AY110" s="5" t="s">
        <v>73</v>
      </c>
      <c r="BE110" s="114">
        <f>IF($N$110="základní",$J$110,0)</f>
        <v>0</v>
      </c>
      <c r="BF110" s="114">
        <f>IF($N$110="snížená",$J$110,0)</f>
        <v>0</v>
      </c>
      <c r="BG110" s="114">
        <f>IF($N$110="zákl. přenesená",$J$110,0)</f>
        <v>0</v>
      </c>
      <c r="BH110" s="114">
        <f>IF($N$110="sníž. přenesená",$J$110,0)</f>
        <v>0</v>
      </c>
      <c r="BI110" s="114">
        <f>IF($N$110="nulová",$J$110,0)</f>
        <v>0</v>
      </c>
      <c r="BJ110" s="49" t="s">
        <v>8</v>
      </c>
      <c r="BK110" s="114">
        <f>ROUND($I$110*$H$110,2)</f>
        <v>0</v>
      </c>
      <c r="BL110" s="49" t="s">
        <v>78</v>
      </c>
      <c r="BM110" s="49" t="s">
        <v>376</v>
      </c>
    </row>
    <row r="111" spans="2:47" s="5" customFormat="1" ht="16.5" customHeight="1">
      <c r="B111" s="16"/>
      <c r="C111" s="17"/>
      <c r="D111" s="115" t="s">
        <v>79</v>
      </c>
      <c r="E111" s="17"/>
      <c r="F111" s="116" t="s">
        <v>377</v>
      </c>
      <c r="G111" s="17"/>
      <c r="H111" s="17"/>
      <c r="J111" s="17"/>
      <c r="K111" s="17"/>
      <c r="L111" s="32"/>
      <c r="M111" s="35"/>
      <c r="N111" s="17"/>
      <c r="O111" s="17"/>
      <c r="P111" s="17"/>
      <c r="Q111" s="17"/>
      <c r="R111" s="17"/>
      <c r="S111" s="17"/>
      <c r="T111" s="36"/>
      <c r="AT111" s="5" t="s">
        <v>79</v>
      </c>
      <c r="AU111" s="5" t="s">
        <v>43</v>
      </c>
    </row>
    <row r="112" spans="2:51" s="5" customFormat="1" ht="15.75" customHeight="1">
      <c r="B112" s="119"/>
      <c r="C112" s="120"/>
      <c r="D112" s="117" t="s">
        <v>81</v>
      </c>
      <c r="E112" s="120"/>
      <c r="F112" s="121" t="s">
        <v>378</v>
      </c>
      <c r="G112" s="120"/>
      <c r="H112" s="122">
        <v>1800</v>
      </c>
      <c r="J112" s="120"/>
      <c r="K112" s="120"/>
      <c r="L112" s="123"/>
      <c r="M112" s="124"/>
      <c r="N112" s="120"/>
      <c r="O112" s="120"/>
      <c r="P112" s="120"/>
      <c r="Q112" s="120"/>
      <c r="R112" s="120"/>
      <c r="S112" s="120"/>
      <c r="T112" s="125"/>
      <c r="AT112" s="126" t="s">
        <v>81</v>
      </c>
      <c r="AU112" s="126" t="s">
        <v>43</v>
      </c>
      <c r="AV112" s="126" t="s">
        <v>43</v>
      </c>
      <c r="AW112" s="126" t="s">
        <v>51</v>
      </c>
      <c r="AX112" s="126" t="s">
        <v>8</v>
      </c>
      <c r="AY112" s="126" t="s">
        <v>73</v>
      </c>
    </row>
    <row r="113" spans="2:65" s="5" customFormat="1" ht="15.75" customHeight="1">
      <c r="B113" s="16"/>
      <c r="C113" s="103" t="s">
        <v>86</v>
      </c>
      <c r="D113" s="103" t="s">
        <v>75</v>
      </c>
      <c r="E113" s="104" t="s">
        <v>379</v>
      </c>
      <c r="F113" s="105" t="s">
        <v>380</v>
      </c>
      <c r="G113" s="106" t="s">
        <v>227</v>
      </c>
      <c r="H113" s="107">
        <v>180</v>
      </c>
      <c r="I113" s="108"/>
      <c r="J113" s="109">
        <f>ROUND($I$113*$H$113,2)</f>
        <v>0</v>
      </c>
      <c r="K113" s="105" t="s">
        <v>77</v>
      </c>
      <c r="L113" s="32"/>
      <c r="M113" s="110"/>
      <c r="N113" s="111" t="s">
        <v>31</v>
      </c>
      <c r="O113" s="17"/>
      <c r="P113" s="17"/>
      <c r="Q113" s="112">
        <v>0</v>
      </c>
      <c r="R113" s="112">
        <f>$Q$113*$H$113</f>
        <v>0</v>
      </c>
      <c r="S113" s="112">
        <v>0</v>
      </c>
      <c r="T113" s="113">
        <f>$S$113*$H$113</f>
        <v>0</v>
      </c>
      <c r="AR113" s="49" t="s">
        <v>78</v>
      </c>
      <c r="AT113" s="49" t="s">
        <v>75</v>
      </c>
      <c r="AU113" s="49" t="s">
        <v>43</v>
      </c>
      <c r="AY113" s="5" t="s">
        <v>73</v>
      </c>
      <c r="BE113" s="114">
        <f>IF($N$113="základní",$J$113,0)</f>
        <v>0</v>
      </c>
      <c r="BF113" s="114">
        <f>IF($N$113="snížená",$J$113,0)</f>
        <v>0</v>
      </c>
      <c r="BG113" s="114">
        <f>IF($N$113="zákl. přenesená",$J$113,0)</f>
        <v>0</v>
      </c>
      <c r="BH113" s="114">
        <f>IF($N$113="sníž. přenesená",$J$113,0)</f>
        <v>0</v>
      </c>
      <c r="BI113" s="114">
        <f>IF($N$113="nulová",$J$113,0)</f>
        <v>0</v>
      </c>
      <c r="BJ113" s="49" t="s">
        <v>8</v>
      </c>
      <c r="BK113" s="114">
        <f>ROUND($I$113*$H$113,2)</f>
        <v>0</v>
      </c>
      <c r="BL113" s="49" t="s">
        <v>78</v>
      </c>
      <c r="BM113" s="49" t="s">
        <v>381</v>
      </c>
    </row>
    <row r="114" spans="2:47" s="5" customFormat="1" ht="27" customHeight="1">
      <c r="B114" s="16"/>
      <c r="C114" s="17"/>
      <c r="D114" s="115" t="s">
        <v>79</v>
      </c>
      <c r="E114" s="17"/>
      <c r="F114" s="116" t="s">
        <v>382</v>
      </c>
      <c r="G114" s="17"/>
      <c r="H114" s="17"/>
      <c r="J114" s="17"/>
      <c r="K114" s="17"/>
      <c r="L114" s="32"/>
      <c r="M114" s="35"/>
      <c r="N114" s="17"/>
      <c r="O114" s="17"/>
      <c r="P114" s="17"/>
      <c r="Q114" s="17"/>
      <c r="R114" s="17"/>
      <c r="S114" s="17"/>
      <c r="T114" s="36"/>
      <c r="AT114" s="5" t="s">
        <v>79</v>
      </c>
      <c r="AU114" s="5" t="s">
        <v>43</v>
      </c>
    </row>
    <row r="115" spans="2:65" s="5" customFormat="1" ht="15.75" customHeight="1">
      <c r="B115" s="16"/>
      <c r="C115" s="103" t="s">
        <v>88</v>
      </c>
      <c r="D115" s="103" t="s">
        <v>75</v>
      </c>
      <c r="E115" s="104" t="s">
        <v>117</v>
      </c>
      <c r="F115" s="105" t="s">
        <v>118</v>
      </c>
      <c r="G115" s="106" t="s">
        <v>119</v>
      </c>
      <c r="H115" s="107">
        <v>167</v>
      </c>
      <c r="I115" s="108"/>
      <c r="J115" s="109">
        <f>ROUND($I$115*$H$115,2)</f>
        <v>0</v>
      </c>
      <c r="K115" s="105" t="s">
        <v>303</v>
      </c>
      <c r="L115" s="32"/>
      <c r="M115" s="110"/>
      <c r="N115" s="111" t="s">
        <v>31</v>
      </c>
      <c r="O115" s="17"/>
      <c r="P115" s="17"/>
      <c r="Q115" s="112">
        <v>0</v>
      </c>
      <c r="R115" s="112">
        <f>$Q$115*$H$115</f>
        <v>0</v>
      </c>
      <c r="S115" s="112">
        <v>0</v>
      </c>
      <c r="T115" s="113">
        <f>$S$115*$H$115</f>
        <v>0</v>
      </c>
      <c r="AR115" s="49" t="s">
        <v>78</v>
      </c>
      <c r="AT115" s="49" t="s">
        <v>75</v>
      </c>
      <c r="AU115" s="49" t="s">
        <v>43</v>
      </c>
      <c r="AY115" s="5" t="s">
        <v>73</v>
      </c>
      <c r="BE115" s="114">
        <f>IF($N$115="základní",$J$115,0)</f>
        <v>0</v>
      </c>
      <c r="BF115" s="114">
        <f>IF($N$115="snížená",$J$115,0)</f>
        <v>0</v>
      </c>
      <c r="BG115" s="114">
        <f>IF($N$115="zákl. přenesená",$J$115,0)</f>
        <v>0</v>
      </c>
      <c r="BH115" s="114">
        <f>IF($N$115="sníž. přenesená",$J$115,0)</f>
        <v>0</v>
      </c>
      <c r="BI115" s="114">
        <f>IF($N$115="nulová",$J$115,0)</f>
        <v>0</v>
      </c>
      <c r="BJ115" s="49" t="s">
        <v>8</v>
      </c>
      <c r="BK115" s="114">
        <f>ROUND($I$115*$H$115,2)</f>
        <v>0</v>
      </c>
      <c r="BL115" s="49" t="s">
        <v>78</v>
      </c>
      <c r="BM115" s="49" t="s">
        <v>383</v>
      </c>
    </row>
    <row r="116" spans="2:47" s="5" customFormat="1" ht="27" customHeight="1">
      <c r="B116" s="16"/>
      <c r="C116" s="17"/>
      <c r="D116" s="115" t="s">
        <v>79</v>
      </c>
      <c r="E116" s="17"/>
      <c r="F116" s="116" t="s">
        <v>318</v>
      </c>
      <c r="G116" s="17"/>
      <c r="H116" s="17"/>
      <c r="J116" s="17"/>
      <c r="K116" s="17"/>
      <c r="L116" s="32"/>
      <c r="M116" s="35"/>
      <c r="N116" s="17"/>
      <c r="O116" s="17"/>
      <c r="P116" s="17"/>
      <c r="Q116" s="17"/>
      <c r="R116" s="17"/>
      <c r="S116" s="17"/>
      <c r="T116" s="36"/>
      <c r="AT116" s="5" t="s">
        <v>79</v>
      </c>
      <c r="AU116" s="5" t="s">
        <v>43</v>
      </c>
    </row>
    <row r="117" spans="2:51" s="5" customFormat="1" ht="15.75" customHeight="1">
      <c r="B117" s="119"/>
      <c r="C117" s="120"/>
      <c r="D117" s="117" t="s">
        <v>81</v>
      </c>
      <c r="E117" s="120"/>
      <c r="F117" s="121" t="s">
        <v>384</v>
      </c>
      <c r="G117" s="120"/>
      <c r="H117" s="122">
        <v>167</v>
      </c>
      <c r="J117" s="120"/>
      <c r="K117" s="120"/>
      <c r="L117" s="123"/>
      <c r="M117" s="124"/>
      <c r="N117" s="120"/>
      <c r="O117" s="120"/>
      <c r="P117" s="120"/>
      <c r="Q117" s="120"/>
      <c r="R117" s="120"/>
      <c r="S117" s="120"/>
      <c r="T117" s="125"/>
      <c r="AT117" s="126" t="s">
        <v>81</v>
      </c>
      <c r="AU117" s="126" t="s">
        <v>43</v>
      </c>
      <c r="AV117" s="126" t="s">
        <v>43</v>
      </c>
      <c r="AW117" s="126" t="s">
        <v>51</v>
      </c>
      <c r="AX117" s="126" t="s">
        <v>8</v>
      </c>
      <c r="AY117" s="126" t="s">
        <v>73</v>
      </c>
    </row>
    <row r="118" spans="2:65" s="5" customFormat="1" ht="15.75" customHeight="1">
      <c r="B118" s="16"/>
      <c r="C118" s="103" t="s">
        <v>90</v>
      </c>
      <c r="D118" s="103" t="s">
        <v>75</v>
      </c>
      <c r="E118" s="104" t="s">
        <v>385</v>
      </c>
      <c r="F118" s="105" t="s">
        <v>386</v>
      </c>
      <c r="G118" s="106" t="s">
        <v>119</v>
      </c>
      <c r="H118" s="107">
        <v>67112</v>
      </c>
      <c r="I118" s="108"/>
      <c r="J118" s="109">
        <f>ROUND($I$118*$H$118,2)</f>
        <v>0</v>
      </c>
      <c r="K118" s="105" t="s">
        <v>317</v>
      </c>
      <c r="L118" s="32"/>
      <c r="M118" s="110"/>
      <c r="N118" s="111" t="s">
        <v>31</v>
      </c>
      <c r="O118" s="17"/>
      <c r="P118" s="17"/>
      <c r="Q118" s="112">
        <v>0</v>
      </c>
      <c r="R118" s="112">
        <f>$Q$118*$H$118</f>
        <v>0</v>
      </c>
      <c r="S118" s="112">
        <v>0</v>
      </c>
      <c r="T118" s="113">
        <f>$S$118*$H$118</f>
        <v>0</v>
      </c>
      <c r="AR118" s="49" t="s">
        <v>78</v>
      </c>
      <c r="AT118" s="49" t="s">
        <v>75</v>
      </c>
      <c r="AU118" s="49" t="s">
        <v>43</v>
      </c>
      <c r="AY118" s="5" t="s">
        <v>73</v>
      </c>
      <c r="BE118" s="114">
        <f>IF($N$118="základní",$J$118,0)</f>
        <v>0</v>
      </c>
      <c r="BF118" s="114">
        <f>IF($N$118="snížená",$J$118,0)</f>
        <v>0</v>
      </c>
      <c r="BG118" s="114">
        <f>IF($N$118="zákl. přenesená",$J$118,0)</f>
        <v>0</v>
      </c>
      <c r="BH118" s="114">
        <f>IF($N$118="sníž. přenesená",$J$118,0)</f>
        <v>0</v>
      </c>
      <c r="BI118" s="114">
        <f>IF($N$118="nulová",$J$118,0)</f>
        <v>0</v>
      </c>
      <c r="BJ118" s="49" t="s">
        <v>8</v>
      </c>
      <c r="BK118" s="114">
        <f>ROUND($I$118*$H$118,2)</f>
        <v>0</v>
      </c>
      <c r="BL118" s="49" t="s">
        <v>78</v>
      </c>
      <c r="BM118" s="49" t="s">
        <v>387</v>
      </c>
    </row>
    <row r="119" spans="2:47" s="5" customFormat="1" ht="16.5" customHeight="1">
      <c r="B119" s="16"/>
      <c r="C119" s="17"/>
      <c r="D119" s="115" t="s">
        <v>79</v>
      </c>
      <c r="E119" s="17"/>
      <c r="F119" s="116" t="s">
        <v>386</v>
      </c>
      <c r="G119" s="17"/>
      <c r="H119" s="17"/>
      <c r="J119" s="17"/>
      <c r="K119" s="17"/>
      <c r="L119" s="32"/>
      <c r="M119" s="35"/>
      <c r="N119" s="17"/>
      <c r="O119" s="17"/>
      <c r="P119" s="17"/>
      <c r="Q119" s="17"/>
      <c r="R119" s="17"/>
      <c r="S119" s="17"/>
      <c r="T119" s="36"/>
      <c r="AT119" s="5" t="s">
        <v>79</v>
      </c>
      <c r="AU119" s="5" t="s">
        <v>43</v>
      </c>
    </row>
    <row r="120" spans="2:51" s="5" customFormat="1" ht="15.75" customHeight="1">
      <c r="B120" s="119"/>
      <c r="C120" s="120"/>
      <c r="D120" s="117" t="s">
        <v>81</v>
      </c>
      <c r="E120" s="120"/>
      <c r="F120" s="121" t="s">
        <v>388</v>
      </c>
      <c r="G120" s="120"/>
      <c r="H120" s="122">
        <v>67112</v>
      </c>
      <c r="J120" s="120"/>
      <c r="K120" s="120"/>
      <c r="L120" s="123"/>
      <c r="M120" s="124"/>
      <c r="N120" s="120"/>
      <c r="O120" s="120"/>
      <c r="P120" s="120"/>
      <c r="Q120" s="120"/>
      <c r="R120" s="120"/>
      <c r="S120" s="120"/>
      <c r="T120" s="125"/>
      <c r="AT120" s="126" t="s">
        <v>81</v>
      </c>
      <c r="AU120" s="126" t="s">
        <v>43</v>
      </c>
      <c r="AV120" s="126" t="s">
        <v>43</v>
      </c>
      <c r="AW120" s="126" t="s">
        <v>51</v>
      </c>
      <c r="AX120" s="126" t="s">
        <v>8</v>
      </c>
      <c r="AY120" s="126" t="s">
        <v>73</v>
      </c>
    </row>
    <row r="121" spans="2:65" s="5" customFormat="1" ht="15.75" customHeight="1">
      <c r="B121" s="16"/>
      <c r="C121" s="103" t="s">
        <v>12</v>
      </c>
      <c r="D121" s="103" t="s">
        <v>75</v>
      </c>
      <c r="E121" s="104" t="s">
        <v>389</v>
      </c>
      <c r="F121" s="105" t="s">
        <v>390</v>
      </c>
      <c r="G121" s="106" t="s">
        <v>119</v>
      </c>
      <c r="H121" s="107">
        <v>155073.5</v>
      </c>
      <c r="I121" s="108"/>
      <c r="J121" s="109">
        <f>ROUND($I$121*$H$121,2)</f>
        <v>0</v>
      </c>
      <c r="K121" s="105" t="s">
        <v>317</v>
      </c>
      <c r="L121" s="32"/>
      <c r="M121" s="110"/>
      <c r="N121" s="111" t="s">
        <v>31</v>
      </c>
      <c r="O121" s="17"/>
      <c r="P121" s="17"/>
      <c r="Q121" s="112">
        <v>0.0083</v>
      </c>
      <c r="R121" s="112">
        <f>$Q$121*$H$121</f>
        <v>1287.11005</v>
      </c>
      <c r="S121" s="112">
        <v>0</v>
      </c>
      <c r="T121" s="113">
        <f>$S$121*$H$121</f>
        <v>0</v>
      </c>
      <c r="AR121" s="49" t="s">
        <v>78</v>
      </c>
      <c r="AT121" s="49" t="s">
        <v>75</v>
      </c>
      <c r="AU121" s="49" t="s">
        <v>43</v>
      </c>
      <c r="AY121" s="5" t="s">
        <v>73</v>
      </c>
      <c r="BE121" s="114">
        <f>IF($N$121="základní",$J$121,0)</f>
        <v>0</v>
      </c>
      <c r="BF121" s="114">
        <f>IF($N$121="snížená",$J$121,0)</f>
        <v>0</v>
      </c>
      <c r="BG121" s="114">
        <f>IF($N$121="zákl. přenesená",$J$121,0)</f>
        <v>0</v>
      </c>
      <c r="BH121" s="114">
        <f>IF($N$121="sníž. přenesená",$J$121,0)</f>
        <v>0</v>
      </c>
      <c r="BI121" s="114">
        <f>IF($N$121="nulová",$J$121,0)</f>
        <v>0</v>
      </c>
      <c r="BJ121" s="49" t="s">
        <v>8</v>
      </c>
      <c r="BK121" s="114">
        <f>ROUND($I$121*$H$121,2)</f>
        <v>0</v>
      </c>
      <c r="BL121" s="49" t="s">
        <v>78</v>
      </c>
      <c r="BM121" s="49" t="s">
        <v>391</v>
      </c>
    </row>
    <row r="122" spans="2:47" s="5" customFormat="1" ht="16.5" customHeight="1">
      <c r="B122" s="16"/>
      <c r="C122" s="17"/>
      <c r="D122" s="115" t="s">
        <v>79</v>
      </c>
      <c r="E122" s="17"/>
      <c r="F122" s="116" t="s">
        <v>390</v>
      </c>
      <c r="G122" s="17"/>
      <c r="H122" s="17"/>
      <c r="J122" s="17"/>
      <c r="K122" s="17"/>
      <c r="L122" s="32"/>
      <c r="M122" s="35"/>
      <c r="N122" s="17"/>
      <c r="O122" s="17"/>
      <c r="P122" s="17"/>
      <c r="Q122" s="17"/>
      <c r="R122" s="17"/>
      <c r="S122" s="17"/>
      <c r="T122" s="36"/>
      <c r="AT122" s="5" t="s">
        <v>79</v>
      </c>
      <c r="AU122" s="5" t="s">
        <v>43</v>
      </c>
    </row>
    <row r="123" spans="2:51" s="5" customFormat="1" ht="15.75" customHeight="1">
      <c r="B123" s="119"/>
      <c r="C123" s="120"/>
      <c r="D123" s="117" t="s">
        <v>81</v>
      </c>
      <c r="E123" s="120"/>
      <c r="F123" s="121" t="s">
        <v>392</v>
      </c>
      <c r="G123" s="120"/>
      <c r="H123" s="122">
        <v>155073.5</v>
      </c>
      <c r="J123" s="120"/>
      <c r="K123" s="120"/>
      <c r="L123" s="123"/>
      <c r="M123" s="124"/>
      <c r="N123" s="120"/>
      <c r="O123" s="120"/>
      <c r="P123" s="120"/>
      <c r="Q123" s="120"/>
      <c r="R123" s="120"/>
      <c r="S123" s="120"/>
      <c r="T123" s="125"/>
      <c r="AT123" s="126" t="s">
        <v>81</v>
      </c>
      <c r="AU123" s="126" t="s">
        <v>43</v>
      </c>
      <c r="AV123" s="126" t="s">
        <v>43</v>
      </c>
      <c r="AW123" s="126" t="s">
        <v>51</v>
      </c>
      <c r="AX123" s="126" t="s">
        <v>8</v>
      </c>
      <c r="AY123" s="126" t="s">
        <v>73</v>
      </c>
    </row>
    <row r="124" spans="2:65" s="5" customFormat="1" ht="15.75" customHeight="1">
      <c r="B124" s="16"/>
      <c r="C124" s="103" t="s">
        <v>91</v>
      </c>
      <c r="D124" s="103" t="s">
        <v>75</v>
      </c>
      <c r="E124" s="104" t="s">
        <v>393</v>
      </c>
      <c r="F124" s="105" t="s">
        <v>394</v>
      </c>
      <c r="G124" s="106" t="s">
        <v>119</v>
      </c>
      <c r="H124" s="107">
        <v>155073.5</v>
      </c>
      <c r="I124" s="108"/>
      <c r="J124" s="109">
        <f>ROUND($I$124*$H$124,2)</f>
        <v>0</v>
      </c>
      <c r="K124" s="105"/>
      <c r="L124" s="32"/>
      <c r="M124" s="110"/>
      <c r="N124" s="111" t="s">
        <v>31</v>
      </c>
      <c r="O124" s="17"/>
      <c r="P124" s="17"/>
      <c r="Q124" s="112">
        <v>0</v>
      </c>
      <c r="R124" s="112">
        <f>$Q$124*$H$124</f>
        <v>0</v>
      </c>
      <c r="S124" s="112">
        <v>0</v>
      </c>
      <c r="T124" s="113">
        <f>$S$124*$H$124</f>
        <v>0</v>
      </c>
      <c r="AR124" s="49" t="s">
        <v>78</v>
      </c>
      <c r="AT124" s="49" t="s">
        <v>75</v>
      </c>
      <c r="AU124" s="49" t="s">
        <v>43</v>
      </c>
      <c r="AY124" s="5" t="s">
        <v>73</v>
      </c>
      <c r="BE124" s="114">
        <f>IF($N$124="základní",$J$124,0)</f>
        <v>0</v>
      </c>
      <c r="BF124" s="114">
        <f>IF($N$124="snížená",$J$124,0)</f>
        <v>0</v>
      </c>
      <c r="BG124" s="114">
        <f>IF($N$124="zákl. přenesená",$J$124,0)</f>
        <v>0</v>
      </c>
      <c r="BH124" s="114">
        <f>IF($N$124="sníž. přenesená",$J$124,0)</f>
        <v>0</v>
      </c>
      <c r="BI124" s="114">
        <f>IF($N$124="nulová",$J$124,0)</f>
        <v>0</v>
      </c>
      <c r="BJ124" s="49" t="s">
        <v>8</v>
      </c>
      <c r="BK124" s="114">
        <f>ROUND($I$124*$H$124,2)</f>
        <v>0</v>
      </c>
      <c r="BL124" s="49" t="s">
        <v>78</v>
      </c>
      <c r="BM124" s="49" t="s">
        <v>395</v>
      </c>
    </row>
    <row r="125" spans="2:47" s="5" customFormat="1" ht="16.5" customHeight="1">
      <c r="B125" s="16"/>
      <c r="C125" s="17"/>
      <c r="D125" s="115" t="s">
        <v>79</v>
      </c>
      <c r="E125" s="17"/>
      <c r="F125" s="116" t="s">
        <v>396</v>
      </c>
      <c r="G125" s="17"/>
      <c r="H125" s="17"/>
      <c r="J125" s="17"/>
      <c r="K125" s="17"/>
      <c r="L125" s="32"/>
      <c r="M125" s="35"/>
      <c r="N125" s="17"/>
      <c r="O125" s="17"/>
      <c r="P125" s="17"/>
      <c r="Q125" s="17"/>
      <c r="R125" s="17"/>
      <c r="S125" s="17"/>
      <c r="T125" s="36"/>
      <c r="AT125" s="5" t="s">
        <v>79</v>
      </c>
      <c r="AU125" s="5" t="s">
        <v>43</v>
      </c>
    </row>
    <row r="126" spans="2:47" s="5" customFormat="1" ht="30.75" customHeight="1">
      <c r="B126" s="16"/>
      <c r="C126" s="17"/>
      <c r="D126" s="117" t="s">
        <v>80</v>
      </c>
      <c r="E126" s="17"/>
      <c r="F126" s="118" t="s">
        <v>397</v>
      </c>
      <c r="G126" s="17"/>
      <c r="H126" s="17"/>
      <c r="J126" s="17"/>
      <c r="K126" s="17"/>
      <c r="L126" s="32"/>
      <c r="M126" s="35"/>
      <c r="N126" s="17"/>
      <c r="O126" s="17"/>
      <c r="P126" s="17"/>
      <c r="Q126" s="17"/>
      <c r="R126" s="17"/>
      <c r="S126" s="17"/>
      <c r="T126" s="36"/>
      <c r="AT126" s="5" t="s">
        <v>80</v>
      </c>
      <c r="AU126" s="5" t="s">
        <v>43</v>
      </c>
    </row>
    <row r="127" spans="2:65" s="5" customFormat="1" ht="15.75" customHeight="1">
      <c r="B127" s="16"/>
      <c r="C127" s="103" t="s">
        <v>92</v>
      </c>
      <c r="D127" s="103" t="s">
        <v>75</v>
      </c>
      <c r="E127" s="104" t="s">
        <v>332</v>
      </c>
      <c r="F127" s="105" t="s">
        <v>333</v>
      </c>
      <c r="G127" s="106" t="s">
        <v>119</v>
      </c>
      <c r="H127" s="107">
        <v>679.6</v>
      </c>
      <c r="I127" s="108"/>
      <c r="J127" s="109">
        <f>ROUND($I$127*$H$127,2)</f>
        <v>0</v>
      </c>
      <c r="K127" s="105" t="s">
        <v>303</v>
      </c>
      <c r="L127" s="32"/>
      <c r="M127" s="110"/>
      <c r="N127" s="111" t="s">
        <v>31</v>
      </c>
      <c r="O127" s="17"/>
      <c r="P127" s="17"/>
      <c r="Q127" s="112">
        <v>0</v>
      </c>
      <c r="R127" s="112">
        <f>$Q$127*$H$127</f>
        <v>0</v>
      </c>
      <c r="S127" s="112">
        <v>0</v>
      </c>
      <c r="T127" s="113">
        <f>$S$127*$H$127</f>
        <v>0</v>
      </c>
      <c r="AR127" s="49" t="s">
        <v>78</v>
      </c>
      <c r="AT127" s="49" t="s">
        <v>75</v>
      </c>
      <c r="AU127" s="49" t="s">
        <v>43</v>
      </c>
      <c r="AY127" s="5" t="s">
        <v>73</v>
      </c>
      <c r="BE127" s="114">
        <f>IF($N$127="základní",$J$127,0)</f>
        <v>0</v>
      </c>
      <c r="BF127" s="114">
        <f>IF($N$127="snížená",$J$127,0)</f>
        <v>0</v>
      </c>
      <c r="BG127" s="114">
        <f>IF($N$127="zákl. přenesená",$J$127,0)</f>
        <v>0</v>
      </c>
      <c r="BH127" s="114">
        <f>IF($N$127="sníž. přenesená",$J$127,0)</f>
        <v>0</v>
      </c>
      <c r="BI127" s="114">
        <f>IF($N$127="nulová",$J$127,0)</f>
        <v>0</v>
      </c>
      <c r="BJ127" s="49" t="s">
        <v>8</v>
      </c>
      <c r="BK127" s="114">
        <f>ROUND($I$127*$H$127,2)</f>
        <v>0</v>
      </c>
      <c r="BL127" s="49" t="s">
        <v>78</v>
      </c>
      <c r="BM127" s="49" t="s">
        <v>398</v>
      </c>
    </row>
    <row r="128" spans="2:47" s="5" customFormat="1" ht="27" customHeight="1">
      <c r="B128" s="16"/>
      <c r="C128" s="17"/>
      <c r="D128" s="115" t="s">
        <v>79</v>
      </c>
      <c r="E128" s="17"/>
      <c r="F128" s="116" t="s">
        <v>399</v>
      </c>
      <c r="G128" s="17"/>
      <c r="H128" s="17"/>
      <c r="J128" s="17"/>
      <c r="K128" s="17"/>
      <c r="L128" s="32"/>
      <c r="M128" s="35"/>
      <c r="N128" s="17"/>
      <c r="O128" s="17"/>
      <c r="P128" s="17"/>
      <c r="Q128" s="17"/>
      <c r="R128" s="17"/>
      <c r="S128" s="17"/>
      <c r="T128" s="36"/>
      <c r="AT128" s="5" t="s">
        <v>79</v>
      </c>
      <c r="AU128" s="5" t="s">
        <v>43</v>
      </c>
    </row>
    <row r="129" spans="2:51" s="5" customFormat="1" ht="15.75" customHeight="1">
      <c r="B129" s="119"/>
      <c r="C129" s="120"/>
      <c r="D129" s="117" t="s">
        <v>81</v>
      </c>
      <c r="E129" s="120"/>
      <c r="F129" s="121" t="s">
        <v>400</v>
      </c>
      <c r="G129" s="120"/>
      <c r="H129" s="122">
        <v>599.6</v>
      </c>
      <c r="J129" s="120"/>
      <c r="K129" s="120"/>
      <c r="L129" s="123"/>
      <c r="M129" s="124"/>
      <c r="N129" s="120"/>
      <c r="O129" s="120"/>
      <c r="P129" s="120"/>
      <c r="Q129" s="120"/>
      <c r="R129" s="120"/>
      <c r="S129" s="120"/>
      <c r="T129" s="125"/>
      <c r="AT129" s="126" t="s">
        <v>81</v>
      </c>
      <c r="AU129" s="126" t="s">
        <v>43</v>
      </c>
      <c r="AV129" s="126" t="s">
        <v>43</v>
      </c>
      <c r="AW129" s="126" t="s">
        <v>51</v>
      </c>
      <c r="AX129" s="126" t="s">
        <v>42</v>
      </c>
      <c r="AY129" s="126" t="s">
        <v>73</v>
      </c>
    </row>
    <row r="130" spans="2:51" s="5" customFormat="1" ht="15.75" customHeight="1">
      <c r="B130" s="119"/>
      <c r="C130" s="120"/>
      <c r="D130" s="117" t="s">
        <v>81</v>
      </c>
      <c r="E130" s="120"/>
      <c r="F130" s="121" t="s">
        <v>401</v>
      </c>
      <c r="G130" s="120"/>
      <c r="H130" s="122">
        <v>80</v>
      </c>
      <c r="J130" s="120"/>
      <c r="K130" s="120"/>
      <c r="L130" s="123"/>
      <c r="M130" s="124"/>
      <c r="N130" s="120"/>
      <c r="O130" s="120"/>
      <c r="P130" s="120"/>
      <c r="Q130" s="120"/>
      <c r="R130" s="120"/>
      <c r="S130" s="120"/>
      <c r="T130" s="125"/>
      <c r="AT130" s="126" t="s">
        <v>81</v>
      </c>
      <c r="AU130" s="126" t="s">
        <v>43</v>
      </c>
      <c r="AV130" s="126" t="s">
        <v>43</v>
      </c>
      <c r="AW130" s="126" t="s">
        <v>51</v>
      </c>
      <c r="AX130" s="126" t="s">
        <v>42</v>
      </c>
      <c r="AY130" s="126" t="s">
        <v>73</v>
      </c>
    </row>
    <row r="131" spans="2:51" s="5" customFormat="1" ht="15.75" customHeight="1">
      <c r="B131" s="135"/>
      <c r="C131" s="136"/>
      <c r="D131" s="117" t="s">
        <v>81</v>
      </c>
      <c r="E131" s="136"/>
      <c r="F131" s="137" t="s">
        <v>120</v>
      </c>
      <c r="G131" s="136"/>
      <c r="H131" s="138">
        <v>679.6</v>
      </c>
      <c r="J131" s="136"/>
      <c r="K131" s="136"/>
      <c r="L131" s="139"/>
      <c r="M131" s="140"/>
      <c r="N131" s="136"/>
      <c r="O131" s="136"/>
      <c r="P131" s="136"/>
      <c r="Q131" s="136"/>
      <c r="R131" s="136"/>
      <c r="S131" s="136"/>
      <c r="T131" s="141"/>
      <c r="AT131" s="142" t="s">
        <v>81</v>
      </c>
      <c r="AU131" s="142" t="s">
        <v>43</v>
      </c>
      <c r="AV131" s="142" t="s">
        <v>78</v>
      </c>
      <c r="AW131" s="142" t="s">
        <v>51</v>
      </c>
      <c r="AX131" s="142" t="s">
        <v>8</v>
      </c>
      <c r="AY131" s="142" t="s">
        <v>73</v>
      </c>
    </row>
    <row r="132" spans="2:65" s="5" customFormat="1" ht="15.75" customHeight="1">
      <c r="B132" s="16"/>
      <c r="C132" s="103" t="s">
        <v>93</v>
      </c>
      <c r="D132" s="103" t="s">
        <v>75</v>
      </c>
      <c r="E132" s="104" t="s">
        <v>402</v>
      </c>
      <c r="F132" s="105" t="s">
        <v>403</v>
      </c>
      <c r="G132" s="106" t="s">
        <v>119</v>
      </c>
      <c r="H132" s="107">
        <v>679.6</v>
      </c>
      <c r="I132" s="108"/>
      <c r="J132" s="109">
        <f>ROUND($I$132*$H$132,2)</f>
        <v>0</v>
      </c>
      <c r="K132" s="105" t="s">
        <v>303</v>
      </c>
      <c r="L132" s="32"/>
      <c r="M132" s="110"/>
      <c r="N132" s="111" t="s">
        <v>31</v>
      </c>
      <c r="O132" s="17"/>
      <c r="P132" s="17"/>
      <c r="Q132" s="112">
        <v>0</v>
      </c>
      <c r="R132" s="112">
        <f>$Q$132*$H$132</f>
        <v>0</v>
      </c>
      <c r="S132" s="112">
        <v>0</v>
      </c>
      <c r="T132" s="113">
        <f>$S$132*$H$132</f>
        <v>0</v>
      </c>
      <c r="AR132" s="49" t="s">
        <v>78</v>
      </c>
      <c r="AT132" s="49" t="s">
        <v>75</v>
      </c>
      <c r="AU132" s="49" t="s">
        <v>43</v>
      </c>
      <c r="AY132" s="5" t="s">
        <v>73</v>
      </c>
      <c r="BE132" s="114">
        <f>IF($N$132="základní",$J$132,0)</f>
        <v>0</v>
      </c>
      <c r="BF132" s="114">
        <f>IF($N$132="snížená",$J$132,0)</f>
        <v>0</v>
      </c>
      <c r="BG132" s="114">
        <f>IF($N$132="zákl. přenesená",$J$132,0)</f>
        <v>0</v>
      </c>
      <c r="BH132" s="114">
        <f>IF($N$132="sníž. přenesená",$J$132,0)</f>
        <v>0</v>
      </c>
      <c r="BI132" s="114">
        <f>IF($N$132="nulová",$J$132,0)</f>
        <v>0</v>
      </c>
      <c r="BJ132" s="49" t="s">
        <v>8</v>
      </c>
      <c r="BK132" s="114">
        <f>ROUND($I$132*$H$132,2)</f>
        <v>0</v>
      </c>
      <c r="BL132" s="49" t="s">
        <v>78</v>
      </c>
      <c r="BM132" s="49" t="s">
        <v>404</v>
      </c>
    </row>
    <row r="133" spans="2:47" s="5" customFormat="1" ht="27" customHeight="1">
      <c r="B133" s="16"/>
      <c r="C133" s="17"/>
      <c r="D133" s="115" t="s">
        <v>79</v>
      </c>
      <c r="E133" s="17"/>
      <c r="F133" s="116" t="s">
        <v>405</v>
      </c>
      <c r="G133" s="17"/>
      <c r="H133" s="17"/>
      <c r="J133" s="17"/>
      <c r="K133" s="17"/>
      <c r="L133" s="32"/>
      <c r="M133" s="35"/>
      <c r="N133" s="17"/>
      <c r="O133" s="17"/>
      <c r="P133" s="17"/>
      <c r="Q133" s="17"/>
      <c r="R133" s="17"/>
      <c r="S133" s="17"/>
      <c r="T133" s="36"/>
      <c r="AT133" s="5" t="s">
        <v>79</v>
      </c>
      <c r="AU133" s="5" t="s">
        <v>43</v>
      </c>
    </row>
    <row r="134" spans="2:47" s="5" customFormat="1" ht="30.75" customHeight="1">
      <c r="B134" s="16"/>
      <c r="C134" s="17"/>
      <c r="D134" s="117" t="s">
        <v>80</v>
      </c>
      <c r="E134" s="17"/>
      <c r="F134" s="118" t="s">
        <v>406</v>
      </c>
      <c r="G134" s="17"/>
      <c r="H134" s="17"/>
      <c r="J134" s="17"/>
      <c r="K134" s="17"/>
      <c r="L134" s="32"/>
      <c r="M134" s="35"/>
      <c r="N134" s="17"/>
      <c r="O134" s="17"/>
      <c r="P134" s="17"/>
      <c r="Q134" s="17"/>
      <c r="R134" s="17"/>
      <c r="S134" s="17"/>
      <c r="T134" s="36"/>
      <c r="AT134" s="5" t="s">
        <v>80</v>
      </c>
      <c r="AU134" s="5" t="s">
        <v>43</v>
      </c>
    </row>
    <row r="135" spans="2:65" s="5" customFormat="1" ht="15.75" customHeight="1">
      <c r="B135" s="16"/>
      <c r="C135" s="103" t="s">
        <v>94</v>
      </c>
      <c r="D135" s="103" t="s">
        <v>75</v>
      </c>
      <c r="E135" s="104" t="s">
        <v>140</v>
      </c>
      <c r="F135" s="105" t="s">
        <v>141</v>
      </c>
      <c r="G135" s="106" t="s">
        <v>83</v>
      </c>
      <c r="H135" s="107">
        <v>260.6</v>
      </c>
      <c r="I135" s="108"/>
      <c r="J135" s="109">
        <f>ROUND($I$135*$H$135,2)</f>
        <v>0</v>
      </c>
      <c r="K135" s="105" t="s">
        <v>77</v>
      </c>
      <c r="L135" s="32"/>
      <c r="M135" s="110"/>
      <c r="N135" s="111" t="s">
        <v>31</v>
      </c>
      <c r="O135" s="17"/>
      <c r="P135" s="17"/>
      <c r="Q135" s="112">
        <v>0.01714</v>
      </c>
      <c r="R135" s="112">
        <f>$Q$135*$H$135</f>
        <v>4.466684</v>
      </c>
      <c r="S135" s="112">
        <v>0</v>
      </c>
      <c r="T135" s="113">
        <f>$S$135*$H$135</f>
        <v>0</v>
      </c>
      <c r="AR135" s="49" t="s">
        <v>78</v>
      </c>
      <c r="AT135" s="49" t="s">
        <v>75</v>
      </c>
      <c r="AU135" s="49" t="s">
        <v>43</v>
      </c>
      <c r="AY135" s="5" t="s">
        <v>73</v>
      </c>
      <c r="BE135" s="114">
        <f>IF($N$135="základní",$J$135,0)</f>
        <v>0</v>
      </c>
      <c r="BF135" s="114">
        <f>IF($N$135="snížená",$J$135,0)</f>
        <v>0</v>
      </c>
      <c r="BG135" s="114">
        <f>IF($N$135="zákl. přenesená",$J$135,0)</f>
        <v>0</v>
      </c>
      <c r="BH135" s="114">
        <f>IF($N$135="sníž. přenesená",$J$135,0)</f>
        <v>0</v>
      </c>
      <c r="BI135" s="114">
        <f>IF($N$135="nulová",$J$135,0)</f>
        <v>0</v>
      </c>
      <c r="BJ135" s="49" t="s">
        <v>8</v>
      </c>
      <c r="BK135" s="114">
        <f>ROUND($I$135*$H$135,2)</f>
        <v>0</v>
      </c>
      <c r="BL135" s="49" t="s">
        <v>78</v>
      </c>
      <c r="BM135" s="49" t="s">
        <v>407</v>
      </c>
    </row>
    <row r="136" spans="2:47" s="5" customFormat="1" ht="16.5" customHeight="1">
      <c r="B136" s="16"/>
      <c r="C136" s="17"/>
      <c r="D136" s="115" t="s">
        <v>79</v>
      </c>
      <c r="E136" s="17"/>
      <c r="F136" s="116" t="s">
        <v>142</v>
      </c>
      <c r="G136" s="17"/>
      <c r="H136" s="17"/>
      <c r="J136" s="17"/>
      <c r="K136" s="17"/>
      <c r="L136" s="32"/>
      <c r="M136" s="35"/>
      <c r="N136" s="17"/>
      <c r="O136" s="17"/>
      <c r="P136" s="17"/>
      <c r="Q136" s="17"/>
      <c r="R136" s="17"/>
      <c r="S136" s="17"/>
      <c r="T136" s="36"/>
      <c r="AT136" s="5" t="s">
        <v>79</v>
      </c>
      <c r="AU136" s="5" t="s">
        <v>43</v>
      </c>
    </row>
    <row r="137" spans="2:51" s="5" customFormat="1" ht="15.75" customHeight="1">
      <c r="B137" s="119"/>
      <c r="C137" s="120"/>
      <c r="D137" s="117" t="s">
        <v>81</v>
      </c>
      <c r="E137" s="120"/>
      <c r="F137" s="121" t="s">
        <v>408</v>
      </c>
      <c r="G137" s="120"/>
      <c r="H137" s="122">
        <v>20.6</v>
      </c>
      <c r="J137" s="120"/>
      <c r="K137" s="120"/>
      <c r="L137" s="123"/>
      <c r="M137" s="124"/>
      <c r="N137" s="120"/>
      <c r="O137" s="120"/>
      <c r="P137" s="120"/>
      <c r="Q137" s="120"/>
      <c r="R137" s="120"/>
      <c r="S137" s="120"/>
      <c r="T137" s="125"/>
      <c r="AT137" s="126" t="s">
        <v>81</v>
      </c>
      <c r="AU137" s="126" t="s">
        <v>43</v>
      </c>
      <c r="AV137" s="126" t="s">
        <v>43</v>
      </c>
      <c r="AW137" s="126" t="s">
        <v>51</v>
      </c>
      <c r="AX137" s="126" t="s">
        <v>42</v>
      </c>
      <c r="AY137" s="126" t="s">
        <v>73</v>
      </c>
    </row>
    <row r="138" spans="2:51" s="5" customFormat="1" ht="15.75" customHeight="1">
      <c r="B138" s="119"/>
      <c r="C138" s="120"/>
      <c r="D138" s="117" t="s">
        <v>81</v>
      </c>
      <c r="E138" s="120"/>
      <c r="F138" s="121" t="s">
        <v>409</v>
      </c>
      <c r="G138" s="120"/>
      <c r="H138" s="122">
        <v>240</v>
      </c>
      <c r="J138" s="120"/>
      <c r="K138" s="120"/>
      <c r="L138" s="123"/>
      <c r="M138" s="124"/>
      <c r="N138" s="120"/>
      <c r="O138" s="120"/>
      <c r="P138" s="120"/>
      <c r="Q138" s="120"/>
      <c r="R138" s="120"/>
      <c r="S138" s="120"/>
      <c r="T138" s="125"/>
      <c r="AT138" s="126" t="s">
        <v>81</v>
      </c>
      <c r="AU138" s="126" t="s">
        <v>43</v>
      </c>
      <c r="AV138" s="126" t="s">
        <v>43</v>
      </c>
      <c r="AW138" s="126" t="s">
        <v>51</v>
      </c>
      <c r="AX138" s="126" t="s">
        <v>42</v>
      </c>
      <c r="AY138" s="126" t="s">
        <v>73</v>
      </c>
    </row>
    <row r="139" spans="2:51" s="5" customFormat="1" ht="15.75" customHeight="1">
      <c r="B139" s="135"/>
      <c r="C139" s="136"/>
      <c r="D139" s="117" t="s">
        <v>81</v>
      </c>
      <c r="E139" s="136"/>
      <c r="F139" s="137" t="s">
        <v>120</v>
      </c>
      <c r="G139" s="136"/>
      <c r="H139" s="138">
        <v>260.6</v>
      </c>
      <c r="J139" s="136"/>
      <c r="K139" s="136"/>
      <c r="L139" s="139"/>
      <c r="M139" s="140"/>
      <c r="N139" s="136"/>
      <c r="O139" s="136"/>
      <c r="P139" s="136"/>
      <c r="Q139" s="136"/>
      <c r="R139" s="136"/>
      <c r="S139" s="136"/>
      <c r="T139" s="141"/>
      <c r="AT139" s="142" t="s">
        <v>81</v>
      </c>
      <c r="AU139" s="142" t="s">
        <v>43</v>
      </c>
      <c r="AV139" s="142" t="s">
        <v>78</v>
      </c>
      <c r="AW139" s="142" t="s">
        <v>51</v>
      </c>
      <c r="AX139" s="142" t="s">
        <v>8</v>
      </c>
      <c r="AY139" s="142" t="s">
        <v>73</v>
      </c>
    </row>
    <row r="140" spans="2:65" s="5" customFormat="1" ht="15.75" customHeight="1">
      <c r="B140" s="16"/>
      <c r="C140" s="103" t="s">
        <v>3</v>
      </c>
      <c r="D140" s="103" t="s">
        <v>75</v>
      </c>
      <c r="E140" s="104" t="s">
        <v>410</v>
      </c>
      <c r="F140" s="105" t="s">
        <v>411</v>
      </c>
      <c r="G140" s="106" t="s">
        <v>119</v>
      </c>
      <c r="H140" s="107">
        <v>245.6</v>
      </c>
      <c r="I140" s="108"/>
      <c r="J140" s="109">
        <f>ROUND($I$140*$H$140,2)</f>
        <v>0</v>
      </c>
      <c r="K140" s="105" t="s">
        <v>303</v>
      </c>
      <c r="L140" s="32"/>
      <c r="M140" s="110"/>
      <c r="N140" s="111" t="s">
        <v>31</v>
      </c>
      <c r="O140" s="17"/>
      <c r="P140" s="17"/>
      <c r="Q140" s="112">
        <v>0</v>
      </c>
      <c r="R140" s="112">
        <f>$Q$140*$H$140</f>
        <v>0</v>
      </c>
      <c r="S140" s="112">
        <v>0</v>
      </c>
      <c r="T140" s="113">
        <f>$S$140*$H$140</f>
        <v>0</v>
      </c>
      <c r="AR140" s="49" t="s">
        <v>78</v>
      </c>
      <c r="AT140" s="49" t="s">
        <v>75</v>
      </c>
      <c r="AU140" s="49" t="s">
        <v>43</v>
      </c>
      <c r="AY140" s="5" t="s">
        <v>73</v>
      </c>
      <c r="BE140" s="114">
        <f>IF($N$140="základní",$J$140,0)</f>
        <v>0</v>
      </c>
      <c r="BF140" s="114">
        <f>IF($N$140="snížená",$J$140,0)</f>
        <v>0</v>
      </c>
      <c r="BG140" s="114">
        <f>IF($N$140="zákl. přenesená",$J$140,0)</f>
        <v>0</v>
      </c>
      <c r="BH140" s="114">
        <f>IF($N$140="sníž. přenesená",$J$140,0)</f>
        <v>0</v>
      </c>
      <c r="BI140" s="114">
        <f>IF($N$140="nulová",$J$140,0)</f>
        <v>0</v>
      </c>
      <c r="BJ140" s="49" t="s">
        <v>8</v>
      </c>
      <c r="BK140" s="114">
        <f>ROUND($I$140*$H$140,2)</f>
        <v>0</v>
      </c>
      <c r="BL140" s="49" t="s">
        <v>78</v>
      </c>
      <c r="BM140" s="49" t="s">
        <v>412</v>
      </c>
    </row>
    <row r="141" spans="2:47" s="5" customFormat="1" ht="27" customHeight="1">
      <c r="B141" s="16"/>
      <c r="C141" s="17"/>
      <c r="D141" s="115" t="s">
        <v>79</v>
      </c>
      <c r="E141" s="17"/>
      <c r="F141" s="116" t="s">
        <v>413</v>
      </c>
      <c r="G141" s="17"/>
      <c r="H141" s="17"/>
      <c r="J141" s="17"/>
      <c r="K141" s="17"/>
      <c r="L141" s="32"/>
      <c r="M141" s="35"/>
      <c r="N141" s="17"/>
      <c r="O141" s="17"/>
      <c r="P141" s="17"/>
      <c r="Q141" s="17"/>
      <c r="R141" s="17"/>
      <c r="S141" s="17"/>
      <c r="T141" s="36"/>
      <c r="AT141" s="5" t="s">
        <v>79</v>
      </c>
      <c r="AU141" s="5" t="s">
        <v>43</v>
      </c>
    </row>
    <row r="142" spans="2:51" s="5" customFormat="1" ht="15.75" customHeight="1">
      <c r="B142" s="119"/>
      <c r="C142" s="120"/>
      <c r="D142" s="117" t="s">
        <v>81</v>
      </c>
      <c r="E142" s="120"/>
      <c r="F142" s="121" t="s">
        <v>414</v>
      </c>
      <c r="G142" s="120"/>
      <c r="H142" s="122">
        <v>245.6</v>
      </c>
      <c r="J142" s="120"/>
      <c r="K142" s="120"/>
      <c r="L142" s="123"/>
      <c r="M142" s="124"/>
      <c r="N142" s="120"/>
      <c r="O142" s="120"/>
      <c r="P142" s="120"/>
      <c r="Q142" s="120"/>
      <c r="R142" s="120"/>
      <c r="S142" s="120"/>
      <c r="T142" s="125"/>
      <c r="AT142" s="126" t="s">
        <v>81</v>
      </c>
      <c r="AU142" s="126" t="s">
        <v>43</v>
      </c>
      <c r="AV142" s="126" t="s">
        <v>43</v>
      </c>
      <c r="AW142" s="126" t="s">
        <v>51</v>
      </c>
      <c r="AX142" s="126" t="s">
        <v>8</v>
      </c>
      <c r="AY142" s="126" t="s">
        <v>73</v>
      </c>
    </row>
    <row r="143" spans="2:65" s="5" customFormat="1" ht="15.75" customHeight="1">
      <c r="B143" s="16"/>
      <c r="C143" s="103" t="s">
        <v>96</v>
      </c>
      <c r="D143" s="103" t="s">
        <v>75</v>
      </c>
      <c r="E143" s="104" t="s">
        <v>319</v>
      </c>
      <c r="F143" s="105" t="s">
        <v>320</v>
      </c>
      <c r="G143" s="106" t="s">
        <v>119</v>
      </c>
      <c r="H143" s="107">
        <v>112664</v>
      </c>
      <c r="I143" s="108"/>
      <c r="J143" s="109">
        <f>ROUND($I$143*$H$143,2)</f>
        <v>0</v>
      </c>
      <c r="K143" s="105" t="s">
        <v>317</v>
      </c>
      <c r="L143" s="32"/>
      <c r="M143" s="110"/>
      <c r="N143" s="111" t="s">
        <v>31</v>
      </c>
      <c r="O143" s="17"/>
      <c r="P143" s="17"/>
      <c r="Q143" s="112">
        <v>0</v>
      </c>
      <c r="R143" s="112">
        <f>$Q$143*$H$143</f>
        <v>0</v>
      </c>
      <c r="S143" s="112">
        <v>0</v>
      </c>
      <c r="T143" s="113">
        <f>$S$143*$H$143</f>
        <v>0</v>
      </c>
      <c r="AR143" s="49" t="s">
        <v>78</v>
      </c>
      <c r="AT143" s="49" t="s">
        <v>75</v>
      </c>
      <c r="AU143" s="49" t="s">
        <v>43</v>
      </c>
      <c r="AY143" s="5" t="s">
        <v>73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49" t="s">
        <v>8</v>
      </c>
      <c r="BK143" s="114">
        <f>ROUND($I$143*$H$143,2)</f>
        <v>0</v>
      </c>
      <c r="BL143" s="49" t="s">
        <v>78</v>
      </c>
      <c r="BM143" s="49" t="s">
        <v>415</v>
      </c>
    </row>
    <row r="144" spans="2:47" s="5" customFormat="1" ht="16.5" customHeight="1">
      <c r="B144" s="16"/>
      <c r="C144" s="17"/>
      <c r="D144" s="115" t="s">
        <v>79</v>
      </c>
      <c r="E144" s="17"/>
      <c r="F144" s="116" t="s">
        <v>320</v>
      </c>
      <c r="G144" s="17"/>
      <c r="H144" s="17"/>
      <c r="J144" s="17"/>
      <c r="K144" s="17"/>
      <c r="L144" s="32"/>
      <c r="M144" s="35"/>
      <c r="N144" s="17"/>
      <c r="O144" s="17"/>
      <c r="P144" s="17"/>
      <c r="Q144" s="17"/>
      <c r="R144" s="17"/>
      <c r="S144" s="17"/>
      <c r="T144" s="36"/>
      <c r="AT144" s="5" t="s">
        <v>79</v>
      </c>
      <c r="AU144" s="5" t="s">
        <v>43</v>
      </c>
    </row>
    <row r="145" spans="2:51" s="5" customFormat="1" ht="15.75" customHeight="1">
      <c r="B145" s="119"/>
      <c r="C145" s="120"/>
      <c r="D145" s="117" t="s">
        <v>81</v>
      </c>
      <c r="E145" s="120" t="s">
        <v>416</v>
      </c>
      <c r="F145" s="121" t="s">
        <v>417</v>
      </c>
      <c r="G145" s="120"/>
      <c r="H145" s="122">
        <v>56332</v>
      </c>
      <c r="J145" s="120"/>
      <c r="K145" s="120"/>
      <c r="L145" s="123"/>
      <c r="M145" s="124"/>
      <c r="N145" s="120"/>
      <c r="O145" s="120"/>
      <c r="P145" s="120"/>
      <c r="Q145" s="120"/>
      <c r="R145" s="120"/>
      <c r="S145" s="120"/>
      <c r="T145" s="125"/>
      <c r="AT145" s="126" t="s">
        <v>81</v>
      </c>
      <c r="AU145" s="126" t="s">
        <v>43</v>
      </c>
      <c r="AV145" s="126" t="s">
        <v>43</v>
      </c>
      <c r="AW145" s="126" t="s">
        <v>51</v>
      </c>
      <c r="AX145" s="126" t="s">
        <v>42</v>
      </c>
      <c r="AY145" s="126" t="s">
        <v>73</v>
      </c>
    </row>
    <row r="146" spans="2:51" s="5" customFormat="1" ht="15.75" customHeight="1">
      <c r="B146" s="119"/>
      <c r="C146" s="120"/>
      <c r="D146" s="117" t="s">
        <v>81</v>
      </c>
      <c r="E146" s="120"/>
      <c r="F146" s="121" t="s">
        <v>418</v>
      </c>
      <c r="G146" s="120"/>
      <c r="H146" s="122">
        <v>56332</v>
      </c>
      <c r="J146" s="120"/>
      <c r="K146" s="120"/>
      <c r="L146" s="123"/>
      <c r="M146" s="124"/>
      <c r="N146" s="120"/>
      <c r="O146" s="120"/>
      <c r="P146" s="120"/>
      <c r="Q146" s="120"/>
      <c r="R146" s="120"/>
      <c r="S146" s="120"/>
      <c r="T146" s="125"/>
      <c r="AT146" s="126" t="s">
        <v>81</v>
      </c>
      <c r="AU146" s="126" t="s">
        <v>43</v>
      </c>
      <c r="AV146" s="126" t="s">
        <v>43</v>
      </c>
      <c r="AW146" s="126" t="s">
        <v>51</v>
      </c>
      <c r="AX146" s="126" t="s">
        <v>42</v>
      </c>
      <c r="AY146" s="126" t="s">
        <v>73</v>
      </c>
    </row>
    <row r="147" spans="2:51" s="5" customFormat="1" ht="15.75" customHeight="1">
      <c r="B147" s="135"/>
      <c r="C147" s="136"/>
      <c r="D147" s="117" t="s">
        <v>81</v>
      </c>
      <c r="E147" s="136"/>
      <c r="F147" s="137" t="s">
        <v>120</v>
      </c>
      <c r="G147" s="136"/>
      <c r="H147" s="138">
        <v>112664</v>
      </c>
      <c r="J147" s="136"/>
      <c r="K147" s="136"/>
      <c r="L147" s="139"/>
      <c r="M147" s="140"/>
      <c r="N147" s="136"/>
      <c r="O147" s="136"/>
      <c r="P147" s="136"/>
      <c r="Q147" s="136"/>
      <c r="R147" s="136"/>
      <c r="S147" s="136"/>
      <c r="T147" s="141"/>
      <c r="AT147" s="142" t="s">
        <v>81</v>
      </c>
      <c r="AU147" s="142" t="s">
        <v>43</v>
      </c>
      <c r="AV147" s="142" t="s">
        <v>78</v>
      </c>
      <c r="AW147" s="142" t="s">
        <v>51</v>
      </c>
      <c r="AX147" s="142" t="s">
        <v>8</v>
      </c>
      <c r="AY147" s="142" t="s">
        <v>73</v>
      </c>
    </row>
    <row r="148" spans="2:65" s="5" customFormat="1" ht="15.75" customHeight="1">
      <c r="B148" s="16"/>
      <c r="C148" s="103" t="s">
        <v>97</v>
      </c>
      <c r="D148" s="103" t="s">
        <v>75</v>
      </c>
      <c r="E148" s="104" t="s">
        <v>121</v>
      </c>
      <c r="F148" s="105" t="s">
        <v>122</v>
      </c>
      <c r="G148" s="106" t="s">
        <v>119</v>
      </c>
      <c r="H148" s="107">
        <v>1130.3</v>
      </c>
      <c r="I148" s="108"/>
      <c r="J148" s="109">
        <f>ROUND($I$148*$H$148,2)</f>
        <v>0</v>
      </c>
      <c r="K148" s="105" t="s">
        <v>303</v>
      </c>
      <c r="L148" s="32"/>
      <c r="M148" s="110"/>
      <c r="N148" s="111" t="s">
        <v>31</v>
      </c>
      <c r="O148" s="17"/>
      <c r="P148" s="17"/>
      <c r="Q148" s="112">
        <v>0</v>
      </c>
      <c r="R148" s="112">
        <f>$Q$148*$H$148</f>
        <v>0</v>
      </c>
      <c r="S148" s="112">
        <v>0</v>
      </c>
      <c r="T148" s="113">
        <f>$S$148*$H$148</f>
        <v>0</v>
      </c>
      <c r="AR148" s="49" t="s">
        <v>78</v>
      </c>
      <c r="AT148" s="49" t="s">
        <v>75</v>
      </c>
      <c r="AU148" s="49" t="s">
        <v>43</v>
      </c>
      <c r="AY148" s="5" t="s">
        <v>73</v>
      </c>
      <c r="BE148" s="114">
        <f>IF($N$148="základní",$J$148,0)</f>
        <v>0</v>
      </c>
      <c r="BF148" s="114">
        <f>IF($N$148="snížená",$J$148,0)</f>
        <v>0</v>
      </c>
      <c r="BG148" s="114">
        <f>IF($N$148="zákl. přenesená",$J$148,0)</f>
        <v>0</v>
      </c>
      <c r="BH148" s="114">
        <f>IF($N$148="sníž. přenesená",$J$148,0)</f>
        <v>0</v>
      </c>
      <c r="BI148" s="114">
        <f>IF($N$148="nulová",$J$148,0)</f>
        <v>0</v>
      </c>
      <c r="BJ148" s="49" t="s">
        <v>8</v>
      </c>
      <c r="BK148" s="114">
        <f>ROUND($I$148*$H$148,2)</f>
        <v>0</v>
      </c>
      <c r="BL148" s="49" t="s">
        <v>78</v>
      </c>
      <c r="BM148" s="49" t="s">
        <v>419</v>
      </c>
    </row>
    <row r="149" spans="2:47" s="5" customFormat="1" ht="27" customHeight="1">
      <c r="B149" s="16"/>
      <c r="C149" s="17"/>
      <c r="D149" s="115" t="s">
        <v>79</v>
      </c>
      <c r="E149" s="17"/>
      <c r="F149" s="116" t="s">
        <v>420</v>
      </c>
      <c r="G149" s="17"/>
      <c r="H149" s="17"/>
      <c r="J149" s="17"/>
      <c r="K149" s="17"/>
      <c r="L149" s="32"/>
      <c r="M149" s="35"/>
      <c r="N149" s="17"/>
      <c r="O149" s="17"/>
      <c r="P149" s="17"/>
      <c r="Q149" s="17"/>
      <c r="R149" s="17"/>
      <c r="S149" s="17"/>
      <c r="T149" s="36"/>
      <c r="AT149" s="5" t="s">
        <v>79</v>
      </c>
      <c r="AU149" s="5" t="s">
        <v>43</v>
      </c>
    </row>
    <row r="150" spans="2:51" s="5" customFormat="1" ht="15.75" customHeight="1">
      <c r="B150" s="119"/>
      <c r="C150" s="120"/>
      <c r="D150" s="117" t="s">
        <v>81</v>
      </c>
      <c r="E150" s="120"/>
      <c r="F150" s="121" t="s">
        <v>421</v>
      </c>
      <c r="G150" s="120"/>
      <c r="H150" s="122">
        <v>599.6</v>
      </c>
      <c r="J150" s="120"/>
      <c r="K150" s="120"/>
      <c r="L150" s="123"/>
      <c r="M150" s="124"/>
      <c r="N150" s="120"/>
      <c r="O150" s="120"/>
      <c r="P150" s="120"/>
      <c r="Q150" s="120"/>
      <c r="R150" s="120"/>
      <c r="S150" s="120"/>
      <c r="T150" s="125"/>
      <c r="AT150" s="126" t="s">
        <v>81</v>
      </c>
      <c r="AU150" s="126" t="s">
        <v>43</v>
      </c>
      <c r="AV150" s="126" t="s">
        <v>43</v>
      </c>
      <c r="AW150" s="126" t="s">
        <v>51</v>
      </c>
      <c r="AX150" s="126" t="s">
        <v>42</v>
      </c>
      <c r="AY150" s="126" t="s">
        <v>73</v>
      </c>
    </row>
    <row r="151" spans="2:51" s="5" customFormat="1" ht="15.75" customHeight="1">
      <c r="B151" s="119"/>
      <c r="C151" s="120"/>
      <c r="D151" s="117" t="s">
        <v>81</v>
      </c>
      <c r="E151" s="120"/>
      <c r="F151" s="121" t="s">
        <v>422</v>
      </c>
      <c r="G151" s="120"/>
      <c r="H151" s="122">
        <v>227.6</v>
      </c>
      <c r="J151" s="120"/>
      <c r="K151" s="120"/>
      <c r="L151" s="123"/>
      <c r="M151" s="124"/>
      <c r="N151" s="120"/>
      <c r="O151" s="120"/>
      <c r="P151" s="120"/>
      <c r="Q151" s="120"/>
      <c r="R151" s="120"/>
      <c r="S151" s="120"/>
      <c r="T151" s="125"/>
      <c r="AT151" s="126" t="s">
        <v>81</v>
      </c>
      <c r="AU151" s="126" t="s">
        <v>43</v>
      </c>
      <c r="AV151" s="126" t="s">
        <v>43</v>
      </c>
      <c r="AW151" s="126" t="s">
        <v>51</v>
      </c>
      <c r="AX151" s="126" t="s">
        <v>42</v>
      </c>
      <c r="AY151" s="126" t="s">
        <v>73</v>
      </c>
    </row>
    <row r="152" spans="2:51" s="5" customFormat="1" ht="15.75" customHeight="1">
      <c r="B152" s="119"/>
      <c r="C152" s="120"/>
      <c r="D152" s="117" t="s">
        <v>81</v>
      </c>
      <c r="E152" s="120"/>
      <c r="F152" s="121" t="s">
        <v>423</v>
      </c>
      <c r="G152" s="120"/>
      <c r="H152" s="122">
        <v>167</v>
      </c>
      <c r="J152" s="120"/>
      <c r="K152" s="120"/>
      <c r="L152" s="123"/>
      <c r="M152" s="124"/>
      <c r="N152" s="120"/>
      <c r="O152" s="120"/>
      <c r="P152" s="120"/>
      <c r="Q152" s="120"/>
      <c r="R152" s="120"/>
      <c r="S152" s="120"/>
      <c r="T152" s="125"/>
      <c r="AT152" s="126" t="s">
        <v>81</v>
      </c>
      <c r="AU152" s="126" t="s">
        <v>43</v>
      </c>
      <c r="AV152" s="126" t="s">
        <v>43</v>
      </c>
      <c r="AW152" s="126" t="s">
        <v>51</v>
      </c>
      <c r="AX152" s="126" t="s">
        <v>42</v>
      </c>
      <c r="AY152" s="126" t="s">
        <v>73</v>
      </c>
    </row>
    <row r="153" spans="2:51" s="5" customFormat="1" ht="15.75" customHeight="1">
      <c r="B153" s="119"/>
      <c r="C153" s="120"/>
      <c r="D153" s="117" t="s">
        <v>81</v>
      </c>
      <c r="E153" s="120"/>
      <c r="F153" s="121" t="s">
        <v>424</v>
      </c>
      <c r="G153" s="120"/>
      <c r="H153" s="122">
        <v>136.1</v>
      </c>
      <c r="J153" s="120"/>
      <c r="K153" s="120"/>
      <c r="L153" s="123"/>
      <c r="M153" s="124"/>
      <c r="N153" s="120"/>
      <c r="O153" s="120"/>
      <c r="P153" s="120"/>
      <c r="Q153" s="120"/>
      <c r="R153" s="120"/>
      <c r="S153" s="120"/>
      <c r="T153" s="125"/>
      <c r="AT153" s="126" t="s">
        <v>81</v>
      </c>
      <c r="AU153" s="126" t="s">
        <v>43</v>
      </c>
      <c r="AV153" s="126" t="s">
        <v>43</v>
      </c>
      <c r="AW153" s="126" t="s">
        <v>51</v>
      </c>
      <c r="AX153" s="126" t="s">
        <v>42</v>
      </c>
      <c r="AY153" s="126" t="s">
        <v>73</v>
      </c>
    </row>
    <row r="154" spans="2:51" s="5" customFormat="1" ht="15.75" customHeight="1">
      <c r="B154" s="135"/>
      <c r="C154" s="136"/>
      <c r="D154" s="117" t="s">
        <v>81</v>
      </c>
      <c r="E154" s="136"/>
      <c r="F154" s="137" t="s">
        <v>120</v>
      </c>
      <c r="G154" s="136"/>
      <c r="H154" s="138">
        <v>1130.3</v>
      </c>
      <c r="J154" s="136"/>
      <c r="K154" s="136"/>
      <c r="L154" s="139"/>
      <c r="M154" s="140"/>
      <c r="N154" s="136"/>
      <c r="O154" s="136"/>
      <c r="P154" s="136"/>
      <c r="Q154" s="136"/>
      <c r="R154" s="136"/>
      <c r="S154" s="136"/>
      <c r="T154" s="141"/>
      <c r="AT154" s="142" t="s">
        <v>81</v>
      </c>
      <c r="AU154" s="142" t="s">
        <v>43</v>
      </c>
      <c r="AV154" s="142" t="s">
        <v>78</v>
      </c>
      <c r="AW154" s="142" t="s">
        <v>51</v>
      </c>
      <c r="AX154" s="142" t="s">
        <v>8</v>
      </c>
      <c r="AY154" s="142" t="s">
        <v>73</v>
      </c>
    </row>
    <row r="155" spans="2:65" s="5" customFormat="1" ht="15.75" customHeight="1">
      <c r="B155" s="16"/>
      <c r="C155" s="103" t="s">
        <v>98</v>
      </c>
      <c r="D155" s="103" t="s">
        <v>75</v>
      </c>
      <c r="E155" s="104" t="s">
        <v>425</v>
      </c>
      <c r="F155" s="105" t="s">
        <v>426</v>
      </c>
      <c r="G155" s="106" t="s">
        <v>119</v>
      </c>
      <c r="H155" s="107">
        <v>10780</v>
      </c>
      <c r="I155" s="108"/>
      <c r="J155" s="109">
        <f>ROUND($I$155*$H$155,2)</f>
        <v>0</v>
      </c>
      <c r="K155" s="105" t="s">
        <v>303</v>
      </c>
      <c r="L155" s="32"/>
      <c r="M155" s="110"/>
      <c r="N155" s="111" t="s">
        <v>31</v>
      </c>
      <c r="O155" s="17"/>
      <c r="P155" s="17"/>
      <c r="Q155" s="112">
        <v>0</v>
      </c>
      <c r="R155" s="112">
        <f>$Q$155*$H$155</f>
        <v>0</v>
      </c>
      <c r="S155" s="112">
        <v>0</v>
      </c>
      <c r="T155" s="113">
        <f>$S$155*$H$155</f>
        <v>0</v>
      </c>
      <c r="AR155" s="49" t="s">
        <v>78</v>
      </c>
      <c r="AT155" s="49" t="s">
        <v>75</v>
      </c>
      <c r="AU155" s="49" t="s">
        <v>43</v>
      </c>
      <c r="AY155" s="5" t="s">
        <v>73</v>
      </c>
      <c r="BE155" s="114">
        <f>IF($N$155="základní",$J$155,0)</f>
        <v>0</v>
      </c>
      <c r="BF155" s="114">
        <f>IF($N$155="snížená",$J$155,0)</f>
        <v>0</v>
      </c>
      <c r="BG155" s="114">
        <f>IF($N$155="zákl. přenesená",$J$155,0)</f>
        <v>0</v>
      </c>
      <c r="BH155" s="114">
        <f>IF($N$155="sníž. přenesená",$J$155,0)</f>
        <v>0</v>
      </c>
      <c r="BI155" s="114">
        <f>IF($N$155="nulová",$J$155,0)</f>
        <v>0</v>
      </c>
      <c r="BJ155" s="49" t="s">
        <v>8</v>
      </c>
      <c r="BK155" s="114">
        <f>ROUND($I$155*$H$155,2)</f>
        <v>0</v>
      </c>
      <c r="BL155" s="49" t="s">
        <v>78</v>
      </c>
      <c r="BM155" s="49" t="s">
        <v>427</v>
      </c>
    </row>
    <row r="156" spans="2:47" s="5" customFormat="1" ht="16.5" customHeight="1">
      <c r="B156" s="16"/>
      <c r="C156" s="17"/>
      <c r="D156" s="115" t="s">
        <v>79</v>
      </c>
      <c r="E156" s="17"/>
      <c r="F156" s="116" t="s">
        <v>426</v>
      </c>
      <c r="G156" s="17"/>
      <c r="H156" s="17"/>
      <c r="J156" s="17"/>
      <c r="K156" s="17"/>
      <c r="L156" s="32"/>
      <c r="M156" s="35"/>
      <c r="N156" s="17"/>
      <c r="O156" s="17"/>
      <c r="P156" s="17"/>
      <c r="Q156" s="17"/>
      <c r="R156" s="17"/>
      <c r="S156" s="17"/>
      <c r="T156" s="36"/>
      <c r="AT156" s="5" t="s">
        <v>79</v>
      </c>
      <c r="AU156" s="5" t="s">
        <v>43</v>
      </c>
    </row>
    <row r="157" spans="2:51" s="5" customFormat="1" ht="15.75" customHeight="1">
      <c r="B157" s="119"/>
      <c r="C157" s="120"/>
      <c r="D157" s="117" t="s">
        <v>81</v>
      </c>
      <c r="E157" s="120"/>
      <c r="F157" s="121" t="s">
        <v>428</v>
      </c>
      <c r="G157" s="120"/>
      <c r="H157" s="122">
        <v>10780</v>
      </c>
      <c r="J157" s="120"/>
      <c r="K157" s="120"/>
      <c r="L157" s="123"/>
      <c r="M157" s="124"/>
      <c r="N157" s="120"/>
      <c r="O157" s="120"/>
      <c r="P157" s="120"/>
      <c r="Q157" s="120"/>
      <c r="R157" s="120"/>
      <c r="S157" s="120"/>
      <c r="T157" s="125"/>
      <c r="AT157" s="126" t="s">
        <v>81</v>
      </c>
      <c r="AU157" s="126" t="s">
        <v>43</v>
      </c>
      <c r="AV157" s="126" t="s">
        <v>43</v>
      </c>
      <c r="AW157" s="126" t="s">
        <v>51</v>
      </c>
      <c r="AX157" s="126" t="s">
        <v>42</v>
      </c>
      <c r="AY157" s="126" t="s">
        <v>73</v>
      </c>
    </row>
    <row r="158" spans="2:51" s="5" customFormat="1" ht="15.75" customHeight="1">
      <c r="B158" s="135"/>
      <c r="C158" s="136"/>
      <c r="D158" s="117" t="s">
        <v>81</v>
      </c>
      <c r="E158" s="136"/>
      <c r="F158" s="137" t="s">
        <v>120</v>
      </c>
      <c r="G158" s="136"/>
      <c r="H158" s="138">
        <v>10780</v>
      </c>
      <c r="J158" s="136"/>
      <c r="K158" s="136"/>
      <c r="L158" s="139"/>
      <c r="M158" s="140"/>
      <c r="N158" s="136"/>
      <c r="O158" s="136"/>
      <c r="P158" s="136"/>
      <c r="Q158" s="136"/>
      <c r="R158" s="136"/>
      <c r="S158" s="136"/>
      <c r="T158" s="141"/>
      <c r="AT158" s="142" t="s">
        <v>81</v>
      </c>
      <c r="AU158" s="142" t="s">
        <v>43</v>
      </c>
      <c r="AV158" s="142" t="s">
        <v>78</v>
      </c>
      <c r="AW158" s="142" t="s">
        <v>51</v>
      </c>
      <c r="AX158" s="142" t="s">
        <v>8</v>
      </c>
      <c r="AY158" s="142" t="s">
        <v>73</v>
      </c>
    </row>
    <row r="159" spans="2:65" s="5" customFormat="1" ht="15.75" customHeight="1">
      <c r="B159" s="16"/>
      <c r="C159" s="103" t="s">
        <v>99</v>
      </c>
      <c r="D159" s="103" t="s">
        <v>75</v>
      </c>
      <c r="E159" s="104" t="s">
        <v>429</v>
      </c>
      <c r="F159" s="105" t="s">
        <v>430</v>
      </c>
      <c r="G159" s="106" t="s">
        <v>119</v>
      </c>
      <c r="H159" s="107">
        <v>185970</v>
      </c>
      <c r="I159" s="108"/>
      <c r="J159" s="109">
        <f>ROUND($I$159*$H$159,2)</f>
        <v>0</v>
      </c>
      <c r="K159" s="105" t="s">
        <v>303</v>
      </c>
      <c r="L159" s="32"/>
      <c r="M159" s="110"/>
      <c r="N159" s="111" t="s">
        <v>31</v>
      </c>
      <c r="O159" s="17"/>
      <c r="P159" s="17"/>
      <c r="Q159" s="112">
        <v>0</v>
      </c>
      <c r="R159" s="112">
        <f>$Q$159*$H$159</f>
        <v>0</v>
      </c>
      <c r="S159" s="112">
        <v>0</v>
      </c>
      <c r="T159" s="113">
        <f>$S$159*$H$159</f>
        <v>0</v>
      </c>
      <c r="AR159" s="49" t="s">
        <v>78</v>
      </c>
      <c r="AT159" s="49" t="s">
        <v>75</v>
      </c>
      <c r="AU159" s="49" t="s">
        <v>43</v>
      </c>
      <c r="AY159" s="5" t="s">
        <v>73</v>
      </c>
      <c r="BE159" s="114">
        <f>IF($N$159="základní",$J$159,0)</f>
        <v>0</v>
      </c>
      <c r="BF159" s="114">
        <f>IF($N$159="snížená",$J$159,0)</f>
        <v>0</v>
      </c>
      <c r="BG159" s="114">
        <f>IF($N$159="zákl. přenesená",$J$159,0)</f>
        <v>0</v>
      </c>
      <c r="BH159" s="114">
        <f>IF($N$159="sníž. přenesená",$J$159,0)</f>
        <v>0</v>
      </c>
      <c r="BI159" s="114">
        <f>IF($N$159="nulová",$J$159,0)</f>
        <v>0</v>
      </c>
      <c r="BJ159" s="49" t="s">
        <v>8</v>
      </c>
      <c r="BK159" s="114">
        <f>ROUND($I$159*$H$159,2)</f>
        <v>0</v>
      </c>
      <c r="BL159" s="49" t="s">
        <v>78</v>
      </c>
      <c r="BM159" s="49" t="s">
        <v>431</v>
      </c>
    </row>
    <row r="160" spans="2:47" s="5" customFormat="1" ht="16.5" customHeight="1">
      <c r="B160" s="16"/>
      <c r="C160" s="17"/>
      <c r="D160" s="115" t="s">
        <v>79</v>
      </c>
      <c r="E160" s="17"/>
      <c r="F160" s="116" t="s">
        <v>430</v>
      </c>
      <c r="G160" s="17"/>
      <c r="H160" s="17"/>
      <c r="J160" s="17"/>
      <c r="K160" s="17"/>
      <c r="L160" s="32"/>
      <c r="M160" s="35"/>
      <c r="N160" s="17"/>
      <c r="O160" s="17"/>
      <c r="P160" s="17"/>
      <c r="Q160" s="17"/>
      <c r="R160" s="17"/>
      <c r="S160" s="17"/>
      <c r="T160" s="36"/>
      <c r="AT160" s="5" t="s">
        <v>79</v>
      </c>
      <c r="AU160" s="5" t="s">
        <v>43</v>
      </c>
    </row>
    <row r="161" spans="2:51" s="5" customFormat="1" ht="15.75" customHeight="1">
      <c r="B161" s="119"/>
      <c r="C161" s="120"/>
      <c r="D161" s="117" t="s">
        <v>81</v>
      </c>
      <c r="E161" s="120"/>
      <c r="F161" s="121" t="s">
        <v>432</v>
      </c>
      <c r="G161" s="120"/>
      <c r="H161" s="122">
        <v>102200</v>
      </c>
      <c r="J161" s="120"/>
      <c r="K161" s="120"/>
      <c r="L161" s="123"/>
      <c r="M161" s="124"/>
      <c r="N161" s="120"/>
      <c r="O161" s="120"/>
      <c r="P161" s="120"/>
      <c r="Q161" s="120"/>
      <c r="R161" s="120"/>
      <c r="S161" s="120"/>
      <c r="T161" s="125"/>
      <c r="AT161" s="126" t="s">
        <v>81</v>
      </c>
      <c r="AU161" s="126" t="s">
        <v>43</v>
      </c>
      <c r="AV161" s="126" t="s">
        <v>43</v>
      </c>
      <c r="AW161" s="126" t="s">
        <v>51</v>
      </c>
      <c r="AX161" s="126" t="s">
        <v>42</v>
      </c>
      <c r="AY161" s="126" t="s">
        <v>73</v>
      </c>
    </row>
    <row r="162" spans="2:51" s="5" customFormat="1" ht="15.75" customHeight="1">
      <c r="B162" s="119"/>
      <c r="C162" s="120"/>
      <c r="D162" s="117" t="s">
        <v>81</v>
      </c>
      <c r="E162" s="120"/>
      <c r="F162" s="121" t="s">
        <v>433</v>
      </c>
      <c r="G162" s="120"/>
      <c r="H162" s="122">
        <v>83770</v>
      </c>
      <c r="J162" s="120"/>
      <c r="K162" s="120"/>
      <c r="L162" s="123"/>
      <c r="M162" s="124"/>
      <c r="N162" s="120"/>
      <c r="O162" s="120"/>
      <c r="P162" s="120"/>
      <c r="Q162" s="120"/>
      <c r="R162" s="120"/>
      <c r="S162" s="120"/>
      <c r="T162" s="125"/>
      <c r="AT162" s="126" t="s">
        <v>81</v>
      </c>
      <c r="AU162" s="126" t="s">
        <v>43</v>
      </c>
      <c r="AV162" s="126" t="s">
        <v>43</v>
      </c>
      <c r="AW162" s="126" t="s">
        <v>51</v>
      </c>
      <c r="AX162" s="126" t="s">
        <v>42</v>
      </c>
      <c r="AY162" s="126" t="s">
        <v>73</v>
      </c>
    </row>
    <row r="163" spans="2:51" s="5" customFormat="1" ht="15.75" customHeight="1">
      <c r="B163" s="135"/>
      <c r="C163" s="136"/>
      <c r="D163" s="117" t="s">
        <v>81</v>
      </c>
      <c r="E163" s="136"/>
      <c r="F163" s="137" t="s">
        <v>120</v>
      </c>
      <c r="G163" s="136"/>
      <c r="H163" s="138">
        <v>185970</v>
      </c>
      <c r="J163" s="136"/>
      <c r="K163" s="136"/>
      <c r="L163" s="139"/>
      <c r="M163" s="140"/>
      <c r="N163" s="136"/>
      <c r="O163" s="136"/>
      <c r="P163" s="136"/>
      <c r="Q163" s="136"/>
      <c r="R163" s="136"/>
      <c r="S163" s="136"/>
      <c r="T163" s="141"/>
      <c r="AT163" s="142" t="s">
        <v>81</v>
      </c>
      <c r="AU163" s="142" t="s">
        <v>43</v>
      </c>
      <c r="AV163" s="142" t="s">
        <v>78</v>
      </c>
      <c r="AW163" s="142" t="s">
        <v>51</v>
      </c>
      <c r="AX163" s="142" t="s">
        <v>8</v>
      </c>
      <c r="AY163" s="142" t="s">
        <v>73</v>
      </c>
    </row>
    <row r="164" spans="2:65" s="5" customFormat="1" ht="15.75" customHeight="1">
      <c r="B164" s="16"/>
      <c r="C164" s="103" t="s">
        <v>100</v>
      </c>
      <c r="D164" s="103" t="s">
        <v>75</v>
      </c>
      <c r="E164" s="104" t="s">
        <v>434</v>
      </c>
      <c r="F164" s="105" t="s">
        <v>435</v>
      </c>
      <c r="G164" s="106" t="s">
        <v>83</v>
      </c>
      <c r="H164" s="107">
        <v>1560</v>
      </c>
      <c r="I164" s="108"/>
      <c r="J164" s="109">
        <f>ROUND($I$164*$H$164,2)</f>
        <v>0</v>
      </c>
      <c r="K164" s="105" t="s">
        <v>303</v>
      </c>
      <c r="L164" s="32"/>
      <c r="M164" s="110"/>
      <c r="N164" s="111" t="s">
        <v>31</v>
      </c>
      <c r="O164" s="17"/>
      <c r="P164" s="17"/>
      <c r="Q164" s="112">
        <v>0</v>
      </c>
      <c r="R164" s="112">
        <f>$Q$164*$H$164</f>
        <v>0</v>
      </c>
      <c r="S164" s="112">
        <v>0</v>
      </c>
      <c r="T164" s="113">
        <f>$S$164*$H$164</f>
        <v>0</v>
      </c>
      <c r="AR164" s="49" t="s">
        <v>78</v>
      </c>
      <c r="AT164" s="49" t="s">
        <v>75</v>
      </c>
      <c r="AU164" s="49" t="s">
        <v>43</v>
      </c>
      <c r="AY164" s="5" t="s">
        <v>73</v>
      </c>
      <c r="BE164" s="114">
        <f>IF($N$164="základní",$J$164,0)</f>
        <v>0</v>
      </c>
      <c r="BF164" s="114">
        <f>IF($N$164="snížená",$J$164,0)</f>
        <v>0</v>
      </c>
      <c r="BG164" s="114">
        <f>IF($N$164="zákl. přenesená",$J$164,0)</f>
        <v>0</v>
      </c>
      <c r="BH164" s="114">
        <f>IF($N$164="sníž. přenesená",$J$164,0)</f>
        <v>0</v>
      </c>
      <c r="BI164" s="114">
        <f>IF($N$164="nulová",$J$164,0)</f>
        <v>0</v>
      </c>
      <c r="BJ164" s="49" t="s">
        <v>8</v>
      </c>
      <c r="BK164" s="114">
        <f>ROUND($I$164*$H$164,2)</f>
        <v>0</v>
      </c>
      <c r="BL164" s="49" t="s">
        <v>78</v>
      </c>
      <c r="BM164" s="49" t="s">
        <v>436</v>
      </c>
    </row>
    <row r="165" spans="2:47" s="5" customFormat="1" ht="27" customHeight="1">
      <c r="B165" s="16"/>
      <c r="C165" s="17"/>
      <c r="D165" s="115" t="s">
        <v>79</v>
      </c>
      <c r="E165" s="17"/>
      <c r="F165" s="116" t="s">
        <v>437</v>
      </c>
      <c r="G165" s="17"/>
      <c r="H165" s="17"/>
      <c r="J165" s="17"/>
      <c r="K165" s="17"/>
      <c r="L165" s="32"/>
      <c r="M165" s="35"/>
      <c r="N165" s="17"/>
      <c r="O165" s="17"/>
      <c r="P165" s="17"/>
      <c r="Q165" s="17"/>
      <c r="R165" s="17"/>
      <c r="S165" s="17"/>
      <c r="T165" s="36"/>
      <c r="AT165" s="5" t="s">
        <v>79</v>
      </c>
      <c r="AU165" s="5" t="s">
        <v>43</v>
      </c>
    </row>
    <row r="166" spans="2:65" s="5" customFormat="1" ht="15.75" customHeight="1">
      <c r="B166" s="16"/>
      <c r="C166" s="103" t="s">
        <v>2</v>
      </c>
      <c r="D166" s="103" t="s">
        <v>75</v>
      </c>
      <c r="E166" s="104" t="s">
        <v>438</v>
      </c>
      <c r="F166" s="105" t="s">
        <v>439</v>
      </c>
      <c r="G166" s="106" t="s">
        <v>83</v>
      </c>
      <c r="H166" s="107">
        <v>7800</v>
      </c>
      <c r="I166" s="108"/>
      <c r="J166" s="109">
        <f>ROUND($I$166*$H$166,2)</f>
        <v>0</v>
      </c>
      <c r="K166" s="105" t="s">
        <v>303</v>
      </c>
      <c r="L166" s="32"/>
      <c r="M166" s="110"/>
      <c r="N166" s="111" t="s">
        <v>31</v>
      </c>
      <c r="O166" s="17"/>
      <c r="P166" s="17"/>
      <c r="Q166" s="112">
        <v>0</v>
      </c>
      <c r="R166" s="112">
        <f>$Q$166*$H$166</f>
        <v>0</v>
      </c>
      <c r="S166" s="112">
        <v>0</v>
      </c>
      <c r="T166" s="113">
        <f>$S$166*$H$166</f>
        <v>0</v>
      </c>
      <c r="AR166" s="49" t="s">
        <v>78</v>
      </c>
      <c r="AT166" s="49" t="s">
        <v>75</v>
      </c>
      <c r="AU166" s="49" t="s">
        <v>43</v>
      </c>
      <c r="AY166" s="5" t="s">
        <v>73</v>
      </c>
      <c r="BE166" s="114">
        <f>IF($N$166="základní",$J$166,0)</f>
        <v>0</v>
      </c>
      <c r="BF166" s="114">
        <f>IF($N$166="snížená",$J$166,0)</f>
        <v>0</v>
      </c>
      <c r="BG166" s="114">
        <f>IF($N$166="zákl. přenesená",$J$166,0)</f>
        <v>0</v>
      </c>
      <c r="BH166" s="114">
        <f>IF($N$166="sníž. přenesená",$J$166,0)</f>
        <v>0</v>
      </c>
      <c r="BI166" s="114">
        <f>IF($N$166="nulová",$J$166,0)</f>
        <v>0</v>
      </c>
      <c r="BJ166" s="49" t="s">
        <v>8</v>
      </c>
      <c r="BK166" s="114">
        <f>ROUND($I$166*$H$166,2)</f>
        <v>0</v>
      </c>
      <c r="BL166" s="49" t="s">
        <v>78</v>
      </c>
      <c r="BM166" s="49" t="s">
        <v>440</v>
      </c>
    </row>
    <row r="167" spans="2:47" s="5" customFormat="1" ht="27" customHeight="1">
      <c r="B167" s="16"/>
      <c r="C167" s="17"/>
      <c r="D167" s="115" t="s">
        <v>79</v>
      </c>
      <c r="E167" s="17"/>
      <c r="F167" s="116" t="s">
        <v>441</v>
      </c>
      <c r="G167" s="17"/>
      <c r="H167" s="17"/>
      <c r="J167" s="17"/>
      <c r="K167" s="17"/>
      <c r="L167" s="32"/>
      <c r="M167" s="35"/>
      <c r="N167" s="17"/>
      <c r="O167" s="17"/>
      <c r="P167" s="17"/>
      <c r="Q167" s="17"/>
      <c r="R167" s="17"/>
      <c r="S167" s="17"/>
      <c r="T167" s="36"/>
      <c r="AT167" s="5" t="s">
        <v>79</v>
      </c>
      <c r="AU167" s="5" t="s">
        <v>43</v>
      </c>
    </row>
    <row r="168" spans="2:51" s="5" customFormat="1" ht="15.75" customHeight="1">
      <c r="B168" s="119"/>
      <c r="C168" s="120"/>
      <c r="D168" s="117" t="s">
        <v>81</v>
      </c>
      <c r="E168" s="120"/>
      <c r="F168" s="121" t="s">
        <v>442</v>
      </c>
      <c r="G168" s="120"/>
      <c r="H168" s="122">
        <v>7800</v>
      </c>
      <c r="J168" s="120"/>
      <c r="K168" s="120"/>
      <c r="L168" s="123"/>
      <c r="M168" s="124"/>
      <c r="N168" s="120"/>
      <c r="O168" s="120"/>
      <c r="P168" s="120"/>
      <c r="Q168" s="120"/>
      <c r="R168" s="120"/>
      <c r="S168" s="120"/>
      <c r="T168" s="125"/>
      <c r="AT168" s="126" t="s">
        <v>81</v>
      </c>
      <c r="AU168" s="126" t="s">
        <v>43</v>
      </c>
      <c r="AV168" s="126" t="s">
        <v>43</v>
      </c>
      <c r="AW168" s="126" t="s">
        <v>51</v>
      </c>
      <c r="AX168" s="126" t="s">
        <v>8</v>
      </c>
      <c r="AY168" s="126" t="s">
        <v>73</v>
      </c>
    </row>
    <row r="169" spans="2:65" s="5" customFormat="1" ht="15.75" customHeight="1">
      <c r="B169" s="16"/>
      <c r="C169" s="103" t="s">
        <v>101</v>
      </c>
      <c r="D169" s="103" t="s">
        <v>75</v>
      </c>
      <c r="E169" s="104" t="s">
        <v>443</v>
      </c>
      <c r="F169" s="105" t="s">
        <v>444</v>
      </c>
      <c r="G169" s="106" t="s">
        <v>83</v>
      </c>
      <c r="H169" s="107">
        <v>1560</v>
      </c>
      <c r="I169" s="108"/>
      <c r="J169" s="109">
        <f>ROUND($I$169*$H$169,2)</f>
        <v>0</v>
      </c>
      <c r="K169" s="105"/>
      <c r="L169" s="32"/>
      <c r="M169" s="110"/>
      <c r="N169" s="111" t="s">
        <v>31</v>
      </c>
      <c r="O169" s="17"/>
      <c r="P169" s="17"/>
      <c r="Q169" s="112">
        <v>0</v>
      </c>
      <c r="R169" s="112">
        <f>$Q$169*$H$169</f>
        <v>0</v>
      </c>
      <c r="S169" s="112">
        <v>0</v>
      </c>
      <c r="T169" s="113">
        <f>$S$169*$H$169</f>
        <v>0</v>
      </c>
      <c r="AR169" s="49" t="s">
        <v>78</v>
      </c>
      <c r="AT169" s="49" t="s">
        <v>75</v>
      </c>
      <c r="AU169" s="49" t="s">
        <v>43</v>
      </c>
      <c r="AY169" s="5" t="s">
        <v>73</v>
      </c>
      <c r="BE169" s="114">
        <f>IF($N$169="základní",$J$169,0)</f>
        <v>0</v>
      </c>
      <c r="BF169" s="114">
        <f>IF($N$169="snížená",$J$169,0)</f>
        <v>0</v>
      </c>
      <c r="BG169" s="114">
        <f>IF($N$169="zákl. přenesená",$J$169,0)</f>
        <v>0</v>
      </c>
      <c r="BH169" s="114">
        <f>IF($N$169="sníž. přenesená",$J$169,0)</f>
        <v>0</v>
      </c>
      <c r="BI169" s="114">
        <f>IF($N$169="nulová",$J$169,0)</f>
        <v>0</v>
      </c>
      <c r="BJ169" s="49" t="s">
        <v>8</v>
      </c>
      <c r="BK169" s="114">
        <f>ROUND($I$169*$H$169,2)</f>
        <v>0</v>
      </c>
      <c r="BL169" s="49" t="s">
        <v>78</v>
      </c>
      <c r="BM169" s="49" t="s">
        <v>445</v>
      </c>
    </row>
    <row r="170" spans="2:65" s="5" customFormat="1" ht="15.75" customHeight="1">
      <c r="B170" s="16"/>
      <c r="C170" s="106" t="s">
        <v>102</v>
      </c>
      <c r="D170" s="106" t="s">
        <v>75</v>
      </c>
      <c r="E170" s="104" t="s">
        <v>123</v>
      </c>
      <c r="F170" s="105" t="s">
        <v>124</v>
      </c>
      <c r="G170" s="106" t="s">
        <v>119</v>
      </c>
      <c r="H170" s="107">
        <v>56695.7</v>
      </c>
      <c r="I170" s="108"/>
      <c r="J170" s="109">
        <f>ROUND($I$170*$H$170,2)</f>
        <v>0</v>
      </c>
      <c r="K170" s="105" t="s">
        <v>303</v>
      </c>
      <c r="L170" s="32"/>
      <c r="M170" s="110"/>
      <c r="N170" s="111" t="s">
        <v>31</v>
      </c>
      <c r="O170" s="17"/>
      <c r="P170" s="17"/>
      <c r="Q170" s="112">
        <v>0</v>
      </c>
      <c r="R170" s="112">
        <f>$Q$170*$H$170</f>
        <v>0</v>
      </c>
      <c r="S170" s="112">
        <v>0</v>
      </c>
      <c r="T170" s="113">
        <f>$S$170*$H$170</f>
        <v>0</v>
      </c>
      <c r="AR170" s="49" t="s">
        <v>78</v>
      </c>
      <c r="AT170" s="49" t="s">
        <v>75</v>
      </c>
      <c r="AU170" s="49" t="s">
        <v>43</v>
      </c>
      <c r="AY170" s="49" t="s">
        <v>73</v>
      </c>
      <c r="BE170" s="114">
        <f>IF($N$170="základní",$J$170,0)</f>
        <v>0</v>
      </c>
      <c r="BF170" s="114">
        <f>IF($N$170="snížená",$J$170,0)</f>
        <v>0</v>
      </c>
      <c r="BG170" s="114">
        <f>IF($N$170="zákl. přenesená",$J$170,0)</f>
        <v>0</v>
      </c>
      <c r="BH170" s="114">
        <f>IF($N$170="sníž. přenesená",$J$170,0)</f>
        <v>0</v>
      </c>
      <c r="BI170" s="114">
        <f>IF($N$170="nulová",$J$170,0)</f>
        <v>0</v>
      </c>
      <c r="BJ170" s="49" t="s">
        <v>8</v>
      </c>
      <c r="BK170" s="114">
        <f>ROUND($I$170*$H$170,2)</f>
        <v>0</v>
      </c>
      <c r="BL170" s="49" t="s">
        <v>78</v>
      </c>
      <c r="BM170" s="49" t="s">
        <v>446</v>
      </c>
    </row>
    <row r="171" spans="2:47" s="5" customFormat="1" ht="16.5" customHeight="1">
      <c r="B171" s="16"/>
      <c r="C171" s="17"/>
      <c r="D171" s="115" t="s">
        <v>79</v>
      </c>
      <c r="E171" s="17"/>
      <c r="F171" s="116" t="s">
        <v>334</v>
      </c>
      <c r="G171" s="17"/>
      <c r="H171" s="17"/>
      <c r="J171" s="17"/>
      <c r="K171" s="17"/>
      <c r="L171" s="32"/>
      <c r="M171" s="35"/>
      <c r="N171" s="17"/>
      <c r="O171" s="17"/>
      <c r="P171" s="17"/>
      <c r="Q171" s="17"/>
      <c r="R171" s="17"/>
      <c r="S171" s="17"/>
      <c r="T171" s="36"/>
      <c r="AT171" s="5" t="s">
        <v>79</v>
      </c>
      <c r="AU171" s="5" t="s">
        <v>43</v>
      </c>
    </row>
    <row r="172" spans="2:51" s="5" customFormat="1" ht="15.75" customHeight="1">
      <c r="B172" s="119"/>
      <c r="C172" s="120"/>
      <c r="D172" s="117" t="s">
        <v>81</v>
      </c>
      <c r="E172" s="120"/>
      <c r="F172" s="121" t="s">
        <v>447</v>
      </c>
      <c r="G172" s="120"/>
      <c r="H172" s="122">
        <v>56332</v>
      </c>
      <c r="J172" s="120"/>
      <c r="K172" s="120"/>
      <c r="L172" s="123"/>
      <c r="M172" s="124"/>
      <c r="N172" s="120"/>
      <c r="O172" s="120"/>
      <c r="P172" s="120"/>
      <c r="Q172" s="120"/>
      <c r="R172" s="120"/>
      <c r="S172" s="120"/>
      <c r="T172" s="125"/>
      <c r="AT172" s="126" t="s">
        <v>81</v>
      </c>
      <c r="AU172" s="126" t="s">
        <v>43</v>
      </c>
      <c r="AV172" s="126" t="s">
        <v>43</v>
      </c>
      <c r="AW172" s="126" t="s">
        <v>51</v>
      </c>
      <c r="AX172" s="126" t="s">
        <v>42</v>
      </c>
      <c r="AY172" s="126" t="s">
        <v>73</v>
      </c>
    </row>
    <row r="173" spans="2:51" s="5" customFormat="1" ht="15.75" customHeight="1">
      <c r="B173" s="119"/>
      <c r="C173" s="120"/>
      <c r="D173" s="117" t="s">
        <v>81</v>
      </c>
      <c r="E173" s="120"/>
      <c r="F173" s="121" t="s">
        <v>448</v>
      </c>
      <c r="G173" s="120"/>
      <c r="H173" s="122">
        <v>227.6</v>
      </c>
      <c r="J173" s="120"/>
      <c r="K173" s="120"/>
      <c r="L173" s="123"/>
      <c r="M173" s="124"/>
      <c r="N173" s="120"/>
      <c r="O173" s="120"/>
      <c r="P173" s="120"/>
      <c r="Q173" s="120"/>
      <c r="R173" s="120"/>
      <c r="S173" s="120"/>
      <c r="T173" s="125"/>
      <c r="AT173" s="126" t="s">
        <v>81</v>
      </c>
      <c r="AU173" s="126" t="s">
        <v>43</v>
      </c>
      <c r="AV173" s="126" t="s">
        <v>43</v>
      </c>
      <c r="AW173" s="126" t="s">
        <v>51</v>
      </c>
      <c r="AX173" s="126" t="s">
        <v>42</v>
      </c>
      <c r="AY173" s="126" t="s">
        <v>73</v>
      </c>
    </row>
    <row r="174" spans="2:51" s="5" customFormat="1" ht="15.75" customHeight="1">
      <c r="B174" s="119"/>
      <c r="C174" s="120"/>
      <c r="D174" s="117" t="s">
        <v>81</v>
      </c>
      <c r="E174" s="120"/>
      <c r="F174" s="121" t="s">
        <v>449</v>
      </c>
      <c r="G174" s="120"/>
      <c r="H174" s="122">
        <v>136.1</v>
      </c>
      <c r="J174" s="120"/>
      <c r="K174" s="120"/>
      <c r="L174" s="123"/>
      <c r="M174" s="124"/>
      <c r="N174" s="120"/>
      <c r="O174" s="120"/>
      <c r="P174" s="120"/>
      <c r="Q174" s="120"/>
      <c r="R174" s="120"/>
      <c r="S174" s="120"/>
      <c r="T174" s="125"/>
      <c r="AT174" s="126" t="s">
        <v>81</v>
      </c>
      <c r="AU174" s="126" t="s">
        <v>43</v>
      </c>
      <c r="AV174" s="126" t="s">
        <v>43</v>
      </c>
      <c r="AW174" s="126" t="s">
        <v>51</v>
      </c>
      <c r="AX174" s="126" t="s">
        <v>42</v>
      </c>
      <c r="AY174" s="126" t="s">
        <v>73</v>
      </c>
    </row>
    <row r="175" spans="2:51" s="5" customFormat="1" ht="15.75" customHeight="1">
      <c r="B175" s="135"/>
      <c r="C175" s="136"/>
      <c r="D175" s="117" t="s">
        <v>81</v>
      </c>
      <c r="E175" s="136"/>
      <c r="F175" s="137" t="s">
        <v>120</v>
      </c>
      <c r="G175" s="136"/>
      <c r="H175" s="138">
        <v>56695.7</v>
      </c>
      <c r="J175" s="136"/>
      <c r="K175" s="136"/>
      <c r="L175" s="139"/>
      <c r="M175" s="140"/>
      <c r="N175" s="136"/>
      <c r="O175" s="136"/>
      <c r="P175" s="136"/>
      <c r="Q175" s="136"/>
      <c r="R175" s="136"/>
      <c r="S175" s="136"/>
      <c r="T175" s="141"/>
      <c r="AT175" s="142" t="s">
        <v>81</v>
      </c>
      <c r="AU175" s="142" t="s">
        <v>43</v>
      </c>
      <c r="AV175" s="142" t="s">
        <v>78</v>
      </c>
      <c r="AW175" s="142" t="s">
        <v>51</v>
      </c>
      <c r="AX175" s="142" t="s">
        <v>8</v>
      </c>
      <c r="AY175" s="142" t="s">
        <v>73</v>
      </c>
    </row>
    <row r="176" spans="2:65" s="5" customFormat="1" ht="15.75" customHeight="1">
      <c r="B176" s="16"/>
      <c r="C176" s="103" t="s">
        <v>103</v>
      </c>
      <c r="D176" s="103" t="s">
        <v>75</v>
      </c>
      <c r="E176" s="104" t="s">
        <v>310</v>
      </c>
      <c r="F176" s="105" t="s">
        <v>311</v>
      </c>
      <c r="G176" s="106" t="s">
        <v>119</v>
      </c>
      <c r="H176" s="107">
        <v>56332</v>
      </c>
      <c r="I176" s="108"/>
      <c r="J176" s="109">
        <f>ROUND($I$176*$H$176,2)</f>
        <v>0</v>
      </c>
      <c r="K176" s="105" t="s">
        <v>303</v>
      </c>
      <c r="L176" s="32"/>
      <c r="M176" s="110"/>
      <c r="N176" s="111" t="s">
        <v>31</v>
      </c>
      <c r="O176" s="17"/>
      <c r="P176" s="17"/>
      <c r="Q176" s="112">
        <v>0</v>
      </c>
      <c r="R176" s="112">
        <f>$Q$176*$H$176</f>
        <v>0</v>
      </c>
      <c r="S176" s="112">
        <v>0</v>
      </c>
      <c r="T176" s="113">
        <f>$S$176*$H$176</f>
        <v>0</v>
      </c>
      <c r="AR176" s="49" t="s">
        <v>78</v>
      </c>
      <c r="AT176" s="49" t="s">
        <v>75</v>
      </c>
      <c r="AU176" s="49" t="s">
        <v>43</v>
      </c>
      <c r="AY176" s="5" t="s">
        <v>73</v>
      </c>
      <c r="BE176" s="114">
        <f>IF($N$176="základní",$J$176,0)</f>
        <v>0</v>
      </c>
      <c r="BF176" s="114">
        <f>IF($N$176="snížená",$J$176,0)</f>
        <v>0</v>
      </c>
      <c r="BG176" s="114">
        <f>IF($N$176="zákl. přenesená",$J$176,0)</f>
        <v>0</v>
      </c>
      <c r="BH176" s="114">
        <f>IF($N$176="sníž. přenesená",$J$176,0)</f>
        <v>0</v>
      </c>
      <c r="BI176" s="114">
        <f>IF($N$176="nulová",$J$176,0)</f>
        <v>0</v>
      </c>
      <c r="BJ176" s="49" t="s">
        <v>8</v>
      </c>
      <c r="BK176" s="114">
        <f>ROUND($I$176*$H$176,2)</f>
        <v>0</v>
      </c>
      <c r="BL176" s="49" t="s">
        <v>78</v>
      </c>
      <c r="BM176" s="49" t="s">
        <v>450</v>
      </c>
    </row>
    <row r="177" spans="2:47" s="5" customFormat="1" ht="16.5" customHeight="1">
      <c r="B177" s="16"/>
      <c r="C177" s="17"/>
      <c r="D177" s="115" t="s">
        <v>79</v>
      </c>
      <c r="E177" s="17"/>
      <c r="F177" s="116" t="s">
        <v>311</v>
      </c>
      <c r="G177" s="17"/>
      <c r="H177" s="17"/>
      <c r="J177" s="17"/>
      <c r="K177" s="17"/>
      <c r="L177" s="32"/>
      <c r="M177" s="35"/>
      <c r="N177" s="17"/>
      <c r="O177" s="17"/>
      <c r="P177" s="17"/>
      <c r="Q177" s="17"/>
      <c r="R177" s="17"/>
      <c r="S177" s="17"/>
      <c r="T177" s="36"/>
      <c r="AT177" s="5" t="s">
        <v>79</v>
      </c>
      <c r="AU177" s="5" t="s">
        <v>43</v>
      </c>
    </row>
    <row r="178" spans="2:47" s="5" customFormat="1" ht="30.75" customHeight="1">
      <c r="B178" s="16"/>
      <c r="C178" s="17"/>
      <c r="D178" s="117" t="s">
        <v>80</v>
      </c>
      <c r="E178" s="17"/>
      <c r="F178" s="118" t="s">
        <v>451</v>
      </c>
      <c r="G178" s="17"/>
      <c r="H178" s="17"/>
      <c r="J178" s="17"/>
      <c r="K178" s="17"/>
      <c r="L178" s="32"/>
      <c r="M178" s="35"/>
      <c r="N178" s="17"/>
      <c r="O178" s="17"/>
      <c r="P178" s="17"/>
      <c r="Q178" s="17"/>
      <c r="R178" s="17"/>
      <c r="S178" s="17"/>
      <c r="T178" s="36"/>
      <c r="AT178" s="5" t="s">
        <v>80</v>
      </c>
      <c r="AU178" s="5" t="s">
        <v>43</v>
      </c>
    </row>
    <row r="179" spans="2:65" s="5" customFormat="1" ht="15.75" customHeight="1">
      <c r="B179" s="16"/>
      <c r="C179" s="103" t="s">
        <v>104</v>
      </c>
      <c r="D179" s="103" t="s">
        <v>75</v>
      </c>
      <c r="E179" s="104" t="s">
        <v>321</v>
      </c>
      <c r="F179" s="105" t="s">
        <v>452</v>
      </c>
      <c r="G179" s="106" t="s">
        <v>119</v>
      </c>
      <c r="H179" s="107">
        <v>136.1</v>
      </c>
      <c r="I179" s="108"/>
      <c r="J179" s="109">
        <f>ROUND($I$179*$H$179,2)</f>
        <v>0</v>
      </c>
      <c r="K179" s="105" t="s">
        <v>303</v>
      </c>
      <c r="L179" s="32"/>
      <c r="M179" s="110"/>
      <c r="N179" s="111" t="s">
        <v>31</v>
      </c>
      <c r="O179" s="17"/>
      <c r="P179" s="17"/>
      <c r="Q179" s="112">
        <v>0</v>
      </c>
      <c r="R179" s="112">
        <f>$Q$179*$H$179</f>
        <v>0</v>
      </c>
      <c r="S179" s="112">
        <v>0</v>
      </c>
      <c r="T179" s="113">
        <f>$S$179*$H$179</f>
        <v>0</v>
      </c>
      <c r="AR179" s="49" t="s">
        <v>78</v>
      </c>
      <c r="AT179" s="49" t="s">
        <v>75</v>
      </c>
      <c r="AU179" s="49" t="s">
        <v>43</v>
      </c>
      <c r="AY179" s="5" t="s">
        <v>73</v>
      </c>
      <c r="BE179" s="114">
        <f>IF($N$179="základní",$J$179,0)</f>
        <v>0</v>
      </c>
      <c r="BF179" s="114">
        <f>IF($N$179="snížená",$J$179,0)</f>
        <v>0</v>
      </c>
      <c r="BG179" s="114">
        <f>IF($N$179="zákl. přenesená",$J$179,0)</f>
        <v>0</v>
      </c>
      <c r="BH179" s="114">
        <f>IF($N$179="sníž. přenesená",$J$179,0)</f>
        <v>0</v>
      </c>
      <c r="BI179" s="114">
        <f>IF($N$179="nulová",$J$179,0)</f>
        <v>0</v>
      </c>
      <c r="BJ179" s="49" t="s">
        <v>8</v>
      </c>
      <c r="BK179" s="114">
        <f>ROUND($I$179*$H$179,2)</f>
        <v>0</v>
      </c>
      <c r="BL179" s="49" t="s">
        <v>78</v>
      </c>
      <c r="BM179" s="49" t="s">
        <v>453</v>
      </c>
    </row>
    <row r="180" spans="2:47" s="5" customFormat="1" ht="27" customHeight="1">
      <c r="B180" s="16"/>
      <c r="C180" s="17"/>
      <c r="D180" s="115" t="s">
        <v>79</v>
      </c>
      <c r="E180" s="17"/>
      <c r="F180" s="116" t="s">
        <v>454</v>
      </c>
      <c r="G180" s="17"/>
      <c r="H180" s="17"/>
      <c r="J180" s="17"/>
      <c r="K180" s="17"/>
      <c r="L180" s="32"/>
      <c r="M180" s="35"/>
      <c r="N180" s="17"/>
      <c r="O180" s="17"/>
      <c r="P180" s="17"/>
      <c r="Q180" s="17"/>
      <c r="R180" s="17"/>
      <c r="S180" s="17"/>
      <c r="T180" s="36"/>
      <c r="AT180" s="5" t="s">
        <v>79</v>
      </c>
      <c r="AU180" s="5" t="s">
        <v>43</v>
      </c>
    </row>
    <row r="181" spans="2:51" s="5" customFormat="1" ht="15.75" customHeight="1">
      <c r="B181" s="119"/>
      <c r="C181" s="120"/>
      <c r="D181" s="117" t="s">
        <v>81</v>
      </c>
      <c r="E181" s="120" t="s">
        <v>347</v>
      </c>
      <c r="F181" s="121" t="s">
        <v>455</v>
      </c>
      <c r="G181" s="120"/>
      <c r="H181" s="122">
        <v>136.1</v>
      </c>
      <c r="J181" s="120"/>
      <c r="K181" s="120"/>
      <c r="L181" s="123"/>
      <c r="M181" s="124"/>
      <c r="N181" s="120"/>
      <c r="O181" s="120"/>
      <c r="P181" s="120"/>
      <c r="Q181" s="120"/>
      <c r="R181" s="120"/>
      <c r="S181" s="120"/>
      <c r="T181" s="125"/>
      <c r="AT181" s="126" t="s">
        <v>81</v>
      </c>
      <c r="AU181" s="126" t="s">
        <v>43</v>
      </c>
      <c r="AV181" s="126" t="s">
        <v>43</v>
      </c>
      <c r="AW181" s="126" t="s">
        <v>51</v>
      </c>
      <c r="AX181" s="126" t="s">
        <v>8</v>
      </c>
      <c r="AY181" s="126" t="s">
        <v>73</v>
      </c>
    </row>
    <row r="182" spans="2:65" s="5" customFormat="1" ht="15.75" customHeight="1">
      <c r="B182" s="16"/>
      <c r="C182" s="103" t="s">
        <v>105</v>
      </c>
      <c r="D182" s="103" t="s">
        <v>75</v>
      </c>
      <c r="E182" s="104" t="s">
        <v>125</v>
      </c>
      <c r="F182" s="105" t="s">
        <v>126</v>
      </c>
      <c r="G182" s="106" t="s">
        <v>119</v>
      </c>
      <c r="H182" s="107">
        <v>83770</v>
      </c>
      <c r="I182" s="108"/>
      <c r="J182" s="109">
        <f>ROUND($I$182*$H$182,2)</f>
        <v>0</v>
      </c>
      <c r="K182" s="105" t="s">
        <v>303</v>
      </c>
      <c r="L182" s="32"/>
      <c r="M182" s="110"/>
      <c r="N182" s="111" t="s">
        <v>31</v>
      </c>
      <c r="O182" s="17"/>
      <c r="P182" s="17"/>
      <c r="Q182" s="112">
        <v>0</v>
      </c>
      <c r="R182" s="112">
        <f>$Q$182*$H$182</f>
        <v>0</v>
      </c>
      <c r="S182" s="112">
        <v>0</v>
      </c>
      <c r="T182" s="113">
        <f>$S$182*$H$182</f>
        <v>0</v>
      </c>
      <c r="AR182" s="49" t="s">
        <v>78</v>
      </c>
      <c r="AT182" s="49" t="s">
        <v>75</v>
      </c>
      <c r="AU182" s="49" t="s">
        <v>43</v>
      </c>
      <c r="AY182" s="5" t="s">
        <v>73</v>
      </c>
      <c r="BE182" s="114">
        <f>IF($N$182="základní",$J$182,0)</f>
        <v>0</v>
      </c>
      <c r="BF182" s="114">
        <f>IF($N$182="snížená",$J$182,0)</f>
        <v>0</v>
      </c>
      <c r="BG182" s="114">
        <f>IF($N$182="zákl. přenesená",$J$182,0)</f>
        <v>0</v>
      </c>
      <c r="BH182" s="114">
        <f>IF($N$182="sníž. přenesená",$J$182,0)</f>
        <v>0</v>
      </c>
      <c r="BI182" s="114">
        <f>IF($N$182="nulová",$J$182,0)</f>
        <v>0</v>
      </c>
      <c r="BJ182" s="49" t="s">
        <v>8</v>
      </c>
      <c r="BK182" s="114">
        <f>ROUND($I$182*$H$182,2)</f>
        <v>0</v>
      </c>
      <c r="BL182" s="49" t="s">
        <v>78</v>
      </c>
      <c r="BM182" s="49" t="s">
        <v>456</v>
      </c>
    </row>
    <row r="183" spans="2:47" s="5" customFormat="1" ht="16.5" customHeight="1">
      <c r="B183" s="16"/>
      <c r="C183" s="17"/>
      <c r="D183" s="115" t="s">
        <v>79</v>
      </c>
      <c r="E183" s="17"/>
      <c r="F183" s="116" t="s">
        <v>126</v>
      </c>
      <c r="G183" s="17"/>
      <c r="H183" s="17"/>
      <c r="J183" s="17"/>
      <c r="K183" s="17"/>
      <c r="L183" s="32"/>
      <c r="M183" s="35"/>
      <c r="N183" s="17"/>
      <c r="O183" s="17"/>
      <c r="P183" s="17"/>
      <c r="Q183" s="17"/>
      <c r="R183" s="17"/>
      <c r="S183" s="17"/>
      <c r="T183" s="36"/>
      <c r="AT183" s="5" t="s">
        <v>79</v>
      </c>
      <c r="AU183" s="5" t="s">
        <v>43</v>
      </c>
    </row>
    <row r="184" spans="2:51" s="5" customFormat="1" ht="15.75" customHeight="1">
      <c r="B184" s="119"/>
      <c r="C184" s="120"/>
      <c r="D184" s="117" t="s">
        <v>81</v>
      </c>
      <c r="E184" s="120"/>
      <c r="F184" s="121" t="s">
        <v>457</v>
      </c>
      <c r="G184" s="120"/>
      <c r="H184" s="122">
        <v>83770</v>
      </c>
      <c r="J184" s="120"/>
      <c r="K184" s="120"/>
      <c r="L184" s="123"/>
      <c r="M184" s="124"/>
      <c r="N184" s="120"/>
      <c r="O184" s="120"/>
      <c r="P184" s="120"/>
      <c r="Q184" s="120"/>
      <c r="R184" s="120"/>
      <c r="S184" s="120"/>
      <c r="T184" s="125"/>
      <c r="AT184" s="126" t="s">
        <v>81</v>
      </c>
      <c r="AU184" s="126" t="s">
        <v>43</v>
      </c>
      <c r="AV184" s="126" t="s">
        <v>43</v>
      </c>
      <c r="AW184" s="126" t="s">
        <v>51</v>
      </c>
      <c r="AX184" s="126" t="s">
        <v>8</v>
      </c>
      <c r="AY184" s="126" t="s">
        <v>73</v>
      </c>
    </row>
    <row r="185" spans="2:65" s="5" customFormat="1" ht="15.75" customHeight="1">
      <c r="B185" s="16"/>
      <c r="C185" s="103" t="s">
        <v>106</v>
      </c>
      <c r="D185" s="103" t="s">
        <v>75</v>
      </c>
      <c r="E185" s="104" t="s">
        <v>127</v>
      </c>
      <c r="F185" s="105" t="s">
        <v>128</v>
      </c>
      <c r="G185" s="106" t="s">
        <v>119</v>
      </c>
      <c r="H185" s="107">
        <v>227.6</v>
      </c>
      <c r="I185" s="108"/>
      <c r="J185" s="109">
        <f>ROUND($I$185*$H$185,2)</f>
        <v>0</v>
      </c>
      <c r="K185" s="105" t="s">
        <v>303</v>
      </c>
      <c r="L185" s="32"/>
      <c r="M185" s="110"/>
      <c r="N185" s="111" t="s">
        <v>31</v>
      </c>
      <c r="O185" s="17"/>
      <c r="P185" s="17"/>
      <c r="Q185" s="112">
        <v>0</v>
      </c>
      <c r="R185" s="112">
        <f>$Q$185*$H$185</f>
        <v>0</v>
      </c>
      <c r="S185" s="112">
        <v>0</v>
      </c>
      <c r="T185" s="113">
        <f>$S$185*$H$185</f>
        <v>0</v>
      </c>
      <c r="AR185" s="49" t="s">
        <v>78</v>
      </c>
      <c r="AT185" s="49" t="s">
        <v>75</v>
      </c>
      <c r="AU185" s="49" t="s">
        <v>43</v>
      </c>
      <c r="AY185" s="5" t="s">
        <v>73</v>
      </c>
      <c r="BE185" s="114">
        <f>IF($N$185="základní",$J$185,0)</f>
        <v>0</v>
      </c>
      <c r="BF185" s="114">
        <f>IF($N$185="snížená",$J$185,0)</f>
        <v>0</v>
      </c>
      <c r="BG185" s="114">
        <f>IF($N$185="zákl. přenesená",$J$185,0)</f>
        <v>0</v>
      </c>
      <c r="BH185" s="114">
        <f>IF($N$185="sníž. přenesená",$J$185,0)</f>
        <v>0</v>
      </c>
      <c r="BI185" s="114">
        <f>IF($N$185="nulová",$J$185,0)</f>
        <v>0</v>
      </c>
      <c r="BJ185" s="49" t="s">
        <v>8</v>
      </c>
      <c r="BK185" s="114">
        <f>ROUND($I$185*$H$185,2)</f>
        <v>0</v>
      </c>
      <c r="BL185" s="49" t="s">
        <v>78</v>
      </c>
      <c r="BM185" s="49" t="s">
        <v>458</v>
      </c>
    </row>
    <row r="186" spans="2:47" s="5" customFormat="1" ht="27" customHeight="1">
      <c r="B186" s="16"/>
      <c r="C186" s="17"/>
      <c r="D186" s="115" t="s">
        <v>79</v>
      </c>
      <c r="E186" s="17"/>
      <c r="F186" s="116" t="s">
        <v>322</v>
      </c>
      <c r="G186" s="17"/>
      <c r="H186" s="17"/>
      <c r="J186" s="17"/>
      <c r="K186" s="17"/>
      <c r="L186" s="32"/>
      <c r="M186" s="35"/>
      <c r="N186" s="17"/>
      <c r="O186" s="17"/>
      <c r="P186" s="17"/>
      <c r="Q186" s="17"/>
      <c r="R186" s="17"/>
      <c r="S186" s="17"/>
      <c r="T186" s="36"/>
      <c r="AT186" s="5" t="s">
        <v>79</v>
      </c>
      <c r="AU186" s="5" t="s">
        <v>43</v>
      </c>
    </row>
    <row r="187" spans="2:51" s="5" customFormat="1" ht="15.75" customHeight="1">
      <c r="B187" s="119"/>
      <c r="C187" s="120"/>
      <c r="D187" s="117" t="s">
        <v>81</v>
      </c>
      <c r="E187" s="120"/>
      <c r="F187" s="121" t="s">
        <v>459</v>
      </c>
      <c r="G187" s="120"/>
      <c r="H187" s="122">
        <v>227.6</v>
      </c>
      <c r="J187" s="120"/>
      <c r="K187" s="120"/>
      <c r="L187" s="123"/>
      <c r="M187" s="124"/>
      <c r="N187" s="120"/>
      <c r="O187" s="120"/>
      <c r="P187" s="120"/>
      <c r="Q187" s="120"/>
      <c r="R187" s="120"/>
      <c r="S187" s="120"/>
      <c r="T187" s="125"/>
      <c r="AT187" s="126" t="s">
        <v>81</v>
      </c>
      <c r="AU187" s="126" t="s">
        <v>43</v>
      </c>
      <c r="AV187" s="126" t="s">
        <v>43</v>
      </c>
      <c r="AW187" s="126" t="s">
        <v>51</v>
      </c>
      <c r="AX187" s="126" t="s">
        <v>8</v>
      </c>
      <c r="AY187" s="126" t="s">
        <v>73</v>
      </c>
    </row>
    <row r="188" spans="2:65" s="5" customFormat="1" ht="15.75" customHeight="1">
      <c r="B188" s="16"/>
      <c r="C188" s="103" t="s">
        <v>107</v>
      </c>
      <c r="D188" s="103" t="s">
        <v>75</v>
      </c>
      <c r="E188" s="104" t="s">
        <v>323</v>
      </c>
      <c r="F188" s="105" t="s">
        <v>324</v>
      </c>
      <c r="G188" s="106" t="s">
        <v>119</v>
      </c>
      <c r="H188" s="107">
        <v>78.3</v>
      </c>
      <c r="I188" s="108"/>
      <c r="J188" s="109">
        <f>ROUND($I$188*$H$188,2)</f>
        <v>0</v>
      </c>
      <c r="K188" s="105" t="s">
        <v>77</v>
      </c>
      <c r="L188" s="32"/>
      <c r="M188" s="110"/>
      <c r="N188" s="111" t="s">
        <v>31</v>
      </c>
      <c r="O188" s="17"/>
      <c r="P188" s="17"/>
      <c r="Q188" s="112">
        <v>0</v>
      </c>
      <c r="R188" s="112">
        <f>$Q$188*$H$188</f>
        <v>0</v>
      </c>
      <c r="S188" s="112">
        <v>0</v>
      </c>
      <c r="T188" s="113">
        <f>$S$188*$H$188</f>
        <v>0</v>
      </c>
      <c r="AR188" s="49" t="s">
        <v>78</v>
      </c>
      <c r="AT188" s="49" t="s">
        <v>75</v>
      </c>
      <c r="AU188" s="49" t="s">
        <v>43</v>
      </c>
      <c r="AY188" s="5" t="s">
        <v>73</v>
      </c>
      <c r="BE188" s="114">
        <f>IF($N$188="základní",$J$188,0)</f>
        <v>0</v>
      </c>
      <c r="BF188" s="114">
        <f>IF($N$188="snížená",$J$188,0)</f>
        <v>0</v>
      </c>
      <c r="BG188" s="114">
        <f>IF($N$188="zákl. přenesená",$J$188,0)</f>
        <v>0</v>
      </c>
      <c r="BH188" s="114">
        <f>IF($N$188="sníž. přenesená",$J$188,0)</f>
        <v>0</v>
      </c>
      <c r="BI188" s="114">
        <f>IF($N$188="nulová",$J$188,0)</f>
        <v>0</v>
      </c>
      <c r="BJ188" s="49" t="s">
        <v>8</v>
      </c>
      <c r="BK188" s="114">
        <f>ROUND($I$188*$H$188,2)</f>
        <v>0</v>
      </c>
      <c r="BL188" s="49" t="s">
        <v>78</v>
      </c>
      <c r="BM188" s="49" t="s">
        <v>460</v>
      </c>
    </row>
    <row r="189" spans="2:47" s="5" customFormat="1" ht="27" customHeight="1">
      <c r="B189" s="16"/>
      <c r="C189" s="17"/>
      <c r="D189" s="115" t="s">
        <v>79</v>
      </c>
      <c r="E189" s="17"/>
      <c r="F189" s="116" t="s">
        <v>325</v>
      </c>
      <c r="G189" s="17"/>
      <c r="H189" s="17"/>
      <c r="J189" s="17"/>
      <c r="K189" s="17"/>
      <c r="L189" s="32"/>
      <c r="M189" s="35"/>
      <c r="N189" s="17"/>
      <c r="O189" s="17"/>
      <c r="P189" s="17"/>
      <c r="Q189" s="17"/>
      <c r="R189" s="17"/>
      <c r="S189" s="17"/>
      <c r="T189" s="36"/>
      <c r="AT189" s="5" t="s">
        <v>79</v>
      </c>
      <c r="AU189" s="5" t="s">
        <v>43</v>
      </c>
    </row>
    <row r="190" spans="2:51" s="5" customFormat="1" ht="15.75" customHeight="1">
      <c r="B190" s="119"/>
      <c r="C190" s="120"/>
      <c r="D190" s="117" t="s">
        <v>81</v>
      </c>
      <c r="E190" s="120"/>
      <c r="F190" s="121" t="s">
        <v>461</v>
      </c>
      <c r="G190" s="120"/>
      <c r="H190" s="122">
        <v>25.3</v>
      </c>
      <c r="J190" s="120"/>
      <c r="K190" s="120"/>
      <c r="L190" s="123"/>
      <c r="M190" s="124"/>
      <c r="N190" s="120"/>
      <c r="O190" s="120"/>
      <c r="P190" s="120"/>
      <c r="Q190" s="120"/>
      <c r="R190" s="120"/>
      <c r="S190" s="120"/>
      <c r="T190" s="125"/>
      <c r="AT190" s="126" t="s">
        <v>81</v>
      </c>
      <c r="AU190" s="126" t="s">
        <v>43</v>
      </c>
      <c r="AV190" s="126" t="s">
        <v>43</v>
      </c>
      <c r="AW190" s="126" t="s">
        <v>51</v>
      </c>
      <c r="AX190" s="126" t="s">
        <v>42</v>
      </c>
      <c r="AY190" s="126" t="s">
        <v>73</v>
      </c>
    </row>
    <row r="191" spans="2:51" s="5" customFormat="1" ht="15.75" customHeight="1">
      <c r="B191" s="119"/>
      <c r="C191" s="120"/>
      <c r="D191" s="117" t="s">
        <v>81</v>
      </c>
      <c r="E191" s="120"/>
      <c r="F191" s="121" t="s">
        <v>462</v>
      </c>
      <c r="G191" s="120"/>
      <c r="H191" s="122">
        <v>6.5</v>
      </c>
      <c r="J191" s="120"/>
      <c r="K191" s="120"/>
      <c r="L191" s="123"/>
      <c r="M191" s="124"/>
      <c r="N191" s="120"/>
      <c r="O191" s="120"/>
      <c r="P191" s="120"/>
      <c r="Q191" s="120"/>
      <c r="R191" s="120"/>
      <c r="S191" s="120"/>
      <c r="T191" s="125"/>
      <c r="AT191" s="126" t="s">
        <v>81</v>
      </c>
      <c r="AU191" s="126" t="s">
        <v>43</v>
      </c>
      <c r="AV191" s="126" t="s">
        <v>43</v>
      </c>
      <c r="AW191" s="126" t="s">
        <v>51</v>
      </c>
      <c r="AX191" s="126" t="s">
        <v>42</v>
      </c>
      <c r="AY191" s="126" t="s">
        <v>73</v>
      </c>
    </row>
    <row r="192" spans="2:51" s="5" customFormat="1" ht="15.75" customHeight="1">
      <c r="B192" s="119"/>
      <c r="C192" s="120"/>
      <c r="D192" s="117" t="s">
        <v>81</v>
      </c>
      <c r="E192" s="120"/>
      <c r="F192" s="121" t="s">
        <v>463</v>
      </c>
      <c r="G192" s="120"/>
      <c r="H192" s="122">
        <v>46.5</v>
      </c>
      <c r="J192" s="120"/>
      <c r="K192" s="120"/>
      <c r="L192" s="123"/>
      <c r="M192" s="124"/>
      <c r="N192" s="120"/>
      <c r="O192" s="120"/>
      <c r="P192" s="120"/>
      <c r="Q192" s="120"/>
      <c r="R192" s="120"/>
      <c r="S192" s="120"/>
      <c r="T192" s="125"/>
      <c r="AT192" s="126" t="s">
        <v>81</v>
      </c>
      <c r="AU192" s="126" t="s">
        <v>43</v>
      </c>
      <c r="AV192" s="126" t="s">
        <v>43</v>
      </c>
      <c r="AW192" s="126" t="s">
        <v>51</v>
      </c>
      <c r="AX192" s="126" t="s">
        <v>42</v>
      </c>
      <c r="AY192" s="126" t="s">
        <v>73</v>
      </c>
    </row>
    <row r="193" spans="2:51" s="5" customFormat="1" ht="15.75" customHeight="1">
      <c r="B193" s="135"/>
      <c r="C193" s="136"/>
      <c r="D193" s="117" t="s">
        <v>81</v>
      </c>
      <c r="E193" s="136"/>
      <c r="F193" s="137" t="s">
        <v>120</v>
      </c>
      <c r="G193" s="136"/>
      <c r="H193" s="138">
        <v>78.3</v>
      </c>
      <c r="J193" s="136"/>
      <c r="K193" s="136"/>
      <c r="L193" s="139"/>
      <c r="M193" s="140"/>
      <c r="N193" s="136"/>
      <c r="O193" s="136"/>
      <c r="P193" s="136"/>
      <c r="Q193" s="136"/>
      <c r="R193" s="136"/>
      <c r="S193" s="136"/>
      <c r="T193" s="141"/>
      <c r="AT193" s="142" t="s">
        <v>81</v>
      </c>
      <c r="AU193" s="142" t="s">
        <v>43</v>
      </c>
      <c r="AV193" s="142" t="s">
        <v>78</v>
      </c>
      <c r="AW193" s="142" t="s">
        <v>51</v>
      </c>
      <c r="AX193" s="142" t="s">
        <v>8</v>
      </c>
      <c r="AY193" s="142" t="s">
        <v>73</v>
      </c>
    </row>
    <row r="194" spans="2:65" s="5" customFormat="1" ht="15.75" customHeight="1">
      <c r="B194" s="16"/>
      <c r="C194" s="143" t="s">
        <v>108</v>
      </c>
      <c r="D194" s="143" t="s">
        <v>129</v>
      </c>
      <c r="E194" s="144" t="s">
        <v>464</v>
      </c>
      <c r="F194" s="145" t="s">
        <v>465</v>
      </c>
      <c r="G194" s="146" t="s">
        <v>116</v>
      </c>
      <c r="H194" s="147">
        <v>101.2</v>
      </c>
      <c r="I194" s="148"/>
      <c r="J194" s="149">
        <f>ROUND($I$194*$H$194,2)</f>
        <v>0</v>
      </c>
      <c r="K194" s="145" t="s">
        <v>77</v>
      </c>
      <c r="L194" s="150"/>
      <c r="M194" s="151"/>
      <c r="N194" s="152" t="s">
        <v>31</v>
      </c>
      <c r="O194" s="17"/>
      <c r="P194" s="17"/>
      <c r="Q194" s="112">
        <v>1</v>
      </c>
      <c r="R194" s="112">
        <f>$Q$194*$H$194</f>
        <v>101.2</v>
      </c>
      <c r="S194" s="112">
        <v>0</v>
      </c>
      <c r="T194" s="113">
        <f>$S$194*$H$194</f>
        <v>0</v>
      </c>
      <c r="AR194" s="49" t="s">
        <v>88</v>
      </c>
      <c r="AT194" s="49" t="s">
        <v>129</v>
      </c>
      <c r="AU194" s="49" t="s">
        <v>43</v>
      </c>
      <c r="AY194" s="5" t="s">
        <v>73</v>
      </c>
      <c r="BE194" s="114">
        <f>IF($N$194="základní",$J$194,0)</f>
        <v>0</v>
      </c>
      <c r="BF194" s="114">
        <f>IF($N$194="snížená",$J$194,0)</f>
        <v>0</v>
      </c>
      <c r="BG194" s="114">
        <f>IF($N$194="zákl. přenesená",$J$194,0)</f>
        <v>0</v>
      </c>
      <c r="BH194" s="114">
        <f>IF($N$194="sníž. přenesená",$J$194,0)</f>
        <v>0</v>
      </c>
      <c r="BI194" s="114">
        <f>IF($N$194="nulová",$J$194,0)</f>
        <v>0</v>
      </c>
      <c r="BJ194" s="49" t="s">
        <v>8</v>
      </c>
      <c r="BK194" s="114">
        <f>ROUND($I$194*$H$194,2)</f>
        <v>0</v>
      </c>
      <c r="BL194" s="49" t="s">
        <v>78</v>
      </c>
      <c r="BM194" s="49" t="s">
        <v>466</v>
      </c>
    </row>
    <row r="195" spans="2:47" s="5" customFormat="1" ht="27" customHeight="1">
      <c r="B195" s="16"/>
      <c r="C195" s="17"/>
      <c r="D195" s="115" t="s">
        <v>79</v>
      </c>
      <c r="E195" s="17"/>
      <c r="F195" s="116" t="s">
        <v>467</v>
      </c>
      <c r="G195" s="17"/>
      <c r="H195" s="17"/>
      <c r="J195" s="17"/>
      <c r="K195" s="17"/>
      <c r="L195" s="32"/>
      <c r="M195" s="35"/>
      <c r="N195" s="17"/>
      <c r="O195" s="17"/>
      <c r="P195" s="17"/>
      <c r="Q195" s="17"/>
      <c r="R195" s="17"/>
      <c r="S195" s="17"/>
      <c r="T195" s="36"/>
      <c r="AT195" s="5" t="s">
        <v>79</v>
      </c>
      <c r="AU195" s="5" t="s">
        <v>43</v>
      </c>
    </row>
    <row r="196" spans="2:51" s="5" customFormat="1" ht="15.75" customHeight="1">
      <c r="B196" s="119"/>
      <c r="C196" s="120"/>
      <c r="D196" s="117" t="s">
        <v>81</v>
      </c>
      <c r="E196" s="120"/>
      <c r="F196" s="121" t="s">
        <v>468</v>
      </c>
      <c r="G196" s="120"/>
      <c r="H196" s="122">
        <v>50.6</v>
      </c>
      <c r="J196" s="120"/>
      <c r="K196" s="120"/>
      <c r="L196" s="123"/>
      <c r="M196" s="124"/>
      <c r="N196" s="120"/>
      <c r="O196" s="120"/>
      <c r="P196" s="120"/>
      <c r="Q196" s="120"/>
      <c r="R196" s="120"/>
      <c r="S196" s="120"/>
      <c r="T196" s="125"/>
      <c r="AT196" s="126" t="s">
        <v>81</v>
      </c>
      <c r="AU196" s="126" t="s">
        <v>43</v>
      </c>
      <c r="AV196" s="126" t="s">
        <v>43</v>
      </c>
      <c r="AW196" s="126" t="s">
        <v>51</v>
      </c>
      <c r="AX196" s="126" t="s">
        <v>8</v>
      </c>
      <c r="AY196" s="126" t="s">
        <v>73</v>
      </c>
    </row>
    <row r="197" spans="2:51" s="5" customFormat="1" ht="15.75" customHeight="1">
      <c r="B197" s="119"/>
      <c r="C197" s="120"/>
      <c r="D197" s="117" t="s">
        <v>81</v>
      </c>
      <c r="E197" s="120"/>
      <c r="F197" s="121" t="s">
        <v>469</v>
      </c>
      <c r="G197" s="120"/>
      <c r="H197" s="122">
        <v>101.2</v>
      </c>
      <c r="J197" s="120"/>
      <c r="K197" s="120"/>
      <c r="L197" s="123"/>
      <c r="M197" s="124"/>
      <c r="N197" s="120"/>
      <c r="O197" s="120"/>
      <c r="P197" s="120"/>
      <c r="Q197" s="120"/>
      <c r="R197" s="120"/>
      <c r="S197" s="120"/>
      <c r="T197" s="125"/>
      <c r="AT197" s="126" t="s">
        <v>81</v>
      </c>
      <c r="AU197" s="126" t="s">
        <v>43</v>
      </c>
      <c r="AV197" s="126" t="s">
        <v>43</v>
      </c>
      <c r="AW197" s="126" t="s">
        <v>42</v>
      </c>
      <c r="AX197" s="126" t="s">
        <v>8</v>
      </c>
      <c r="AY197" s="126" t="s">
        <v>73</v>
      </c>
    </row>
    <row r="198" spans="2:65" s="5" customFormat="1" ht="15.75" customHeight="1">
      <c r="B198" s="16"/>
      <c r="C198" s="143" t="s">
        <v>109</v>
      </c>
      <c r="D198" s="143" t="s">
        <v>129</v>
      </c>
      <c r="E198" s="144" t="s">
        <v>470</v>
      </c>
      <c r="F198" s="145" t="s">
        <v>471</v>
      </c>
      <c r="G198" s="146" t="s">
        <v>116</v>
      </c>
      <c r="H198" s="147">
        <v>106</v>
      </c>
      <c r="I198" s="148"/>
      <c r="J198" s="149">
        <f>ROUND($I$198*$H$198,2)</f>
        <v>0</v>
      </c>
      <c r="K198" s="145" t="s">
        <v>303</v>
      </c>
      <c r="L198" s="150"/>
      <c r="M198" s="151"/>
      <c r="N198" s="152" t="s">
        <v>31</v>
      </c>
      <c r="O198" s="17"/>
      <c r="P198" s="17"/>
      <c r="Q198" s="112">
        <v>1</v>
      </c>
      <c r="R198" s="112">
        <f>$Q$198*$H$198</f>
        <v>106</v>
      </c>
      <c r="S198" s="112">
        <v>0</v>
      </c>
      <c r="T198" s="113">
        <f>$S$198*$H$198</f>
        <v>0</v>
      </c>
      <c r="AR198" s="49" t="s">
        <v>88</v>
      </c>
      <c r="AT198" s="49" t="s">
        <v>129</v>
      </c>
      <c r="AU198" s="49" t="s">
        <v>43</v>
      </c>
      <c r="AY198" s="5" t="s">
        <v>73</v>
      </c>
      <c r="BE198" s="114">
        <f>IF($N$198="základní",$J$198,0)</f>
        <v>0</v>
      </c>
      <c r="BF198" s="114">
        <f>IF($N$198="snížená",$J$198,0)</f>
        <v>0</v>
      </c>
      <c r="BG198" s="114">
        <f>IF($N$198="zákl. přenesená",$J$198,0)</f>
        <v>0</v>
      </c>
      <c r="BH198" s="114">
        <f>IF($N$198="sníž. přenesená",$J$198,0)</f>
        <v>0</v>
      </c>
      <c r="BI198" s="114">
        <f>IF($N$198="nulová",$J$198,0)</f>
        <v>0</v>
      </c>
      <c r="BJ198" s="49" t="s">
        <v>8</v>
      </c>
      <c r="BK198" s="114">
        <f>ROUND($I$198*$H$198,2)</f>
        <v>0</v>
      </c>
      <c r="BL198" s="49" t="s">
        <v>78</v>
      </c>
      <c r="BM198" s="49" t="s">
        <v>472</v>
      </c>
    </row>
    <row r="199" spans="2:47" s="5" customFormat="1" ht="16.5" customHeight="1">
      <c r="B199" s="16"/>
      <c r="C199" s="17"/>
      <c r="D199" s="115" t="s">
        <v>79</v>
      </c>
      <c r="E199" s="17"/>
      <c r="F199" s="116" t="s">
        <v>473</v>
      </c>
      <c r="G199" s="17"/>
      <c r="H199" s="17"/>
      <c r="J199" s="17"/>
      <c r="K199" s="17"/>
      <c r="L199" s="32"/>
      <c r="M199" s="35"/>
      <c r="N199" s="17"/>
      <c r="O199" s="17"/>
      <c r="P199" s="17"/>
      <c r="Q199" s="17"/>
      <c r="R199" s="17"/>
      <c r="S199" s="17"/>
      <c r="T199" s="36"/>
      <c r="AT199" s="5" t="s">
        <v>79</v>
      </c>
      <c r="AU199" s="5" t="s">
        <v>43</v>
      </c>
    </row>
    <row r="200" spans="2:51" s="5" customFormat="1" ht="15.75" customHeight="1">
      <c r="B200" s="119"/>
      <c r="C200" s="120"/>
      <c r="D200" s="117" t="s">
        <v>81</v>
      </c>
      <c r="E200" s="120"/>
      <c r="F200" s="121" t="s">
        <v>474</v>
      </c>
      <c r="G200" s="120"/>
      <c r="H200" s="122">
        <v>13</v>
      </c>
      <c r="J200" s="120"/>
      <c r="K200" s="120"/>
      <c r="L200" s="123"/>
      <c r="M200" s="124"/>
      <c r="N200" s="120"/>
      <c r="O200" s="120"/>
      <c r="P200" s="120"/>
      <c r="Q200" s="120"/>
      <c r="R200" s="120"/>
      <c r="S200" s="120"/>
      <c r="T200" s="125"/>
      <c r="AT200" s="126" t="s">
        <v>81</v>
      </c>
      <c r="AU200" s="126" t="s">
        <v>43</v>
      </c>
      <c r="AV200" s="126" t="s">
        <v>43</v>
      </c>
      <c r="AW200" s="126" t="s">
        <v>51</v>
      </c>
      <c r="AX200" s="126" t="s">
        <v>42</v>
      </c>
      <c r="AY200" s="126" t="s">
        <v>73</v>
      </c>
    </row>
    <row r="201" spans="2:51" s="5" customFormat="1" ht="15.75" customHeight="1">
      <c r="B201" s="119"/>
      <c r="C201" s="120"/>
      <c r="D201" s="117" t="s">
        <v>81</v>
      </c>
      <c r="E201" s="120"/>
      <c r="F201" s="121" t="s">
        <v>475</v>
      </c>
      <c r="G201" s="120"/>
      <c r="H201" s="122">
        <v>93</v>
      </c>
      <c r="J201" s="120"/>
      <c r="K201" s="120"/>
      <c r="L201" s="123"/>
      <c r="M201" s="124"/>
      <c r="N201" s="120"/>
      <c r="O201" s="120"/>
      <c r="P201" s="120"/>
      <c r="Q201" s="120"/>
      <c r="R201" s="120"/>
      <c r="S201" s="120"/>
      <c r="T201" s="125"/>
      <c r="AT201" s="126" t="s">
        <v>81</v>
      </c>
      <c r="AU201" s="126" t="s">
        <v>43</v>
      </c>
      <c r="AV201" s="126" t="s">
        <v>43</v>
      </c>
      <c r="AW201" s="126" t="s">
        <v>51</v>
      </c>
      <c r="AX201" s="126" t="s">
        <v>42</v>
      </c>
      <c r="AY201" s="126" t="s">
        <v>73</v>
      </c>
    </row>
    <row r="202" spans="2:51" s="5" customFormat="1" ht="15.75" customHeight="1">
      <c r="B202" s="135"/>
      <c r="C202" s="136"/>
      <c r="D202" s="117" t="s">
        <v>81</v>
      </c>
      <c r="E202" s="136"/>
      <c r="F202" s="137" t="s">
        <v>120</v>
      </c>
      <c r="G202" s="136"/>
      <c r="H202" s="138">
        <v>106</v>
      </c>
      <c r="J202" s="136"/>
      <c r="K202" s="136"/>
      <c r="L202" s="139"/>
      <c r="M202" s="140"/>
      <c r="N202" s="136"/>
      <c r="O202" s="136"/>
      <c r="P202" s="136"/>
      <c r="Q202" s="136"/>
      <c r="R202" s="136"/>
      <c r="S202" s="136"/>
      <c r="T202" s="141"/>
      <c r="AT202" s="142" t="s">
        <v>81</v>
      </c>
      <c r="AU202" s="142" t="s">
        <v>43</v>
      </c>
      <c r="AV202" s="142" t="s">
        <v>78</v>
      </c>
      <c r="AW202" s="142" t="s">
        <v>51</v>
      </c>
      <c r="AX202" s="142" t="s">
        <v>8</v>
      </c>
      <c r="AY202" s="142" t="s">
        <v>73</v>
      </c>
    </row>
    <row r="203" spans="2:65" s="5" customFormat="1" ht="15.75" customHeight="1">
      <c r="B203" s="16"/>
      <c r="C203" s="103" t="s">
        <v>110</v>
      </c>
      <c r="D203" s="103" t="s">
        <v>75</v>
      </c>
      <c r="E203" s="104" t="s">
        <v>476</v>
      </c>
      <c r="F203" s="105" t="s">
        <v>477</v>
      </c>
      <c r="G203" s="106" t="s">
        <v>76</v>
      </c>
      <c r="H203" s="107">
        <v>27189.75</v>
      </c>
      <c r="I203" s="108"/>
      <c r="J203" s="109">
        <f>ROUND($I$203*$H$203,2)</f>
        <v>0</v>
      </c>
      <c r="K203" s="105" t="s">
        <v>303</v>
      </c>
      <c r="L203" s="32"/>
      <c r="M203" s="110"/>
      <c r="N203" s="111" t="s">
        <v>31</v>
      </c>
      <c r="O203" s="17"/>
      <c r="P203" s="17"/>
      <c r="Q203" s="112">
        <v>0</v>
      </c>
      <c r="R203" s="112">
        <f>$Q$203*$H$203</f>
        <v>0</v>
      </c>
      <c r="S203" s="112">
        <v>0</v>
      </c>
      <c r="T203" s="113">
        <f>$S$203*$H$203</f>
        <v>0</v>
      </c>
      <c r="AR203" s="49" t="s">
        <v>78</v>
      </c>
      <c r="AT203" s="49" t="s">
        <v>75</v>
      </c>
      <c r="AU203" s="49" t="s">
        <v>43</v>
      </c>
      <c r="AY203" s="5" t="s">
        <v>73</v>
      </c>
      <c r="BE203" s="114">
        <f>IF($N$203="základní",$J$203,0)</f>
        <v>0</v>
      </c>
      <c r="BF203" s="114">
        <f>IF($N$203="snížená",$J$203,0)</f>
        <v>0</v>
      </c>
      <c r="BG203" s="114">
        <f>IF($N$203="zákl. přenesená",$J$203,0)</f>
        <v>0</v>
      </c>
      <c r="BH203" s="114">
        <f>IF($N$203="sníž. přenesená",$J$203,0)</f>
        <v>0</v>
      </c>
      <c r="BI203" s="114">
        <f>IF($N$203="nulová",$J$203,0)</f>
        <v>0</v>
      </c>
      <c r="BJ203" s="49" t="s">
        <v>8</v>
      </c>
      <c r="BK203" s="114">
        <f>ROUND($I$203*$H$203,2)</f>
        <v>0</v>
      </c>
      <c r="BL203" s="49" t="s">
        <v>78</v>
      </c>
      <c r="BM203" s="49" t="s">
        <v>478</v>
      </c>
    </row>
    <row r="204" spans="2:47" s="5" customFormat="1" ht="16.5" customHeight="1">
      <c r="B204" s="16"/>
      <c r="C204" s="17"/>
      <c r="D204" s="115" t="s">
        <v>79</v>
      </c>
      <c r="E204" s="17"/>
      <c r="F204" s="116" t="s">
        <v>479</v>
      </c>
      <c r="G204" s="17"/>
      <c r="H204" s="17"/>
      <c r="J204" s="17"/>
      <c r="K204" s="17"/>
      <c r="L204" s="32"/>
      <c r="M204" s="35"/>
      <c r="N204" s="17"/>
      <c r="O204" s="17"/>
      <c r="P204" s="17"/>
      <c r="Q204" s="17"/>
      <c r="R204" s="17"/>
      <c r="S204" s="17"/>
      <c r="T204" s="36"/>
      <c r="AT204" s="5" t="s">
        <v>79</v>
      </c>
      <c r="AU204" s="5" t="s">
        <v>43</v>
      </c>
    </row>
    <row r="205" spans="2:51" s="5" customFormat="1" ht="15.75" customHeight="1">
      <c r="B205" s="119"/>
      <c r="C205" s="120"/>
      <c r="D205" s="117" t="s">
        <v>81</v>
      </c>
      <c r="E205" s="120" t="s">
        <v>352</v>
      </c>
      <c r="F205" s="121" t="s">
        <v>480</v>
      </c>
      <c r="G205" s="120"/>
      <c r="H205" s="122">
        <v>27189.75</v>
      </c>
      <c r="J205" s="120"/>
      <c r="K205" s="120"/>
      <c r="L205" s="123"/>
      <c r="M205" s="124"/>
      <c r="N205" s="120"/>
      <c r="O205" s="120"/>
      <c r="P205" s="120"/>
      <c r="Q205" s="120"/>
      <c r="R205" s="120"/>
      <c r="S205" s="120"/>
      <c r="T205" s="125"/>
      <c r="AT205" s="126" t="s">
        <v>81</v>
      </c>
      <c r="AU205" s="126" t="s">
        <v>43</v>
      </c>
      <c r="AV205" s="126" t="s">
        <v>43</v>
      </c>
      <c r="AW205" s="126" t="s">
        <v>51</v>
      </c>
      <c r="AX205" s="126" t="s">
        <v>8</v>
      </c>
      <c r="AY205" s="126" t="s">
        <v>73</v>
      </c>
    </row>
    <row r="206" spans="2:65" s="5" customFormat="1" ht="15.75" customHeight="1">
      <c r="B206" s="16"/>
      <c r="C206" s="143" t="s">
        <v>111</v>
      </c>
      <c r="D206" s="143" t="s">
        <v>129</v>
      </c>
      <c r="E206" s="144" t="s">
        <v>296</v>
      </c>
      <c r="F206" s="145" t="s">
        <v>297</v>
      </c>
      <c r="G206" s="146" t="s">
        <v>138</v>
      </c>
      <c r="H206" s="147">
        <v>815.693</v>
      </c>
      <c r="I206" s="148"/>
      <c r="J206" s="149">
        <f>ROUND($I$206*$H$206,2)</f>
        <v>0</v>
      </c>
      <c r="K206" s="145" t="s">
        <v>77</v>
      </c>
      <c r="L206" s="150"/>
      <c r="M206" s="151"/>
      <c r="N206" s="152" t="s">
        <v>31</v>
      </c>
      <c r="O206" s="17"/>
      <c r="P206" s="17"/>
      <c r="Q206" s="112">
        <v>0.001</v>
      </c>
      <c r="R206" s="112">
        <f>$Q$206*$H$206</f>
        <v>0.815693</v>
      </c>
      <c r="S206" s="112">
        <v>0</v>
      </c>
      <c r="T206" s="113">
        <f>$S$206*$H$206</f>
        <v>0</v>
      </c>
      <c r="AR206" s="49" t="s">
        <v>88</v>
      </c>
      <c r="AT206" s="49" t="s">
        <v>129</v>
      </c>
      <c r="AU206" s="49" t="s">
        <v>43</v>
      </c>
      <c r="AY206" s="5" t="s">
        <v>73</v>
      </c>
      <c r="BE206" s="114">
        <f>IF($N$206="základní",$J$206,0)</f>
        <v>0</v>
      </c>
      <c r="BF206" s="114">
        <f>IF($N$206="snížená",$J$206,0)</f>
        <v>0</v>
      </c>
      <c r="BG206" s="114">
        <f>IF($N$206="zákl. přenesená",$J$206,0)</f>
        <v>0</v>
      </c>
      <c r="BH206" s="114">
        <f>IF($N$206="sníž. přenesená",$J$206,0)</f>
        <v>0</v>
      </c>
      <c r="BI206" s="114">
        <f>IF($N$206="nulová",$J$206,0)</f>
        <v>0</v>
      </c>
      <c r="BJ206" s="49" t="s">
        <v>8</v>
      </c>
      <c r="BK206" s="114">
        <f>ROUND($I$206*$H$206,2)</f>
        <v>0</v>
      </c>
      <c r="BL206" s="49" t="s">
        <v>78</v>
      </c>
      <c r="BM206" s="49" t="s">
        <v>481</v>
      </c>
    </row>
    <row r="207" spans="2:47" s="5" customFormat="1" ht="16.5" customHeight="1">
      <c r="B207" s="16"/>
      <c r="C207" s="17"/>
      <c r="D207" s="115" t="s">
        <v>79</v>
      </c>
      <c r="E207" s="17"/>
      <c r="F207" s="116" t="s">
        <v>298</v>
      </c>
      <c r="G207" s="17"/>
      <c r="H207" s="17"/>
      <c r="J207" s="17"/>
      <c r="K207" s="17"/>
      <c r="L207" s="32"/>
      <c r="M207" s="35"/>
      <c r="N207" s="17"/>
      <c r="O207" s="17"/>
      <c r="P207" s="17"/>
      <c r="Q207" s="17"/>
      <c r="R207" s="17"/>
      <c r="S207" s="17"/>
      <c r="T207" s="36"/>
      <c r="AT207" s="5" t="s">
        <v>79</v>
      </c>
      <c r="AU207" s="5" t="s">
        <v>43</v>
      </c>
    </row>
    <row r="208" spans="2:51" s="5" customFormat="1" ht="15.75" customHeight="1">
      <c r="B208" s="119"/>
      <c r="C208" s="120"/>
      <c r="D208" s="117" t="s">
        <v>81</v>
      </c>
      <c r="E208" s="120"/>
      <c r="F208" s="121" t="s">
        <v>482</v>
      </c>
      <c r="G208" s="120"/>
      <c r="H208" s="122">
        <v>815.6925</v>
      </c>
      <c r="J208" s="120"/>
      <c r="K208" s="120"/>
      <c r="L208" s="123"/>
      <c r="M208" s="124"/>
      <c r="N208" s="120"/>
      <c r="O208" s="120"/>
      <c r="P208" s="120"/>
      <c r="Q208" s="120"/>
      <c r="R208" s="120"/>
      <c r="S208" s="120"/>
      <c r="T208" s="125"/>
      <c r="AT208" s="126" t="s">
        <v>81</v>
      </c>
      <c r="AU208" s="126" t="s">
        <v>43</v>
      </c>
      <c r="AV208" s="126" t="s">
        <v>43</v>
      </c>
      <c r="AW208" s="126" t="s">
        <v>51</v>
      </c>
      <c r="AX208" s="126" t="s">
        <v>8</v>
      </c>
      <c r="AY208" s="126" t="s">
        <v>73</v>
      </c>
    </row>
    <row r="209" spans="2:65" s="5" customFormat="1" ht="15.75" customHeight="1">
      <c r="B209" s="16"/>
      <c r="C209" s="103" t="s">
        <v>115</v>
      </c>
      <c r="D209" s="103" t="s">
        <v>75</v>
      </c>
      <c r="E209" s="104" t="s">
        <v>299</v>
      </c>
      <c r="F209" s="105" t="s">
        <v>300</v>
      </c>
      <c r="G209" s="106" t="s">
        <v>119</v>
      </c>
      <c r="H209" s="107">
        <v>815.693</v>
      </c>
      <c r="I209" s="108"/>
      <c r="J209" s="109">
        <f>ROUND($I$209*$H$209,2)</f>
        <v>0</v>
      </c>
      <c r="K209" s="105" t="s">
        <v>303</v>
      </c>
      <c r="L209" s="32"/>
      <c r="M209" s="110"/>
      <c r="N209" s="111" t="s">
        <v>31</v>
      </c>
      <c r="O209" s="17"/>
      <c r="P209" s="17"/>
      <c r="Q209" s="112">
        <v>0</v>
      </c>
      <c r="R209" s="112">
        <f>$Q$209*$H$209</f>
        <v>0</v>
      </c>
      <c r="S209" s="112">
        <v>0</v>
      </c>
      <c r="T209" s="113">
        <f>$S$209*$H$209</f>
        <v>0</v>
      </c>
      <c r="AR209" s="49" t="s">
        <v>78</v>
      </c>
      <c r="AT209" s="49" t="s">
        <v>75</v>
      </c>
      <c r="AU209" s="49" t="s">
        <v>43</v>
      </c>
      <c r="AY209" s="5" t="s">
        <v>73</v>
      </c>
      <c r="BE209" s="114">
        <f>IF($N$209="základní",$J$209,0)</f>
        <v>0</v>
      </c>
      <c r="BF209" s="114">
        <f>IF($N$209="snížená",$J$209,0)</f>
        <v>0</v>
      </c>
      <c r="BG209" s="114">
        <f>IF($N$209="zákl. přenesená",$J$209,0)</f>
        <v>0</v>
      </c>
      <c r="BH209" s="114">
        <f>IF($N$209="sníž. přenesená",$J$209,0)</f>
        <v>0</v>
      </c>
      <c r="BI209" s="114">
        <f>IF($N$209="nulová",$J$209,0)</f>
        <v>0</v>
      </c>
      <c r="BJ209" s="49" t="s">
        <v>8</v>
      </c>
      <c r="BK209" s="114">
        <f>ROUND($I$209*$H$209,2)</f>
        <v>0</v>
      </c>
      <c r="BL209" s="49" t="s">
        <v>78</v>
      </c>
      <c r="BM209" s="49" t="s">
        <v>483</v>
      </c>
    </row>
    <row r="210" spans="2:47" s="5" customFormat="1" ht="16.5" customHeight="1">
      <c r="B210" s="16"/>
      <c r="C210" s="17"/>
      <c r="D210" s="115" t="s">
        <v>79</v>
      </c>
      <c r="E210" s="17"/>
      <c r="F210" s="116" t="s">
        <v>484</v>
      </c>
      <c r="G210" s="17"/>
      <c r="H210" s="17"/>
      <c r="J210" s="17"/>
      <c r="K210" s="17"/>
      <c r="L210" s="32"/>
      <c r="M210" s="35"/>
      <c r="N210" s="17"/>
      <c r="O210" s="17"/>
      <c r="P210" s="17"/>
      <c r="Q210" s="17"/>
      <c r="R210" s="17"/>
      <c r="S210" s="17"/>
      <c r="T210" s="36"/>
      <c r="AT210" s="5" t="s">
        <v>79</v>
      </c>
      <c r="AU210" s="5" t="s">
        <v>43</v>
      </c>
    </row>
    <row r="211" spans="2:63" s="90" customFormat="1" ht="30.75" customHeight="1">
      <c r="B211" s="91"/>
      <c r="C211" s="92"/>
      <c r="D211" s="92" t="s">
        <v>41</v>
      </c>
      <c r="E211" s="101" t="s">
        <v>43</v>
      </c>
      <c r="F211" s="101" t="s">
        <v>139</v>
      </c>
      <c r="G211" s="92"/>
      <c r="H211" s="92"/>
      <c r="J211" s="102">
        <f>$BK$211</f>
        <v>0</v>
      </c>
      <c r="K211" s="92"/>
      <c r="L211" s="95"/>
      <c r="M211" s="96"/>
      <c r="N211" s="92"/>
      <c r="O211" s="92"/>
      <c r="P211" s="97">
        <f>SUM($P$212:$P$269)</f>
        <v>0</v>
      </c>
      <c r="Q211" s="92"/>
      <c r="R211" s="97">
        <f>SUM($R$212:$R$269)</f>
        <v>135.45272676</v>
      </c>
      <c r="S211" s="92"/>
      <c r="T211" s="98">
        <f>SUM($T$212:$T$269)</f>
        <v>0</v>
      </c>
      <c r="AR211" s="99" t="s">
        <v>8</v>
      </c>
      <c r="AT211" s="99" t="s">
        <v>41</v>
      </c>
      <c r="AU211" s="99" t="s">
        <v>8</v>
      </c>
      <c r="AY211" s="99" t="s">
        <v>73</v>
      </c>
      <c r="BK211" s="100">
        <f>SUM($BK$212:$BK$269)</f>
        <v>0</v>
      </c>
    </row>
    <row r="212" spans="2:65" s="5" customFormat="1" ht="15.75" customHeight="1">
      <c r="B212" s="16"/>
      <c r="C212" s="103" t="s">
        <v>144</v>
      </c>
      <c r="D212" s="103" t="s">
        <v>75</v>
      </c>
      <c r="E212" s="104" t="s">
        <v>485</v>
      </c>
      <c r="F212" s="105" t="s">
        <v>486</v>
      </c>
      <c r="G212" s="106" t="s">
        <v>76</v>
      </c>
      <c r="H212" s="107">
        <v>41.2</v>
      </c>
      <c r="I212" s="108"/>
      <c r="J212" s="109">
        <f>ROUND($I$212*$H$212,2)</f>
        <v>0</v>
      </c>
      <c r="K212" s="105" t="s">
        <v>77</v>
      </c>
      <c r="L212" s="32"/>
      <c r="M212" s="110"/>
      <c r="N212" s="111" t="s">
        <v>31</v>
      </c>
      <c r="O212" s="17"/>
      <c r="P212" s="17"/>
      <c r="Q212" s="112">
        <v>0</v>
      </c>
      <c r="R212" s="112">
        <f>$Q$212*$H$212</f>
        <v>0</v>
      </c>
      <c r="S212" s="112">
        <v>0</v>
      </c>
      <c r="T212" s="113">
        <f>$S$212*$H$212</f>
        <v>0</v>
      </c>
      <c r="AR212" s="49" t="s">
        <v>78</v>
      </c>
      <c r="AT212" s="49" t="s">
        <v>75</v>
      </c>
      <c r="AU212" s="49" t="s">
        <v>43</v>
      </c>
      <c r="AY212" s="5" t="s">
        <v>73</v>
      </c>
      <c r="BE212" s="114">
        <f>IF($N$212="základní",$J$212,0)</f>
        <v>0</v>
      </c>
      <c r="BF212" s="114">
        <f>IF($N$212="snížená",$J$212,0)</f>
        <v>0</v>
      </c>
      <c r="BG212" s="114">
        <f>IF($N$212="zákl. přenesená",$J$212,0)</f>
        <v>0</v>
      </c>
      <c r="BH212" s="114">
        <f>IF($N$212="sníž. přenesená",$J$212,0)</f>
        <v>0</v>
      </c>
      <c r="BI212" s="114">
        <f>IF($N$212="nulová",$J$212,0)</f>
        <v>0</v>
      </c>
      <c r="BJ212" s="49" t="s">
        <v>8</v>
      </c>
      <c r="BK212" s="114">
        <f>ROUND($I$212*$H$212,2)</f>
        <v>0</v>
      </c>
      <c r="BL212" s="49" t="s">
        <v>78</v>
      </c>
      <c r="BM212" s="49" t="s">
        <v>487</v>
      </c>
    </row>
    <row r="213" spans="2:47" s="5" customFormat="1" ht="16.5" customHeight="1">
      <c r="B213" s="16"/>
      <c r="C213" s="17"/>
      <c r="D213" s="115" t="s">
        <v>79</v>
      </c>
      <c r="E213" s="17"/>
      <c r="F213" s="116" t="s">
        <v>488</v>
      </c>
      <c r="G213" s="17"/>
      <c r="H213" s="17"/>
      <c r="J213" s="17"/>
      <c r="K213" s="17"/>
      <c r="L213" s="32"/>
      <c r="M213" s="35"/>
      <c r="N213" s="17"/>
      <c r="O213" s="17"/>
      <c r="P213" s="17"/>
      <c r="Q213" s="17"/>
      <c r="R213" s="17"/>
      <c r="S213" s="17"/>
      <c r="T213" s="36"/>
      <c r="AT213" s="5" t="s">
        <v>79</v>
      </c>
      <c r="AU213" s="5" t="s">
        <v>43</v>
      </c>
    </row>
    <row r="214" spans="2:47" s="5" customFormat="1" ht="30.75" customHeight="1">
      <c r="B214" s="16"/>
      <c r="C214" s="17"/>
      <c r="D214" s="117" t="s">
        <v>80</v>
      </c>
      <c r="E214" s="17"/>
      <c r="F214" s="118" t="s">
        <v>489</v>
      </c>
      <c r="G214" s="17"/>
      <c r="H214" s="17"/>
      <c r="J214" s="17"/>
      <c r="K214" s="17"/>
      <c r="L214" s="32"/>
      <c r="M214" s="35"/>
      <c r="N214" s="17"/>
      <c r="O214" s="17"/>
      <c r="P214" s="17"/>
      <c r="Q214" s="17"/>
      <c r="R214" s="17"/>
      <c r="S214" s="17"/>
      <c r="T214" s="36"/>
      <c r="AT214" s="5" t="s">
        <v>80</v>
      </c>
      <c r="AU214" s="5" t="s">
        <v>43</v>
      </c>
    </row>
    <row r="215" spans="2:65" s="5" customFormat="1" ht="15.75" customHeight="1">
      <c r="B215" s="16"/>
      <c r="C215" s="143" t="s">
        <v>145</v>
      </c>
      <c r="D215" s="143" t="s">
        <v>129</v>
      </c>
      <c r="E215" s="144" t="s">
        <v>490</v>
      </c>
      <c r="F215" s="145" t="s">
        <v>491</v>
      </c>
      <c r="G215" s="146" t="s">
        <v>119</v>
      </c>
      <c r="H215" s="147">
        <v>6.18</v>
      </c>
      <c r="I215" s="148"/>
      <c r="J215" s="149">
        <f>ROUND($I$215*$H$215,2)</f>
        <v>0</v>
      </c>
      <c r="K215" s="145" t="s">
        <v>77</v>
      </c>
      <c r="L215" s="150"/>
      <c r="M215" s="151"/>
      <c r="N215" s="152" t="s">
        <v>31</v>
      </c>
      <c r="O215" s="17"/>
      <c r="P215" s="17"/>
      <c r="Q215" s="112">
        <v>2.234</v>
      </c>
      <c r="R215" s="112">
        <f>$Q$215*$H$215</f>
        <v>13.80612</v>
      </c>
      <c r="S215" s="112">
        <v>0</v>
      </c>
      <c r="T215" s="113">
        <f>$S$215*$H$215</f>
        <v>0</v>
      </c>
      <c r="AR215" s="49" t="s">
        <v>88</v>
      </c>
      <c r="AT215" s="49" t="s">
        <v>129</v>
      </c>
      <c r="AU215" s="49" t="s">
        <v>43</v>
      </c>
      <c r="AY215" s="5" t="s">
        <v>73</v>
      </c>
      <c r="BE215" s="114">
        <f>IF($N$215="základní",$J$215,0)</f>
        <v>0</v>
      </c>
      <c r="BF215" s="114">
        <f>IF($N$215="snížená",$J$215,0)</f>
        <v>0</v>
      </c>
      <c r="BG215" s="114">
        <f>IF($N$215="zákl. přenesená",$J$215,0)</f>
        <v>0</v>
      </c>
      <c r="BH215" s="114">
        <f>IF($N$215="sníž. přenesená",$J$215,0)</f>
        <v>0</v>
      </c>
      <c r="BI215" s="114">
        <f>IF($N$215="nulová",$J$215,0)</f>
        <v>0</v>
      </c>
      <c r="BJ215" s="49" t="s">
        <v>8</v>
      </c>
      <c r="BK215" s="114">
        <f>ROUND($I$215*$H$215,2)</f>
        <v>0</v>
      </c>
      <c r="BL215" s="49" t="s">
        <v>78</v>
      </c>
      <c r="BM215" s="49" t="s">
        <v>492</v>
      </c>
    </row>
    <row r="216" spans="2:47" s="5" customFormat="1" ht="16.5" customHeight="1">
      <c r="B216" s="16"/>
      <c r="C216" s="17"/>
      <c r="D216" s="115" t="s">
        <v>79</v>
      </c>
      <c r="E216" s="17"/>
      <c r="F216" s="116" t="s">
        <v>493</v>
      </c>
      <c r="G216" s="17"/>
      <c r="H216" s="17"/>
      <c r="J216" s="17"/>
      <c r="K216" s="17"/>
      <c r="L216" s="32"/>
      <c r="M216" s="35"/>
      <c r="N216" s="17"/>
      <c r="O216" s="17"/>
      <c r="P216" s="17"/>
      <c r="Q216" s="17"/>
      <c r="R216" s="17"/>
      <c r="S216" s="17"/>
      <c r="T216" s="36"/>
      <c r="AT216" s="5" t="s">
        <v>79</v>
      </c>
      <c r="AU216" s="5" t="s">
        <v>43</v>
      </c>
    </row>
    <row r="217" spans="2:47" s="5" customFormat="1" ht="30.75" customHeight="1">
      <c r="B217" s="16"/>
      <c r="C217" s="17"/>
      <c r="D217" s="117" t="s">
        <v>80</v>
      </c>
      <c r="E217" s="17"/>
      <c r="F217" s="118" t="s">
        <v>489</v>
      </c>
      <c r="G217" s="17"/>
      <c r="H217" s="17"/>
      <c r="J217" s="17"/>
      <c r="K217" s="17"/>
      <c r="L217" s="32"/>
      <c r="M217" s="35"/>
      <c r="N217" s="17"/>
      <c r="O217" s="17"/>
      <c r="P217" s="17"/>
      <c r="Q217" s="17"/>
      <c r="R217" s="17"/>
      <c r="S217" s="17"/>
      <c r="T217" s="36"/>
      <c r="AT217" s="5" t="s">
        <v>80</v>
      </c>
      <c r="AU217" s="5" t="s">
        <v>43</v>
      </c>
    </row>
    <row r="218" spans="2:51" s="5" customFormat="1" ht="15.75" customHeight="1">
      <c r="B218" s="119"/>
      <c r="C218" s="120"/>
      <c r="D218" s="117" t="s">
        <v>81</v>
      </c>
      <c r="E218" s="120"/>
      <c r="F218" s="121" t="s">
        <v>494</v>
      </c>
      <c r="G218" s="120"/>
      <c r="H218" s="122">
        <v>6.18</v>
      </c>
      <c r="J218" s="120"/>
      <c r="K218" s="120"/>
      <c r="L218" s="123"/>
      <c r="M218" s="124"/>
      <c r="N218" s="120"/>
      <c r="O218" s="120"/>
      <c r="P218" s="120"/>
      <c r="Q218" s="120"/>
      <c r="R218" s="120"/>
      <c r="S218" s="120"/>
      <c r="T218" s="125"/>
      <c r="AT218" s="126" t="s">
        <v>81</v>
      </c>
      <c r="AU218" s="126" t="s">
        <v>43</v>
      </c>
      <c r="AV218" s="126" t="s">
        <v>43</v>
      </c>
      <c r="AW218" s="126" t="s">
        <v>51</v>
      </c>
      <c r="AX218" s="126" t="s">
        <v>8</v>
      </c>
      <c r="AY218" s="126" t="s">
        <v>73</v>
      </c>
    </row>
    <row r="219" spans="2:65" s="5" customFormat="1" ht="15.75" customHeight="1">
      <c r="B219" s="16"/>
      <c r="C219" s="103" t="s">
        <v>146</v>
      </c>
      <c r="D219" s="103" t="s">
        <v>75</v>
      </c>
      <c r="E219" s="104" t="s">
        <v>257</v>
      </c>
      <c r="F219" s="105" t="s">
        <v>258</v>
      </c>
      <c r="G219" s="106" t="s">
        <v>76</v>
      </c>
      <c r="H219" s="107">
        <v>41.2</v>
      </c>
      <c r="I219" s="108"/>
      <c r="J219" s="109">
        <f>ROUND($I$219*$H$219,2)</f>
        <v>0</v>
      </c>
      <c r="K219" s="105" t="s">
        <v>77</v>
      </c>
      <c r="L219" s="32"/>
      <c r="M219" s="110"/>
      <c r="N219" s="111" t="s">
        <v>31</v>
      </c>
      <c r="O219" s="17"/>
      <c r="P219" s="17"/>
      <c r="Q219" s="112">
        <v>0.00538</v>
      </c>
      <c r="R219" s="112">
        <f>$Q$219*$H$219</f>
        <v>0.22165600000000002</v>
      </c>
      <c r="S219" s="112">
        <v>0</v>
      </c>
      <c r="T219" s="113">
        <f>$S$219*$H$219</f>
        <v>0</v>
      </c>
      <c r="AR219" s="49" t="s">
        <v>78</v>
      </c>
      <c r="AT219" s="49" t="s">
        <v>75</v>
      </c>
      <c r="AU219" s="49" t="s">
        <v>43</v>
      </c>
      <c r="AY219" s="5" t="s">
        <v>73</v>
      </c>
      <c r="BE219" s="114">
        <f>IF($N$219="základní",$J$219,0)</f>
        <v>0</v>
      </c>
      <c r="BF219" s="114">
        <f>IF($N$219="snížená",$J$219,0)</f>
        <v>0</v>
      </c>
      <c r="BG219" s="114">
        <f>IF($N$219="zákl. přenesená",$J$219,0)</f>
        <v>0</v>
      </c>
      <c r="BH219" s="114">
        <f>IF($N$219="sníž. přenesená",$J$219,0)</f>
        <v>0</v>
      </c>
      <c r="BI219" s="114">
        <f>IF($N$219="nulová",$J$219,0)</f>
        <v>0</v>
      </c>
      <c r="BJ219" s="49" t="s">
        <v>8</v>
      </c>
      <c r="BK219" s="114">
        <f>ROUND($I$219*$H$219,2)</f>
        <v>0</v>
      </c>
      <c r="BL219" s="49" t="s">
        <v>78</v>
      </c>
      <c r="BM219" s="49" t="s">
        <v>495</v>
      </c>
    </row>
    <row r="220" spans="2:47" s="5" customFormat="1" ht="16.5" customHeight="1">
      <c r="B220" s="16"/>
      <c r="C220" s="17"/>
      <c r="D220" s="115" t="s">
        <v>79</v>
      </c>
      <c r="E220" s="17"/>
      <c r="F220" s="116" t="s">
        <v>259</v>
      </c>
      <c r="G220" s="17"/>
      <c r="H220" s="17"/>
      <c r="J220" s="17"/>
      <c r="K220" s="17"/>
      <c r="L220" s="32"/>
      <c r="M220" s="35"/>
      <c r="N220" s="17"/>
      <c r="O220" s="17"/>
      <c r="P220" s="17"/>
      <c r="Q220" s="17"/>
      <c r="R220" s="17"/>
      <c r="S220" s="17"/>
      <c r="T220" s="36"/>
      <c r="AT220" s="5" t="s">
        <v>79</v>
      </c>
      <c r="AU220" s="5" t="s">
        <v>43</v>
      </c>
    </row>
    <row r="221" spans="2:47" s="5" customFormat="1" ht="30.75" customHeight="1">
      <c r="B221" s="16"/>
      <c r="C221" s="17"/>
      <c r="D221" s="117" t="s">
        <v>80</v>
      </c>
      <c r="E221" s="17"/>
      <c r="F221" s="118" t="s">
        <v>489</v>
      </c>
      <c r="G221" s="17"/>
      <c r="H221" s="17"/>
      <c r="J221" s="17"/>
      <c r="K221" s="17"/>
      <c r="L221" s="32"/>
      <c r="M221" s="35"/>
      <c r="N221" s="17"/>
      <c r="O221" s="17"/>
      <c r="P221" s="17"/>
      <c r="Q221" s="17"/>
      <c r="R221" s="17"/>
      <c r="S221" s="17"/>
      <c r="T221" s="36"/>
      <c r="AT221" s="5" t="s">
        <v>80</v>
      </c>
      <c r="AU221" s="5" t="s">
        <v>43</v>
      </c>
    </row>
    <row r="222" spans="2:65" s="5" customFormat="1" ht="15.75" customHeight="1">
      <c r="B222" s="16"/>
      <c r="C222" s="103" t="s">
        <v>147</v>
      </c>
      <c r="D222" s="103" t="s">
        <v>75</v>
      </c>
      <c r="E222" s="104" t="s">
        <v>257</v>
      </c>
      <c r="F222" s="105" t="s">
        <v>258</v>
      </c>
      <c r="G222" s="106" t="s">
        <v>76</v>
      </c>
      <c r="H222" s="107">
        <v>1501</v>
      </c>
      <c r="I222" s="108"/>
      <c r="J222" s="109">
        <f>ROUND($I$222*$H$222,2)</f>
        <v>0</v>
      </c>
      <c r="K222" s="105" t="s">
        <v>77</v>
      </c>
      <c r="L222" s="32"/>
      <c r="M222" s="110"/>
      <c r="N222" s="111" t="s">
        <v>31</v>
      </c>
      <c r="O222" s="17"/>
      <c r="P222" s="17"/>
      <c r="Q222" s="112">
        <v>0.00538</v>
      </c>
      <c r="R222" s="112">
        <f>$Q$222*$H$222</f>
        <v>8.075380000000001</v>
      </c>
      <c r="S222" s="112">
        <v>0</v>
      </c>
      <c r="T222" s="113">
        <f>$S$222*$H$222</f>
        <v>0</v>
      </c>
      <c r="AR222" s="49" t="s">
        <v>78</v>
      </c>
      <c r="AT222" s="49" t="s">
        <v>75</v>
      </c>
      <c r="AU222" s="49" t="s">
        <v>43</v>
      </c>
      <c r="AY222" s="5" t="s">
        <v>73</v>
      </c>
      <c r="BE222" s="114">
        <f>IF($N$222="základní",$J$222,0)</f>
        <v>0</v>
      </c>
      <c r="BF222" s="114">
        <f>IF($N$222="snížená",$J$222,0)</f>
        <v>0</v>
      </c>
      <c r="BG222" s="114">
        <f>IF($N$222="zákl. přenesená",$J$222,0)</f>
        <v>0</v>
      </c>
      <c r="BH222" s="114">
        <f>IF($N$222="sníž. přenesená",$J$222,0)</f>
        <v>0</v>
      </c>
      <c r="BI222" s="114">
        <f>IF($N$222="nulová",$J$222,0)</f>
        <v>0</v>
      </c>
      <c r="BJ222" s="49" t="s">
        <v>8</v>
      </c>
      <c r="BK222" s="114">
        <f>ROUND($I$222*$H$222,2)</f>
        <v>0</v>
      </c>
      <c r="BL222" s="49" t="s">
        <v>78</v>
      </c>
      <c r="BM222" s="49" t="s">
        <v>496</v>
      </c>
    </row>
    <row r="223" spans="2:47" s="5" customFormat="1" ht="16.5" customHeight="1">
      <c r="B223" s="16"/>
      <c r="C223" s="17"/>
      <c r="D223" s="115" t="s">
        <v>79</v>
      </c>
      <c r="E223" s="17"/>
      <c r="F223" s="116" t="s">
        <v>259</v>
      </c>
      <c r="G223" s="17"/>
      <c r="H223" s="17"/>
      <c r="J223" s="17"/>
      <c r="K223" s="17"/>
      <c r="L223" s="32"/>
      <c r="M223" s="35"/>
      <c r="N223" s="17"/>
      <c r="O223" s="17"/>
      <c r="P223" s="17"/>
      <c r="Q223" s="17"/>
      <c r="R223" s="17"/>
      <c r="S223" s="17"/>
      <c r="T223" s="36"/>
      <c r="AT223" s="5" t="s">
        <v>79</v>
      </c>
      <c r="AU223" s="5" t="s">
        <v>43</v>
      </c>
    </row>
    <row r="224" spans="2:47" s="5" customFormat="1" ht="44.25" customHeight="1">
      <c r="B224" s="16"/>
      <c r="C224" s="17"/>
      <c r="D224" s="117" t="s">
        <v>80</v>
      </c>
      <c r="E224" s="17"/>
      <c r="F224" s="118" t="s">
        <v>260</v>
      </c>
      <c r="G224" s="17"/>
      <c r="H224" s="17"/>
      <c r="J224" s="17"/>
      <c r="K224" s="17"/>
      <c r="L224" s="32"/>
      <c r="M224" s="35"/>
      <c r="N224" s="17"/>
      <c r="O224" s="17"/>
      <c r="P224" s="17"/>
      <c r="Q224" s="17"/>
      <c r="R224" s="17"/>
      <c r="S224" s="17"/>
      <c r="T224" s="36"/>
      <c r="AT224" s="5" t="s">
        <v>80</v>
      </c>
      <c r="AU224" s="5" t="s">
        <v>43</v>
      </c>
    </row>
    <row r="225" spans="2:51" s="5" customFormat="1" ht="15.75" customHeight="1">
      <c r="B225" s="119"/>
      <c r="C225" s="120"/>
      <c r="D225" s="117" t="s">
        <v>81</v>
      </c>
      <c r="E225" s="120"/>
      <c r="F225" s="121" t="s">
        <v>261</v>
      </c>
      <c r="G225" s="120"/>
      <c r="H225" s="122">
        <v>1015</v>
      </c>
      <c r="J225" s="120"/>
      <c r="K225" s="120"/>
      <c r="L225" s="123"/>
      <c r="M225" s="124"/>
      <c r="N225" s="120"/>
      <c r="O225" s="120"/>
      <c r="P225" s="120"/>
      <c r="Q225" s="120"/>
      <c r="R225" s="120"/>
      <c r="S225" s="120"/>
      <c r="T225" s="125"/>
      <c r="AT225" s="126" t="s">
        <v>81</v>
      </c>
      <c r="AU225" s="126" t="s">
        <v>43</v>
      </c>
      <c r="AV225" s="126" t="s">
        <v>43</v>
      </c>
      <c r="AW225" s="126" t="s">
        <v>51</v>
      </c>
      <c r="AX225" s="126" t="s">
        <v>42</v>
      </c>
      <c r="AY225" s="126" t="s">
        <v>73</v>
      </c>
    </row>
    <row r="226" spans="2:51" s="5" customFormat="1" ht="15.75" customHeight="1">
      <c r="B226" s="119"/>
      <c r="C226" s="120"/>
      <c r="D226" s="117" t="s">
        <v>81</v>
      </c>
      <c r="E226" s="120"/>
      <c r="F226" s="121" t="s">
        <v>262</v>
      </c>
      <c r="G226" s="120"/>
      <c r="H226" s="122">
        <v>210</v>
      </c>
      <c r="J226" s="120"/>
      <c r="K226" s="120"/>
      <c r="L226" s="123"/>
      <c r="M226" s="124"/>
      <c r="N226" s="120"/>
      <c r="O226" s="120"/>
      <c r="P226" s="120"/>
      <c r="Q226" s="120"/>
      <c r="R226" s="120"/>
      <c r="S226" s="120"/>
      <c r="T226" s="125"/>
      <c r="AT226" s="126" t="s">
        <v>81</v>
      </c>
      <c r="AU226" s="126" t="s">
        <v>43</v>
      </c>
      <c r="AV226" s="126" t="s">
        <v>43</v>
      </c>
      <c r="AW226" s="126" t="s">
        <v>51</v>
      </c>
      <c r="AX226" s="126" t="s">
        <v>42</v>
      </c>
      <c r="AY226" s="126" t="s">
        <v>73</v>
      </c>
    </row>
    <row r="227" spans="2:51" s="5" customFormat="1" ht="15.75" customHeight="1">
      <c r="B227" s="119"/>
      <c r="C227" s="120"/>
      <c r="D227" s="117" t="s">
        <v>81</v>
      </c>
      <c r="E227" s="120"/>
      <c r="F227" s="121" t="s">
        <v>263</v>
      </c>
      <c r="G227" s="120"/>
      <c r="H227" s="122">
        <v>108</v>
      </c>
      <c r="J227" s="120"/>
      <c r="K227" s="120"/>
      <c r="L227" s="123"/>
      <c r="M227" s="124"/>
      <c r="N227" s="120"/>
      <c r="O227" s="120"/>
      <c r="P227" s="120"/>
      <c r="Q227" s="120"/>
      <c r="R227" s="120"/>
      <c r="S227" s="120"/>
      <c r="T227" s="125"/>
      <c r="AT227" s="126" t="s">
        <v>81</v>
      </c>
      <c r="AU227" s="126" t="s">
        <v>43</v>
      </c>
      <c r="AV227" s="126" t="s">
        <v>43</v>
      </c>
      <c r="AW227" s="126" t="s">
        <v>51</v>
      </c>
      <c r="AX227" s="126" t="s">
        <v>42</v>
      </c>
      <c r="AY227" s="126" t="s">
        <v>73</v>
      </c>
    </row>
    <row r="228" spans="2:51" s="5" customFormat="1" ht="15.75" customHeight="1">
      <c r="B228" s="119"/>
      <c r="C228" s="120"/>
      <c r="D228" s="117" t="s">
        <v>81</v>
      </c>
      <c r="E228" s="120"/>
      <c r="F228" s="121" t="s">
        <v>264</v>
      </c>
      <c r="G228" s="120"/>
      <c r="H228" s="122">
        <v>168</v>
      </c>
      <c r="J228" s="120"/>
      <c r="K228" s="120"/>
      <c r="L228" s="123"/>
      <c r="M228" s="124"/>
      <c r="N228" s="120"/>
      <c r="O228" s="120"/>
      <c r="P228" s="120"/>
      <c r="Q228" s="120"/>
      <c r="R228" s="120"/>
      <c r="S228" s="120"/>
      <c r="T228" s="125"/>
      <c r="AT228" s="126" t="s">
        <v>81</v>
      </c>
      <c r="AU228" s="126" t="s">
        <v>43</v>
      </c>
      <c r="AV228" s="126" t="s">
        <v>43</v>
      </c>
      <c r="AW228" s="126" t="s">
        <v>51</v>
      </c>
      <c r="AX228" s="126" t="s">
        <v>42</v>
      </c>
      <c r="AY228" s="126" t="s">
        <v>73</v>
      </c>
    </row>
    <row r="229" spans="2:51" s="5" customFormat="1" ht="15.75" customHeight="1">
      <c r="B229" s="135"/>
      <c r="C229" s="136"/>
      <c r="D229" s="117" t="s">
        <v>81</v>
      </c>
      <c r="E229" s="136"/>
      <c r="F229" s="137" t="s">
        <v>120</v>
      </c>
      <c r="G229" s="136"/>
      <c r="H229" s="138">
        <v>1501</v>
      </c>
      <c r="J229" s="136"/>
      <c r="K229" s="136"/>
      <c r="L229" s="139"/>
      <c r="M229" s="140"/>
      <c r="N229" s="136"/>
      <c r="O229" s="136"/>
      <c r="P229" s="136"/>
      <c r="Q229" s="136"/>
      <c r="R229" s="136"/>
      <c r="S229" s="136"/>
      <c r="T229" s="141"/>
      <c r="AT229" s="142" t="s">
        <v>81</v>
      </c>
      <c r="AU229" s="142" t="s">
        <v>43</v>
      </c>
      <c r="AV229" s="142" t="s">
        <v>78</v>
      </c>
      <c r="AW229" s="142" t="s">
        <v>51</v>
      </c>
      <c r="AX229" s="142" t="s">
        <v>8</v>
      </c>
      <c r="AY229" s="142" t="s">
        <v>73</v>
      </c>
    </row>
    <row r="230" spans="2:65" s="5" customFormat="1" ht="15.75" customHeight="1">
      <c r="B230" s="16"/>
      <c r="C230" s="103" t="s">
        <v>148</v>
      </c>
      <c r="D230" s="103" t="s">
        <v>75</v>
      </c>
      <c r="E230" s="104" t="s">
        <v>236</v>
      </c>
      <c r="F230" s="105" t="s">
        <v>237</v>
      </c>
      <c r="G230" s="106" t="s">
        <v>83</v>
      </c>
      <c r="H230" s="107">
        <v>240</v>
      </c>
      <c r="I230" s="108"/>
      <c r="J230" s="109">
        <f>ROUND($I$230*$H$230,2)</f>
        <v>0</v>
      </c>
      <c r="K230" s="105" t="s">
        <v>77</v>
      </c>
      <c r="L230" s="32"/>
      <c r="M230" s="110"/>
      <c r="N230" s="111" t="s">
        <v>31</v>
      </c>
      <c r="O230" s="17"/>
      <c r="P230" s="17"/>
      <c r="Q230" s="112">
        <v>0.00369</v>
      </c>
      <c r="R230" s="112">
        <f>$Q$230*$H$230</f>
        <v>0.8856</v>
      </c>
      <c r="S230" s="112">
        <v>0</v>
      </c>
      <c r="T230" s="113">
        <f>$S$230*$H$230</f>
        <v>0</v>
      </c>
      <c r="AR230" s="49" t="s">
        <v>78</v>
      </c>
      <c r="AT230" s="49" t="s">
        <v>75</v>
      </c>
      <c r="AU230" s="49" t="s">
        <v>43</v>
      </c>
      <c r="AY230" s="5" t="s">
        <v>73</v>
      </c>
      <c r="BE230" s="114">
        <f>IF($N$230="základní",$J$230,0)</f>
        <v>0</v>
      </c>
      <c r="BF230" s="114">
        <f>IF($N$230="snížená",$J$230,0)</f>
        <v>0</v>
      </c>
      <c r="BG230" s="114">
        <f>IF($N$230="zákl. přenesená",$J$230,0)</f>
        <v>0</v>
      </c>
      <c r="BH230" s="114">
        <f>IF($N$230="sníž. přenesená",$J$230,0)</f>
        <v>0</v>
      </c>
      <c r="BI230" s="114">
        <f>IF($N$230="nulová",$J$230,0)</f>
        <v>0</v>
      </c>
      <c r="BJ230" s="49" t="s">
        <v>8</v>
      </c>
      <c r="BK230" s="114">
        <f>ROUND($I$230*$H$230,2)</f>
        <v>0</v>
      </c>
      <c r="BL230" s="49" t="s">
        <v>78</v>
      </c>
      <c r="BM230" s="49" t="s">
        <v>497</v>
      </c>
    </row>
    <row r="231" spans="2:47" s="5" customFormat="1" ht="16.5" customHeight="1">
      <c r="B231" s="16"/>
      <c r="C231" s="17"/>
      <c r="D231" s="115" t="s">
        <v>79</v>
      </c>
      <c r="E231" s="17"/>
      <c r="F231" s="116" t="s">
        <v>238</v>
      </c>
      <c r="G231" s="17"/>
      <c r="H231" s="17"/>
      <c r="J231" s="17"/>
      <c r="K231" s="17"/>
      <c r="L231" s="32"/>
      <c r="M231" s="35"/>
      <c r="N231" s="17"/>
      <c r="O231" s="17"/>
      <c r="P231" s="17"/>
      <c r="Q231" s="17"/>
      <c r="R231" s="17"/>
      <c r="S231" s="17"/>
      <c r="T231" s="36"/>
      <c r="AT231" s="5" t="s">
        <v>79</v>
      </c>
      <c r="AU231" s="5" t="s">
        <v>43</v>
      </c>
    </row>
    <row r="232" spans="2:51" s="5" customFormat="1" ht="15.75" customHeight="1">
      <c r="B232" s="119"/>
      <c r="C232" s="120"/>
      <c r="D232" s="117" t="s">
        <v>81</v>
      </c>
      <c r="E232" s="120"/>
      <c r="F232" s="121" t="s">
        <v>498</v>
      </c>
      <c r="G232" s="120"/>
      <c r="H232" s="122">
        <v>240</v>
      </c>
      <c r="J232" s="120"/>
      <c r="K232" s="120"/>
      <c r="L232" s="123"/>
      <c r="M232" s="124"/>
      <c r="N232" s="120"/>
      <c r="O232" s="120"/>
      <c r="P232" s="120"/>
      <c r="Q232" s="120"/>
      <c r="R232" s="120"/>
      <c r="S232" s="120"/>
      <c r="T232" s="125"/>
      <c r="AT232" s="126" t="s">
        <v>81</v>
      </c>
      <c r="AU232" s="126" t="s">
        <v>43</v>
      </c>
      <c r="AV232" s="126" t="s">
        <v>43</v>
      </c>
      <c r="AW232" s="126" t="s">
        <v>51</v>
      </c>
      <c r="AX232" s="126" t="s">
        <v>8</v>
      </c>
      <c r="AY232" s="126" t="s">
        <v>73</v>
      </c>
    </row>
    <row r="233" spans="2:65" s="5" customFormat="1" ht="15.75" customHeight="1">
      <c r="B233" s="16"/>
      <c r="C233" s="103" t="s">
        <v>149</v>
      </c>
      <c r="D233" s="103" t="s">
        <v>75</v>
      </c>
      <c r="E233" s="104" t="s">
        <v>252</v>
      </c>
      <c r="F233" s="105" t="s">
        <v>253</v>
      </c>
      <c r="G233" s="106" t="s">
        <v>83</v>
      </c>
      <c r="H233" s="107">
        <v>10</v>
      </c>
      <c r="I233" s="108"/>
      <c r="J233" s="109">
        <f>ROUND($I$233*$H$233,2)</f>
        <v>0</v>
      </c>
      <c r="K233" s="105" t="s">
        <v>77</v>
      </c>
      <c r="L233" s="32"/>
      <c r="M233" s="110"/>
      <c r="N233" s="111" t="s">
        <v>31</v>
      </c>
      <c r="O233" s="17"/>
      <c r="P233" s="17"/>
      <c r="Q233" s="112">
        <v>0.00262</v>
      </c>
      <c r="R233" s="112">
        <f>$Q$233*$H$233</f>
        <v>0.0262</v>
      </c>
      <c r="S233" s="112">
        <v>0</v>
      </c>
      <c r="T233" s="113">
        <f>$S$233*$H$233</f>
        <v>0</v>
      </c>
      <c r="AR233" s="49" t="s">
        <v>78</v>
      </c>
      <c r="AT233" s="49" t="s">
        <v>75</v>
      </c>
      <c r="AU233" s="49" t="s">
        <v>43</v>
      </c>
      <c r="AY233" s="5" t="s">
        <v>73</v>
      </c>
      <c r="BE233" s="114">
        <f>IF($N$233="základní",$J$233,0)</f>
        <v>0</v>
      </c>
      <c r="BF233" s="114">
        <f>IF($N$233="snížená",$J$233,0)</f>
        <v>0</v>
      </c>
      <c r="BG233" s="114">
        <f>IF($N$233="zákl. přenesená",$J$233,0)</f>
        <v>0</v>
      </c>
      <c r="BH233" s="114">
        <f>IF($N$233="sníž. přenesená",$J$233,0)</f>
        <v>0</v>
      </c>
      <c r="BI233" s="114">
        <f>IF($N$233="nulová",$J$233,0)</f>
        <v>0</v>
      </c>
      <c r="BJ233" s="49" t="s">
        <v>8</v>
      </c>
      <c r="BK233" s="114">
        <f>ROUND($I$233*$H$233,2)</f>
        <v>0</v>
      </c>
      <c r="BL233" s="49" t="s">
        <v>78</v>
      </c>
      <c r="BM233" s="49" t="s">
        <v>499</v>
      </c>
    </row>
    <row r="234" spans="2:47" s="5" customFormat="1" ht="16.5" customHeight="1">
      <c r="B234" s="16"/>
      <c r="C234" s="17"/>
      <c r="D234" s="115" t="s">
        <v>79</v>
      </c>
      <c r="E234" s="17"/>
      <c r="F234" s="116" t="s">
        <v>254</v>
      </c>
      <c r="G234" s="17"/>
      <c r="H234" s="17"/>
      <c r="J234" s="17"/>
      <c r="K234" s="17"/>
      <c r="L234" s="32"/>
      <c r="M234" s="35"/>
      <c r="N234" s="17"/>
      <c r="O234" s="17"/>
      <c r="P234" s="17"/>
      <c r="Q234" s="17"/>
      <c r="R234" s="17"/>
      <c r="S234" s="17"/>
      <c r="T234" s="36"/>
      <c r="AT234" s="5" t="s">
        <v>79</v>
      </c>
      <c r="AU234" s="5" t="s">
        <v>43</v>
      </c>
    </row>
    <row r="235" spans="2:47" s="5" customFormat="1" ht="30.75" customHeight="1">
      <c r="B235" s="16"/>
      <c r="C235" s="17"/>
      <c r="D235" s="117" t="s">
        <v>80</v>
      </c>
      <c r="E235" s="17"/>
      <c r="F235" s="118" t="s">
        <v>500</v>
      </c>
      <c r="G235" s="17"/>
      <c r="H235" s="17"/>
      <c r="J235" s="17"/>
      <c r="K235" s="17"/>
      <c r="L235" s="32"/>
      <c r="M235" s="35"/>
      <c r="N235" s="17"/>
      <c r="O235" s="17"/>
      <c r="P235" s="17"/>
      <c r="Q235" s="17"/>
      <c r="R235" s="17"/>
      <c r="S235" s="17"/>
      <c r="T235" s="36"/>
      <c r="AT235" s="5" t="s">
        <v>80</v>
      </c>
      <c r="AU235" s="5" t="s">
        <v>43</v>
      </c>
    </row>
    <row r="236" spans="2:65" s="5" customFormat="1" ht="15.75" customHeight="1">
      <c r="B236" s="16"/>
      <c r="C236" s="103" t="s">
        <v>150</v>
      </c>
      <c r="D236" s="103" t="s">
        <v>75</v>
      </c>
      <c r="E236" s="104" t="s">
        <v>282</v>
      </c>
      <c r="F236" s="105" t="s">
        <v>283</v>
      </c>
      <c r="G236" s="106" t="s">
        <v>130</v>
      </c>
      <c r="H236" s="107">
        <v>720</v>
      </c>
      <c r="I236" s="108"/>
      <c r="J236" s="109">
        <f>ROUND($I$236*$H$236,2)</f>
        <v>0</v>
      </c>
      <c r="K236" s="105" t="s">
        <v>77</v>
      </c>
      <c r="L236" s="32"/>
      <c r="M236" s="110"/>
      <c r="N236" s="111" t="s">
        <v>31</v>
      </c>
      <c r="O236" s="17"/>
      <c r="P236" s="17"/>
      <c r="Q236" s="112">
        <v>0.00025</v>
      </c>
      <c r="R236" s="112">
        <f>$Q$236*$H$236</f>
        <v>0.18</v>
      </c>
      <c r="S236" s="112">
        <v>0</v>
      </c>
      <c r="T236" s="113">
        <f>$S$236*$H$236</f>
        <v>0</v>
      </c>
      <c r="AR236" s="49" t="s">
        <v>78</v>
      </c>
      <c r="AT236" s="49" t="s">
        <v>75</v>
      </c>
      <c r="AU236" s="49" t="s">
        <v>43</v>
      </c>
      <c r="AY236" s="5" t="s">
        <v>73</v>
      </c>
      <c r="BE236" s="114">
        <f>IF($N$236="základní",$J$236,0)</f>
        <v>0</v>
      </c>
      <c r="BF236" s="114">
        <f>IF($N$236="snížená",$J$236,0)</f>
        <v>0</v>
      </c>
      <c r="BG236" s="114">
        <f>IF($N$236="zákl. přenesená",$J$236,0)</f>
        <v>0</v>
      </c>
      <c r="BH236" s="114">
        <f>IF($N$236="sníž. přenesená",$J$236,0)</f>
        <v>0</v>
      </c>
      <c r="BI236" s="114">
        <f>IF($N$236="nulová",$J$236,0)</f>
        <v>0</v>
      </c>
      <c r="BJ236" s="49" t="s">
        <v>8</v>
      </c>
      <c r="BK236" s="114">
        <f>ROUND($I$236*$H$236,2)</f>
        <v>0</v>
      </c>
      <c r="BL236" s="49" t="s">
        <v>78</v>
      </c>
      <c r="BM236" s="49" t="s">
        <v>501</v>
      </c>
    </row>
    <row r="237" spans="2:47" s="5" customFormat="1" ht="16.5" customHeight="1">
      <c r="B237" s="16"/>
      <c r="C237" s="17"/>
      <c r="D237" s="115" t="s">
        <v>79</v>
      </c>
      <c r="E237" s="17"/>
      <c r="F237" s="116" t="s">
        <v>284</v>
      </c>
      <c r="G237" s="17"/>
      <c r="H237" s="17"/>
      <c r="J237" s="17"/>
      <c r="K237" s="17"/>
      <c r="L237" s="32"/>
      <c r="M237" s="35"/>
      <c r="N237" s="17"/>
      <c r="O237" s="17"/>
      <c r="P237" s="17"/>
      <c r="Q237" s="17"/>
      <c r="R237" s="17"/>
      <c r="S237" s="17"/>
      <c r="T237" s="36"/>
      <c r="AT237" s="5" t="s">
        <v>79</v>
      </c>
      <c r="AU237" s="5" t="s">
        <v>43</v>
      </c>
    </row>
    <row r="238" spans="2:47" s="5" customFormat="1" ht="30.75" customHeight="1">
      <c r="B238" s="16"/>
      <c r="C238" s="17"/>
      <c r="D238" s="117" t="s">
        <v>80</v>
      </c>
      <c r="E238" s="17"/>
      <c r="F238" s="118" t="s">
        <v>502</v>
      </c>
      <c r="G238" s="17"/>
      <c r="H238" s="17"/>
      <c r="J238" s="17"/>
      <c r="K238" s="17"/>
      <c r="L238" s="32"/>
      <c r="M238" s="35"/>
      <c r="N238" s="17"/>
      <c r="O238" s="17"/>
      <c r="P238" s="17"/>
      <c r="Q238" s="17"/>
      <c r="R238" s="17"/>
      <c r="S238" s="17"/>
      <c r="T238" s="36"/>
      <c r="AT238" s="5" t="s">
        <v>80</v>
      </c>
      <c r="AU238" s="5" t="s">
        <v>43</v>
      </c>
    </row>
    <row r="239" spans="2:65" s="5" customFormat="1" ht="15.75" customHeight="1">
      <c r="B239" s="16"/>
      <c r="C239" s="103" t="s">
        <v>151</v>
      </c>
      <c r="D239" s="103" t="s">
        <v>75</v>
      </c>
      <c r="E239" s="104" t="s">
        <v>285</v>
      </c>
      <c r="F239" s="105" t="s">
        <v>286</v>
      </c>
      <c r="G239" s="106" t="s">
        <v>130</v>
      </c>
      <c r="H239" s="107">
        <v>270</v>
      </c>
      <c r="I239" s="108"/>
      <c r="J239" s="109">
        <f>ROUND($I$239*$H$239,2)</f>
        <v>0</v>
      </c>
      <c r="K239" s="105" t="s">
        <v>77</v>
      </c>
      <c r="L239" s="32"/>
      <c r="M239" s="110"/>
      <c r="N239" s="111" t="s">
        <v>31</v>
      </c>
      <c r="O239" s="17"/>
      <c r="P239" s="17"/>
      <c r="Q239" s="112">
        <v>0.00052</v>
      </c>
      <c r="R239" s="112">
        <f>$Q$239*$H$239</f>
        <v>0.1404</v>
      </c>
      <c r="S239" s="112">
        <v>0</v>
      </c>
      <c r="T239" s="113">
        <f>$S$239*$H$239</f>
        <v>0</v>
      </c>
      <c r="AR239" s="49" t="s">
        <v>78</v>
      </c>
      <c r="AT239" s="49" t="s">
        <v>75</v>
      </c>
      <c r="AU239" s="49" t="s">
        <v>43</v>
      </c>
      <c r="AY239" s="5" t="s">
        <v>73</v>
      </c>
      <c r="BE239" s="114">
        <f>IF($N$239="základní",$J$239,0)</f>
        <v>0</v>
      </c>
      <c r="BF239" s="114">
        <f>IF($N$239="snížená",$J$239,0)</f>
        <v>0</v>
      </c>
      <c r="BG239" s="114">
        <f>IF($N$239="zákl. přenesená",$J$239,0)</f>
        <v>0</v>
      </c>
      <c r="BH239" s="114">
        <f>IF($N$239="sníž. přenesená",$J$239,0)</f>
        <v>0</v>
      </c>
      <c r="BI239" s="114">
        <f>IF($N$239="nulová",$J$239,0)</f>
        <v>0</v>
      </c>
      <c r="BJ239" s="49" t="s">
        <v>8</v>
      </c>
      <c r="BK239" s="114">
        <f>ROUND($I$239*$H$239,2)</f>
        <v>0</v>
      </c>
      <c r="BL239" s="49" t="s">
        <v>78</v>
      </c>
      <c r="BM239" s="49" t="s">
        <v>503</v>
      </c>
    </row>
    <row r="240" spans="2:47" s="5" customFormat="1" ht="16.5" customHeight="1">
      <c r="B240" s="16"/>
      <c r="C240" s="17"/>
      <c r="D240" s="115" t="s">
        <v>79</v>
      </c>
      <c r="E240" s="17"/>
      <c r="F240" s="116" t="s">
        <v>287</v>
      </c>
      <c r="G240" s="17"/>
      <c r="H240" s="17"/>
      <c r="J240" s="17"/>
      <c r="K240" s="17"/>
      <c r="L240" s="32"/>
      <c r="M240" s="35"/>
      <c r="N240" s="17"/>
      <c r="O240" s="17"/>
      <c r="P240" s="17"/>
      <c r="Q240" s="17"/>
      <c r="R240" s="17"/>
      <c r="S240" s="17"/>
      <c r="T240" s="36"/>
      <c r="AT240" s="5" t="s">
        <v>79</v>
      </c>
      <c r="AU240" s="5" t="s">
        <v>43</v>
      </c>
    </row>
    <row r="241" spans="2:47" s="5" customFormat="1" ht="30.75" customHeight="1">
      <c r="B241" s="16"/>
      <c r="C241" s="17"/>
      <c r="D241" s="117" t="s">
        <v>80</v>
      </c>
      <c r="E241" s="17"/>
      <c r="F241" s="118" t="s">
        <v>504</v>
      </c>
      <c r="G241" s="17"/>
      <c r="H241" s="17"/>
      <c r="J241" s="17"/>
      <c r="K241" s="17"/>
      <c r="L241" s="32"/>
      <c r="M241" s="35"/>
      <c r="N241" s="17"/>
      <c r="O241" s="17"/>
      <c r="P241" s="17"/>
      <c r="Q241" s="17"/>
      <c r="R241" s="17"/>
      <c r="S241" s="17"/>
      <c r="T241" s="36"/>
      <c r="AT241" s="5" t="s">
        <v>80</v>
      </c>
      <c r="AU241" s="5" t="s">
        <v>43</v>
      </c>
    </row>
    <row r="242" spans="2:65" s="5" customFormat="1" ht="15.75" customHeight="1">
      <c r="B242" s="16"/>
      <c r="C242" s="103" t="s">
        <v>152</v>
      </c>
      <c r="D242" s="103" t="s">
        <v>75</v>
      </c>
      <c r="E242" s="104" t="s">
        <v>228</v>
      </c>
      <c r="F242" s="105" t="s">
        <v>229</v>
      </c>
      <c r="G242" s="106" t="s">
        <v>226</v>
      </c>
      <c r="H242" s="107">
        <v>243</v>
      </c>
      <c r="I242" s="108"/>
      <c r="J242" s="109">
        <f>ROUND($I$242*$H$242,2)</f>
        <v>0</v>
      </c>
      <c r="K242" s="105"/>
      <c r="L242" s="32"/>
      <c r="M242" s="110"/>
      <c r="N242" s="111" t="s">
        <v>31</v>
      </c>
      <c r="O242" s="17"/>
      <c r="P242" s="17"/>
      <c r="Q242" s="112">
        <v>0.00013132</v>
      </c>
      <c r="R242" s="112">
        <f>$Q$242*$H$242</f>
        <v>0.03191076</v>
      </c>
      <c r="S242" s="112">
        <v>0</v>
      </c>
      <c r="T242" s="113">
        <f>$S$242*$H$242</f>
        <v>0</v>
      </c>
      <c r="AR242" s="49" t="s">
        <v>78</v>
      </c>
      <c r="AT242" s="49" t="s">
        <v>75</v>
      </c>
      <c r="AU242" s="49" t="s">
        <v>43</v>
      </c>
      <c r="AY242" s="5" t="s">
        <v>73</v>
      </c>
      <c r="BE242" s="114">
        <f>IF($N$242="základní",$J$242,0)</f>
        <v>0</v>
      </c>
      <c r="BF242" s="114">
        <f>IF($N$242="snížená",$J$242,0)</f>
        <v>0</v>
      </c>
      <c r="BG242" s="114">
        <f>IF($N$242="zákl. přenesená",$J$242,0)</f>
        <v>0</v>
      </c>
      <c r="BH242" s="114">
        <f>IF($N$242="sníž. přenesená",$J$242,0)</f>
        <v>0</v>
      </c>
      <c r="BI242" s="114">
        <f>IF($N$242="nulová",$J$242,0)</f>
        <v>0</v>
      </c>
      <c r="BJ242" s="49" t="s">
        <v>8</v>
      </c>
      <c r="BK242" s="114">
        <f>ROUND($I$242*$H$242,2)</f>
        <v>0</v>
      </c>
      <c r="BL242" s="49" t="s">
        <v>78</v>
      </c>
      <c r="BM242" s="49" t="s">
        <v>505</v>
      </c>
    </row>
    <row r="243" spans="2:47" s="5" customFormat="1" ht="16.5" customHeight="1">
      <c r="B243" s="16"/>
      <c r="C243" s="17"/>
      <c r="D243" s="115" t="s">
        <v>79</v>
      </c>
      <c r="E243" s="17"/>
      <c r="F243" s="116" t="s">
        <v>229</v>
      </c>
      <c r="G243" s="17"/>
      <c r="H243" s="17"/>
      <c r="J243" s="17"/>
      <c r="K243" s="17"/>
      <c r="L243" s="32"/>
      <c r="M243" s="35"/>
      <c r="N243" s="17"/>
      <c r="O243" s="17"/>
      <c r="P243" s="17"/>
      <c r="Q243" s="17"/>
      <c r="R243" s="17"/>
      <c r="S243" s="17"/>
      <c r="T243" s="36"/>
      <c r="AT243" s="5" t="s">
        <v>79</v>
      </c>
      <c r="AU243" s="5" t="s">
        <v>43</v>
      </c>
    </row>
    <row r="244" spans="2:51" s="5" customFormat="1" ht="15.75" customHeight="1">
      <c r="B244" s="128"/>
      <c r="C244" s="129"/>
      <c r="D244" s="117" t="s">
        <v>81</v>
      </c>
      <c r="E244" s="129"/>
      <c r="F244" s="130" t="s">
        <v>506</v>
      </c>
      <c r="G244" s="129"/>
      <c r="H244" s="129"/>
      <c r="J244" s="129"/>
      <c r="K244" s="129"/>
      <c r="L244" s="131"/>
      <c r="M244" s="132"/>
      <c r="N244" s="129"/>
      <c r="O244" s="129"/>
      <c r="P244" s="129"/>
      <c r="Q244" s="129"/>
      <c r="R244" s="129"/>
      <c r="S244" s="129"/>
      <c r="T244" s="133"/>
      <c r="AT244" s="134" t="s">
        <v>81</v>
      </c>
      <c r="AU244" s="134" t="s">
        <v>43</v>
      </c>
      <c r="AV244" s="134" t="s">
        <v>8</v>
      </c>
      <c r="AW244" s="134" t="s">
        <v>51</v>
      </c>
      <c r="AX244" s="134" t="s">
        <v>42</v>
      </c>
      <c r="AY244" s="134" t="s">
        <v>73</v>
      </c>
    </row>
    <row r="245" spans="2:51" s="5" customFormat="1" ht="15.75" customHeight="1">
      <c r="B245" s="119"/>
      <c r="C245" s="120"/>
      <c r="D245" s="117" t="s">
        <v>81</v>
      </c>
      <c r="E245" s="120"/>
      <c r="F245" s="121" t="s">
        <v>507</v>
      </c>
      <c r="G245" s="120"/>
      <c r="H245" s="122">
        <v>36</v>
      </c>
      <c r="J245" s="120"/>
      <c r="K245" s="120"/>
      <c r="L245" s="123"/>
      <c r="M245" s="124"/>
      <c r="N245" s="120"/>
      <c r="O245" s="120"/>
      <c r="P245" s="120"/>
      <c r="Q245" s="120"/>
      <c r="R245" s="120"/>
      <c r="S245" s="120"/>
      <c r="T245" s="125"/>
      <c r="AT245" s="126" t="s">
        <v>81</v>
      </c>
      <c r="AU245" s="126" t="s">
        <v>43</v>
      </c>
      <c r="AV245" s="126" t="s">
        <v>43</v>
      </c>
      <c r="AW245" s="126" t="s">
        <v>51</v>
      </c>
      <c r="AX245" s="126" t="s">
        <v>42</v>
      </c>
      <c r="AY245" s="126" t="s">
        <v>73</v>
      </c>
    </row>
    <row r="246" spans="2:51" s="5" customFormat="1" ht="15.75" customHeight="1">
      <c r="B246" s="119"/>
      <c r="C246" s="120"/>
      <c r="D246" s="117" t="s">
        <v>81</v>
      </c>
      <c r="E246" s="120"/>
      <c r="F246" s="121" t="s">
        <v>508</v>
      </c>
      <c r="G246" s="120"/>
      <c r="H246" s="122">
        <v>72</v>
      </c>
      <c r="J246" s="120"/>
      <c r="K246" s="120"/>
      <c r="L246" s="123"/>
      <c r="M246" s="124"/>
      <c r="N246" s="120"/>
      <c r="O246" s="120"/>
      <c r="P246" s="120"/>
      <c r="Q246" s="120"/>
      <c r="R246" s="120"/>
      <c r="S246" s="120"/>
      <c r="T246" s="125"/>
      <c r="AT246" s="126" t="s">
        <v>81</v>
      </c>
      <c r="AU246" s="126" t="s">
        <v>43</v>
      </c>
      <c r="AV246" s="126" t="s">
        <v>43</v>
      </c>
      <c r="AW246" s="126" t="s">
        <v>51</v>
      </c>
      <c r="AX246" s="126" t="s">
        <v>42</v>
      </c>
      <c r="AY246" s="126" t="s">
        <v>73</v>
      </c>
    </row>
    <row r="247" spans="2:51" s="5" customFormat="1" ht="15.75" customHeight="1">
      <c r="B247" s="119"/>
      <c r="C247" s="120"/>
      <c r="D247" s="117" t="s">
        <v>81</v>
      </c>
      <c r="E247" s="120"/>
      <c r="F247" s="121" t="s">
        <v>509</v>
      </c>
      <c r="G247" s="120"/>
      <c r="H247" s="122">
        <v>120</v>
      </c>
      <c r="J247" s="120"/>
      <c r="K247" s="120"/>
      <c r="L247" s="123"/>
      <c r="M247" s="124"/>
      <c r="N247" s="120"/>
      <c r="O247" s="120"/>
      <c r="P247" s="120"/>
      <c r="Q247" s="120"/>
      <c r="R247" s="120"/>
      <c r="S247" s="120"/>
      <c r="T247" s="125"/>
      <c r="AT247" s="126" t="s">
        <v>81</v>
      </c>
      <c r="AU247" s="126" t="s">
        <v>43</v>
      </c>
      <c r="AV247" s="126" t="s">
        <v>43</v>
      </c>
      <c r="AW247" s="126" t="s">
        <v>51</v>
      </c>
      <c r="AX247" s="126" t="s">
        <v>42</v>
      </c>
      <c r="AY247" s="126" t="s">
        <v>73</v>
      </c>
    </row>
    <row r="248" spans="2:51" s="5" customFormat="1" ht="15.75" customHeight="1">
      <c r="B248" s="119"/>
      <c r="C248" s="120"/>
      <c r="D248" s="117" t="s">
        <v>81</v>
      </c>
      <c r="E248" s="120"/>
      <c r="F248" s="121" t="s">
        <v>510</v>
      </c>
      <c r="G248" s="120"/>
      <c r="H248" s="122">
        <v>15</v>
      </c>
      <c r="J248" s="120"/>
      <c r="K248" s="120"/>
      <c r="L248" s="123"/>
      <c r="M248" s="124"/>
      <c r="N248" s="120"/>
      <c r="O248" s="120"/>
      <c r="P248" s="120"/>
      <c r="Q248" s="120"/>
      <c r="R248" s="120"/>
      <c r="S248" s="120"/>
      <c r="T248" s="125"/>
      <c r="AT248" s="126" t="s">
        <v>81</v>
      </c>
      <c r="AU248" s="126" t="s">
        <v>43</v>
      </c>
      <c r="AV248" s="126" t="s">
        <v>43</v>
      </c>
      <c r="AW248" s="126" t="s">
        <v>51</v>
      </c>
      <c r="AX248" s="126" t="s">
        <v>42</v>
      </c>
      <c r="AY248" s="126" t="s">
        <v>73</v>
      </c>
    </row>
    <row r="249" spans="2:51" s="5" customFormat="1" ht="15.75" customHeight="1">
      <c r="B249" s="135"/>
      <c r="C249" s="136"/>
      <c r="D249" s="117" t="s">
        <v>81</v>
      </c>
      <c r="E249" s="136"/>
      <c r="F249" s="137" t="s">
        <v>120</v>
      </c>
      <c r="G249" s="136"/>
      <c r="H249" s="138">
        <v>243</v>
      </c>
      <c r="J249" s="136"/>
      <c r="K249" s="136"/>
      <c r="L249" s="139"/>
      <c r="M249" s="140"/>
      <c r="N249" s="136"/>
      <c r="O249" s="136"/>
      <c r="P249" s="136"/>
      <c r="Q249" s="136"/>
      <c r="R249" s="136"/>
      <c r="S249" s="136"/>
      <c r="T249" s="141"/>
      <c r="AT249" s="142" t="s">
        <v>81</v>
      </c>
      <c r="AU249" s="142" t="s">
        <v>43</v>
      </c>
      <c r="AV249" s="142" t="s">
        <v>78</v>
      </c>
      <c r="AW249" s="142" t="s">
        <v>51</v>
      </c>
      <c r="AX249" s="142" t="s">
        <v>8</v>
      </c>
      <c r="AY249" s="142" t="s">
        <v>73</v>
      </c>
    </row>
    <row r="250" spans="2:65" s="5" customFormat="1" ht="15.75" customHeight="1">
      <c r="B250" s="16"/>
      <c r="C250" s="103" t="s">
        <v>153</v>
      </c>
      <c r="D250" s="103" t="s">
        <v>75</v>
      </c>
      <c r="E250" s="104" t="s">
        <v>230</v>
      </c>
      <c r="F250" s="105" t="s">
        <v>231</v>
      </c>
      <c r="G250" s="106" t="s">
        <v>116</v>
      </c>
      <c r="H250" s="107">
        <v>58.5</v>
      </c>
      <c r="I250" s="108"/>
      <c r="J250" s="109">
        <f>ROUND($I$250*$H$250,2)</f>
        <v>0</v>
      </c>
      <c r="K250" s="105"/>
      <c r="L250" s="32"/>
      <c r="M250" s="110"/>
      <c r="N250" s="111" t="s">
        <v>31</v>
      </c>
      <c r="O250" s="17"/>
      <c r="P250" s="17"/>
      <c r="Q250" s="112">
        <v>1.0712</v>
      </c>
      <c r="R250" s="112">
        <f>$Q$250*$H$250</f>
        <v>62.6652</v>
      </c>
      <c r="S250" s="112">
        <v>0</v>
      </c>
      <c r="T250" s="113">
        <f>$S$250*$H$250</f>
        <v>0</v>
      </c>
      <c r="AR250" s="49" t="s">
        <v>78</v>
      </c>
      <c r="AT250" s="49" t="s">
        <v>75</v>
      </c>
      <c r="AU250" s="49" t="s">
        <v>43</v>
      </c>
      <c r="AY250" s="5" t="s">
        <v>73</v>
      </c>
      <c r="BE250" s="114">
        <f>IF($N$250="základní",$J$250,0)</f>
        <v>0</v>
      </c>
      <c r="BF250" s="114">
        <f>IF($N$250="snížená",$J$250,0)</f>
        <v>0</v>
      </c>
      <c r="BG250" s="114">
        <f>IF($N$250="zákl. přenesená",$J$250,0)</f>
        <v>0</v>
      </c>
      <c r="BH250" s="114">
        <f>IF($N$250="sníž. přenesená",$J$250,0)</f>
        <v>0</v>
      </c>
      <c r="BI250" s="114">
        <f>IF($N$250="nulová",$J$250,0)</f>
        <v>0</v>
      </c>
      <c r="BJ250" s="49" t="s">
        <v>8</v>
      </c>
      <c r="BK250" s="114">
        <f>ROUND($I$250*$H$250,2)</f>
        <v>0</v>
      </c>
      <c r="BL250" s="49" t="s">
        <v>78</v>
      </c>
      <c r="BM250" s="49" t="s">
        <v>511</v>
      </c>
    </row>
    <row r="251" spans="2:47" s="5" customFormat="1" ht="16.5" customHeight="1">
      <c r="B251" s="16"/>
      <c r="C251" s="17"/>
      <c r="D251" s="115" t="s">
        <v>79</v>
      </c>
      <c r="E251" s="17"/>
      <c r="F251" s="116" t="s">
        <v>231</v>
      </c>
      <c r="G251" s="17"/>
      <c r="H251" s="17"/>
      <c r="J251" s="17"/>
      <c r="K251" s="17"/>
      <c r="L251" s="32"/>
      <c r="M251" s="35"/>
      <c r="N251" s="17"/>
      <c r="O251" s="17"/>
      <c r="P251" s="17"/>
      <c r="Q251" s="17"/>
      <c r="R251" s="17"/>
      <c r="S251" s="17"/>
      <c r="T251" s="36"/>
      <c r="AT251" s="5" t="s">
        <v>79</v>
      </c>
      <c r="AU251" s="5" t="s">
        <v>43</v>
      </c>
    </row>
    <row r="252" spans="2:51" s="5" customFormat="1" ht="15.75" customHeight="1">
      <c r="B252" s="119"/>
      <c r="C252" s="120"/>
      <c r="D252" s="117" t="s">
        <v>81</v>
      </c>
      <c r="E252" s="120"/>
      <c r="F252" s="121" t="s">
        <v>512</v>
      </c>
      <c r="G252" s="120"/>
      <c r="H252" s="122">
        <v>18</v>
      </c>
      <c r="J252" s="120"/>
      <c r="K252" s="120"/>
      <c r="L252" s="123"/>
      <c r="M252" s="124"/>
      <c r="N252" s="120"/>
      <c r="O252" s="120"/>
      <c r="P252" s="120"/>
      <c r="Q252" s="120"/>
      <c r="R252" s="120"/>
      <c r="S252" s="120"/>
      <c r="T252" s="125"/>
      <c r="AT252" s="126" t="s">
        <v>81</v>
      </c>
      <c r="AU252" s="126" t="s">
        <v>43</v>
      </c>
      <c r="AV252" s="126" t="s">
        <v>43</v>
      </c>
      <c r="AW252" s="126" t="s">
        <v>51</v>
      </c>
      <c r="AX252" s="126" t="s">
        <v>42</v>
      </c>
      <c r="AY252" s="126" t="s">
        <v>73</v>
      </c>
    </row>
    <row r="253" spans="2:51" s="5" customFormat="1" ht="15.75" customHeight="1">
      <c r="B253" s="119"/>
      <c r="C253" s="120"/>
      <c r="D253" s="117" t="s">
        <v>81</v>
      </c>
      <c r="E253" s="120"/>
      <c r="F253" s="121" t="s">
        <v>513</v>
      </c>
      <c r="G253" s="120"/>
      <c r="H253" s="122">
        <v>40.5</v>
      </c>
      <c r="J253" s="120"/>
      <c r="K253" s="120"/>
      <c r="L253" s="123"/>
      <c r="M253" s="124"/>
      <c r="N253" s="120"/>
      <c r="O253" s="120"/>
      <c r="P253" s="120"/>
      <c r="Q253" s="120"/>
      <c r="R253" s="120"/>
      <c r="S253" s="120"/>
      <c r="T253" s="125"/>
      <c r="AT253" s="126" t="s">
        <v>81</v>
      </c>
      <c r="AU253" s="126" t="s">
        <v>43</v>
      </c>
      <c r="AV253" s="126" t="s">
        <v>43</v>
      </c>
      <c r="AW253" s="126" t="s">
        <v>51</v>
      </c>
      <c r="AX253" s="126" t="s">
        <v>42</v>
      </c>
      <c r="AY253" s="126" t="s">
        <v>73</v>
      </c>
    </row>
    <row r="254" spans="2:51" s="5" customFormat="1" ht="15.75" customHeight="1">
      <c r="B254" s="135"/>
      <c r="C254" s="136"/>
      <c r="D254" s="117" t="s">
        <v>81</v>
      </c>
      <c r="E254" s="136"/>
      <c r="F254" s="137" t="s">
        <v>120</v>
      </c>
      <c r="G254" s="136"/>
      <c r="H254" s="138">
        <v>58.5</v>
      </c>
      <c r="J254" s="136"/>
      <c r="K254" s="136"/>
      <c r="L254" s="139"/>
      <c r="M254" s="140"/>
      <c r="N254" s="136"/>
      <c r="O254" s="136"/>
      <c r="P254" s="136"/>
      <c r="Q254" s="136"/>
      <c r="R254" s="136"/>
      <c r="S254" s="136"/>
      <c r="T254" s="141"/>
      <c r="AT254" s="142" t="s">
        <v>81</v>
      </c>
      <c r="AU254" s="142" t="s">
        <v>43</v>
      </c>
      <c r="AV254" s="142" t="s">
        <v>78</v>
      </c>
      <c r="AW254" s="142" t="s">
        <v>51</v>
      </c>
      <c r="AX254" s="142" t="s">
        <v>8</v>
      </c>
      <c r="AY254" s="142" t="s">
        <v>73</v>
      </c>
    </row>
    <row r="255" spans="2:65" s="5" customFormat="1" ht="15.75" customHeight="1">
      <c r="B255" s="16"/>
      <c r="C255" s="103" t="s">
        <v>154</v>
      </c>
      <c r="D255" s="103" t="s">
        <v>75</v>
      </c>
      <c r="E255" s="104" t="s">
        <v>232</v>
      </c>
      <c r="F255" s="105" t="s">
        <v>233</v>
      </c>
      <c r="G255" s="106" t="s">
        <v>116</v>
      </c>
      <c r="H255" s="107">
        <v>2.925</v>
      </c>
      <c r="I255" s="108"/>
      <c r="J255" s="109">
        <f>ROUND($I$255*$H$255,2)</f>
        <v>0</v>
      </c>
      <c r="K255" s="105"/>
      <c r="L255" s="32"/>
      <c r="M255" s="110"/>
      <c r="N255" s="111" t="s">
        <v>31</v>
      </c>
      <c r="O255" s="17"/>
      <c r="P255" s="17"/>
      <c r="Q255" s="112">
        <v>1.0712</v>
      </c>
      <c r="R255" s="112">
        <f>$Q$255*$H$255</f>
        <v>3.1332599999999995</v>
      </c>
      <c r="S255" s="112">
        <v>0</v>
      </c>
      <c r="T255" s="113">
        <f>$S$255*$H$255</f>
        <v>0</v>
      </c>
      <c r="AR255" s="49" t="s">
        <v>78</v>
      </c>
      <c r="AT255" s="49" t="s">
        <v>75</v>
      </c>
      <c r="AU255" s="49" t="s">
        <v>43</v>
      </c>
      <c r="AY255" s="5" t="s">
        <v>73</v>
      </c>
      <c r="BE255" s="114">
        <f>IF($N$255="základní",$J$255,0)</f>
        <v>0</v>
      </c>
      <c r="BF255" s="114">
        <f>IF($N$255="snížená",$J$255,0)</f>
        <v>0</v>
      </c>
      <c r="BG255" s="114">
        <f>IF($N$255="zákl. přenesená",$J$255,0)</f>
        <v>0</v>
      </c>
      <c r="BH255" s="114">
        <f>IF($N$255="sníž. přenesená",$J$255,0)</f>
        <v>0</v>
      </c>
      <c r="BI255" s="114">
        <f>IF($N$255="nulová",$J$255,0)</f>
        <v>0</v>
      </c>
      <c r="BJ255" s="49" t="s">
        <v>8</v>
      </c>
      <c r="BK255" s="114">
        <f>ROUND($I$255*$H$255,2)</f>
        <v>0</v>
      </c>
      <c r="BL255" s="49" t="s">
        <v>78</v>
      </c>
      <c r="BM255" s="49" t="s">
        <v>514</v>
      </c>
    </row>
    <row r="256" spans="2:47" s="5" customFormat="1" ht="16.5" customHeight="1">
      <c r="B256" s="16"/>
      <c r="C256" s="17"/>
      <c r="D256" s="115" t="s">
        <v>79</v>
      </c>
      <c r="E256" s="17"/>
      <c r="F256" s="116" t="s">
        <v>233</v>
      </c>
      <c r="G256" s="17"/>
      <c r="H256" s="17"/>
      <c r="J256" s="17"/>
      <c r="K256" s="17"/>
      <c r="L256" s="32"/>
      <c r="M256" s="35"/>
      <c r="N256" s="17"/>
      <c r="O256" s="17"/>
      <c r="P256" s="17"/>
      <c r="Q256" s="17"/>
      <c r="R256" s="17"/>
      <c r="S256" s="17"/>
      <c r="T256" s="36"/>
      <c r="AT256" s="5" t="s">
        <v>79</v>
      </c>
      <c r="AU256" s="5" t="s">
        <v>43</v>
      </c>
    </row>
    <row r="257" spans="2:51" s="5" customFormat="1" ht="15.75" customHeight="1">
      <c r="B257" s="119"/>
      <c r="C257" s="120"/>
      <c r="D257" s="117" t="s">
        <v>81</v>
      </c>
      <c r="E257" s="120"/>
      <c r="F257" s="121" t="s">
        <v>515</v>
      </c>
      <c r="G257" s="120"/>
      <c r="H257" s="122">
        <v>2.925</v>
      </c>
      <c r="J257" s="120"/>
      <c r="K257" s="120"/>
      <c r="L257" s="123"/>
      <c r="M257" s="124"/>
      <c r="N257" s="120"/>
      <c r="O257" s="120"/>
      <c r="P257" s="120"/>
      <c r="Q257" s="120"/>
      <c r="R257" s="120"/>
      <c r="S257" s="120"/>
      <c r="T257" s="125"/>
      <c r="AT257" s="126" t="s">
        <v>81</v>
      </c>
      <c r="AU257" s="126" t="s">
        <v>43</v>
      </c>
      <c r="AV257" s="126" t="s">
        <v>43</v>
      </c>
      <c r="AW257" s="126" t="s">
        <v>51</v>
      </c>
      <c r="AX257" s="126" t="s">
        <v>8</v>
      </c>
      <c r="AY257" s="126" t="s">
        <v>73</v>
      </c>
    </row>
    <row r="258" spans="2:65" s="5" customFormat="1" ht="15.75" customHeight="1">
      <c r="B258" s="16"/>
      <c r="C258" s="103" t="s">
        <v>155</v>
      </c>
      <c r="D258" s="103" t="s">
        <v>75</v>
      </c>
      <c r="E258" s="104" t="s">
        <v>234</v>
      </c>
      <c r="F258" s="105" t="s">
        <v>235</v>
      </c>
      <c r="G258" s="106" t="s">
        <v>130</v>
      </c>
      <c r="H258" s="107">
        <v>720</v>
      </c>
      <c r="I258" s="108"/>
      <c r="J258" s="109">
        <f>ROUND($I$258*$H$258,2)</f>
        <v>0</v>
      </c>
      <c r="K258" s="105"/>
      <c r="L258" s="32"/>
      <c r="M258" s="110"/>
      <c r="N258" s="111" t="s">
        <v>31</v>
      </c>
      <c r="O258" s="17"/>
      <c r="P258" s="17"/>
      <c r="Q258" s="112">
        <v>0.00462</v>
      </c>
      <c r="R258" s="112">
        <f>$Q$258*$H$258</f>
        <v>3.3264</v>
      </c>
      <c r="S258" s="112">
        <v>0</v>
      </c>
      <c r="T258" s="113">
        <f>$S$258*$H$258</f>
        <v>0</v>
      </c>
      <c r="AR258" s="49" t="s">
        <v>78</v>
      </c>
      <c r="AT258" s="49" t="s">
        <v>75</v>
      </c>
      <c r="AU258" s="49" t="s">
        <v>43</v>
      </c>
      <c r="AY258" s="5" t="s">
        <v>73</v>
      </c>
      <c r="BE258" s="114">
        <f>IF($N$258="základní",$J$258,0)</f>
        <v>0</v>
      </c>
      <c r="BF258" s="114">
        <f>IF($N$258="snížená",$J$258,0)</f>
        <v>0</v>
      </c>
      <c r="BG258" s="114">
        <f>IF($N$258="zákl. přenesená",$J$258,0)</f>
        <v>0</v>
      </c>
      <c r="BH258" s="114">
        <f>IF($N$258="sníž. přenesená",$J$258,0)</f>
        <v>0</v>
      </c>
      <c r="BI258" s="114">
        <f>IF($N$258="nulová",$J$258,0)</f>
        <v>0</v>
      </c>
      <c r="BJ258" s="49" t="s">
        <v>8</v>
      </c>
      <c r="BK258" s="114">
        <f>ROUND($I$258*$H$258,2)</f>
        <v>0</v>
      </c>
      <c r="BL258" s="49" t="s">
        <v>78</v>
      </c>
      <c r="BM258" s="49" t="s">
        <v>516</v>
      </c>
    </row>
    <row r="259" spans="2:47" s="5" customFormat="1" ht="16.5" customHeight="1">
      <c r="B259" s="16"/>
      <c r="C259" s="17"/>
      <c r="D259" s="115" t="s">
        <v>79</v>
      </c>
      <c r="E259" s="17"/>
      <c r="F259" s="116" t="s">
        <v>235</v>
      </c>
      <c r="G259" s="17"/>
      <c r="H259" s="17"/>
      <c r="J259" s="17"/>
      <c r="K259" s="17"/>
      <c r="L259" s="32"/>
      <c r="M259" s="35"/>
      <c r="N259" s="17"/>
      <c r="O259" s="17"/>
      <c r="P259" s="17"/>
      <c r="Q259" s="17"/>
      <c r="R259" s="17"/>
      <c r="S259" s="17"/>
      <c r="T259" s="36"/>
      <c r="AT259" s="5" t="s">
        <v>79</v>
      </c>
      <c r="AU259" s="5" t="s">
        <v>43</v>
      </c>
    </row>
    <row r="260" spans="2:51" s="5" customFormat="1" ht="15.75" customHeight="1">
      <c r="B260" s="119"/>
      <c r="C260" s="120"/>
      <c r="D260" s="117" t="s">
        <v>81</v>
      </c>
      <c r="E260" s="120"/>
      <c r="F260" s="121" t="s">
        <v>517</v>
      </c>
      <c r="G260" s="120"/>
      <c r="H260" s="122">
        <v>720</v>
      </c>
      <c r="J260" s="120"/>
      <c r="K260" s="120"/>
      <c r="L260" s="123"/>
      <c r="M260" s="124"/>
      <c r="N260" s="120"/>
      <c r="O260" s="120"/>
      <c r="P260" s="120"/>
      <c r="Q260" s="120"/>
      <c r="R260" s="120"/>
      <c r="S260" s="120"/>
      <c r="T260" s="125"/>
      <c r="AT260" s="126" t="s">
        <v>81</v>
      </c>
      <c r="AU260" s="126" t="s">
        <v>43</v>
      </c>
      <c r="AV260" s="126" t="s">
        <v>43</v>
      </c>
      <c r="AW260" s="126" t="s">
        <v>51</v>
      </c>
      <c r="AX260" s="126" t="s">
        <v>8</v>
      </c>
      <c r="AY260" s="126" t="s">
        <v>73</v>
      </c>
    </row>
    <row r="261" spans="2:65" s="5" customFormat="1" ht="15.75" customHeight="1">
      <c r="B261" s="16"/>
      <c r="C261" s="103" t="s">
        <v>156</v>
      </c>
      <c r="D261" s="103" t="s">
        <v>75</v>
      </c>
      <c r="E261" s="104" t="s">
        <v>247</v>
      </c>
      <c r="F261" s="105" t="s">
        <v>248</v>
      </c>
      <c r="G261" s="106" t="s">
        <v>130</v>
      </c>
      <c r="H261" s="107">
        <v>270</v>
      </c>
      <c r="I261" s="108"/>
      <c r="J261" s="109">
        <f>ROUND($I$261*$H$261,2)</f>
        <v>0</v>
      </c>
      <c r="K261" s="105"/>
      <c r="L261" s="32"/>
      <c r="M261" s="110"/>
      <c r="N261" s="111" t="s">
        <v>31</v>
      </c>
      <c r="O261" s="17"/>
      <c r="P261" s="17"/>
      <c r="Q261" s="112">
        <v>0.00849</v>
      </c>
      <c r="R261" s="112">
        <f>$Q$261*$H$261</f>
        <v>2.2923</v>
      </c>
      <c r="S261" s="112">
        <v>0</v>
      </c>
      <c r="T261" s="113">
        <f>$S$261*$H$261</f>
        <v>0</v>
      </c>
      <c r="AR261" s="49" t="s">
        <v>78</v>
      </c>
      <c r="AT261" s="49" t="s">
        <v>75</v>
      </c>
      <c r="AU261" s="49" t="s">
        <v>43</v>
      </c>
      <c r="AY261" s="5" t="s">
        <v>73</v>
      </c>
      <c r="BE261" s="114">
        <f>IF($N$261="základní",$J$261,0)</f>
        <v>0</v>
      </c>
      <c r="BF261" s="114">
        <f>IF($N$261="snížená",$J$261,0)</f>
        <v>0</v>
      </c>
      <c r="BG261" s="114">
        <f>IF($N$261="zákl. přenesená",$J$261,0)</f>
        <v>0</v>
      </c>
      <c r="BH261" s="114">
        <f>IF($N$261="sníž. přenesená",$J$261,0)</f>
        <v>0</v>
      </c>
      <c r="BI261" s="114">
        <f>IF($N$261="nulová",$J$261,0)</f>
        <v>0</v>
      </c>
      <c r="BJ261" s="49" t="s">
        <v>8</v>
      </c>
      <c r="BK261" s="114">
        <f>ROUND($I$261*$H$261,2)</f>
        <v>0</v>
      </c>
      <c r="BL261" s="49" t="s">
        <v>78</v>
      </c>
      <c r="BM261" s="49" t="s">
        <v>518</v>
      </c>
    </row>
    <row r="262" spans="2:47" s="5" customFormat="1" ht="16.5" customHeight="1">
      <c r="B262" s="16"/>
      <c r="C262" s="17"/>
      <c r="D262" s="115" t="s">
        <v>79</v>
      </c>
      <c r="E262" s="17"/>
      <c r="F262" s="116" t="s">
        <v>248</v>
      </c>
      <c r="G262" s="17"/>
      <c r="H262" s="17"/>
      <c r="J262" s="17"/>
      <c r="K262" s="17"/>
      <c r="L262" s="32"/>
      <c r="M262" s="35"/>
      <c r="N262" s="17"/>
      <c r="O262" s="17"/>
      <c r="P262" s="17"/>
      <c r="Q262" s="17"/>
      <c r="R262" s="17"/>
      <c r="S262" s="17"/>
      <c r="T262" s="36"/>
      <c r="AT262" s="5" t="s">
        <v>79</v>
      </c>
      <c r="AU262" s="5" t="s">
        <v>43</v>
      </c>
    </row>
    <row r="263" spans="2:51" s="5" customFormat="1" ht="15.75" customHeight="1">
      <c r="B263" s="119"/>
      <c r="C263" s="120"/>
      <c r="D263" s="117" t="s">
        <v>81</v>
      </c>
      <c r="E263" s="120"/>
      <c r="F263" s="121" t="s">
        <v>519</v>
      </c>
      <c r="G263" s="120"/>
      <c r="H263" s="122">
        <v>270</v>
      </c>
      <c r="J263" s="120"/>
      <c r="K263" s="120"/>
      <c r="L263" s="123"/>
      <c r="M263" s="124"/>
      <c r="N263" s="120"/>
      <c r="O263" s="120"/>
      <c r="P263" s="120"/>
      <c r="Q263" s="120"/>
      <c r="R263" s="120"/>
      <c r="S263" s="120"/>
      <c r="T263" s="125"/>
      <c r="AT263" s="126" t="s">
        <v>81</v>
      </c>
      <c r="AU263" s="126" t="s">
        <v>43</v>
      </c>
      <c r="AV263" s="126" t="s">
        <v>43</v>
      </c>
      <c r="AW263" s="126" t="s">
        <v>51</v>
      </c>
      <c r="AX263" s="126" t="s">
        <v>8</v>
      </c>
      <c r="AY263" s="126" t="s">
        <v>73</v>
      </c>
    </row>
    <row r="264" spans="2:65" s="5" customFormat="1" ht="15.75" customHeight="1">
      <c r="B264" s="16"/>
      <c r="C264" s="103" t="s">
        <v>157</v>
      </c>
      <c r="D264" s="103" t="s">
        <v>75</v>
      </c>
      <c r="E264" s="104" t="s">
        <v>239</v>
      </c>
      <c r="F264" s="105" t="s">
        <v>240</v>
      </c>
      <c r="G264" s="106" t="s">
        <v>130</v>
      </c>
      <c r="H264" s="107">
        <v>270</v>
      </c>
      <c r="I264" s="108"/>
      <c r="J264" s="109">
        <f>ROUND($I$264*$H$264,2)</f>
        <v>0</v>
      </c>
      <c r="K264" s="105"/>
      <c r="L264" s="32"/>
      <c r="M264" s="110"/>
      <c r="N264" s="111" t="s">
        <v>31</v>
      </c>
      <c r="O264" s="17"/>
      <c r="P264" s="17"/>
      <c r="Q264" s="112">
        <v>0.00529</v>
      </c>
      <c r="R264" s="112">
        <f>$Q$264*$H$264</f>
        <v>1.4283000000000001</v>
      </c>
      <c r="S264" s="112">
        <v>0</v>
      </c>
      <c r="T264" s="113">
        <f>$S$264*$H$264</f>
        <v>0</v>
      </c>
      <c r="AR264" s="49" t="s">
        <v>78</v>
      </c>
      <c r="AT264" s="49" t="s">
        <v>75</v>
      </c>
      <c r="AU264" s="49" t="s">
        <v>43</v>
      </c>
      <c r="AY264" s="5" t="s">
        <v>73</v>
      </c>
      <c r="BE264" s="114">
        <f>IF($N$264="základní",$J$264,0)</f>
        <v>0</v>
      </c>
      <c r="BF264" s="114">
        <f>IF($N$264="snížená",$J$264,0)</f>
        <v>0</v>
      </c>
      <c r="BG264" s="114">
        <f>IF($N$264="zákl. přenesená",$J$264,0)</f>
        <v>0</v>
      </c>
      <c r="BH264" s="114">
        <f>IF($N$264="sníž. přenesená",$J$264,0)</f>
        <v>0</v>
      </c>
      <c r="BI264" s="114">
        <f>IF($N$264="nulová",$J$264,0)</f>
        <v>0</v>
      </c>
      <c r="BJ264" s="49" t="s">
        <v>8</v>
      </c>
      <c r="BK264" s="114">
        <f>ROUND($I$264*$H$264,2)</f>
        <v>0</v>
      </c>
      <c r="BL264" s="49" t="s">
        <v>78</v>
      </c>
      <c r="BM264" s="49" t="s">
        <v>520</v>
      </c>
    </row>
    <row r="265" spans="2:47" s="5" customFormat="1" ht="16.5" customHeight="1">
      <c r="B265" s="16"/>
      <c r="C265" s="17"/>
      <c r="D265" s="115" t="s">
        <v>79</v>
      </c>
      <c r="E265" s="17"/>
      <c r="F265" s="116" t="s">
        <v>240</v>
      </c>
      <c r="G265" s="17"/>
      <c r="H265" s="17"/>
      <c r="J265" s="17"/>
      <c r="K265" s="17"/>
      <c r="L265" s="32"/>
      <c r="M265" s="35"/>
      <c r="N265" s="17"/>
      <c r="O265" s="17"/>
      <c r="P265" s="17"/>
      <c r="Q265" s="17"/>
      <c r="R265" s="17"/>
      <c r="S265" s="17"/>
      <c r="T265" s="36"/>
      <c r="AT265" s="5" t="s">
        <v>79</v>
      </c>
      <c r="AU265" s="5" t="s">
        <v>43</v>
      </c>
    </row>
    <row r="266" spans="2:51" s="5" customFormat="1" ht="15.75" customHeight="1">
      <c r="B266" s="119"/>
      <c r="C266" s="120"/>
      <c r="D266" s="117" t="s">
        <v>81</v>
      </c>
      <c r="E266" s="120"/>
      <c r="F266" s="121" t="s">
        <v>521</v>
      </c>
      <c r="G266" s="120"/>
      <c r="H266" s="122">
        <v>270</v>
      </c>
      <c r="J266" s="120"/>
      <c r="K266" s="120"/>
      <c r="L266" s="123"/>
      <c r="M266" s="124"/>
      <c r="N266" s="120"/>
      <c r="O266" s="120"/>
      <c r="P266" s="120"/>
      <c r="Q266" s="120"/>
      <c r="R266" s="120"/>
      <c r="S266" s="120"/>
      <c r="T266" s="125"/>
      <c r="AT266" s="126" t="s">
        <v>81</v>
      </c>
      <c r="AU266" s="126" t="s">
        <v>43</v>
      </c>
      <c r="AV266" s="126" t="s">
        <v>43</v>
      </c>
      <c r="AW266" s="126" t="s">
        <v>51</v>
      </c>
      <c r="AX266" s="126" t="s">
        <v>8</v>
      </c>
      <c r="AY266" s="126" t="s">
        <v>73</v>
      </c>
    </row>
    <row r="267" spans="2:65" s="5" customFormat="1" ht="15.75" customHeight="1">
      <c r="B267" s="16"/>
      <c r="C267" s="103" t="s">
        <v>159</v>
      </c>
      <c r="D267" s="103" t="s">
        <v>75</v>
      </c>
      <c r="E267" s="104" t="s">
        <v>242</v>
      </c>
      <c r="F267" s="105" t="s">
        <v>243</v>
      </c>
      <c r="G267" s="106" t="s">
        <v>130</v>
      </c>
      <c r="H267" s="107">
        <v>720</v>
      </c>
      <c r="I267" s="108"/>
      <c r="J267" s="109">
        <f>ROUND($I$267*$H$267,2)</f>
        <v>0</v>
      </c>
      <c r="K267" s="105"/>
      <c r="L267" s="32"/>
      <c r="M267" s="110"/>
      <c r="N267" s="111" t="s">
        <v>31</v>
      </c>
      <c r="O267" s="17"/>
      <c r="P267" s="17"/>
      <c r="Q267" s="112">
        <v>0.0545</v>
      </c>
      <c r="R267" s="112">
        <f>$Q$267*$H$267</f>
        <v>39.24</v>
      </c>
      <c r="S267" s="112">
        <v>0</v>
      </c>
      <c r="T267" s="113">
        <f>$S$267*$H$267</f>
        <v>0</v>
      </c>
      <c r="AR267" s="49" t="s">
        <v>78</v>
      </c>
      <c r="AT267" s="49" t="s">
        <v>75</v>
      </c>
      <c r="AU267" s="49" t="s">
        <v>43</v>
      </c>
      <c r="AY267" s="5" t="s">
        <v>73</v>
      </c>
      <c r="BE267" s="114">
        <f>IF($N$267="základní",$J$267,0)</f>
        <v>0</v>
      </c>
      <c r="BF267" s="114">
        <f>IF($N$267="snížená",$J$267,0)</f>
        <v>0</v>
      </c>
      <c r="BG267" s="114">
        <f>IF($N$267="zákl. přenesená",$J$267,0)</f>
        <v>0</v>
      </c>
      <c r="BH267" s="114">
        <f>IF($N$267="sníž. přenesená",$J$267,0)</f>
        <v>0</v>
      </c>
      <c r="BI267" s="114">
        <f>IF($N$267="nulová",$J$267,0)</f>
        <v>0</v>
      </c>
      <c r="BJ267" s="49" t="s">
        <v>8</v>
      </c>
      <c r="BK267" s="114">
        <f>ROUND($I$267*$H$267,2)</f>
        <v>0</v>
      </c>
      <c r="BL267" s="49" t="s">
        <v>78</v>
      </c>
      <c r="BM267" s="49" t="s">
        <v>522</v>
      </c>
    </row>
    <row r="268" spans="2:47" s="5" customFormat="1" ht="16.5" customHeight="1">
      <c r="B268" s="16"/>
      <c r="C268" s="17"/>
      <c r="D268" s="115" t="s">
        <v>79</v>
      </c>
      <c r="E268" s="17"/>
      <c r="F268" s="116" t="s">
        <v>243</v>
      </c>
      <c r="G268" s="17"/>
      <c r="H268" s="17"/>
      <c r="J268" s="17"/>
      <c r="K268" s="17"/>
      <c r="L268" s="32"/>
      <c r="M268" s="35"/>
      <c r="N268" s="17"/>
      <c r="O268" s="17"/>
      <c r="P268" s="17"/>
      <c r="Q268" s="17"/>
      <c r="R268" s="17"/>
      <c r="S268" s="17"/>
      <c r="T268" s="36"/>
      <c r="AT268" s="5" t="s">
        <v>79</v>
      </c>
      <c r="AU268" s="5" t="s">
        <v>43</v>
      </c>
    </row>
    <row r="269" spans="2:51" s="5" customFormat="1" ht="15.75" customHeight="1">
      <c r="B269" s="119"/>
      <c r="C269" s="120"/>
      <c r="D269" s="117" t="s">
        <v>81</v>
      </c>
      <c r="E269" s="120"/>
      <c r="F269" s="121" t="s">
        <v>517</v>
      </c>
      <c r="G269" s="120"/>
      <c r="H269" s="122">
        <v>720</v>
      </c>
      <c r="J269" s="120"/>
      <c r="K269" s="120"/>
      <c r="L269" s="123"/>
      <c r="M269" s="124"/>
      <c r="N269" s="120"/>
      <c r="O269" s="120"/>
      <c r="P269" s="120"/>
      <c r="Q269" s="120"/>
      <c r="R269" s="120"/>
      <c r="S269" s="120"/>
      <c r="T269" s="125"/>
      <c r="AT269" s="126" t="s">
        <v>81</v>
      </c>
      <c r="AU269" s="126" t="s">
        <v>43</v>
      </c>
      <c r="AV269" s="126" t="s">
        <v>43</v>
      </c>
      <c r="AW269" s="126" t="s">
        <v>51</v>
      </c>
      <c r="AX269" s="126" t="s">
        <v>8</v>
      </c>
      <c r="AY269" s="126" t="s">
        <v>73</v>
      </c>
    </row>
    <row r="270" spans="2:63" s="90" customFormat="1" ht="30.75" customHeight="1">
      <c r="B270" s="91"/>
      <c r="C270" s="92"/>
      <c r="D270" s="92" t="s">
        <v>41</v>
      </c>
      <c r="E270" s="101" t="s">
        <v>82</v>
      </c>
      <c r="F270" s="101" t="s">
        <v>143</v>
      </c>
      <c r="G270" s="92"/>
      <c r="H270" s="92"/>
      <c r="J270" s="102">
        <f>$BK$270</f>
        <v>0</v>
      </c>
      <c r="K270" s="92"/>
      <c r="L270" s="95"/>
      <c r="M270" s="96"/>
      <c r="N270" s="92"/>
      <c r="O270" s="92"/>
      <c r="P270" s="97">
        <f>SUM($P$271:$P$323)</f>
        <v>0</v>
      </c>
      <c r="Q270" s="92"/>
      <c r="R270" s="97">
        <f>SUM($R$271:$R$323)</f>
        <v>327.9142245056096</v>
      </c>
      <c r="S270" s="92"/>
      <c r="T270" s="98">
        <f>SUM($T$271:$T$323)</f>
        <v>0</v>
      </c>
      <c r="AR270" s="99" t="s">
        <v>8</v>
      </c>
      <c r="AT270" s="99" t="s">
        <v>41</v>
      </c>
      <c r="AU270" s="99" t="s">
        <v>8</v>
      </c>
      <c r="AY270" s="99" t="s">
        <v>73</v>
      </c>
      <c r="BK270" s="100">
        <f>SUM($BK$271:$BK$323)</f>
        <v>0</v>
      </c>
    </row>
    <row r="271" spans="2:65" s="5" customFormat="1" ht="15.75" customHeight="1">
      <c r="B271" s="16"/>
      <c r="C271" s="103" t="s">
        <v>162</v>
      </c>
      <c r="D271" s="103" t="s">
        <v>75</v>
      </c>
      <c r="E271" s="104" t="s">
        <v>335</v>
      </c>
      <c r="F271" s="105" t="s">
        <v>336</v>
      </c>
      <c r="G271" s="106" t="s">
        <v>76</v>
      </c>
      <c r="H271" s="107">
        <v>11.96</v>
      </c>
      <c r="I271" s="108"/>
      <c r="J271" s="109">
        <f>ROUND($I$271*$H$271,2)</f>
        <v>0</v>
      </c>
      <c r="K271" s="105" t="s">
        <v>303</v>
      </c>
      <c r="L271" s="32"/>
      <c r="M271" s="110"/>
      <c r="N271" s="111" t="s">
        <v>31</v>
      </c>
      <c r="O271" s="17"/>
      <c r="P271" s="17"/>
      <c r="Q271" s="112">
        <v>0.04884</v>
      </c>
      <c r="R271" s="112">
        <f>$Q$271*$H$271</f>
        <v>0.5841264</v>
      </c>
      <c r="S271" s="112">
        <v>0</v>
      </c>
      <c r="T271" s="113">
        <f>$S$271*$H$271</f>
        <v>0</v>
      </c>
      <c r="AR271" s="49" t="s">
        <v>78</v>
      </c>
      <c r="AT271" s="49" t="s">
        <v>75</v>
      </c>
      <c r="AU271" s="49" t="s">
        <v>43</v>
      </c>
      <c r="AY271" s="5" t="s">
        <v>73</v>
      </c>
      <c r="BE271" s="114">
        <f>IF($N$271="základní",$J$271,0)</f>
        <v>0</v>
      </c>
      <c r="BF271" s="114">
        <f>IF($N$271="snížená",$J$271,0)</f>
        <v>0</v>
      </c>
      <c r="BG271" s="114">
        <f>IF($N$271="zákl. přenesená",$J$271,0)</f>
        <v>0</v>
      </c>
      <c r="BH271" s="114">
        <f>IF($N$271="sníž. přenesená",$J$271,0)</f>
        <v>0</v>
      </c>
      <c r="BI271" s="114">
        <f>IF($N$271="nulová",$J$271,0)</f>
        <v>0</v>
      </c>
      <c r="BJ271" s="49" t="s">
        <v>8</v>
      </c>
      <c r="BK271" s="114">
        <f>ROUND($I$271*$H$271,2)</f>
        <v>0</v>
      </c>
      <c r="BL271" s="49" t="s">
        <v>78</v>
      </c>
      <c r="BM271" s="49" t="s">
        <v>523</v>
      </c>
    </row>
    <row r="272" spans="2:47" s="5" customFormat="1" ht="16.5" customHeight="1">
      <c r="B272" s="16"/>
      <c r="C272" s="17"/>
      <c r="D272" s="115" t="s">
        <v>79</v>
      </c>
      <c r="E272" s="17"/>
      <c r="F272" s="116" t="s">
        <v>524</v>
      </c>
      <c r="G272" s="17"/>
      <c r="H272" s="17"/>
      <c r="J272" s="17"/>
      <c r="K272" s="17"/>
      <c r="L272" s="32"/>
      <c r="M272" s="35"/>
      <c r="N272" s="17"/>
      <c r="O272" s="17"/>
      <c r="P272" s="17"/>
      <c r="Q272" s="17"/>
      <c r="R272" s="17"/>
      <c r="S272" s="17"/>
      <c r="T272" s="36"/>
      <c r="AT272" s="5" t="s">
        <v>79</v>
      </c>
      <c r="AU272" s="5" t="s">
        <v>43</v>
      </c>
    </row>
    <row r="273" spans="2:51" s="5" customFormat="1" ht="15.75" customHeight="1">
      <c r="B273" s="119"/>
      <c r="C273" s="120"/>
      <c r="D273" s="117" t="s">
        <v>81</v>
      </c>
      <c r="E273" s="120"/>
      <c r="F273" s="121" t="s">
        <v>525</v>
      </c>
      <c r="G273" s="120"/>
      <c r="H273" s="122">
        <v>11.96</v>
      </c>
      <c r="J273" s="120"/>
      <c r="K273" s="120"/>
      <c r="L273" s="123"/>
      <c r="M273" s="124"/>
      <c r="N273" s="120"/>
      <c r="O273" s="120"/>
      <c r="P273" s="120"/>
      <c r="Q273" s="120"/>
      <c r="R273" s="120"/>
      <c r="S273" s="120"/>
      <c r="T273" s="125"/>
      <c r="AT273" s="126" t="s">
        <v>81</v>
      </c>
      <c r="AU273" s="126" t="s">
        <v>43</v>
      </c>
      <c r="AV273" s="126" t="s">
        <v>43</v>
      </c>
      <c r="AW273" s="126" t="s">
        <v>51</v>
      </c>
      <c r="AX273" s="126" t="s">
        <v>8</v>
      </c>
      <c r="AY273" s="126" t="s">
        <v>73</v>
      </c>
    </row>
    <row r="274" spans="2:65" s="5" customFormat="1" ht="15.75" customHeight="1">
      <c r="B274" s="16"/>
      <c r="C274" s="143" t="s">
        <v>165</v>
      </c>
      <c r="D274" s="143" t="s">
        <v>129</v>
      </c>
      <c r="E274" s="144" t="s">
        <v>526</v>
      </c>
      <c r="F274" s="145" t="s">
        <v>527</v>
      </c>
      <c r="G274" s="146" t="s">
        <v>119</v>
      </c>
      <c r="H274" s="147">
        <v>2.6</v>
      </c>
      <c r="I274" s="148"/>
      <c r="J274" s="149">
        <f>ROUND($I$274*$H$274,2)</f>
        <v>0</v>
      </c>
      <c r="K274" s="145"/>
      <c r="L274" s="150"/>
      <c r="M274" s="151"/>
      <c r="N274" s="152" t="s">
        <v>31</v>
      </c>
      <c r="O274" s="17"/>
      <c r="P274" s="17"/>
      <c r="Q274" s="112">
        <v>2.7</v>
      </c>
      <c r="R274" s="112">
        <f>$Q$274*$H$274</f>
        <v>7.0200000000000005</v>
      </c>
      <c r="S274" s="112">
        <v>0</v>
      </c>
      <c r="T274" s="113">
        <f>$S$274*$H$274</f>
        <v>0</v>
      </c>
      <c r="AR274" s="49" t="s">
        <v>88</v>
      </c>
      <c r="AT274" s="49" t="s">
        <v>129</v>
      </c>
      <c r="AU274" s="49" t="s">
        <v>43</v>
      </c>
      <c r="AY274" s="5" t="s">
        <v>73</v>
      </c>
      <c r="BE274" s="114">
        <f>IF($N$274="základní",$J$274,0)</f>
        <v>0</v>
      </c>
      <c r="BF274" s="114">
        <f>IF($N$274="snížená",$J$274,0)</f>
        <v>0</v>
      </c>
      <c r="BG274" s="114">
        <f>IF($N$274="zákl. přenesená",$J$274,0)</f>
        <v>0</v>
      </c>
      <c r="BH274" s="114">
        <f>IF($N$274="sníž. přenesená",$J$274,0)</f>
        <v>0</v>
      </c>
      <c r="BI274" s="114">
        <f>IF($N$274="nulová",$J$274,0)</f>
        <v>0</v>
      </c>
      <c r="BJ274" s="49" t="s">
        <v>8</v>
      </c>
      <c r="BK274" s="114">
        <f>ROUND($I$274*$H$274,2)</f>
        <v>0</v>
      </c>
      <c r="BL274" s="49" t="s">
        <v>78</v>
      </c>
      <c r="BM274" s="49" t="s">
        <v>528</v>
      </c>
    </row>
    <row r="275" spans="2:47" s="5" customFormat="1" ht="16.5" customHeight="1">
      <c r="B275" s="16"/>
      <c r="C275" s="17"/>
      <c r="D275" s="115" t="s">
        <v>79</v>
      </c>
      <c r="E275" s="17"/>
      <c r="F275" s="116" t="s">
        <v>527</v>
      </c>
      <c r="G275" s="17"/>
      <c r="H275" s="17"/>
      <c r="J275" s="17"/>
      <c r="K275" s="17"/>
      <c r="L275" s="32"/>
      <c r="M275" s="35"/>
      <c r="N275" s="17"/>
      <c r="O275" s="17"/>
      <c r="P275" s="17"/>
      <c r="Q275" s="17"/>
      <c r="R275" s="17"/>
      <c r="S275" s="17"/>
      <c r="T275" s="36"/>
      <c r="AT275" s="5" t="s">
        <v>79</v>
      </c>
      <c r="AU275" s="5" t="s">
        <v>43</v>
      </c>
    </row>
    <row r="276" spans="2:47" s="5" customFormat="1" ht="30.75" customHeight="1">
      <c r="B276" s="16"/>
      <c r="C276" s="17"/>
      <c r="D276" s="117" t="s">
        <v>80</v>
      </c>
      <c r="E276" s="17"/>
      <c r="F276" s="118" t="s">
        <v>224</v>
      </c>
      <c r="G276" s="17"/>
      <c r="H276" s="17"/>
      <c r="J276" s="17"/>
      <c r="K276" s="17"/>
      <c r="L276" s="32"/>
      <c r="M276" s="35"/>
      <c r="N276" s="17"/>
      <c r="O276" s="17"/>
      <c r="P276" s="17"/>
      <c r="Q276" s="17"/>
      <c r="R276" s="17"/>
      <c r="S276" s="17"/>
      <c r="T276" s="36"/>
      <c r="AT276" s="5" t="s">
        <v>80</v>
      </c>
      <c r="AU276" s="5" t="s">
        <v>43</v>
      </c>
    </row>
    <row r="277" spans="2:65" s="5" customFormat="1" ht="15.75" customHeight="1">
      <c r="B277" s="16"/>
      <c r="C277" s="103" t="s">
        <v>166</v>
      </c>
      <c r="D277" s="103" t="s">
        <v>75</v>
      </c>
      <c r="E277" s="104" t="s">
        <v>529</v>
      </c>
      <c r="F277" s="105" t="s">
        <v>530</v>
      </c>
      <c r="G277" s="106" t="s">
        <v>119</v>
      </c>
      <c r="H277" s="107">
        <v>101.4</v>
      </c>
      <c r="I277" s="108"/>
      <c r="J277" s="109">
        <f>ROUND($I$277*$H$277,2)</f>
        <v>0</v>
      </c>
      <c r="K277" s="105" t="s">
        <v>303</v>
      </c>
      <c r="L277" s="32"/>
      <c r="M277" s="110"/>
      <c r="N277" s="111" t="s">
        <v>31</v>
      </c>
      <c r="O277" s="17"/>
      <c r="P277" s="17"/>
      <c r="Q277" s="112">
        <v>3.11388382</v>
      </c>
      <c r="R277" s="112">
        <f>$Q$277*$H$277</f>
        <v>315.747819348</v>
      </c>
      <c r="S277" s="112">
        <v>0</v>
      </c>
      <c r="T277" s="113">
        <f>$S$277*$H$277</f>
        <v>0</v>
      </c>
      <c r="AR277" s="49" t="s">
        <v>78</v>
      </c>
      <c r="AT277" s="49" t="s">
        <v>75</v>
      </c>
      <c r="AU277" s="49" t="s">
        <v>43</v>
      </c>
      <c r="AY277" s="5" t="s">
        <v>73</v>
      </c>
      <c r="BE277" s="114">
        <f>IF($N$277="základní",$J$277,0)</f>
        <v>0</v>
      </c>
      <c r="BF277" s="114">
        <f>IF($N$277="snížená",$J$277,0)</f>
        <v>0</v>
      </c>
      <c r="BG277" s="114">
        <f>IF($N$277="zákl. přenesená",$J$277,0)</f>
        <v>0</v>
      </c>
      <c r="BH277" s="114">
        <f>IF($N$277="sníž. přenesená",$J$277,0)</f>
        <v>0</v>
      </c>
      <c r="BI277" s="114">
        <f>IF($N$277="nulová",$J$277,0)</f>
        <v>0</v>
      </c>
      <c r="BJ277" s="49" t="s">
        <v>8</v>
      </c>
      <c r="BK277" s="114">
        <f>ROUND($I$277*$H$277,2)</f>
        <v>0</v>
      </c>
      <c r="BL277" s="49" t="s">
        <v>78</v>
      </c>
      <c r="BM277" s="49" t="s">
        <v>531</v>
      </c>
    </row>
    <row r="278" spans="2:47" s="5" customFormat="1" ht="38.25" customHeight="1">
      <c r="B278" s="16"/>
      <c r="C278" s="17"/>
      <c r="D278" s="115" t="s">
        <v>79</v>
      </c>
      <c r="E278" s="17"/>
      <c r="F278" s="116" t="s">
        <v>532</v>
      </c>
      <c r="G278" s="17"/>
      <c r="H278" s="17"/>
      <c r="J278" s="17"/>
      <c r="K278" s="17"/>
      <c r="L278" s="32"/>
      <c r="M278" s="35"/>
      <c r="N278" s="17"/>
      <c r="O278" s="17"/>
      <c r="P278" s="17"/>
      <c r="Q278" s="17"/>
      <c r="R278" s="17"/>
      <c r="S278" s="17"/>
      <c r="T278" s="36"/>
      <c r="AT278" s="5" t="s">
        <v>79</v>
      </c>
      <c r="AU278" s="5" t="s">
        <v>43</v>
      </c>
    </row>
    <row r="279" spans="2:51" s="5" customFormat="1" ht="15.75" customHeight="1">
      <c r="B279" s="119"/>
      <c r="C279" s="120"/>
      <c r="D279" s="117" t="s">
        <v>81</v>
      </c>
      <c r="E279" s="120"/>
      <c r="F279" s="121" t="s">
        <v>533</v>
      </c>
      <c r="G279" s="120"/>
      <c r="H279" s="122">
        <v>100</v>
      </c>
      <c r="J279" s="120"/>
      <c r="K279" s="120"/>
      <c r="L279" s="123"/>
      <c r="M279" s="124"/>
      <c r="N279" s="120"/>
      <c r="O279" s="120"/>
      <c r="P279" s="120"/>
      <c r="Q279" s="120"/>
      <c r="R279" s="120"/>
      <c r="S279" s="120"/>
      <c r="T279" s="125"/>
      <c r="AT279" s="126" t="s">
        <v>81</v>
      </c>
      <c r="AU279" s="126" t="s">
        <v>43</v>
      </c>
      <c r="AV279" s="126" t="s">
        <v>43</v>
      </c>
      <c r="AW279" s="126" t="s">
        <v>51</v>
      </c>
      <c r="AX279" s="126" t="s">
        <v>42</v>
      </c>
      <c r="AY279" s="126" t="s">
        <v>73</v>
      </c>
    </row>
    <row r="280" spans="2:51" s="5" customFormat="1" ht="15.75" customHeight="1">
      <c r="B280" s="119"/>
      <c r="C280" s="120"/>
      <c r="D280" s="117" t="s">
        <v>81</v>
      </c>
      <c r="E280" s="120"/>
      <c r="F280" s="121" t="s">
        <v>534</v>
      </c>
      <c r="G280" s="120"/>
      <c r="H280" s="122">
        <v>1.4</v>
      </c>
      <c r="J280" s="120"/>
      <c r="K280" s="120"/>
      <c r="L280" s="123"/>
      <c r="M280" s="124"/>
      <c r="N280" s="120"/>
      <c r="O280" s="120"/>
      <c r="P280" s="120"/>
      <c r="Q280" s="120"/>
      <c r="R280" s="120"/>
      <c r="S280" s="120"/>
      <c r="T280" s="125"/>
      <c r="AT280" s="126" t="s">
        <v>81</v>
      </c>
      <c r="AU280" s="126" t="s">
        <v>43</v>
      </c>
      <c r="AV280" s="126" t="s">
        <v>43</v>
      </c>
      <c r="AW280" s="126" t="s">
        <v>51</v>
      </c>
      <c r="AX280" s="126" t="s">
        <v>42</v>
      </c>
      <c r="AY280" s="126" t="s">
        <v>73</v>
      </c>
    </row>
    <row r="281" spans="2:51" s="5" customFormat="1" ht="15.75" customHeight="1">
      <c r="B281" s="135"/>
      <c r="C281" s="136"/>
      <c r="D281" s="117" t="s">
        <v>81</v>
      </c>
      <c r="E281" s="136"/>
      <c r="F281" s="137" t="s">
        <v>120</v>
      </c>
      <c r="G281" s="136"/>
      <c r="H281" s="138">
        <v>101.4</v>
      </c>
      <c r="J281" s="136"/>
      <c r="K281" s="136"/>
      <c r="L281" s="139"/>
      <c r="M281" s="140"/>
      <c r="N281" s="136"/>
      <c r="O281" s="136"/>
      <c r="P281" s="136"/>
      <c r="Q281" s="136"/>
      <c r="R281" s="136"/>
      <c r="S281" s="136"/>
      <c r="T281" s="141"/>
      <c r="AT281" s="142" t="s">
        <v>81</v>
      </c>
      <c r="AU281" s="142" t="s">
        <v>43</v>
      </c>
      <c r="AV281" s="142" t="s">
        <v>78</v>
      </c>
      <c r="AW281" s="142" t="s">
        <v>51</v>
      </c>
      <c r="AX281" s="142" t="s">
        <v>8</v>
      </c>
      <c r="AY281" s="142" t="s">
        <v>73</v>
      </c>
    </row>
    <row r="282" spans="2:65" s="5" customFormat="1" ht="15.75" customHeight="1">
      <c r="B282" s="16"/>
      <c r="C282" s="103" t="s">
        <v>167</v>
      </c>
      <c r="D282" s="103" t="s">
        <v>75</v>
      </c>
      <c r="E282" s="104" t="s">
        <v>535</v>
      </c>
      <c r="F282" s="105" t="s">
        <v>536</v>
      </c>
      <c r="G282" s="106" t="s">
        <v>119</v>
      </c>
      <c r="H282" s="107">
        <v>89.7</v>
      </c>
      <c r="I282" s="108"/>
      <c r="J282" s="109">
        <f>ROUND($I$282*$H$282,2)</f>
        <v>0</v>
      </c>
      <c r="K282" s="105" t="s">
        <v>77</v>
      </c>
      <c r="L282" s="32"/>
      <c r="M282" s="110"/>
      <c r="N282" s="111" t="s">
        <v>31</v>
      </c>
      <c r="O282" s="17"/>
      <c r="P282" s="17"/>
      <c r="Q282" s="112">
        <v>0</v>
      </c>
      <c r="R282" s="112">
        <f>$Q$282*$H$282</f>
        <v>0</v>
      </c>
      <c r="S282" s="112">
        <v>0</v>
      </c>
      <c r="T282" s="113">
        <f>$S$282*$H$282</f>
        <v>0</v>
      </c>
      <c r="AR282" s="49" t="s">
        <v>78</v>
      </c>
      <c r="AT282" s="49" t="s">
        <v>75</v>
      </c>
      <c r="AU282" s="49" t="s">
        <v>43</v>
      </c>
      <c r="AY282" s="5" t="s">
        <v>73</v>
      </c>
      <c r="BE282" s="114">
        <f>IF($N$282="základní",$J$282,0)</f>
        <v>0</v>
      </c>
      <c r="BF282" s="114">
        <f>IF($N$282="snížená",$J$282,0)</f>
        <v>0</v>
      </c>
      <c r="BG282" s="114">
        <f>IF($N$282="zákl. přenesená",$J$282,0)</f>
        <v>0</v>
      </c>
      <c r="BH282" s="114">
        <f>IF($N$282="sníž. přenesená",$J$282,0)</f>
        <v>0</v>
      </c>
      <c r="BI282" s="114">
        <f>IF($N$282="nulová",$J$282,0)</f>
        <v>0</v>
      </c>
      <c r="BJ282" s="49" t="s">
        <v>8</v>
      </c>
      <c r="BK282" s="114">
        <f>ROUND($I$282*$H$282,2)</f>
        <v>0</v>
      </c>
      <c r="BL282" s="49" t="s">
        <v>78</v>
      </c>
      <c r="BM282" s="49" t="s">
        <v>537</v>
      </c>
    </row>
    <row r="283" spans="2:47" s="5" customFormat="1" ht="38.25" customHeight="1">
      <c r="B283" s="16"/>
      <c r="C283" s="17"/>
      <c r="D283" s="115" t="s">
        <v>79</v>
      </c>
      <c r="E283" s="17"/>
      <c r="F283" s="116" t="s">
        <v>538</v>
      </c>
      <c r="G283" s="17"/>
      <c r="H283" s="17"/>
      <c r="J283" s="17"/>
      <c r="K283" s="17"/>
      <c r="L283" s="32"/>
      <c r="M283" s="35"/>
      <c r="N283" s="17"/>
      <c r="O283" s="17"/>
      <c r="P283" s="17"/>
      <c r="Q283" s="17"/>
      <c r="R283" s="17"/>
      <c r="S283" s="17"/>
      <c r="T283" s="36"/>
      <c r="AT283" s="5" t="s">
        <v>79</v>
      </c>
      <c r="AU283" s="5" t="s">
        <v>43</v>
      </c>
    </row>
    <row r="284" spans="2:51" s="5" customFormat="1" ht="15.75" customHeight="1">
      <c r="B284" s="119"/>
      <c r="C284" s="120"/>
      <c r="D284" s="117" t="s">
        <v>81</v>
      </c>
      <c r="E284" s="120"/>
      <c r="F284" s="121" t="s">
        <v>539</v>
      </c>
      <c r="G284" s="120"/>
      <c r="H284" s="122">
        <v>89.7</v>
      </c>
      <c r="J284" s="120"/>
      <c r="K284" s="120"/>
      <c r="L284" s="123"/>
      <c r="M284" s="124"/>
      <c r="N284" s="120"/>
      <c r="O284" s="120"/>
      <c r="P284" s="120"/>
      <c r="Q284" s="120"/>
      <c r="R284" s="120"/>
      <c r="S284" s="120"/>
      <c r="T284" s="125"/>
      <c r="AT284" s="126" t="s">
        <v>81</v>
      </c>
      <c r="AU284" s="126" t="s">
        <v>43</v>
      </c>
      <c r="AV284" s="126" t="s">
        <v>43</v>
      </c>
      <c r="AW284" s="126" t="s">
        <v>51</v>
      </c>
      <c r="AX284" s="126" t="s">
        <v>8</v>
      </c>
      <c r="AY284" s="126" t="s">
        <v>73</v>
      </c>
    </row>
    <row r="285" spans="2:65" s="5" customFormat="1" ht="15.75" customHeight="1">
      <c r="B285" s="16"/>
      <c r="C285" s="103" t="s">
        <v>168</v>
      </c>
      <c r="D285" s="103" t="s">
        <v>75</v>
      </c>
      <c r="E285" s="104" t="s">
        <v>266</v>
      </c>
      <c r="F285" s="105" t="s">
        <v>267</v>
      </c>
      <c r="G285" s="106" t="s">
        <v>119</v>
      </c>
      <c r="H285" s="107">
        <v>81.5</v>
      </c>
      <c r="I285" s="108"/>
      <c r="J285" s="109">
        <f>ROUND($I$285*$H$285,2)</f>
        <v>0</v>
      </c>
      <c r="K285" s="105" t="s">
        <v>303</v>
      </c>
      <c r="L285" s="32"/>
      <c r="M285" s="110"/>
      <c r="N285" s="111" t="s">
        <v>31</v>
      </c>
      <c r="O285" s="17"/>
      <c r="P285" s="17"/>
      <c r="Q285" s="112">
        <v>0</v>
      </c>
      <c r="R285" s="112">
        <f>$Q$285*$H$285</f>
        <v>0</v>
      </c>
      <c r="S285" s="112">
        <v>0</v>
      </c>
      <c r="T285" s="113">
        <f>$S$285*$H$285</f>
        <v>0</v>
      </c>
      <c r="AR285" s="49" t="s">
        <v>78</v>
      </c>
      <c r="AT285" s="49" t="s">
        <v>75</v>
      </c>
      <c r="AU285" s="49" t="s">
        <v>43</v>
      </c>
      <c r="AY285" s="5" t="s">
        <v>73</v>
      </c>
      <c r="BE285" s="114">
        <f>IF($N$285="základní",$J$285,0)</f>
        <v>0</v>
      </c>
      <c r="BF285" s="114">
        <f>IF($N$285="snížená",$J$285,0)</f>
        <v>0</v>
      </c>
      <c r="BG285" s="114">
        <f>IF($N$285="zákl. přenesená",$J$285,0)</f>
        <v>0</v>
      </c>
      <c r="BH285" s="114">
        <f>IF($N$285="sníž. přenesená",$J$285,0)</f>
        <v>0</v>
      </c>
      <c r="BI285" s="114">
        <f>IF($N$285="nulová",$J$285,0)</f>
        <v>0</v>
      </c>
      <c r="BJ285" s="49" t="s">
        <v>8</v>
      </c>
      <c r="BK285" s="114">
        <f>ROUND($I$285*$H$285,2)</f>
        <v>0</v>
      </c>
      <c r="BL285" s="49" t="s">
        <v>78</v>
      </c>
      <c r="BM285" s="49" t="s">
        <v>540</v>
      </c>
    </row>
    <row r="286" spans="2:47" s="5" customFormat="1" ht="38.25" customHeight="1">
      <c r="B286" s="16"/>
      <c r="C286" s="17"/>
      <c r="D286" s="115" t="s">
        <v>79</v>
      </c>
      <c r="E286" s="17"/>
      <c r="F286" s="116" t="s">
        <v>337</v>
      </c>
      <c r="G286" s="17"/>
      <c r="H286" s="17"/>
      <c r="J286" s="17"/>
      <c r="K286" s="17"/>
      <c r="L286" s="32"/>
      <c r="M286" s="35"/>
      <c r="N286" s="17"/>
      <c r="O286" s="17"/>
      <c r="P286" s="17"/>
      <c r="Q286" s="17"/>
      <c r="R286" s="17"/>
      <c r="S286" s="17"/>
      <c r="T286" s="36"/>
      <c r="AT286" s="5" t="s">
        <v>79</v>
      </c>
      <c r="AU286" s="5" t="s">
        <v>43</v>
      </c>
    </row>
    <row r="287" spans="2:51" s="5" customFormat="1" ht="15.75" customHeight="1">
      <c r="B287" s="119"/>
      <c r="C287" s="120"/>
      <c r="D287" s="117" t="s">
        <v>81</v>
      </c>
      <c r="E287" s="120"/>
      <c r="F287" s="121" t="s">
        <v>541</v>
      </c>
      <c r="G287" s="120"/>
      <c r="H287" s="122">
        <v>14.3</v>
      </c>
      <c r="J287" s="120"/>
      <c r="K287" s="120"/>
      <c r="L287" s="123"/>
      <c r="M287" s="124"/>
      <c r="N287" s="120"/>
      <c r="O287" s="120"/>
      <c r="P287" s="120"/>
      <c r="Q287" s="120"/>
      <c r="R287" s="120"/>
      <c r="S287" s="120"/>
      <c r="T287" s="125"/>
      <c r="AT287" s="126" t="s">
        <v>81</v>
      </c>
      <c r="AU287" s="126" t="s">
        <v>43</v>
      </c>
      <c r="AV287" s="126" t="s">
        <v>43</v>
      </c>
      <c r="AW287" s="126" t="s">
        <v>51</v>
      </c>
      <c r="AX287" s="126" t="s">
        <v>42</v>
      </c>
      <c r="AY287" s="126" t="s">
        <v>73</v>
      </c>
    </row>
    <row r="288" spans="2:51" s="5" customFormat="1" ht="15.75" customHeight="1">
      <c r="B288" s="119"/>
      <c r="C288" s="120"/>
      <c r="D288" s="117" t="s">
        <v>81</v>
      </c>
      <c r="E288" s="120"/>
      <c r="F288" s="121" t="s">
        <v>542</v>
      </c>
      <c r="G288" s="120"/>
      <c r="H288" s="122">
        <v>67.2</v>
      </c>
      <c r="J288" s="120"/>
      <c r="K288" s="120"/>
      <c r="L288" s="123"/>
      <c r="M288" s="124"/>
      <c r="N288" s="120"/>
      <c r="O288" s="120"/>
      <c r="P288" s="120"/>
      <c r="Q288" s="120"/>
      <c r="R288" s="120"/>
      <c r="S288" s="120"/>
      <c r="T288" s="125"/>
      <c r="AT288" s="126" t="s">
        <v>81</v>
      </c>
      <c r="AU288" s="126" t="s">
        <v>43</v>
      </c>
      <c r="AV288" s="126" t="s">
        <v>43</v>
      </c>
      <c r="AW288" s="126" t="s">
        <v>51</v>
      </c>
      <c r="AX288" s="126" t="s">
        <v>42</v>
      </c>
      <c r="AY288" s="126" t="s">
        <v>73</v>
      </c>
    </row>
    <row r="289" spans="2:51" s="5" customFormat="1" ht="15.75" customHeight="1">
      <c r="B289" s="135"/>
      <c r="C289" s="136"/>
      <c r="D289" s="117" t="s">
        <v>81</v>
      </c>
      <c r="E289" s="136"/>
      <c r="F289" s="137" t="s">
        <v>120</v>
      </c>
      <c r="G289" s="136"/>
      <c r="H289" s="138">
        <v>81.5</v>
      </c>
      <c r="J289" s="136"/>
      <c r="K289" s="136"/>
      <c r="L289" s="139"/>
      <c r="M289" s="140"/>
      <c r="N289" s="136"/>
      <c r="O289" s="136"/>
      <c r="P289" s="136"/>
      <c r="Q289" s="136"/>
      <c r="R289" s="136"/>
      <c r="S289" s="136"/>
      <c r="T289" s="141"/>
      <c r="AT289" s="142" t="s">
        <v>81</v>
      </c>
      <c r="AU289" s="142" t="s">
        <v>43</v>
      </c>
      <c r="AV289" s="142" t="s">
        <v>78</v>
      </c>
      <c r="AW289" s="142" t="s">
        <v>51</v>
      </c>
      <c r="AX289" s="142" t="s">
        <v>8</v>
      </c>
      <c r="AY289" s="142" t="s">
        <v>73</v>
      </c>
    </row>
    <row r="290" spans="2:65" s="5" customFormat="1" ht="15.75" customHeight="1">
      <c r="B290" s="16"/>
      <c r="C290" s="103" t="s">
        <v>169</v>
      </c>
      <c r="D290" s="103" t="s">
        <v>75</v>
      </c>
      <c r="E290" s="104" t="s">
        <v>268</v>
      </c>
      <c r="F290" s="105" t="s">
        <v>269</v>
      </c>
      <c r="G290" s="106" t="s">
        <v>119</v>
      </c>
      <c r="H290" s="107">
        <v>48</v>
      </c>
      <c r="I290" s="108"/>
      <c r="J290" s="109">
        <f>ROUND($I$290*$H$290,2)</f>
        <v>0</v>
      </c>
      <c r="K290" s="105" t="s">
        <v>303</v>
      </c>
      <c r="L290" s="32"/>
      <c r="M290" s="110"/>
      <c r="N290" s="111" t="s">
        <v>31</v>
      </c>
      <c r="O290" s="17"/>
      <c r="P290" s="17"/>
      <c r="Q290" s="112">
        <v>0</v>
      </c>
      <c r="R290" s="112">
        <f>$Q$290*$H$290</f>
        <v>0</v>
      </c>
      <c r="S290" s="112">
        <v>0</v>
      </c>
      <c r="T290" s="113">
        <f>$S$290*$H$290</f>
        <v>0</v>
      </c>
      <c r="AR290" s="49" t="s">
        <v>78</v>
      </c>
      <c r="AT290" s="49" t="s">
        <v>75</v>
      </c>
      <c r="AU290" s="49" t="s">
        <v>43</v>
      </c>
      <c r="AY290" s="5" t="s">
        <v>73</v>
      </c>
      <c r="BE290" s="114">
        <f>IF($N$290="základní",$J$290,0)</f>
        <v>0</v>
      </c>
      <c r="BF290" s="114">
        <f>IF($N$290="snížená",$J$290,0)</f>
        <v>0</v>
      </c>
      <c r="BG290" s="114">
        <f>IF($N$290="zákl. přenesená",$J$290,0)</f>
        <v>0</v>
      </c>
      <c r="BH290" s="114">
        <f>IF($N$290="sníž. přenesená",$J$290,0)</f>
        <v>0</v>
      </c>
      <c r="BI290" s="114">
        <f>IF($N$290="nulová",$J$290,0)</f>
        <v>0</v>
      </c>
      <c r="BJ290" s="49" t="s">
        <v>8</v>
      </c>
      <c r="BK290" s="114">
        <f>ROUND($I$290*$H$290,2)</f>
        <v>0</v>
      </c>
      <c r="BL290" s="49" t="s">
        <v>78</v>
      </c>
      <c r="BM290" s="49" t="s">
        <v>543</v>
      </c>
    </row>
    <row r="291" spans="2:47" s="5" customFormat="1" ht="38.25" customHeight="1">
      <c r="B291" s="16"/>
      <c r="C291" s="17"/>
      <c r="D291" s="115" t="s">
        <v>79</v>
      </c>
      <c r="E291" s="17"/>
      <c r="F291" s="116" t="s">
        <v>288</v>
      </c>
      <c r="G291" s="17"/>
      <c r="H291" s="17"/>
      <c r="J291" s="17"/>
      <c r="K291" s="17"/>
      <c r="L291" s="32"/>
      <c r="M291" s="35"/>
      <c r="N291" s="17"/>
      <c r="O291" s="17"/>
      <c r="P291" s="17"/>
      <c r="Q291" s="17"/>
      <c r="R291" s="17"/>
      <c r="S291" s="17"/>
      <c r="T291" s="36"/>
      <c r="AT291" s="5" t="s">
        <v>79</v>
      </c>
      <c r="AU291" s="5" t="s">
        <v>43</v>
      </c>
    </row>
    <row r="292" spans="2:47" s="5" customFormat="1" ht="30.75" customHeight="1">
      <c r="B292" s="16"/>
      <c r="C292" s="17"/>
      <c r="D292" s="117" t="s">
        <v>80</v>
      </c>
      <c r="E292" s="17"/>
      <c r="F292" s="118" t="s">
        <v>544</v>
      </c>
      <c r="G292" s="17"/>
      <c r="H292" s="17"/>
      <c r="J292" s="17"/>
      <c r="K292" s="17"/>
      <c r="L292" s="32"/>
      <c r="M292" s="35"/>
      <c r="N292" s="17"/>
      <c r="O292" s="17"/>
      <c r="P292" s="17"/>
      <c r="Q292" s="17"/>
      <c r="R292" s="17"/>
      <c r="S292" s="17"/>
      <c r="T292" s="36"/>
      <c r="AT292" s="5" t="s">
        <v>80</v>
      </c>
      <c r="AU292" s="5" t="s">
        <v>43</v>
      </c>
    </row>
    <row r="293" spans="2:51" s="5" customFormat="1" ht="15.75" customHeight="1">
      <c r="B293" s="119"/>
      <c r="C293" s="120"/>
      <c r="D293" s="117" t="s">
        <v>81</v>
      </c>
      <c r="E293" s="120"/>
      <c r="F293" s="121" t="s">
        <v>545</v>
      </c>
      <c r="G293" s="120"/>
      <c r="H293" s="122">
        <v>33.5</v>
      </c>
      <c r="J293" s="120"/>
      <c r="K293" s="120"/>
      <c r="L293" s="123"/>
      <c r="M293" s="124"/>
      <c r="N293" s="120"/>
      <c r="O293" s="120"/>
      <c r="P293" s="120"/>
      <c r="Q293" s="120"/>
      <c r="R293" s="120"/>
      <c r="S293" s="120"/>
      <c r="T293" s="125"/>
      <c r="AT293" s="126" t="s">
        <v>81</v>
      </c>
      <c r="AU293" s="126" t="s">
        <v>43</v>
      </c>
      <c r="AV293" s="126" t="s">
        <v>43</v>
      </c>
      <c r="AW293" s="126" t="s">
        <v>51</v>
      </c>
      <c r="AX293" s="126" t="s">
        <v>42</v>
      </c>
      <c r="AY293" s="126" t="s">
        <v>73</v>
      </c>
    </row>
    <row r="294" spans="2:51" s="5" customFormat="1" ht="15.75" customHeight="1">
      <c r="B294" s="119"/>
      <c r="C294" s="120"/>
      <c r="D294" s="117" t="s">
        <v>81</v>
      </c>
      <c r="E294" s="120"/>
      <c r="F294" s="121" t="s">
        <v>546</v>
      </c>
      <c r="G294" s="120"/>
      <c r="H294" s="122">
        <v>14.5</v>
      </c>
      <c r="J294" s="120"/>
      <c r="K294" s="120"/>
      <c r="L294" s="123"/>
      <c r="M294" s="124"/>
      <c r="N294" s="120"/>
      <c r="O294" s="120"/>
      <c r="P294" s="120"/>
      <c r="Q294" s="120"/>
      <c r="R294" s="120"/>
      <c r="S294" s="120"/>
      <c r="T294" s="125"/>
      <c r="AT294" s="126" t="s">
        <v>81</v>
      </c>
      <c r="AU294" s="126" t="s">
        <v>43</v>
      </c>
      <c r="AV294" s="126" t="s">
        <v>43</v>
      </c>
      <c r="AW294" s="126" t="s">
        <v>51</v>
      </c>
      <c r="AX294" s="126" t="s">
        <v>42</v>
      </c>
      <c r="AY294" s="126" t="s">
        <v>73</v>
      </c>
    </row>
    <row r="295" spans="2:51" s="5" customFormat="1" ht="15.75" customHeight="1">
      <c r="B295" s="135"/>
      <c r="C295" s="136"/>
      <c r="D295" s="117" t="s">
        <v>81</v>
      </c>
      <c r="E295" s="136"/>
      <c r="F295" s="137" t="s">
        <v>120</v>
      </c>
      <c r="G295" s="136"/>
      <c r="H295" s="138">
        <v>48</v>
      </c>
      <c r="J295" s="136"/>
      <c r="K295" s="136"/>
      <c r="L295" s="139"/>
      <c r="M295" s="140"/>
      <c r="N295" s="136"/>
      <c r="O295" s="136"/>
      <c r="P295" s="136"/>
      <c r="Q295" s="136"/>
      <c r="R295" s="136"/>
      <c r="S295" s="136"/>
      <c r="T295" s="141"/>
      <c r="AT295" s="142" t="s">
        <v>81</v>
      </c>
      <c r="AU295" s="142" t="s">
        <v>43</v>
      </c>
      <c r="AV295" s="142" t="s">
        <v>78</v>
      </c>
      <c r="AW295" s="142" t="s">
        <v>51</v>
      </c>
      <c r="AX295" s="142" t="s">
        <v>8</v>
      </c>
      <c r="AY295" s="142" t="s">
        <v>73</v>
      </c>
    </row>
    <row r="296" spans="2:65" s="5" customFormat="1" ht="15.75" customHeight="1">
      <c r="B296" s="16"/>
      <c r="C296" s="103" t="s">
        <v>171</v>
      </c>
      <c r="D296" s="103" t="s">
        <v>75</v>
      </c>
      <c r="E296" s="104" t="s">
        <v>270</v>
      </c>
      <c r="F296" s="105" t="s">
        <v>271</v>
      </c>
      <c r="G296" s="106" t="s">
        <v>76</v>
      </c>
      <c r="H296" s="107">
        <v>258.2</v>
      </c>
      <c r="I296" s="108"/>
      <c r="J296" s="109">
        <f>ROUND($I$296*$H$296,2)</f>
        <v>0</v>
      </c>
      <c r="K296" s="105" t="s">
        <v>303</v>
      </c>
      <c r="L296" s="32"/>
      <c r="M296" s="110"/>
      <c r="N296" s="111" t="s">
        <v>31</v>
      </c>
      <c r="O296" s="17"/>
      <c r="P296" s="17"/>
      <c r="Q296" s="112">
        <v>0.0076543822</v>
      </c>
      <c r="R296" s="112">
        <f>$Q$296*$H$296</f>
        <v>1.97636148404</v>
      </c>
      <c r="S296" s="112">
        <v>0</v>
      </c>
      <c r="T296" s="113">
        <f>$S$296*$H$296</f>
        <v>0</v>
      </c>
      <c r="AR296" s="49" t="s">
        <v>78</v>
      </c>
      <c r="AT296" s="49" t="s">
        <v>75</v>
      </c>
      <c r="AU296" s="49" t="s">
        <v>43</v>
      </c>
      <c r="AY296" s="5" t="s">
        <v>73</v>
      </c>
      <c r="BE296" s="114">
        <f>IF($N$296="základní",$J$296,0)</f>
        <v>0</v>
      </c>
      <c r="BF296" s="114">
        <f>IF($N$296="snížená",$J$296,0)</f>
        <v>0</v>
      </c>
      <c r="BG296" s="114">
        <f>IF($N$296="zákl. přenesená",$J$296,0)</f>
        <v>0</v>
      </c>
      <c r="BH296" s="114">
        <f>IF($N$296="sníž. přenesená",$J$296,0)</f>
        <v>0</v>
      </c>
      <c r="BI296" s="114">
        <f>IF($N$296="nulová",$J$296,0)</f>
        <v>0</v>
      </c>
      <c r="BJ296" s="49" t="s">
        <v>8</v>
      </c>
      <c r="BK296" s="114">
        <f>ROUND($I$296*$H$296,2)</f>
        <v>0</v>
      </c>
      <c r="BL296" s="49" t="s">
        <v>78</v>
      </c>
      <c r="BM296" s="49" t="s">
        <v>547</v>
      </c>
    </row>
    <row r="297" spans="2:47" s="5" customFormat="1" ht="38.25" customHeight="1">
      <c r="B297" s="16"/>
      <c r="C297" s="17"/>
      <c r="D297" s="115" t="s">
        <v>79</v>
      </c>
      <c r="E297" s="17"/>
      <c r="F297" s="116" t="s">
        <v>289</v>
      </c>
      <c r="G297" s="17"/>
      <c r="H297" s="17"/>
      <c r="J297" s="17"/>
      <c r="K297" s="17"/>
      <c r="L297" s="32"/>
      <c r="M297" s="35"/>
      <c r="N297" s="17"/>
      <c r="O297" s="17"/>
      <c r="P297" s="17"/>
      <c r="Q297" s="17"/>
      <c r="R297" s="17"/>
      <c r="S297" s="17"/>
      <c r="T297" s="36"/>
      <c r="AT297" s="5" t="s">
        <v>79</v>
      </c>
      <c r="AU297" s="5" t="s">
        <v>43</v>
      </c>
    </row>
    <row r="298" spans="2:51" s="5" customFormat="1" ht="15.75" customHeight="1">
      <c r="B298" s="119"/>
      <c r="C298" s="120"/>
      <c r="D298" s="117" t="s">
        <v>81</v>
      </c>
      <c r="E298" s="120"/>
      <c r="F298" s="121" t="s">
        <v>548</v>
      </c>
      <c r="G298" s="120"/>
      <c r="H298" s="122">
        <v>162.2</v>
      </c>
      <c r="J298" s="120"/>
      <c r="K298" s="120"/>
      <c r="L298" s="123"/>
      <c r="M298" s="124"/>
      <c r="N298" s="120"/>
      <c r="O298" s="120"/>
      <c r="P298" s="120"/>
      <c r="Q298" s="120"/>
      <c r="R298" s="120"/>
      <c r="S298" s="120"/>
      <c r="T298" s="125"/>
      <c r="AT298" s="126" t="s">
        <v>81</v>
      </c>
      <c r="AU298" s="126" t="s">
        <v>43</v>
      </c>
      <c r="AV298" s="126" t="s">
        <v>43</v>
      </c>
      <c r="AW298" s="126" t="s">
        <v>51</v>
      </c>
      <c r="AX298" s="126" t="s">
        <v>42</v>
      </c>
      <c r="AY298" s="126" t="s">
        <v>73</v>
      </c>
    </row>
    <row r="299" spans="2:51" s="5" customFormat="1" ht="15.75" customHeight="1">
      <c r="B299" s="119"/>
      <c r="C299" s="120"/>
      <c r="D299" s="117" t="s">
        <v>81</v>
      </c>
      <c r="E299" s="120"/>
      <c r="F299" s="121" t="s">
        <v>549</v>
      </c>
      <c r="G299" s="120"/>
      <c r="H299" s="122">
        <v>96</v>
      </c>
      <c r="J299" s="120"/>
      <c r="K299" s="120"/>
      <c r="L299" s="123"/>
      <c r="M299" s="124"/>
      <c r="N299" s="120"/>
      <c r="O299" s="120"/>
      <c r="P299" s="120"/>
      <c r="Q299" s="120"/>
      <c r="R299" s="120"/>
      <c r="S299" s="120"/>
      <c r="T299" s="125"/>
      <c r="AT299" s="126" t="s">
        <v>81</v>
      </c>
      <c r="AU299" s="126" t="s">
        <v>43</v>
      </c>
      <c r="AV299" s="126" t="s">
        <v>43</v>
      </c>
      <c r="AW299" s="126" t="s">
        <v>51</v>
      </c>
      <c r="AX299" s="126" t="s">
        <v>42</v>
      </c>
      <c r="AY299" s="126" t="s">
        <v>73</v>
      </c>
    </row>
    <row r="300" spans="2:51" s="5" customFormat="1" ht="15.75" customHeight="1">
      <c r="B300" s="135"/>
      <c r="C300" s="136"/>
      <c r="D300" s="117" t="s">
        <v>81</v>
      </c>
      <c r="E300" s="136"/>
      <c r="F300" s="137" t="s">
        <v>120</v>
      </c>
      <c r="G300" s="136"/>
      <c r="H300" s="138">
        <v>258.2</v>
      </c>
      <c r="J300" s="136"/>
      <c r="K300" s="136"/>
      <c r="L300" s="139"/>
      <c r="M300" s="140"/>
      <c r="N300" s="136"/>
      <c r="O300" s="136"/>
      <c r="P300" s="136"/>
      <c r="Q300" s="136"/>
      <c r="R300" s="136"/>
      <c r="S300" s="136"/>
      <c r="T300" s="141"/>
      <c r="AT300" s="142" t="s">
        <v>81</v>
      </c>
      <c r="AU300" s="142" t="s">
        <v>43</v>
      </c>
      <c r="AV300" s="142" t="s">
        <v>78</v>
      </c>
      <c r="AW300" s="142" t="s">
        <v>51</v>
      </c>
      <c r="AX300" s="142" t="s">
        <v>8</v>
      </c>
      <c r="AY300" s="142" t="s">
        <v>73</v>
      </c>
    </row>
    <row r="301" spans="2:65" s="5" customFormat="1" ht="15.75" customHeight="1">
      <c r="B301" s="16"/>
      <c r="C301" s="103" t="s">
        <v>172</v>
      </c>
      <c r="D301" s="103" t="s">
        <v>75</v>
      </c>
      <c r="E301" s="104" t="s">
        <v>304</v>
      </c>
      <c r="F301" s="105" t="s">
        <v>305</v>
      </c>
      <c r="G301" s="106" t="s">
        <v>76</v>
      </c>
      <c r="H301" s="107">
        <v>8.1</v>
      </c>
      <c r="I301" s="108"/>
      <c r="J301" s="109">
        <f>ROUND($I$301*$H$301,2)</f>
        <v>0</v>
      </c>
      <c r="K301" s="105" t="s">
        <v>77</v>
      </c>
      <c r="L301" s="32"/>
      <c r="M301" s="110"/>
      <c r="N301" s="111" t="s">
        <v>31</v>
      </c>
      <c r="O301" s="17"/>
      <c r="P301" s="17"/>
      <c r="Q301" s="112">
        <v>0.08702408</v>
      </c>
      <c r="R301" s="112">
        <f>$Q$301*$H$301</f>
        <v>0.704895048</v>
      </c>
      <c r="S301" s="112">
        <v>0</v>
      </c>
      <c r="T301" s="113">
        <f>$S$301*$H$301</f>
        <v>0</v>
      </c>
      <c r="AR301" s="49" t="s">
        <v>78</v>
      </c>
      <c r="AT301" s="49" t="s">
        <v>75</v>
      </c>
      <c r="AU301" s="49" t="s">
        <v>43</v>
      </c>
      <c r="AY301" s="5" t="s">
        <v>73</v>
      </c>
      <c r="BE301" s="114">
        <f>IF($N$301="základní",$J$301,0)</f>
        <v>0</v>
      </c>
      <c r="BF301" s="114">
        <f>IF($N$301="snížená",$J$301,0)</f>
        <v>0</v>
      </c>
      <c r="BG301" s="114">
        <f>IF($N$301="zákl. přenesená",$J$301,0)</f>
        <v>0</v>
      </c>
      <c r="BH301" s="114">
        <f>IF($N$301="sníž. přenesená",$J$301,0)</f>
        <v>0</v>
      </c>
      <c r="BI301" s="114">
        <f>IF($N$301="nulová",$J$301,0)</f>
        <v>0</v>
      </c>
      <c r="BJ301" s="49" t="s">
        <v>8</v>
      </c>
      <c r="BK301" s="114">
        <f>ROUND($I$301*$H$301,2)</f>
        <v>0</v>
      </c>
      <c r="BL301" s="49" t="s">
        <v>78</v>
      </c>
      <c r="BM301" s="49" t="s">
        <v>550</v>
      </c>
    </row>
    <row r="302" spans="2:47" s="5" customFormat="1" ht="38.25" customHeight="1">
      <c r="B302" s="16"/>
      <c r="C302" s="17"/>
      <c r="D302" s="115" t="s">
        <v>79</v>
      </c>
      <c r="E302" s="17"/>
      <c r="F302" s="116" t="s">
        <v>551</v>
      </c>
      <c r="G302" s="17"/>
      <c r="H302" s="17"/>
      <c r="J302" s="17"/>
      <c r="K302" s="17"/>
      <c r="L302" s="32"/>
      <c r="M302" s="35"/>
      <c r="N302" s="17"/>
      <c r="O302" s="17"/>
      <c r="P302" s="17"/>
      <c r="Q302" s="17"/>
      <c r="R302" s="17"/>
      <c r="S302" s="17"/>
      <c r="T302" s="36"/>
      <c r="AT302" s="5" t="s">
        <v>79</v>
      </c>
      <c r="AU302" s="5" t="s">
        <v>43</v>
      </c>
    </row>
    <row r="303" spans="2:47" s="5" customFormat="1" ht="30.75" customHeight="1">
      <c r="B303" s="16"/>
      <c r="C303" s="17"/>
      <c r="D303" s="117" t="s">
        <v>80</v>
      </c>
      <c r="E303" s="17"/>
      <c r="F303" s="118" t="s">
        <v>552</v>
      </c>
      <c r="G303" s="17"/>
      <c r="H303" s="17"/>
      <c r="J303" s="17"/>
      <c r="K303" s="17"/>
      <c r="L303" s="32"/>
      <c r="M303" s="35"/>
      <c r="N303" s="17"/>
      <c r="O303" s="17"/>
      <c r="P303" s="17"/>
      <c r="Q303" s="17"/>
      <c r="R303" s="17"/>
      <c r="S303" s="17"/>
      <c r="T303" s="36"/>
      <c r="AT303" s="5" t="s">
        <v>80</v>
      </c>
      <c r="AU303" s="5" t="s">
        <v>43</v>
      </c>
    </row>
    <row r="304" spans="2:65" s="5" customFormat="1" ht="15.75" customHeight="1">
      <c r="B304" s="16"/>
      <c r="C304" s="103" t="s">
        <v>173</v>
      </c>
      <c r="D304" s="103" t="s">
        <v>75</v>
      </c>
      <c r="E304" s="104" t="s">
        <v>272</v>
      </c>
      <c r="F304" s="105" t="s">
        <v>273</v>
      </c>
      <c r="G304" s="106" t="s">
        <v>76</v>
      </c>
      <c r="H304" s="107">
        <v>258.2</v>
      </c>
      <c r="I304" s="108"/>
      <c r="J304" s="109">
        <f>ROUND($I$304*$H$304,2)</f>
        <v>0</v>
      </c>
      <c r="K304" s="105" t="s">
        <v>303</v>
      </c>
      <c r="L304" s="32"/>
      <c r="M304" s="110"/>
      <c r="N304" s="111" t="s">
        <v>31</v>
      </c>
      <c r="O304" s="17"/>
      <c r="P304" s="17"/>
      <c r="Q304" s="112">
        <v>0.000856935</v>
      </c>
      <c r="R304" s="112">
        <f>$Q$304*$H$304</f>
        <v>0.221260617</v>
      </c>
      <c r="S304" s="112">
        <v>0</v>
      </c>
      <c r="T304" s="113">
        <f>$S$304*$H$304</f>
        <v>0</v>
      </c>
      <c r="AR304" s="49" t="s">
        <v>78</v>
      </c>
      <c r="AT304" s="49" t="s">
        <v>75</v>
      </c>
      <c r="AU304" s="49" t="s">
        <v>43</v>
      </c>
      <c r="AY304" s="5" t="s">
        <v>73</v>
      </c>
      <c r="BE304" s="114">
        <f>IF($N$304="základní",$J$304,0)</f>
        <v>0</v>
      </c>
      <c r="BF304" s="114">
        <f>IF($N$304="snížená",$J$304,0)</f>
        <v>0</v>
      </c>
      <c r="BG304" s="114">
        <f>IF($N$304="zákl. přenesená",$J$304,0)</f>
        <v>0</v>
      </c>
      <c r="BH304" s="114">
        <f>IF($N$304="sníž. přenesená",$J$304,0)</f>
        <v>0</v>
      </c>
      <c r="BI304" s="114">
        <f>IF($N$304="nulová",$J$304,0)</f>
        <v>0</v>
      </c>
      <c r="BJ304" s="49" t="s">
        <v>8</v>
      </c>
      <c r="BK304" s="114">
        <f>ROUND($I$304*$H$304,2)</f>
        <v>0</v>
      </c>
      <c r="BL304" s="49" t="s">
        <v>78</v>
      </c>
      <c r="BM304" s="49" t="s">
        <v>553</v>
      </c>
    </row>
    <row r="305" spans="2:47" s="5" customFormat="1" ht="38.25" customHeight="1">
      <c r="B305" s="16"/>
      <c r="C305" s="17"/>
      <c r="D305" s="115" t="s">
        <v>79</v>
      </c>
      <c r="E305" s="17"/>
      <c r="F305" s="116" t="s">
        <v>290</v>
      </c>
      <c r="G305" s="17"/>
      <c r="H305" s="17"/>
      <c r="J305" s="17"/>
      <c r="K305" s="17"/>
      <c r="L305" s="32"/>
      <c r="M305" s="35"/>
      <c r="N305" s="17"/>
      <c r="O305" s="17"/>
      <c r="P305" s="17"/>
      <c r="Q305" s="17"/>
      <c r="R305" s="17"/>
      <c r="S305" s="17"/>
      <c r="T305" s="36"/>
      <c r="AT305" s="5" t="s">
        <v>79</v>
      </c>
      <c r="AU305" s="5" t="s">
        <v>43</v>
      </c>
    </row>
    <row r="306" spans="2:47" s="5" customFormat="1" ht="30.75" customHeight="1">
      <c r="B306" s="16"/>
      <c r="C306" s="17"/>
      <c r="D306" s="117" t="s">
        <v>80</v>
      </c>
      <c r="E306" s="17"/>
      <c r="F306" s="118" t="s">
        <v>554</v>
      </c>
      <c r="G306" s="17"/>
      <c r="H306" s="17"/>
      <c r="J306" s="17"/>
      <c r="K306" s="17"/>
      <c r="L306" s="32"/>
      <c r="M306" s="35"/>
      <c r="N306" s="17"/>
      <c r="O306" s="17"/>
      <c r="P306" s="17"/>
      <c r="Q306" s="17"/>
      <c r="R306" s="17"/>
      <c r="S306" s="17"/>
      <c r="T306" s="36"/>
      <c r="AT306" s="5" t="s">
        <v>80</v>
      </c>
      <c r="AU306" s="5" t="s">
        <v>43</v>
      </c>
    </row>
    <row r="307" spans="2:65" s="5" customFormat="1" ht="15.75" customHeight="1">
      <c r="B307" s="16"/>
      <c r="C307" s="103" t="s">
        <v>174</v>
      </c>
      <c r="D307" s="103" t="s">
        <v>75</v>
      </c>
      <c r="E307" s="104" t="s">
        <v>306</v>
      </c>
      <c r="F307" s="105" t="s">
        <v>307</v>
      </c>
      <c r="G307" s="106" t="s">
        <v>76</v>
      </c>
      <c r="H307" s="107">
        <v>8.1</v>
      </c>
      <c r="I307" s="108"/>
      <c r="J307" s="109">
        <f>ROUND($I$307*$H$307,2)</f>
        <v>0</v>
      </c>
      <c r="K307" s="105" t="s">
        <v>77</v>
      </c>
      <c r="L307" s="32"/>
      <c r="M307" s="110"/>
      <c r="N307" s="111" t="s">
        <v>31</v>
      </c>
      <c r="O307" s="17"/>
      <c r="P307" s="17"/>
      <c r="Q307" s="112">
        <v>0</v>
      </c>
      <c r="R307" s="112">
        <f>$Q$307*$H$307</f>
        <v>0</v>
      </c>
      <c r="S307" s="112">
        <v>0</v>
      </c>
      <c r="T307" s="113">
        <f>$S$307*$H$307</f>
        <v>0</v>
      </c>
      <c r="AR307" s="49" t="s">
        <v>78</v>
      </c>
      <c r="AT307" s="49" t="s">
        <v>75</v>
      </c>
      <c r="AU307" s="49" t="s">
        <v>43</v>
      </c>
      <c r="AY307" s="5" t="s">
        <v>73</v>
      </c>
      <c r="BE307" s="114">
        <f>IF($N$307="základní",$J$307,0)</f>
        <v>0</v>
      </c>
      <c r="BF307" s="114">
        <f>IF($N$307="snížená",$J$307,0)</f>
        <v>0</v>
      </c>
      <c r="BG307" s="114">
        <f>IF($N$307="zákl. přenesená",$J$307,0)</f>
        <v>0</v>
      </c>
      <c r="BH307" s="114">
        <f>IF($N$307="sníž. přenesená",$J$307,0)</f>
        <v>0</v>
      </c>
      <c r="BI307" s="114">
        <f>IF($N$307="nulová",$J$307,0)</f>
        <v>0</v>
      </c>
      <c r="BJ307" s="49" t="s">
        <v>8</v>
      </c>
      <c r="BK307" s="114">
        <f>ROUND($I$307*$H$307,2)</f>
        <v>0</v>
      </c>
      <c r="BL307" s="49" t="s">
        <v>78</v>
      </c>
      <c r="BM307" s="49" t="s">
        <v>555</v>
      </c>
    </row>
    <row r="308" spans="2:47" s="5" customFormat="1" ht="38.25" customHeight="1">
      <c r="B308" s="16"/>
      <c r="C308" s="17"/>
      <c r="D308" s="115" t="s">
        <v>79</v>
      </c>
      <c r="E308" s="17"/>
      <c r="F308" s="116" t="s">
        <v>556</v>
      </c>
      <c r="G308" s="17"/>
      <c r="H308" s="17"/>
      <c r="J308" s="17"/>
      <c r="K308" s="17"/>
      <c r="L308" s="32"/>
      <c r="M308" s="35"/>
      <c r="N308" s="17"/>
      <c r="O308" s="17"/>
      <c r="P308" s="17"/>
      <c r="Q308" s="17"/>
      <c r="R308" s="17"/>
      <c r="S308" s="17"/>
      <c r="T308" s="36"/>
      <c r="AT308" s="5" t="s">
        <v>79</v>
      </c>
      <c r="AU308" s="5" t="s">
        <v>43</v>
      </c>
    </row>
    <row r="309" spans="2:47" s="5" customFormat="1" ht="30.75" customHeight="1">
      <c r="B309" s="16"/>
      <c r="C309" s="17"/>
      <c r="D309" s="117" t="s">
        <v>80</v>
      </c>
      <c r="E309" s="17"/>
      <c r="F309" s="118" t="s">
        <v>552</v>
      </c>
      <c r="G309" s="17"/>
      <c r="H309" s="17"/>
      <c r="J309" s="17"/>
      <c r="K309" s="17"/>
      <c r="L309" s="32"/>
      <c r="M309" s="35"/>
      <c r="N309" s="17"/>
      <c r="O309" s="17"/>
      <c r="P309" s="17"/>
      <c r="Q309" s="17"/>
      <c r="R309" s="17"/>
      <c r="S309" s="17"/>
      <c r="T309" s="36"/>
      <c r="AT309" s="5" t="s">
        <v>80</v>
      </c>
      <c r="AU309" s="5" t="s">
        <v>43</v>
      </c>
    </row>
    <row r="310" spans="2:65" s="5" customFormat="1" ht="15.75" customHeight="1">
      <c r="B310" s="16"/>
      <c r="C310" s="103" t="s">
        <v>175</v>
      </c>
      <c r="D310" s="103" t="s">
        <v>75</v>
      </c>
      <c r="E310" s="104" t="s">
        <v>274</v>
      </c>
      <c r="F310" s="105" t="s">
        <v>275</v>
      </c>
      <c r="G310" s="106" t="s">
        <v>116</v>
      </c>
      <c r="H310" s="107">
        <v>0.459</v>
      </c>
      <c r="I310" s="108"/>
      <c r="J310" s="109">
        <f>ROUND($I$310*$H$310,2)</f>
        <v>0</v>
      </c>
      <c r="K310" s="105" t="s">
        <v>303</v>
      </c>
      <c r="L310" s="32"/>
      <c r="M310" s="110"/>
      <c r="N310" s="111" t="s">
        <v>31</v>
      </c>
      <c r="O310" s="17"/>
      <c r="P310" s="17"/>
      <c r="Q310" s="112">
        <v>1.095795</v>
      </c>
      <c r="R310" s="112">
        <f>$Q$310*$H$310</f>
        <v>0.502969905</v>
      </c>
      <c r="S310" s="112">
        <v>0</v>
      </c>
      <c r="T310" s="113">
        <f>$S$310*$H$310</f>
        <v>0</v>
      </c>
      <c r="AR310" s="49" t="s">
        <v>78</v>
      </c>
      <c r="AT310" s="49" t="s">
        <v>75</v>
      </c>
      <c r="AU310" s="49" t="s">
        <v>43</v>
      </c>
      <c r="AY310" s="5" t="s">
        <v>73</v>
      </c>
      <c r="BE310" s="114">
        <f>IF($N$310="základní",$J$310,0)</f>
        <v>0</v>
      </c>
      <c r="BF310" s="114">
        <f>IF($N$310="snížená",$J$310,0)</f>
        <v>0</v>
      </c>
      <c r="BG310" s="114">
        <f>IF($N$310="zákl. přenesená",$J$310,0)</f>
        <v>0</v>
      </c>
      <c r="BH310" s="114">
        <f>IF($N$310="sníž. přenesená",$J$310,0)</f>
        <v>0</v>
      </c>
      <c r="BI310" s="114">
        <f>IF($N$310="nulová",$J$310,0)</f>
        <v>0</v>
      </c>
      <c r="BJ310" s="49" t="s">
        <v>8</v>
      </c>
      <c r="BK310" s="114">
        <f>ROUND($I$310*$H$310,2)</f>
        <v>0</v>
      </c>
      <c r="BL310" s="49" t="s">
        <v>78</v>
      </c>
      <c r="BM310" s="49" t="s">
        <v>557</v>
      </c>
    </row>
    <row r="311" spans="2:47" s="5" customFormat="1" ht="38.25" customHeight="1">
      <c r="B311" s="16"/>
      <c r="C311" s="17"/>
      <c r="D311" s="115" t="s">
        <v>79</v>
      </c>
      <c r="E311" s="17"/>
      <c r="F311" s="116" t="s">
        <v>291</v>
      </c>
      <c r="G311" s="17"/>
      <c r="H311" s="17"/>
      <c r="J311" s="17"/>
      <c r="K311" s="17"/>
      <c r="L311" s="32"/>
      <c r="M311" s="35"/>
      <c r="N311" s="17"/>
      <c r="O311" s="17"/>
      <c r="P311" s="17"/>
      <c r="Q311" s="17"/>
      <c r="R311" s="17"/>
      <c r="S311" s="17"/>
      <c r="T311" s="36"/>
      <c r="AT311" s="5" t="s">
        <v>79</v>
      </c>
      <c r="AU311" s="5" t="s">
        <v>43</v>
      </c>
    </row>
    <row r="312" spans="2:51" s="5" customFormat="1" ht="15.75" customHeight="1">
      <c r="B312" s="119"/>
      <c r="C312" s="120"/>
      <c r="D312" s="117" t="s">
        <v>81</v>
      </c>
      <c r="E312" s="120"/>
      <c r="F312" s="121" t="s">
        <v>558</v>
      </c>
      <c r="G312" s="120"/>
      <c r="H312" s="122">
        <v>0.126</v>
      </c>
      <c r="J312" s="120"/>
      <c r="K312" s="120"/>
      <c r="L312" s="123"/>
      <c r="M312" s="124"/>
      <c r="N312" s="120"/>
      <c r="O312" s="120"/>
      <c r="P312" s="120"/>
      <c r="Q312" s="120"/>
      <c r="R312" s="120"/>
      <c r="S312" s="120"/>
      <c r="T312" s="125"/>
      <c r="AT312" s="126" t="s">
        <v>81</v>
      </c>
      <c r="AU312" s="126" t="s">
        <v>43</v>
      </c>
      <c r="AV312" s="126" t="s">
        <v>43</v>
      </c>
      <c r="AW312" s="126" t="s">
        <v>51</v>
      </c>
      <c r="AX312" s="126" t="s">
        <v>42</v>
      </c>
      <c r="AY312" s="126" t="s">
        <v>73</v>
      </c>
    </row>
    <row r="313" spans="2:51" s="5" customFormat="1" ht="15.75" customHeight="1">
      <c r="B313" s="119"/>
      <c r="C313" s="120"/>
      <c r="D313" s="117" t="s">
        <v>81</v>
      </c>
      <c r="E313" s="120"/>
      <c r="F313" s="121" t="s">
        <v>559</v>
      </c>
      <c r="G313" s="120"/>
      <c r="H313" s="122">
        <v>0.3334</v>
      </c>
      <c r="J313" s="120"/>
      <c r="K313" s="120"/>
      <c r="L313" s="123"/>
      <c r="M313" s="124"/>
      <c r="N313" s="120"/>
      <c r="O313" s="120"/>
      <c r="P313" s="120"/>
      <c r="Q313" s="120"/>
      <c r="R313" s="120"/>
      <c r="S313" s="120"/>
      <c r="T313" s="125"/>
      <c r="AT313" s="126" t="s">
        <v>81</v>
      </c>
      <c r="AU313" s="126" t="s">
        <v>43</v>
      </c>
      <c r="AV313" s="126" t="s">
        <v>43</v>
      </c>
      <c r="AW313" s="126" t="s">
        <v>51</v>
      </c>
      <c r="AX313" s="126" t="s">
        <v>42</v>
      </c>
      <c r="AY313" s="126" t="s">
        <v>73</v>
      </c>
    </row>
    <row r="314" spans="2:51" s="5" customFormat="1" ht="15.75" customHeight="1">
      <c r="B314" s="135"/>
      <c r="C314" s="136"/>
      <c r="D314" s="117" t="s">
        <v>81</v>
      </c>
      <c r="E314" s="136"/>
      <c r="F314" s="137" t="s">
        <v>120</v>
      </c>
      <c r="G314" s="136"/>
      <c r="H314" s="138">
        <v>0.4594</v>
      </c>
      <c r="J314" s="136"/>
      <c r="K314" s="136"/>
      <c r="L314" s="139"/>
      <c r="M314" s="140"/>
      <c r="N314" s="136"/>
      <c r="O314" s="136"/>
      <c r="P314" s="136"/>
      <c r="Q314" s="136"/>
      <c r="R314" s="136"/>
      <c r="S314" s="136"/>
      <c r="T314" s="141"/>
      <c r="AT314" s="142" t="s">
        <v>81</v>
      </c>
      <c r="AU314" s="142" t="s">
        <v>43</v>
      </c>
      <c r="AV314" s="142" t="s">
        <v>78</v>
      </c>
      <c r="AW314" s="142" t="s">
        <v>51</v>
      </c>
      <c r="AX314" s="142" t="s">
        <v>8</v>
      </c>
      <c r="AY314" s="142" t="s">
        <v>73</v>
      </c>
    </row>
    <row r="315" spans="2:65" s="5" customFormat="1" ht="15.75" customHeight="1">
      <c r="B315" s="16"/>
      <c r="C315" s="103" t="s">
        <v>176</v>
      </c>
      <c r="D315" s="103" t="s">
        <v>75</v>
      </c>
      <c r="E315" s="104" t="s">
        <v>276</v>
      </c>
      <c r="F315" s="105" t="s">
        <v>277</v>
      </c>
      <c r="G315" s="106" t="s">
        <v>116</v>
      </c>
      <c r="H315" s="107">
        <v>1.119</v>
      </c>
      <c r="I315" s="108"/>
      <c r="J315" s="109">
        <f>ROUND($I$315*$H$315,2)</f>
        <v>0</v>
      </c>
      <c r="K315" s="105" t="s">
        <v>303</v>
      </c>
      <c r="L315" s="32"/>
      <c r="M315" s="110"/>
      <c r="N315" s="111" t="s">
        <v>31</v>
      </c>
      <c r="O315" s="17"/>
      <c r="P315" s="17"/>
      <c r="Q315" s="112">
        <v>1.0300274384</v>
      </c>
      <c r="R315" s="112">
        <f>$Q$315*$H$315</f>
        <v>1.1526007035696002</v>
      </c>
      <c r="S315" s="112">
        <v>0</v>
      </c>
      <c r="T315" s="113">
        <f>$S$315*$H$315</f>
        <v>0</v>
      </c>
      <c r="AR315" s="49" t="s">
        <v>78</v>
      </c>
      <c r="AT315" s="49" t="s">
        <v>75</v>
      </c>
      <c r="AU315" s="49" t="s">
        <v>43</v>
      </c>
      <c r="AY315" s="5" t="s">
        <v>73</v>
      </c>
      <c r="BE315" s="114">
        <f>IF($N$315="základní",$J$315,0)</f>
        <v>0</v>
      </c>
      <c r="BF315" s="114">
        <f>IF($N$315="snížená",$J$315,0)</f>
        <v>0</v>
      </c>
      <c r="BG315" s="114">
        <f>IF($N$315="zákl. přenesená",$J$315,0)</f>
        <v>0</v>
      </c>
      <c r="BH315" s="114">
        <f>IF($N$315="sníž. přenesená",$J$315,0)</f>
        <v>0</v>
      </c>
      <c r="BI315" s="114">
        <f>IF($N$315="nulová",$J$315,0)</f>
        <v>0</v>
      </c>
      <c r="BJ315" s="49" t="s">
        <v>8</v>
      </c>
      <c r="BK315" s="114">
        <f>ROUND($I$315*$H$315,2)</f>
        <v>0</v>
      </c>
      <c r="BL315" s="49" t="s">
        <v>78</v>
      </c>
      <c r="BM315" s="49" t="s">
        <v>560</v>
      </c>
    </row>
    <row r="316" spans="2:47" s="5" customFormat="1" ht="38.25" customHeight="1">
      <c r="B316" s="16"/>
      <c r="C316" s="17"/>
      <c r="D316" s="115" t="s">
        <v>79</v>
      </c>
      <c r="E316" s="17"/>
      <c r="F316" s="116" t="s">
        <v>292</v>
      </c>
      <c r="G316" s="17"/>
      <c r="H316" s="17"/>
      <c r="J316" s="17"/>
      <c r="K316" s="17"/>
      <c r="L316" s="32"/>
      <c r="M316" s="35"/>
      <c r="N316" s="17"/>
      <c r="O316" s="17"/>
      <c r="P316" s="17"/>
      <c r="Q316" s="17"/>
      <c r="R316" s="17"/>
      <c r="S316" s="17"/>
      <c r="T316" s="36"/>
      <c r="AT316" s="5" t="s">
        <v>79</v>
      </c>
      <c r="AU316" s="5" t="s">
        <v>43</v>
      </c>
    </row>
    <row r="317" spans="2:51" s="5" customFormat="1" ht="15.75" customHeight="1">
      <c r="B317" s="119"/>
      <c r="C317" s="120"/>
      <c r="D317" s="117" t="s">
        <v>81</v>
      </c>
      <c r="E317" s="120"/>
      <c r="F317" s="121" t="s">
        <v>561</v>
      </c>
      <c r="G317" s="120"/>
      <c r="H317" s="122">
        <v>1.1186</v>
      </c>
      <c r="J317" s="120"/>
      <c r="K317" s="120"/>
      <c r="L317" s="123"/>
      <c r="M317" s="124"/>
      <c r="N317" s="120"/>
      <c r="O317" s="120"/>
      <c r="P317" s="120"/>
      <c r="Q317" s="120"/>
      <c r="R317" s="120"/>
      <c r="S317" s="120"/>
      <c r="T317" s="125"/>
      <c r="AT317" s="126" t="s">
        <v>81</v>
      </c>
      <c r="AU317" s="126" t="s">
        <v>43</v>
      </c>
      <c r="AV317" s="126" t="s">
        <v>43</v>
      </c>
      <c r="AW317" s="126" t="s">
        <v>51</v>
      </c>
      <c r="AX317" s="126" t="s">
        <v>8</v>
      </c>
      <c r="AY317" s="126" t="s">
        <v>73</v>
      </c>
    </row>
    <row r="318" spans="2:65" s="5" customFormat="1" ht="15.75" customHeight="1">
      <c r="B318" s="16"/>
      <c r="C318" s="103" t="s">
        <v>177</v>
      </c>
      <c r="D318" s="103" t="s">
        <v>75</v>
      </c>
      <c r="E318" s="104" t="s">
        <v>308</v>
      </c>
      <c r="F318" s="105" t="s">
        <v>309</v>
      </c>
      <c r="G318" s="106" t="s">
        <v>130</v>
      </c>
      <c r="H318" s="107">
        <v>12.7</v>
      </c>
      <c r="I318" s="108"/>
      <c r="J318" s="109">
        <f>ROUND($I$318*$H$318,2)</f>
        <v>0</v>
      </c>
      <c r="K318" s="105"/>
      <c r="L318" s="32"/>
      <c r="M318" s="110"/>
      <c r="N318" s="111" t="s">
        <v>31</v>
      </c>
      <c r="O318" s="17"/>
      <c r="P318" s="17"/>
      <c r="Q318" s="112">
        <v>0.00033</v>
      </c>
      <c r="R318" s="112">
        <f>$Q$318*$H$318</f>
        <v>0.004190999999999999</v>
      </c>
      <c r="S318" s="112">
        <v>0</v>
      </c>
      <c r="T318" s="113">
        <f>$S$318*$H$318</f>
        <v>0</v>
      </c>
      <c r="AR318" s="49" t="s">
        <v>78</v>
      </c>
      <c r="AT318" s="49" t="s">
        <v>75</v>
      </c>
      <c r="AU318" s="49" t="s">
        <v>43</v>
      </c>
      <c r="AY318" s="5" t="s">
        <v>73</v>
      </c>
      <c r="BE318" s="114">
        <f>IF($N$318="základní",$J$318,0)</f>
        <v>0</v>
      </c>
      <c r="BF318" s="114">
        <f>IF($N$318="snížená",$J$318,0)</f>
        <v>0</v>
      </c>
      <c r="BG318" s="114">
        <f>IF($N$318="zákl. přenesená",$J$318,0)</f>
        <v>0</v>
      </c>
      <c r="BH318" s="114">
        <f>IF($N$318="sníž. přenesená",$J$318,0)</f>
        <v>0</v>
      </c>
      <c r="BI318" s="114">
        <f>IF($N$318="nulová",$J$318,0)</f>
        <v>0</v>
      </c>
      <c r="BJ318" s="49" t="s">
        <v>8</v>
      </c>
      <c r="BK318" s="114">
        <f>ROUND($I$318*$H$318,2)</f>
        <v>0</v>
      </c>
      <c r="BL318" s="49" t="s">
        <v>78</v>
      </c>
      <c r="BM318" s="49" t="s">
        <v>562</v>
      </c>
    </row>
    <row r="319" spans="2:47" s="5" customFormat="1" ht="16.5" customHeight="1">
      <c r="B319" s="16"/>
      <c r="C319" s="17"/>
      <c r="D319" s="115" t="s">
        <v>79</v>
      </c>
      <c r="E319" s="17"/>
      <c r="F319" s="116" t="s">
        <v>309</v>
      </c>
      <c r="G319" s="17"/>
      <c r="H319" s="17"/>
      <c r="J319" s="17"/>
      <c r="K319" s="17"/>
      <c r="L319" s="32"/>
      <c r="M319" s="35"/>
      <c r="N319" s="17"/>
      <c r="O319" s="17"/>
      <c r="P319" s="17"/>
      <c r="Q319" s="17"/>
      <c r="R319" s="17"/>
      <c r="S319" s="17"/>
      <c r="T319" s="36"/>
      <c r="AT319" s="5" t="s">
        <v>79</v>
      </c>
      <c r="AU319" s="5" t="s">
        <v>43</v>
      </c>
    </row>
    <row r="320" spans="2:47" s="5" customFormat="1" ht="44.25" customHeight="1">
      <c r="B320" s="16"/>
      <c r="C320" s="17"/>
      <c r="D320" s="117" t="s">
        <v>80</v>
      </c>
      <c r="E320" s="17"/>
      <c r="F320" s="118" t="s">
        <v>563</v>
      </c>
      <c r="G320" s="17"/>
      <c r="H320" s="17"/>
      <c r="J320" s="17"/>
      <c r="K320" s="17"/>
      <c r="L320" s="32"/>
      <c r="M320" s="35"/>
      <c r="N320" s="17"/>
      <c r="O320" s="17"/>
      <c r="P320" s="17"/>
      <c r="Q320" s="17"/>
      <c r="R320" s="17"/>
      <c r="S320" s="17"/>
      <c r="T320" s="36"/>
      <c r="AT320" s="5" t="s">
        <v>80</v>
      </c>
      <c r="AU320" s="5" t="s">
        <v>43</v>
      </c>
    </row>
    <row r="321" spans="2:65" s="5" customFormat="1" ht="15.75" customHeight="1">
      <c r="B321" s="16"/>
      <c r="C321" s="143" t="s">
        <v>178</v>
      </c>
      <c r="D321" s="143" t="s">
        <v>129</v>
      </c>
      <c r="E321" s="144" t="s">
        <v>564</v>
      </c>
      <c r="F321" s="145" t="s">
        <v>565</v>
      </c>
      <c r="G321" s="146" t="s">
        <v>130</v>
      </c>
      <c r="H321" s="147">
        <v>12.7</v>
      </c>
      <c r="I321" s="148"/>
      <c r="J321" s="149">
        <f>ROUND($I$321*$H$321,2)</f>
        <v>0</v>
      </c>
      <c r="K321" s="145"/>
      <c r="L321" s="150"/>
      <c r="M321" s="151"/>
      <c r="N321" s="152" t="s">
        <v>31</v>
      </c>
      <c r="O321" s="17"/>
      <c r="P321" s="17"/>
      <c r="Q321" s="112">
        <v>0</v>
      </c>
      <c r="R321" s="112">
        <f>$Q$321*$H$321</f>
        <v>0</v>
      </c>
      <c r="S321" s="112">
        <v>0</v>
      </c>
      <c r="T321" s="113">
        <f>$S$321*$H$321</f>
        <v>0</v>
      </c>
      <c r="AR321" s="49" t="s">
        <v>88</v>
      </c>
      <c r="AT321" s="49" t="s">
        <v>129</v>
      </c>
      <c r="AU321" s="49" t="s">
        <v>43</v>
      </c>
      <c r="AY321" s="5" t="s">
        <v>73</v>
      </c>
      <c r="BE321" s="114">
        <f>IF($N$321="základní",$J$321,0)</f>
        <v>0</v>
      </c>
      <c r="BF321" s="114">
        <f>IF($N$321="snížená",$J$321,0)</f>
        <v>0</v>
      </c>
      <c r="BG321" s="114">
        <f>IF($N$321="zákl. přenesená",$J$321,0)</f>
        <v>0</v>
      </c>
      <c r="BH321" s="114">
        <f>IF($N$321="sníž. přenesená",$J$321,0)</f>
        <v>0</v>
      </c>
      <c r="BI321" s="114">
        <f>IF($N$321="nulová",$J$321,0)</f>
        <v>0</v>
      </c>
      <c r="BJ321" s="49" t="s">
        <v>8</v>
      </c>
      <c r="BK321" s="114">
        <f>ROUND($I$321*$H$321,2)</f>
        <v>0</v>
      </c>
      <c r="BL321" s="49" t="s">
        <v>78</v>
      </c>
      <c r="BM321" s="49" t="s">
        <v>566</v>
      </c>
    </row>
    <row r="322" spans="2:47" s="5" customFormat="1" ht="16.5" customHeight="1">
      <c r="B322" s="16"/>
      <c r="C322" s="17"/>
      <c r="D322" s="115" t="s">
        <v>79</v>
      </c>
      <c r="E322" s="17"/>
      <c r="F322" s="116" t="s">
        <v>565</v>
      </c>
      <c r="G322" s="17"/>
      <c r="H322" s="17"/>
      <c r="J322" s="17"/>
      <c r="K322" s="17"/>
      <c r="L322" s="32"/>
      <c r="M322" s="35"/>
      <c r="N322" s="17"/>
      <c r="O322" s="17"/>
      <c r="P322" s="17"/>
      <c r="Q322" s="17"/>
      <c r="R322" s="17"/>
      <c r="S322" s="17"/>
      <c r="T322" s="36"/>
      <c r="AT322" s="5" t="s">
        <v>79</v>
      </c>
      <c r="AU322" s="5" t="s">
        <v>43</v>
      </c>
    </row>
    <row r="323" spans="2:47" s="5" customFormat="1" ht="30.75" customHeight="1">
      <c r="B323" s="16"/>
      <c r="C323" s="17"/>
      <c r="D323" s="117" t="s">
        <v>80</v>
      </c>
      <c r="E323" s="17"/>
      <c r="F323" s="118" t="s">
        <v>567</v>
      </c>
      <c r="G323" s="17"/>
      <c r="H323" s="17"/>
      <c r="J323" s="17"/>
      <c r="K323" s="17"/>
      <c r="L323" s="32"/>
      <c r="M323" s="35"/>
      <c r="N323" s="17"/>
      <c r="O323" s="17"/>
      <c r="P323" s="17"/>
      <c r="Q323" s="17"/>
      <c r="R323" s="17"/>
      <c r="S323" s="17"/>
      <c r="T323" s="36"/>
      <c r="AT323" s="5" t="s">
        <v>80</v>
      </c>
      <c r="AU323" s="5" t="s">
        <v>43</v>
      </c>
    </row>
    <row r="324" spans="2:63" s="90" customFormat="1" ht="30.75" customHeight="1">
      <c r="B324" s="91"/>
      <c r="C324" s="92"/>
      <c r="D324" s="92" t="s">
        <v>41</v>
      </c>
      <c r="E324" s="101" t="s">
        <v>78</v>
      </c>
      <c r="F324" s="101" t="s">
        <v>222</v>
      </c>
      <c r="G324" s="92"/>
      <c r="H324" s="92"/>
      <c r="J324" s="102">
        <f>$BK$324</f>
        <v>0</v>
      </c>
      <c r="K324" s="92"/>
      <c r="L324" s="95"/>
      <c r="M324" s="96"/>
      <c r="N324" s="92"/>
      <c r="O324" s="92"/>
      <c r="P324" s="97">
        <f>SUM($P$325:$P$360)</f>
        <v>0</v>
      </c>
      <c r="Q324" s="92"/>
      <c r="R324" s="97">
        <f>SUM($R$325:$R$360)</f>
        <v>828.70187005</v>
      </c>
      <c r="S324" s="92"/>
      <c r="T324" s="98">
        <f>SUM($T$325:$T$360)</f>
        <v>0</v>
      </c>
      <c r="AR324" s="99" t="s">
        <v>8</v>
      </c>
      <c r="AT324" s="99" t="s">
        <v>41</v>
      </c>
      <c r="AU324" s="99" t="s">
        <v>8</v>
      </c>
      <c r="AY324" s="99" t="s">
        <v>73</v>
      </c>
      <c r="BK324" s="100">
        <f>SUM($BK$325:$BK$360)</f>
        <v>0</v>
      </c>
    </row>
    <row r="325" spans="2:65" s="5" customFormat="1" ht="15.75" customHeight="1">
      <c r="B325" s="16"/>
      <c r="C325" s="103" t="s">
        <v>182</v>
      </c>
      <c r="D325" s="103" t="s">
        <v>75</v>
      </c>
      <c r="E325" s="104" t="s">
        <v>326</v>
      </c>
      <c r="F325" s="105" t="s">
        <v>327</v>
      </c>
      <c r="G325" s="106" t="s">
        <v>119</v>
      </c>
      <c r="H325" s="107">
        <v>337.2</v>
      </c>
      <c r="I325" s="108"/>
      <c r="J325" s="109">
        <f>ROUND($I$325*$H$325,2)</f>
        <v>0</v>
      </c>
      <c r="K325" s="105" t="s">
        <v>77</v>
      </c>
      <c r="L325" s="32"/>
      <c r="M325" s="110"/>
      <c r="N325" s="111" t="s">
        <v>31</v>
      </c>
      <c r="O325" s="17"/>
      <c r="P325" s="17"/>
      <c r="Q325" s="112">
        <v>0</v>
      </c>
      <c r="R325" s="112">
        <f>$Q$325*$H$325</f>
        <v>0</v>
      </c>
      <c r="S325" s="112">
        <v>0</v>
      </c>
      <c r="T325" s="113">
        <f>$S$325*$H$325</f>
        <v>0</v>
      </c>
      <c r="AR325" s="49" t="s">
        <v>78</v>
      </c>
      <c r="AT325" s="49" t="s">
        <v>75</v>
      </c>
      <c r="AU325" s="49" t="s">
        <v>43</v>
      </c>
      <c r="AY325" s="5" t="s">
        <v>73</v>
      </c>
      <c r="BE325" s="114">
        <f>IF($N$325="základní",$J$325,0)</f>
        <v>0</v>
      </c>
      <c r="BF325" s="114">
        <f>IF($N$325="snížená",$J$325,0)</f>
        <v>0</v>
      </c>
      <c r="BG325" s="114">
        <f>IF($N$325="zákl. přenesená",$J$325,0)</f>
        <v>0</v>
      </c>
      <c r="BH325" s="114">
        <f>IF($N$325="sníž. přenesená",$J$325,0)</f>
        <v>0</v>
      </c>
      <c r="BI325" s="114">
        <f>IF($N$325="nulová",$J$325,0)</f>
        <v>0</v>
      </c>
      <c r="BJ325" s="49" t="s">
        <v>8</v>
      </c>
      <c r="BK325" s="114">
        <f>ROUND($I$325*$H$325,2)</f>
        <v>0</v>
      </c>
      <c r="BL325" s="49" t="s">
        <v>78</v>
      </c>
      <c r="BM325" s="49" t="s">
        <v>568</v>
      </c>
    </row>
    <row r="326" spans="2:47" s="5" customFormat="1" ht="27" customHeight="1">
      <c r="B326" s="16"/>
      <c r="C326" s="17"/>
      <c r="D326" s="115" t="s">
        <v>79</v>
      </c>
      <c r="E326" s="17"/>
      <c r="F326" s="116" t="s">
        <v>328</v>
      </c>
      <c r="G326" s="17"/>
      <c r="H326" s="17"/>
      <c r="J326" s="17"/>
      <c r="K326" s="17"/>
      <c r="L326" s="32"/>
      <c r="M326" s="35"/>
      <c r="N326" s="17"/>
      <c r="O326" s="17"/>
      <c r="P326" s="17"/>
      <c r="Q326" s="17"/>
      <c r="R326" s="17"/>
      <c r="S326" s="17"/>
      <c r="T326" s="36"/>
      <c r="AT326" s="5" t="s">
        <v>79</v>
      </c>
      <c r="AU326" s="5" t="s">
        <v>43</v>
      </c>
    </row>
    <row r="327" spans="2:51" s="5" customFormat="1" ht="15.75" customHeight="1">
      <c r="B327" s="119"/>
      <c r="C327" s="120"/>
      <c r="D327" s="117" t="s">
        <v>81</v>
      </c>
      <c r="E327" s="120"/>
      <c r="F327" s="121" t="s">
        <v>569</v>
      </c>
      <c r="G327" s="120"/>
      <c r="H327" s="122">
        <v>0.2</v>
      </c>
      <c r="J327" s="120"/>
      <c r="K327" s="120"/>
      <c r="L327" s="123"/>
      <c r="M327" s="124"/>
      <c r="N327" s="120"/>
      <c r="O327" s="120"/>
      <c r="P327" s="120"/>
      <c r="Q327" s="120"/>
      <c r="R327" s="120"/>
      <c r="S327" s="120"/>
      <c r="T327" s="125"/>
      <c r="AT327" s="126" t="s">
        <v>81</v>
      </c>
      <c r="AU327" s="126" t="s">
        <v>43</v>
      </c>
      <c r="AV327" s="126" t="s">
        <v>43</v>
      </c>
      <c r="AW327" s="126" t="s">
        <v>51</v>
      </c>
      <c r="AX327" s="126" t="s">
        <v>42</v>
      </c>
      <c r="AY327" s="126" t="s">
        <v>73</v>
      </c>
    </row>
    <row r="328" spans="2:51" s="5" customFormat="1" ht="15.75" customHeight="1">
      <c r="B328" s="119"/>
      <c r="C328" s="120"/>
      <c r="D328" s="117" t="s">
        <v>81</v>
      </c>
      <c r="E328" s="120"/>
      <c r="F328" s="121" t="s">
        <v>570</v>
      </c>
      <c r="G328" s="120"/>
      <c r="H328" s="122">
        <v>2</v>
      </c>
      <c r="J328" s="120"/>
      <c r="K328" s="120"/>
      <c r="L328" s="123"/>
      <c r="M328" s="124"/>
      <c r="N328" s="120"/>
      <c r="O328" s="120"/>
      <c r="P328" s="120"/>
      <c r="Q328" s="120"/>
      <c r="R328" s="120"/>
      <c r="S328" s="120"/>
      <c r="T328" s="125"/>
      <c r="AT328" s="126" t="s">
        <v>81</v>
      </c>
      <c r="AU328" s="126" t="s">
        <v>43</v>
      </c>
      <c r="AV328" s="126" t="s">
        <v>43</v>
      </c>
      <c r="AW328" s="126" t="s">
        <v>51</v>
      </c>
      <c r="AX328" s="126" t="s">
        <v>42</v>
      </c>
      <c r="AY328" s="126" t="s">
        <v>73</v>
      </c>
    </row>
    <row r="329" spans="2:51" s="5" customFormat="1" ht="15.75" customHeight="1">
      <c r="B329" s="119"/>
      <c r="C329" s="120"/>
      <c r="D329" s="117" t="s">
        <v>81</v>
      </c>
      <c r="E329" s="120"/>
      <c r="F329" s="121" t="s">
        <v>571</v>
      </c>
      <c r="G329" s="120"/>
      <c r="H329" s="122">
        <v>0.8</v>
      </c>
      <c r="J329" s="120"/>
      <c r="K329" s="120"/>
      <c r="L329" s="123"/>
      <c r="M329" s="124"/>
      <c r="N329" s="120"/>
      <c r="O329" s="120"/>
      <c r="P329" s="120"/>
      <c r="Q329" s="120"/>
      <c r="R329" s="120"/>
      <c r="S329" s="120"/>
      <c r="T329" s="125"/>
      <c r="AT329" s="126" t="s">
        <v>81</v>
      </c>
      <c r="AU329" s="126" t="s">
        <v>43</v>
      </c>
      <c r="AV329" s="126" t="s">
        <v>43</v>
      </c>
      <c r="AW329" s="126" t="s">
        <v>51</v>
      </c>
      <c r="AX329" s="126" t="s">
        <v>42</v>
      </c>
      <c r="AY329" s="126" t="s">
        <v>73</v>
      </c>
    </row>
    <row r="330" spans="2:51" s="5" customFormat="1" ht="15.75" customHeight="1">
      <c r="B330" s="119"/>
      <c r="C330" s="120"/>
      <c r="D330" s="117" t="s">
        <v>81</v>
      </c>
      <c r="E330" s="120"/>
      <c r="F330" s="121" t="s">
        <v>572</v>
      </c>
      <c r="G330" s="120"/>
      <c r="H330" s="122">
        <v>334.2</v>
      </c>
      <c r="J330" s="120"/>
      <c r="K330" s="120"/>
      <c r="L330" s="123"/>
      <c r="M330" s="124"/>
      <c r="N330" s="120"/>
      <c r="O330" s="120"/>
      <c r="P330" s="120"/>
      <c r="Q330" s="120"/>
      <c r="R330" s="120"/>
      <c r="S330" s="120"/>
      <c r="T330" s="125"/>
      <c r="AT330" s="126" t="s">
        <v>81</v>
      </c>
      <c r="AU330" s="126" t="s">
        <v>43</v>
      </c>
      <c r="AV330" s="126" t="s">
        <v>43</v>
      </c>
      <c r="AW330" s="126" t="s">
        <v>51</v>
      </c>
      <c r="AX330" s="126" t="s">
        <v>42</v>
      </c>
      <c r="AY330" s="126" t="s">
        <v>73</v>
      </c>
    </row>
    <row r="331" spans="2:51" s="5" customFormat="1" ht="15.75" customHeight="1">
      <c r="B331" s="135"/>
      <c r="C331" s="136"/>
      <c r="D331" s="117" t="s">
        <v>81</v>
      </c>
      <c r="E331" s="136"/>
      <c r="F331" s="137" t="s">
        <v>120</v>
      </c>
      <c r="G331" s="136"/>
      <c r="H331" s="138">
        <v>337.2</v>
      </c>
      <c r="J331" s="136"/>
      <c r="K331" s="136"/>
      <c r="L331" s="139"/>
      <c r="M331" s="140"/>
      <c r="N331" s="136"/>
      <c r="O331" s="136"/>
      <c r="P331" s="136"/>
      <c r="Q331" s="136"/>
      <c r="R331" s="136"/>
      <c r="S331" s="136"/>
      <c r="T331" s="141"/>
      <c r="AT331" s="142" t="s">
        <v>81</v>
      </c>
      <c r="AU331" s="142" t="s">
        <v>43</v>
      </c>
      <c r="AV331" s="142" t="s">
        <v>78</v>
      </c>
      <c r="AW331" s="142" t="s">
        <v>51</v>
      </c>
      <c r="AX331" s="142" t="s">
        <v>8</v>
      </c>
      <c r="AY331" s="142" t="s">
        <v>73</v>
      </c>
    </row>
    <row r="332" spans="2:65" s="5" customFormat="1" ht="15.75" customHeight="1">
      <c r="B332" s="16"/>
      <c r="C332" s="103" t="s">
        <v>186</v>
      </c>
      <c r="D332" s="103" t="s">
        <v>75</v>
      </c>
      <c r="E332" s="104" t="s">
        <v>573</v>
      </c>
      <c r="F332" s="105" t="s">
        <v>574</v>
      </c>
      <c r="G332" s="106" t="s">
        <v>76</v>
      </c>
      <c r="H332" s="107">
        <v>27189.75</v>
      </c>
      <c r="I332" s="108"/>
      <c r="J332" s="109">
        <f>ROUND($I$332*$H$332,2)</f>
        <v>0</v>
      </c>
      <c r="K332" s="105" t="s">
        <v>303</v>
      </c>
      <c r="L332" s="32"/>
      <c r="M332" s="110"/>
      <c r="N332" s="111" t="s">
        <v>31</v>
      </c>
      <c r="O332" s="17"/>
      <c r="P332" s="17"/>
      <c r="Q332" s="112">
        <v>0.0002786</v>
      </c>
      <c r="R332" s="112">
        <f>$Q$332*$H$332</f>
        <v>7.57506435</v>
      </c>
      <c r="S332" s="112">
        <v>0</v>
      </c>
      <c r="T332" s="113">
        <f>$S$332*$H$332</f>
        <v>0</v>
      </c>
      <c r="AR332" s="49" t="s">
        <v>78</v>
      </c>
      <c r="AT332" s="49" t="s">
        <v>75</v>
      </c>
      <c r="AU332" s="49" t="s">
        <v>43</v>
      </c>
      <c r="AY332" s="5" t="s">
        <v>73</v>
      </c>
      <c r="BE332" s="114">
        <f>IF($N$332="základní",$J$332,0)</f>
        <v>0</v>
      </c>
      <c r="BF332" s="114">
        <f>IF($N$332="snížená",$J$332,0)</f>
        <v>0</v>
      </c>
      <c r="BG332" s="114">
        <f>IF($N$332="zákl. přenesená",$J$332,0)</f>
        <v>0</v>
      </c>
      <c r="BH332" s="114">
        <f>IF($N$332="sníž. přenesená",$J$332,0)</f>
        <v>0</v>
      </c>
      <c r="BI332" s="114">
        <f>IF($N$332="nulová",$J$332,0)</f>
        <v>0</v>
      </c>
      <c r="BJ332" s="49" t="s">
        <v>8</v>
      </c>
      <c r="BK332" s="114">
        <f>ROUND($I$332*$H$332,2)</f>
        <v>0</v>
      </c>
      <c r="BL332" s="49" t="s">
        <v>78</v>
      </c>
      <c r="BM332" s="49" t="s">
        <v>575</v>
      </c>
    </row>
    <row r="333" spans="2:47" s="5" customFormat="1" ht="27" customHeight="1">
      <c r="B333" s="16"/>
      <c r="C333" s="17"/>
      <c r="D333" s="115" t="s">
        <v>79</v>
      </c>
      <c r="E333" s="17"/>
      <c r="F333" s="116" t="s">
        <v>576</v>
      </c>
      <c r="G333" s="17"/>
      <c r="H333" s="17"/>
      <c r="J333" s="17"/>
      <c r="K333" s="17"/>
      <c r="L333" s="32"/>
      <c r="M333" s="35"/>
      <c r="N333" s="17"/>
      <c r="O333" s="17"/>
      <c r="P333" s="17"/>
      <c r="Q333" s="17"/>
      <c r="R333" s="17"/>
      <c r="S333" s="17"/>
      <c r="T333" s="36"/>
      <c r="AT333" s="5" t="s">
        <v>79</v>
      </c>
      <c r="AU333" s="5" t="s">
        <v>43</v>
      </c>
    </row>
    <row r="334" spans="2:51" s="5" customFormat="1" ht="15.75" customHeight="1">
      <c r="B334" s="119"/>
      <c r="C334" s="120"/>
      <c r="D334" s="117" t="s">
        <v>81</v>
      </c>
      <c r="E334" s="120"/>
      <c r="F334" s="121" t="s">
        <v>577</v>
      </c>
      <c r="G334" s="120"/>
      <c r="H334" s="122">
        <v>26661</v>
      </c>
      <c r="J334" s="120"/>
      <c r="K334" s="120"/>
      <c r="L334" s="123"/>
      <c r="M334" s="124"/>
      <c r="N334" s="120"/>
      <c r="O334" s="120"/>
      <c r="P334" s="120"/>
      <c r="Q334" s="120"/>
      <c r="R334" s="120"/>
      <c r="S334" s="120"/>
      <c r="T334" s="125"/>
      <c r="AT334" s="126" t="s">
        <v>81</v>
      </c>
      <c r="AU334" s="126" t="s">
        <v>43</v>
      </c>
      <c r="AV334" s="126" t="s">
        <v>43</v>
      </c>
      <c r="AW334" s="126" t="s">
        <v>51</v>
      </c>
      <c r="AX334" s="126" t="s">
        <v>42</v>
      </c>
      <c r="AY334" s="126" t="s">
        <v>73</v>
      </c>
    </row>
    <row r="335" spans="2:51" s="5" customFormat="1" ht="15.75" customHeight="1">
      <c r="B335" s="119"/>
      <c r="C335" s="120"/>
      <c r="D335" s="117" t="s">
        <v>81</v>
      </c>
      <c r="E335" s="120"/>
      <c r="F335" s="121" t="s">
        <v>578</v>
      </c>
      <c r="G335" s="120"/>
      <c r="H335" s="122">
        <v>528.75</v>
      </c>
      <c r="J335" s="120"/>
      <c r="K335" s="120"/>
      <c r="L335" s="123"/>
      <c r="M335" s="124"/>
      <c r="N335" s="120"/>
      <c r="O335" s="120"/>
      <c r="P335" s="120"/>
      <c r="Q335" s="120"/>
      <c r="R335" s="120"/>
      <c r="S335" s="120"/>
      <c r="T335" s="125"/>
      <c r="AT335" s="126" t="s">
        <v>81</v>
      </c>
      <c r="AU335" s="126" t="s">
        <v>43</v>
      </c>
      <c r="AV335" s="126" t="s">
        <v>43</v>
      </c>
      <c r="AW335" s="126" t="s">
        <v>51</v>
      </c>
      <c r="AX335" s="126" t="s">
        <v>42</v>
      </c>
      <c r="AY335" s="126" t="s">
        <v>73</v>
      </c>
    </row>
    <row r="336" spans="2:51" s="5" customFormat="1" ht="15.75" customHeight="1">
      <c r="B336" s="135"/>
      <c r="C336" s="136"/>
      <c r="D336" s="117" t="s">
        <v>81</v>
      </c>
      <c r="E336" s="136" t="s">
        <v>349</v>
      </c>
      <c r="F336" s="137" t="s">
        <v>120</v>
      </c>
      <c r="G336" s="136"/>
      <c r="H336" s="138">
        <v>27189.75</v>
      </c>
      <c r="J336" s="136"/>
      <c r="K336" s="136"/>
      <c r="L336" s="139"/>
      <c r="M336" s="140"/>
      <c r="N336" s="136"/>
      <c r="O336" s="136"/>
      <c r="P336" s="136"/>
      <c r="Q336" s="136"/>
      <c r="R336" s="136"/>
      <c r="S336" s="136"/>
      <c r="T336" s="141"/>
      <c r="AT336" s="142" t="s">
        <v>81</v>
      </c>
      <c r="AU336" s="142" t="s">
        <v>43</v>
      </c>
      <c r="AV336" s="142" t="s">
        <v>78</v>
      </c>
      <c r="AW336" s="142" t="s">
        <v>51</v>
      </c>
      <c r="AX336" s="142" t="s">
        <v>8</v>
      </c>
      <c r="AY336" s="142" t="s">
        <v>73</v>
      </c>
    </row>
    <row r="337" spans="2:65" s="5" customFormat="1" ht="15.75" customHeight="1">
      <c r="B337" s="16"/>
      <c r="C337" s="143" t="s">
        <v>187</v>
      </c>
      <c r="D337" s="143" t="s">
        <v>129</v>
      </c>
      <c r="E337" s="144" t="s">
        <v>579</v>
      </c>
      <c r="F337" s="145" t="s">
        <v>580</v>
      </c>
      <c r="G337" s="146" t="s">
        <v>76</v>
      </c>
      <c r="H337" s="147">
        <v>27189.75</v>
      </c>
      <c r="I337" s="148"/>
      <c r="J337" s="149">
        <f>ROUND($I$337*$H$337,2)</f>
        <v>0</v>
      </c>
      <c r="K337" s="145"/>
      <c r="L337" s="150"/>
      <c r="M337" s="151"/>
      <c r="N337" s="152" t="s">
        <v>31</v>
      </c>
      <c r="O337" s="17"/>
      <c r="P337" s="17"/>
      <c r="Q337" s="112">
        <v>0</v>
      </c>
      <c r="R337" s="112">
        <f>$Q$337*$H$337</f>
        <v>0</v>
      </c>
      <c r="S337" s="112">
        <v>0</v>
      </c>
      <c r="T337" s="113">
        <f>$S$337*$H$337</f>
        <v>0</v>
      </c>
      <c r="AR337" s="49" t="s">
        <v>88</v>
      </c>
      <c r="AT337" s="49" t="s">
        <v>129</v>
      </c>
      <c r="AU337" s="49" t="s">
        <v>43</v>
      </c>
      <c r="AY337" s="5" t="s">
        <v>73</v>
      </c>
      <c r="BE337" s="114">
        <f>IF($N$337="základní",$J$337,0)</f>
        <v>0</v>
      </c>
      <c r="BF337" s="114">
        <f>IF($N$337="snížená",$J$337,0)</f>
        <v>0</v>
      </c>
      <c r="BG337" s="114">
        <f>IF($N$337="zákl. přenesená",$J$337,0)</f>
        <v>0</v>
      </c>
      <c r="BH337" s="114">
        <f>IF($N$337="sníž. přenesená",$J$337,0)</f>
        <v>0</v>
      </c>
      <c r="BI337" s="114">
        <f>IF($N$337="nulová",$J$337,0)</f>
        <v>0</v>
      </c>
      <c r="BJ337" s="49" t="s">
        <v>8</v>
      </c>
      <c r="BK337" s="114">
        <f>ROUND($I$337*$H$337,2)</f>
        <v>0</v>
      </c>
      <c r="BL337" s="49" t="s">
        <v>78</v>
      </c>
      <c r="BM337" s="49" t="s">
        <v>581</v>
      </c>
    </row>
    <row r="338" spans="2:47" s="5" customFormat="1" ht="16.5" customHeight="1">
      <c r="B338" s="16"/>
      <c r="C338" s="17"/>
      <c r="D338" s="115" t="s">
        <v>79</v>
      </c>
      <c r="E338" s="17"/>
      <c r="F338" s="116" t="s">
        <v>580</v>
      </c>
      <c r="G338" s="17"/>
      <c r="H338" s="17"/>
      <c r="J338" s="17"/>
      <c r="K338" s="17"/>
      <c r="L338" s="32"/>
      <c r="M338" s="35"/>
      <c r="N338" s="17"/>
      <c r="O338" s="17"/>
      <c r="P338" s="17"/>
      <c r="Q338" s="17"/>
      <c r="R338" s="17"/>
      <c r="S338" s="17"/>
      <c r="T338" s="36"/>
      <c r="AT338" s="5" t="s">
        <v>79</v>
      </c>
      <c r="AU338" s="5" t="s">
        <v>43</v>
      </c>
    </row>
    <row r="339" spans="2:51" s="5" customFormat="1" ht="15.75" customHeight="1">
      <c r="B339" s="119"/>
      <c r="C339" s="120"/>
      <c r="D339" s="117" t="s">
        <v>81</v>
      </c>
      <c r="E339" s="120"/>
      <c r="F339" s="121" t="s">
        <v>582</v>
      </c>
      <c r="G339" s="120"/>
      <c r="H339" s="122">
        <v>27189.75</v>
      </c>
      <c r="J339" s="120"/>
      <c r="K339" s="120"/>
      <c r="L339" s="123"/>
      <c r="M339" s="124"/>
      <c r="N339" s="120"/>
      <c r="O339" s="120"/>
      <c r="P339" s="120"/>
      <c r="Q339" s="120"/>
      <c r="R339" s="120"/>
      <c r="S339" s="120"/>
      <c r="T339" s="125"/>
      <c r="AT339" s="126" t="s">
        <v>81</v>
      </c>
      <c r="AU339" s="126" t="s">
        <v>43</v>
      </c>
      <c r="AV339" s="126" t="s">
        <v>43</v>
      </c>
      <c r="AW339" s="126" t="s">
        <v>51</v>
      </c>
      <c r="AX339" s="126" t="s">
        <v>8</v>
      </c>
      <c r="AY339" s="126" t="s">
        <v>73</v>
      </c>
    </row>
    <row r="340" spans="2:65" s="5" customFormat="1" ht="15.75" customHeight="1">
      <c r="B340" s="16"/>
      <c r="C340" s="103" t="s">
        <v>188</v>
      </c>
      <c r="D340" s="103" t="s">
        <v>75</v>
      </c>
      <c r="E340" s="104" t="s">
        <v>583</v>
      </c>
      <c r="F340" s="105" t="s">
        <v>584</v>
      </c>
      <c r="G340" s="106" t="s">
        <v>76</v>
      </c>
      <c r="H340" s="107">
        <v>27189.75</v>
      </c>
      <c r="I340" s="108"/>
      <c r="J340" s="109">
        <f>ROUND($I$340*$H$340,2)</f>
        <v>0</v>
      </c>
      <c r="K340" s="105" t="s">
        <v>303</v>
      </c>
      <c r="L340" s="32"/>
      <c r="M340" s="110"/>
      <c r="N340" s="111" t="s">
        <v>31</v>
      </c>
      <c r="O340" s="17"/>
      <c r="P340" s="17"/>
      <c r="Q340" s="112">
        <v>0.00023</v>
      </c>
      <c r="R340" s="112">
        <f>$Q$340*$H$340</f>
        <v>6.2536425</v>
      </c>
      <c r="S340" s="112">
        <v>0</v>
      </c>
      <c r="T340" s="113">
        <f>$S$340*$H$340</f>
        <v>0</v>
      </c>
      <c r="AR340" s="49" t="s">
        <v>78</v>
      </c>
      <c r="AT340" s="49" t="s">
        <v>75</v>
      </c>
      <c r="AU340" s="49" t="s">
        <v>43</v>
      </c>
      <c r="AY340" s="5" t="s">
        <v>73</v>
      </c>
      <c r="BE340" s="114">
        <f>IF($N$340="základní",$J$340,0)</f>
        <v>0</v>
      </c>
      <c r="BF340" s="114">
        <f>IF($N$340="snížená",$J$340,0)</f>
        <v>0</v>
      </c>
      <c r="BG340" s="114">
        <f>IF($N$340="zákl. přenesená",$J$340,0)</f>
        <v>0</v>
      </c>
      <c r="BH340" s="114">
        <f>IF($N$340="sníž. přenesená",$J$340,0)</f>
        <v>0</v>
      </c>
      <c r="BI340" s="114">
        <f>IF($N$340="nulová",$J$340,0)</f>
        <v>0</v>
      </c>
      <c r="BJ340" s="49" t="s">
        <v>8</v>
      </c>
      <c r="BK340" s="114">
        <f>ROUND($I$340*$H$340,2)</f>
        <v>0</v>
      </c>
      <c r="BL340" s="49" t="s">
        <v>78</v>
      </c>
      <c r="BM340" s="49" t="s">
        <v>585</v>
      </c>
    </row>
    <row r="341" spans="2:47" s="5" customFormat="1" ht="27" customHeight="1">
      <c r="B341" s="16"/>
      <c r="C341" s="17"/>
      <c r="D341" s="115" t="s">
        <v>79</v>
      </c>
      <c r="E341" s="17"/>
      <c r="F341" s="116" t="s">
        <v>586</v>
      </c>
      <c r="G341" s="17"/>
      <c r="H341" s="17"/>
      <c r="J341" s="17"/>
      <c r="K341" s="17"/>
      <c r="L341" s="32"/>
      <c r="M341" s="35"/>
      <c r="N341" s="17"/>
      <c r="O341" s="17"/>
      <c r="P341" s="17"/>
      <c r="Q341" s="17"/>
      <c r="R341" s="17"/>
      <c r="S341" s="17"/>
      <c r="T341" s="36"/>
      <c r="AT341" s="5" t="s">
        <v>79</v>
      </c>
      <c r="AU341" s="5" t="s">
        <v>43</v>
      </c>
    </row>
    <row r="342" spans="2:51" s="5" customFormat="1" ht="15.75" customHeight="1">
      <c r="B342" s="119"/>
      <c r="C342" s="120"/>
      <c r="D342" s="117" t="s">
        <v>81</v>
      </c>
      <c r="E342" s="120"/>
      <c r="F342" s="121" t="s">
        <v>349</v>
      </c>
      <c r="G342" s="120"/>
      <c r="H342" s="122">
        <v>27189.75</v>
      </c>
      <c r="J342" s="120"/>
      <c r="K342" s="120"/>
      <c r="L342" s="123"/>
      <c r="M342" s="124"/>
      <c r="N342" s="120"/>
      <c r="O342" s="120"/>
      <c r="P342" s="120"/>
      <c r="Q342" s="120"/>
      <c r="R342" s="120"/>
      <c r="S342" s="120"/>
      <c r="T342" s="125"/>
      <c r="AT342" s="126" t="s">
        <v>81</v>
      </c>
      <c r="AU342" s="126" t="s">
        <v>43</v>
      </c>
      <c r="AV342" s="126" t="s">
        <v>43</v>
      </c>
      <c r="AW342" s="126" t="s">
        <v>51</v>
      </c>
      <c r="AX342" s="126" t="s">
        <v>8</v>
      </c>
      <c r="AY342" s="126" t="s">
        <v>73</v>
      </c>
    </row>
    <row r="343" spans="2:65" s="5" customFormat="1" ht="15.75" customHeight="1">
      <c r="B343" s="16"/>
      <c r="C343" s="103" t="s">
        <v>189</v>
      </c>
      <c r="D343" s="103" t="s">
        <v>75</v>
      </c>
      <c r="E343" s="104" t="s">
        <v>329</v>
      </c>
      <c r="F343" s="105" t="s">
        <v>330</v>
      </c>
      <c r="G343" s="106" t="s">
        <v>119</v>
      </c>
      <c r="H343" s="107">
        <v>1.5</v>
      </c>
      <c r="I343" s="108"/>
      <c r="J343" s="109">
        <f>ROUND($I$343*$H$343,2)</f>
        <v>0</v>
      </c>
      <c r="K343" s="105" t="s">
        <v>77</v>
      </c>
      <c r="L343" s="32"/>
      <c r="M343" s="110"/>
      <c r="N343" s="111" t="s">
        <v>31</v>
      </c>
      <c r="O343" s="17"/>
      <c r="P343" s="17"/>
      <c r="Q343" s="112">
        <v>2.108</v>
      </c>
      <c r="R343" s="112">
        <f>$Q$343*$H$343</f>
        <v>3.162</v>
      </c>
      <c r="S343" s="112">
        <v>0</v>
      </c>
      <c r="T343" s="113">
        <f>$S$343*$H$343</f>
        <v>0</v>
      </c>
      <c r="AR343" s="49" t="s">
        <v>78</v>
      </c>
      <c r="AT343" s="49" t="s">
        <v>75</v>
      </c>
      <c r="AU343" s="49" t="s">
        <v>43</v>
      </c>
      <c r="AY343" s="5" t="s">
        <v>73</v>
      </c>
      <c r="BE343" s="114">
        <f>IF($N$343="základní",$J$343,0)</f>
        <v>0</v>
      </c>
      <c r="BF343" s="114">
        <f>IF($N$343="snížená",$J$343,0)</f>
        <v>0</v>
      </c>
      <c r="BG343" s="114">
        <f>IF($N$343="zákl. přenesená",$J$343,0)</f>
        <v>0</v>
      </c>
      <c r="BH343" s="114">
        <f>IF($N$343="sníž. přenesená",$J$343,0)</f>
        <v>0</v>
      </c>
      <c r="BI343" s="114">
        <f>IF($N$343="nulová",$J$343,0)</f>
        <v>0</v>
      </c>
      <c r="BJ343" s="49" t="s">
        <v>8</v>
      </c>
      <c r="BK343" s="114">
        <f>ROUND($I$343*$H$343,2)</f>
        <v>0</v>
      </c>
      <c r="BL343" s="49" t="s">
        <v>78</v>
      </c>
      <c r="BM343" s="49" t="s">
        <v>587</v>
      </c>
    </row>
    <row r="344" spans="2:47" s="5" customFormat="1" ht="16.5" customHeight="1">
      <c r="B344" s="16"/>
      <c r="C344" s="17"/>
      <c r="D344" s="115" t="s">
        <v>79</v>
      </c>
      <c r="E344" s="17"/>
      <c r="F344" s="116" t="s">
        <v>331</v>
      </c>
      <c r="G344" s="17"/>
      <c r="H344" s="17"/>
      <c r="J344" s="17"/>
      <c r="K344" s="17"/>
      <c r="L344" s="32"/>
      <c r="M344" s="35"/>
      <c r="N344" s="17"/>
      <c r="O344" s="17"/>
      <c r="P344" s="17"/>
      <c r="Q344" s="17"/>
      <c r="R344" s="17"/>
      <c r="S344" s="17"/>
      <c r="T344" s="36"/>
      <c r="AT344" s="5" t="s">
        <v>79</v>
      </c>
      <c r="AU344" s="5" t="s">
        <v>43</v>
      </c>
    </row>
    <row r="345" spans="2:47" s="5" customFormat="1" ht="30.75" customHeight="1">
      <c r="B345" s="16"/>
      <c r="C345" s="17"/>
      <c r="D345" s="117" t="s">
        <v>80</v>
      </c>
      <c r="E345" s="17"/>
      <c r="F345" s="118" t="s">
        <v>137</v>
      </c>
      <c r="G345" s="17"/>
      <c r="H345" s="17"/>
      <c r="J345" s="17"/>
      <c r="K345" s="17"/>
      <c r="L345" s="32"/>
      <c r="M345" s="35"/>
      <c r="N345" s="17"/>
      <c r="O345" s="17"/>
      <c r="P345" s="17"/>
      <c r="Q345" s="17"/>
      <c r="R345" s="17"/>
      <c r="S345" s="17"/>
      <c r="T345" s="36"/>
      <c r="AT345" s="5" t="s">
        <v>80</v>
      </c>
      <c r="AU345" s="5" t="s">
        <v>43</v>
      </c>
    </row>
    <row r="346" spans="2:65" s="5" customFormat="1" ht="15.75" customHeight="1">
      <c r="B346" s="16"/>
      <c r="C346" s="103" t="s">
        <v>190</v>
      </c>
      <c r="D346" s="103" t="s">
        <v>75</v>
      </c>
      <c r="E346" s="104" t="s">
        <v>338</v>
      </c>
      <c r="F346" s="105" t="s">
        <v>339</v>
      </c>
      <c r="G346" s="106" t="s">
        <v>119</v>
      </c>
      <c r="H346" s="107">
        <v>44.2</v>
      </c>
      <c r="I346" s="108"/>
      <c r="J346" s="109">
        <f>ROUND($I$346*$H$346,2)</f>
        <v>0</v>
      </c>
      <c r="K346" s="105" t="s">
        <v>303</v>
      </c>
      <c r="L346" s="32"/>
      <c r="M346" s="110"/>
      <c r="N346" s="111" t="s">
        <v>31</v>
      </c>
      <c r="O346" s="17"/>
      <c r="P346" s="17"/>
      <c r="Q346" s="112">
        <v>2.43408</v>
      </c>
      <c r="R346" s="112">
        <f>$Q$346*$H$346</f>
        <v>107.586336</v>
      </c>
      <c r="S346" s="112">
        <v>0</v>
      </c>
      <c r="T346" s="113">
        <f>$S$346*$H$346</f>
        <v>0</v>
      </c>
      <c r="AR346" s="49" t="s">
        <v>78</v>
      </c>
      <c r="AT346" s="49" t="s">
        <v>75</v>
      </c>
      <c r="AU346" s="49" t="s">
        <v>43</v>
      </c>
      <c r="AY346" s="5" t="s">
        <v>73</v>
      </c>
      <c r="BE346" s="114">
        <f>IF($N$346="základní",$J$346,0)</f>
        <v>0</v>
      </c>
      <c r="BF346" s="114">
        <f>IF($N$346="snížená",$J$346,0)</f>
        <v>0</v>
      </c>
      <c r="BG346" s="114">
        <f>IF($N$346="zákl. přenesená",$J$346,0)</f>
        <v>0</v>
      </c>
      <c r="BH346" s="114">
        <f>IF($N$346="sníž. přenesená",$J$346,0)</f>
        <v>0</v>
      </c>
      <c r="BI346" s="114">
        <f>IF($N$346="nulová",$J$346,0)</f>
        <v>0</v>
      </c>
      <c r="BJ346" s="49" t="s">
        <v>8</v>
      </c>
      <c r="BK346" s="114">
        <f>ROUND($I$346*$H$346,2)</f>
        <v>0</v>
      </c>
      <c r="BL346" s="49" t="s">
        <v>78</v>
      </c>
      <c r="BM346" s="49" t="s">
        <v>588</v>
      </c>
    </row>
    <row r="347" spans="2:47" s="5" customFormat="1" ht="16.5" customHeight="1">
      <c r="B347" s="16"/>
      <c r="C347" s="17"/>
      <c r="D347" s="115" t="s">
        <v>79</v>
      </c>
      <c r="E347" s="17"/>
      <c r="F347" s="116" t="s">
        <v>340</v>
      </c>
      <c r="G347" s="17"/>
      <c r="H347" s="17"/>
      <c r="J347" s="17"/>
      <c r="K347" s="17"/>
      <c r="L347" s="32"/>
      <c r="M347" s="35"/>
      <c r="N347" s="17"/>
      <c r="O347" s="17"/>
      <c r="P347" s="17"/>
      <c r="Q347" s="17"/>
      <c r="R347" s="17"/>
      <c r="S347" s="17"/>
      <c r="T347" s="36"/>
      <c r="AT347" s="5" t="s">
        <v>79</v>
      </c>
      <c r="AU347" s="5" t="s">
        <v>43</v>
      </c>
    </row>
    <row r="348" spans="2:51" s="5" customFormat="1" ht="15.75" customHeight="1">
      <c r="B348" s="119"/>
      <c r="C348" s="120"/>
      <c r="D348" s="117" t="s">
        <v>81</v>
      </c>
      <c r="E348" s="120"/>
      <c r="F348" s="121" t="s">
        <v>589</v>
      </c>
      <c r="G348" s="120"/>
      <c r="H348" s="122">
        <v>44.2</v>
      </c>
      <c r="J348" s="120"/>
      <c r="K348" s="120"/>
      <c r="L348" s="123"/>
      <c r="M348" s="124"/>
      <c r="N348" s="120"/>
      <c r="O348" s="120"/>
      <c r="P348" s="120"/>
      <c r="Q348" s="120"/>
      <c r="R348" s="120"/>
      <c r="S348" s="120"/>
      <c r="T348" s="125"/>
      <c r="AT348" s="126" t="s">
        <v>81</v>
      </c>
      <c r="AU348" s="126" t="s">
        <v>43</v>
      </c>
      <c r="AV348" s="126" t="s">
        <v>43</v>
      </c>
      <c r="AW348" s="126" t="s">
        <v>51</v>
      </c>
      <c r="AX348" s="126" t="s">
        <v>8</v>
      </c>
      <c r="AY348" s="126" t="s">
        <v>73</v>
      </c>
    </row>
    <row r="349" spans="2:65" s="5" customFormat="1" ht="15.75" customHeight="1">
      <c r="B349" s="16"/>
      <c r="C349" s="103" t="s">
        <v>193</v>
      </c>
      <c r="D349" s="103" t="s">
        <v>75</v>
      </c>
      <c r="E349" s="104" t="s">
        <v>590</v>
      </c>
      <c r="F349" s="105" t="s">
        <v>591</v>
      </c>
      <c r="G349" s="106" t="s">
        <v>119</v>
      </c>
      <c r="H349" s="107">
        <v>4.6</v>
      </c>
      <c r="I349" s="108"/>
      <c r="J349" s="109">
        <f>ROUND($I$349*$H$349,2)</f>
        <v>0</v>
      </c>
      <c r="K349" s="105" t="s">
        <v>303</v>
      </c>
      <c r="L349" s="32"/>
      <c r="M349" s="110"/>
      <c r="N349" s="111" t="s">
        <v>31</v>
      </c>
      <c r="O349" s="17"/>
      <c r="P349" s="17"/>
      <c r="Q349" s="112">
        <v>2.16</v>
      </c>
      <c r="R349" s="112">
        <f>$Q$349*$H$349</f>
        <v>9.936</v>
      </c>
      <c r="S349" s="112">
        <v>0</v>
      </c>
      <c r="T349" s="113">
        <f>$S$349*$H$349</f>
        <v>0</v>
      </c>
      <c r="AR349" s="49" t="s">
        <v>78</v>
      </c>
      <c r="AT349" s="49" t="s">
        <v>75</v>
      </c>
      <c r="AU349" s="49" t="s">
        <v>43</v>
      </c>
      <c r="AY349" s="5" t="s">
        <v>73</v>
      </c>
      <c r="BE349" s="114">
        <f>IF($N$349="základní",$J$349,0)</f>
        <v>0</v>
      </c>
      <c r="BF349" s="114">
        <f>IF($N$349="snížená",$J$349,0)</f>
        <v>0</v>
      </c>
      <c r="BG349" s="114">
        <f>IF($N$349="zákl. přenesená",$J$349,0)</f>
        <v>0</v>
      </c>
      <c r="BH349" s="114">
        <f>IF($N$349="sníž. přenesená",$J$349,0)</f>
        <v>0</v>
      </c>
      <c r="BI349" s="114">
        <f>IF($N$349="nulová",$J$349,0)</f>
        <v>0</v>
      </c>
      <c r="BJ349" s="49" t="s">
        <v>8</v>
      </c>
      <c r="BK349" s="114">
        <f>ROUND($I$349*$H$349,2)</f>
        <v>0</v>
      </c>
      <c r="BL349" s="49" t="s">
        <v>78</v>
      </c>
      <c r="BM349" s="49" t="s">
        <v>592</v>
      </c>
    </row>
    <row r="350" spans="2:47" s="5" customFormat="1" ht="16.5" customHeight="1">
      <c r="B350" s="16"/>
      <c r="C350" s="17"/>
      <c r="D350" s="115" t="s">
        <v>79</v>
      </c>
      <c r="E350" s="17"/>
      <c r="F350" s="116" t="s">
        <v>593</v>
      </c>
      <c r="G350" s="17"/>
      <c r="H350" s="17"/>
      <c r="J350" s="17"/>
      <c r="K350" s="17"/>
      <c r="L350" s="32"/>
      <c r="M350" s="35"/>
      <c r="N350" s="17"/>
      <c r="O350" s="17"/>
      <c r="P350" s="17"/>
      <c r="Q350" s="17"/>
      <c r="R350" s="17"/>
      <c r="S350" s="17"/>
      <c r="T350" s="36"/>
      <c r="AT350" s="5" t="s">
        <v>79</v>
      </c>
      <c r="AU350" s="5" t="s">
        <v>43</v>
      </c>
    </row>
    <row r="351" spans="2:47" s="5" customFormat="1" ht="30.75" customHeight="1">
      <c r="B351" s="16"/>
      <c r="C351" s="17"/>
      <c r="D351" s="117" t="s">
        <v>80</v>
      </c>
      <c r="E351" s="17"/>
      <c r="F351" s="118" t="s">
        <v>89</v>
      </c>
      <c r="G351" s="17"/>
      <c r="H351" s="17"/>
      <c r="J351" s="17"/>
      <c r="K351" s="17"/>
      <c r="L351" s="32"/>
      <c r="M351" s="35"/>
      <c r="N351" s="17"/>
      <c r="O351" s="17"/>
      <c r="P351" s="17"/>
      <c r="Q351" s="17"/>
      <c r="R351" s="17"/>
      <c r="S351" s="17"/>
      <c r="T351" s="36"/>
      <c r="AT351" s="5" t="s">
        <v>80</v>
      </c>
      <c r="AU351" s="5" t="s">
        <v>43</v>
      </c>
    </row>
    <row r="352" spans="2:65" s="5" customFormat="1" ht="15.75" customHeight="1">
      <c r="B352" s="16"/>
      <c r="C352" s="103" t="s">
        <v>194</v>
      </c>
      <c r="D352" s="103" t="s">
        <v>75</v>
      </c>
      <c r="E352" s="104" t="s">
        <v>594</v>
      </c>
      <c r="F352" s="105" t="s">
        <v>595</v>
      </c>
      <c r="G352" s="106" t="s">
        <v>76</v>
      </c>
      <c r="H352" s="107">
        <v>57.6</v>
      </c>
      <c r="I352" s="108"/>
      <c r="J352" s="109">
        <f>ROUND($I$352*$H$352,2)</f>
        <v>0</v>
      </c>
      <c r="K352" s="105" t="s">
        <v>303</v>
      </c>
      <c r="L352" s="32"/>
      <c r="M352" s="110"/>
      <c r="N352" s="111" t="s">
        <v>31</v>
      </c>
      <c r="O352" s="17"/>
      <c r="P352" s="17"/>
      <c r="Q352" s="112">
        <v>0.823272</v>
      </c>
      <c r="R352" s="112">
        <f>$Q$352*$H$352</f>
        <v>47.420467200000004</v>
      </c>
      <c r="S352" s="112">
        <v>0</v>
      </c>
      <c r="T352" s="113">
        <f>$S$352*$H$352</f>
        <v>0</v>
      </c>
      <c r="AR352" s="49" t="s">
        <v>78</v>
      </c>
      <c r="AT352" s="49" t="s">
        <v>75</v>
      </c>
      <c r="AU352" s="49" t="s">
        <v>43</v>
      </c>
      <c r="AY352" s="5" t="s">
        <v>73</v>
      </c>
      <c r="BE352" s="114">
        <f>IF($N$352="základní",$J$352,0)</f>
        <v>0</v>
      </c>
      <c r="BF352" s="114">
        <f>IF($N$352="snížená",$J$352,0)</f>
        <v>0</v>
      </c>
      <c r="BG352" s="114">
        <f>IF($N$352="zákl. přenesená",$J$352,0)</f>
        <v>0</v>
      </c>
      <c r="BH352" s="114">
        <f>IF($N$352="sníž. přenesená",$J$352,0)</f>
        <v>0</v>
      </c>
      <c r="BI352" s="114">
        <f>IF($N$352="nulová",$J$352,0)</f>
        <v>0</v>
      </c>
      <c r="BJ352" s="49" t="s">
        <v>8</v>
      </c>
      <c r="BK352" s="114">
        <f>ROUND($I$352*$H$352,2)</f>
        <v>0</v>
      </c>
      <c r="BL352" s="49" t="s">
        <v>78</v>
      </c>
      <c r="BM352" s="49" t="s">
        <v>596</v>
      </c>
    </row>
    <row r="353" spans="2:47" s="5" customFormat="1" ht="27" customHeight="1">
      <c r="B353" s="16"/>
      <c r="C353" s="17"/>
      <c r="D353" s="115" t="s">
        <v>79</v>
      </c>
      <c r="E353" s="17"/>
      <c r="F353" s="116" t="s">
        <v>597</v>
      </c>
      <c r="G353" s="17"/>
      <c r="H353" s="17"/>
      <c r="J353" s="17"/>
      <c r="K353" s="17"/>
      <c r="L353" s="32"/>
      <c r="M353" s="35"/>
      <c r="N353" s="17"/>
      <c r="O353" s="17"/>
      <c r="P353" s="17"/>
      <c r="Q353" s="17"/>
      <c r="R353" s="17"/>
      <c r="S353" s="17"/>
      <c r="T353" s="36"/>
      <c r="AT353" s="5" t="s">
        <v>79</v>
      </c>
      <c r="AU353" s="5" t="s">
        <v>43</v>
      </c>
    </row>
    <row r="354" spans="2:47" s="5" customFormat="1" ht="30.75" customHeight="1">
      <c r="B354" s="16"/>
      <c r="C354" s="17"/>
      <c r="D354" s="117" t="s">
        <v>80</v>
      </c>
      <c r="E354" s="17"/>
      <c r="F354" s="118" t="s">
        <v>225</v>
      </c>
      <c r="G354" s="17"/>
      <c r="H354" s="17"/>
      <c r="J354" s="17"/>
      <c r="K354" s="17"/>
      <c r="L354" s="32"/>
      <c r="M354" s="35"/>
      <c r="N354" s="17"/>
      <c r="O354" s="17"/>
      <c r="P354" s="17"/>
      <c r="Q354" s="17"/>
      <c r="R354" s="17"/>
      <c r="S354" s="17"/>
      <c r="T354" s="36"/>
      <c r="AT354" s="5" t="s">
        <v>80</v>
      </c>
      <c r="AU354" s="5" t="s">
        <v>43</v>
      </c>
    </row>
    <row r="355" spans="2:65" s="5" customFormat="1" ht="15.75" customHeight="1">
      <c r="B355" s="16"/>
      <c r="C355" s="103" t="s">
        <v>195</v>
      </c>
      <c r="D355" s="103" t="s">
        <v>75</v>
      </c>
      <c r="E355" s="104" t="s">
        <v>312</v>
      </c>
      <c r="F355" s="105" t="s">
        <v>313</v>
      </c>
      <c r="G355" s="106" t="s">
        <v>76</v>
      </c>
      <c r="H355" s="107">
        <v>470</v>
      </c>
      <c r="I355" s="108"/>
      <c r="J355" s="109">
        <f>ROUND($I$355*$H$355,2)</f>
        <v>0</v>
      </c>
      <c r="K355" s="105" t="s">
        <v>77</v>
      </c>
      <c r="L355" s="32"/>
      <c r="M355" s="110"/>
      <c r="N355" s="111" t="s">
        <v>31</v>
      </c>
      <c r="O355" s="17"/>
      <c r="P355" s="17"/>
      <c r="Q355" s="112">
        <v>1.129788</v>
      </c>
      <c r="R355" s="112">
        <f>$Q$355*$H$355</f>
        <v>531.00036</v>
      </c>
      <c r="S355" s="112">
        <v>0</v>
      </c>
      <c r="T355" s="113">
        <f>$S$355*$H$355</f>
        <v>0</v>
      </c>
      <c r="AR355" s="49" t="s">
        <v>78</v>
      </c>
      <c r="AT355" s="49" t="s">
        <v>75</v>
      </c>
      <c r="AU355" s="49" t="s">
        <v>43</v>
      </c>
      <c r="AY355" s="5" t="s">
        <v>73</v>
      </c>
      <c r="BE355" s="114">
        <f>IF($N$355="základní",$J$355,0)</f>
        <v>0</v>
      </c>
      <c r="BF355" s="114">
        <f>IF($N$355="snížená",$J$355,0)</f>
        <v>0</v>
      </c>
      <c r="BG355" s="114">
        <f>IF($N$355="zákl. přenesená",$J$355,0)</f>
        <v>0</v>
      </c>
      <c r="BH355" s="114">
        <f>IF($N$355="sníž. přenesená",$J$355,0)</f>
        <v>0</v>
      </c>
      <c r="BI355" s="114">
        <f>IF($N$355="nulová",$J$355,0)</f>
        <v>0</v>
      </c>
      <c r="BJ355" s="49" t="s">
        <v>8</v>
      </c>
      <c r="BK355" s="114">
        <f>ROUND($I$355*$H$355,2)</f>
        <v>0</v>
      </c>
      <c r="BL355" s="49" t="s">
        <v>78</v>
      </c>
      <c r="BM355" s="49" t="s">
        <v>598</v>
      </c>
    </row>
    <row r="356" spans="2:47" s="5" customFormat="1" ht="27" customHeight="1">
      <c r="B356" s="16"/>
      <c r="C356" s="17"/>
      <c r="D356" s="115" t="s">
        <v>79</v>
      </c>
      <c r="E356" s="17"/>
      <c r="F356" s="116" t="s">
        <v>314</v>
      </c>
      <c r="G356" s="17"/>
      <c r="H356" s="17"/>
      <c r="J356" s="17"/>
      <c r="K356" s="17"/>
      <c r="L356" s="32"/>
      <c r="M356" s="35"/>
      <c r="N356" s="17"/>
      <c r="O356" s="17"/>
      <c r="P356" s="17"/>
      <c r="Q356" s="17"/>
      <c r="R356" s="17"/>
      <c r="S356" s="17"/>
      <c r="T356" s="36"/>
      <c r="AT356" s="5" t="s">
        <v>79</v>
      </c>
      <c r="AU356" s="5" t="s">
        <v>43</v>
      </c>
    </row>
    <row r="357" spans="2:47" s="5" customFormat="1" ht="30.75" customHeight="1">
      <c r="B357" s="16"/>
      <c r="C357" s="17"/>
      <c r="D357" s="117" t="s">
        <v>80</v>
      </c>
      <c r="E357" s="17"/>
      <c r="F357" s="118" t="s">
        <v>95</v>
      </c>
      <c r="G357" s="17"/>
      <c r="H357" s="17"/>
      <c r="J357" s="17"/>
      <c r="K357" s="17"/>
      <c r="L357" s="32"/>
      <c r="M357" s="35"/>
      <c r="N357" s="17"/>
      <c r="O357" s="17"/>
      <c r="P357" s="17"/>
      <c r="Q357" s="17"/>
      <c r="R357" s="17"/>
      <c r="S357" s="17"/>
      <c r="T357" s="36"/>
      <c r="AT357" s="5" t="s">
        <v>80</v>
      </c>
      <c r="AU357" s="5" t="s">
        <v>43</v>
      </c>
    </row>
    <row r="358" spans="2:65" s="5" customFormat="1" ht="15.75" customHeight="1">
      <c r="B358" s="16"/>
      <c r="C358" s="103" t="s">
        <v>196</v>
      </c>
      <c r="D358" s="103" t="s">
        <v>75</v>
      </c>
      <c r="E358" s="104" t="s">
        <v>315</v>
      </c>
      <c r="F358" s="105" t="s">
        <v>316</v>
      </c>
      <c r="G358" s="106" t="s">
        <v>119</v>
      </c>
      <c r="H358" s="107">
        <v>49.9</v>
      </c>
      <c r="I358" s="108"/>
      <c r="J358" s="109">
        <f>ROUND($I$358*$H$358,2)</f>
        <v>0</v>
      </c>
      <c r="K358" s="105" t="s">
        <v>303</v>
      </c>
      <c r="L358" s="32"/>
      <c r="M358" s="110"/>
      <c r="N358" s="111" t="s">
        <v>31</v>
      </c>
      <c r="O358" s="17"/>
      <c r="P358" s="17"/>
      <c r="Q358" s="112">
        <v>2.32</v>
      </c>
      <c r="R358" s="112">
        <f>$Q$358*$H$358</f>
        <v>115.76799999999999</v>
      </c>
      <c r="S358" s="112">
        <v>0</v>
      </c>
      <c r="T358" s="113">
        <f>$S$358*$H$358</f>
        <v>0</v>
      </c>
      <c r="AR358" s="49" t="s">
        <v>78</v>
      </c>
      <c r="AT358" s="49" t="s">
        <v>75</v>
      </c>
      <c r="AU358" s="49" t="s">
        <v>43</v>
      </c>
      <c r="AY358" s="5" t="s">
        <v>73</v>
      </c>
      <c r="BE358" s="114">
        <f>IF($N$358="základní",$J$358,0)</f>
        <v>0</v>
      </c>
      <c r="BF358" s="114">
        <f>IF($N$358="snížená",$J$358,0)</f>
        <v>0</v>
      </c>
      <c r="BG358" s="114">
        <f>IF($N$358="zákl. přenesená",$J$358,0)</f>
        <v>0</v>
      </c>
      <c r="BH358" s="114">
        <f>IF($N$358="sníž. přenesená",$J$358,0)</f>
        <v>0</v>
      </c>
      <c r="BI358" s="114">
        <f>IF($N$358="nulová",$J$358,0)</f>
        <v>0</v>
      </c>
      <c r="BJ358" s="49" t="s">
        <v>8</v>
      </c>
      <c r="BK358" s="114">
        <f>ROUND($I$358*$H$358,2)</f>
        <v>0</v>
      </c>
      <c r="BL358" s="49" t="s">
        <v>78</v>
      </c>
      <c r="BM358" s="49" t="s">
        <v>599</v>
      </c>
    </row>
    <row r="359" spans="2:47" s="5" customFormat="1" ht="27" customHeight="1">
      <c r="B359" s="16"/>
      <c r="C359" s="17"/>
      <c r="D359" s="115" t="s">
        <v>79</v>
      </c>
      <c r="E359" s="17"/>
      <c r="F359" s="116" t="s">
        <v>600</v>
      </c>
      <c r="G359" s="17"/>
      <c r="H359" s="17"/>
      <c r="J359" s="17"/>
      <c r="K359" s="17"/>
      <c r="L359" s="32"/>
      <c r="M359" s="35"/>
      <c r="N359" s="17"/>
      <c r="O359" s="17"/>
      <c r="P359" s="17"/>
      <c r="Q359" s="17"/>
      <c r="R359" s="17"/>
      <c r="S359" s="17"/>
      <c r="T359" s="36"/>
      <c r="AT359" s="5" t="s">
        <v>79</v>
      </c>
      <c r="AU359" s="5" t="s">
        <v>43</v>
      </c>
    </row>
    <row r="360" spans="2:47" s="5" customFormat="1" ht="30.75" customHeight="1">
      <c r="B360" s="16"/>
      <c r="C360" s="17"/>
      <c r="D360" s="117" t="s">
        <v>80</v>
      </c>
      <c r="E360" s="17"/>
      <c r="F360" s="118" t="s">
        <v>601</v>
      </c>
      <c r="G360" s="17"/>
      <c r="H360" s="17"/>
      <c r="J360" s="17"/>
      <c r="K360" s="17"/>
      <c r="L360" s="32"/>
      <c r="M360" s="35"/>
      <c r="N360" s="17"/>
      <c r="O360" s="17"/>
      <c r="P360" s="17"/>
      <c r="Q360" s="17"/>
      <c r="R360" s="17"/>
      <c r="S360" s="17"/>
      <c r="T360" s="36"/>
      <c r="AT360" s="5" t="s">
        <v>80</v>
      </c>
      <c r="AU360" s="5" t="s">
        <v>43</v>
      </c>
    </row>
    <row r="361" spans="2:63" s="90" customFormat="1" ht="30.75" customHeight="1">
      <c r="B361" s="91"/>
      <c r="C361" s="92"/>
      <c r="D361" s="92" t="s">
        <v>41</v>
      </c>
      <c r="E361" s="101" t="s">
        <v>84</v>
      </c>
      <c r="F361" s="101" t="s">
        <v>158</v>
      </c>
      <c r="G361" s="92"/>
      <c r="H361" s="92"/>
      <c r="J361" s="102">
        <f>$BK$361</f>
        <v>0</v>
      </c>
      <c r="K361" s="92"/>
      <c r="L361" s="95"/>
      <c r="M361" s="96"/>
      <c r="N361" s="92"/>
      <c r="O361" s="92"/>
      <c r="P361" s="97">
        <f>SUM($P$362:$P$386)</f>
        <v>0</v>
      </c>
      <c r="Q361" s="92"/>
      <c r="R361" s="97">
        <f>SUM($R$362:$R$386)</f>
        <v>7.3877</v>
      </c>
      <c r="S361" s="92"/>
      <c r="T361" s="98">
        <f>SUM($T$362:$T$386)</f>
        <v>0</v>
      </c>
      <c r="AR361" s="99" t="s">
        <v>8</v>
      </c>
      <c r="AT361" s="99" t="s">
        <v>41</v>
      </c>
      <c r="AU361" s="99" t="s">
        <v>8</v>
      </c>
      <c r="AY361" s="99" t="s">
        <v>73</v>
      </c>
      <c r="BK361" s="100">
        <f>SUM($BK$362:$BK$386)</f>
        <v>0</v>
      </c>
    </row>
    <row r="362" spans="2:65" s="5" customFormat="1" ht="15.75" customHeight="1">
      <c r="B362" s="16"/>
      <c r="C362" s="103" t="s">
        <v>197</v>
      </c>
      <c r="D362" s="103" t="s">
        <v>75</v>
      </c>
      <c r="E362" s="104" t="s">
        <v>160</v>
      </c>
      <c r="F362" s="105" t="s">
        <v>161</v>
      </c>
      <c r="G362" s="106" t="s">
        <v>76</v>
      </c>
      <c r="H362" s="107">
        <v>1155</v>
      </c>
      <c r="I362" s="108"/>
      <c r="J362" s="109">
        <f>ROUND($I$362*$H$362,2)</f>
        <v>0</v>
      </c>
      <c r="K362" s="105" t="s">
        <v>77</v>
      </c>
      <c r="L362" s="32"/>
      <c r="M362" s="110"/>
      <c r="N362" s="111" t="s">
        <v>31</v>
      </c>
      <c r="O362" s="17"/>
      <c r="P362" s="17"/>
      <c r="Q362" s="112">
        <v>0</v>
      </c>
      <c r="R362" s="112">
        <f>$Q$362*$H$362</f>
        <v>0</v>
      </c>
      <c r="S362" s="112">
        <v>0</v>
      </c>
      <c r="T362" s="113">
        <f>$S$362*$H$362</f>
        <v>0</v>
      </c>
      <c r="AR362" s="49" t="s">
        <v>78</v>
      </c>
      <c r="AT362" s="49" t="s">
        <v>75</v>
      </c>
      <c r="AU362" s="49" t="s">
        <v>43</v>
      </c>
      <c r="AY362" s="5" t="s">
        <v>73</v>
      </c>
      <c r="BE362" s="114">
        <f>IF($N$362="základní",$J$362,0)</f>
        <v>0</v>
      </c>
      <c r="BF362" s="114">
        <f>IF($N$362="snížená",$J$362,0)</f>
        <v>0</v>
      </c>
      <c r="BG362" s="114">
        <f>IF($N$362="zákl. přenesená",$J$362,0)</f>
        <v>0</v>
      </c>
      <c r="BH362" s="114">
        <f>IF($N$362="sníž. přenesená",$J$362,0)</f>
        <v>0</v>
      </c>
      <c r="BI362" s="114">
        <f>IF($N$362="nulová",$J$362,0)</f>
        <v>0</v>
      </c>
      <c r="BJ362" s="49" t="s">
        <v>8</v>
      </c>
      <c r="BK362" s="114">
        <f>ROUND($I$362*$H$362,2)</f>
        <v>0</v>
      </c>
      <c r="BL362" s="49" t="s">
        <v>78</v>
      </c>
      <c r="BM362" s="49" t="s">
        <v>602</v>
      </c>
    </row>
    <row r="363" spans="2:47" s="5" customFormat="1" ht="16.5" customHeight="1">
      <c r="B363" s="16"/>
      <c r="C363" s="17"/>
      <c r="D363" s="115" t="s">
        <v>79</v>
      </c>
      <c r="E363" s="17"/>
      <c r="F363" s="116" t="s">
        <v>603</v>
      </c>
      <c r="G363" s="17"/>
      <c r="H363" s="17"/>
      <c r="J363" s="17"/>
      <c r="K363" s="17"/>
      <c r="L363" s="32"/>
      <c r="M363" s="35"/>
      <c r="N363" s="17"/>
      <c r="O363" s="17"/>
      <c r="P363" s="17"/>
      <c r="Q363" s="17"/>
      <c r="R363" s="17"/>
      <c r="S363" s="17"/>
      <c r="T363" s="36"/>
      <c r="AT363" s="5" t="s">
        <v>79</v>
      </c>
      <c r="AU363" s="5" t="s">
        <v>43</v>
      </c>
    </row>
    <row r="364" spans="2:47" s="5" customFormat="1" ht="30.75" customHeight="1">
      <c r="B364" s="16"/>
      <c r="C364" s="17"/>
      <c r="D364" s="117" t="s">
        <v>80</v>
      </c>
      <c r="E364" s="17"/>
      <c r="F364" s="118" t="s">
        <v>604</v>
      </c>
      <c r="G364" s="17"/>
      <c r="H364" s="17"/>
      <c r="J364" s="17"/>
      <c r="K364" s="17"/>
      <c r="L364" s="32"/>
      <c r="M364" s="35"/>
      <c r="N364" s="17"/>
      <c r="O364" s="17"/>
      <c r="P364" s="17"/>
      <c r="Q364" s="17"/>
      <c r="R364" s="17"/>
      <c r="S364" s="17"/>
      <c r="T364" s="36"/>
      <c r="AT364" s="5" t="s">
        <v>80</v>
      </c>
      <c r="AU364" s="5" t="s">
        <v>43</v>
      </c>
    </row>
    <row r="365" spans="2:65" s="5" customFormat="1" ht="15.75" customHeight="1">
      <c r="B365" s="16"/>
      <c r="C365" s="103" t="s">
        <v>198</v>
      </c>
      <c r="D365" s="103" t="s">
        <v>75</v>
      </c>
      <c r="E365" s="104" t="s">
        <v>605</v>
      </c>
      <c r="F365" s="105" t="s">
        <v>606</v>
      </c>
      <c r="G365" s="106" t="s">
        <v>76</v>
      </c>
      <c r="H365" s="107">
        <v>50</v>
      </c>
      <c r="I365" s="108"/>
      <c r="J365" s="109">
        <f>ROUND($I$365*$H$365,2)</f>
        <v>0</v>
      </c>
      <c r="K365" s="105" t="s">
        <v>77</v>
      </c>
      <c r="L365" s="32"/>
      <c r="M365" s="110"/>
      <c r="N365" s="111" t="s">
        <v>31</v>
      </c>
      <c r="O365" s="17"/>
      <c r="P365" s="17"/>
      <c r="Q365" s="112">
        <v>0</v>
      </c>
      <c r="R365" s="112">
        <f>$Q$365*$H$365</f>
        <v>0</v>
      </c>
      <c r="S365" s="112">
        <v>0</v>
      </c>
      <c r="T365" s="113">
        <f>$S$365*$H$365</f>
        <v>0</v>
      </c>
      <c r="AR365" s="49" t="s">
        <v>78</v>
      </c>
      <c r="AT365" s="49" t="s">
        <v>75</v>
      </c>
      <c r="AU365" s="49" t="s">
        <v>43</v>
      </c>
      <c r="AY365" s="5" t="s">
        <v>73</v>
      </c>
      <c r="BE365" s="114">
        <f>IF($N$365="základní",$J$365,0)</f>
        <v>0</v>
      </c>
      <c r="BF365" s="114">
        <f>IF($N$365="snížená",$J$365,0)</f>
        <v>0</v>
      </c>
      <c r="BG365" s="114">
        <f>IF($N$365="zákl. přenesená",$J$365,0)</f>
        <v>0</v>
      </c>
      <c r="BH365" s="114">
        <f>IF($N$365="sníž. přenesená",$J$365,0)</f>
        <v>0</v>
      </c>
      <c r="BI365" s="114">
        <f>IF($N$365="nulová",$J$365,0)</f>
        <v>0</v>
      </c>
      <c r="BJ365" s="49" t="s">
        <v>8</v>
      </c>
      <c r="BK365" s="114">
        <f>ROUND($I$365*$H$365,2)</f>
        <v>0</v>
      </c>
      <c r="BL365" s="49" t="s">
        <v>78</v>
      </c>
      <c r="BM365" s="49" t="s">
        <v>607</v>
      </c>
    </row>
    <row r="366" spans="2:47" s="5" customFormat="1" ht="16.5" customHeight="1">
      <c r="B366" s="16"/>
      <c r="C366" s="17"/>
      <c r="D366" s="115" t="s">
        <v>79</v>
      </c>
      <c r="E366" s="17"/>
      <c r="F366" s="116" t="s">
        <v>608</v>
      </c>
      <c r="G366" s="17"/>
      <c r="H366" s="17"/>
      <c r="J366" s="17"/>
      <c r="K366" s="17"/>
      <c r="L366" s="32"/>
      <c r="M366" s="35"/>
      <c r="N366" s="17"/>
      <c r="O366" s="17"/>
      <c r="P366" s="17"/>
      <c r="Q366" s="17"/>
      <c r="R366" s="17"/>
      <c r="S366" s="17"/>
      <c r="T366" s="36"/>
      <c r="AT366" s="5" t="s">
        <v>79</v>
      </c>
      <c r="AU366" s="5" t="s">
        <v>43</v>
      </c>
    </row>
    <row r="367" spans="2:47" s="5" customFormat="1" ht="30.75" customHeight="1">
      <c r="B367" s="16"/>
      <c r="C367" s="17"/>
      <c r="D367" s="117" t="s">
        <v>80</v>
      </c>
      <c r="E367" s="17"/>
      <c r="F367" s="118" t="s">
        <v>609</v>
      </c>
      <c r="G367" s="17"/>
      <c r="H367" s="17"/>
      <c r="J367" s="17"/>
      <c r="K367" s="17"/>
      <c r="L367" s="32"/>
      <c r="M367" s="35"/>
      <c r="N367" s="17"/>
      <c r="O367" s="17"/>
      <c r="P367" s="17"/>
      <c r="Q367" s="17"/>
      <c r="R367" s="17"/>
      <c r="S367" s="17"/>
      <c r="T367" s="36"/>
      <c r="AT367" s="5" t="s">
        <v>80</v>
      </c>
      <c r="AU367" s="5" t="s">
        <v>43</v>
      </c>
    </row>
    <row r="368" spans="2:65" s="5" customFormat="1" ht="15.75" customHeight="1">
      <c r="B368" s="16"/>
      <c r="C368" s="103" t="s">
        <v>199</v>
      </c>
      <c r="D368" s="103" t="s">
        <v>75</v>
      </c>
      <c r="E368" s="104" t="s">
        <v>163</v>
      </c>
      <c r="F368" s="105" t="s">
        <v>164</v>
      </c>
      <c r="G368" s="106" t="s">
        <v>76</v>
      </c>
      <c r="H368" s="107">
        <v>1155</v>
      </c>
      <c r="I368" s="108"/>
      <c r="J368" s="109">
        <f>ROUND($I$368*$H$368,2)</f>
        <v>0</v>
      </c>
      <c r="K368" s="105" t="s">
        <v>77</v>
      </c>
      <c r="L368" s="32"/>
      <c r="M368" s="110"/>
      <c r="N368" s="111" t="s">
        <v>31</v>
      </c>
      <c r="O368" s="17"/>
      <c r="P368" s="17"/>
      <c r="Q368" s="112">
        <v>0</v>
      </c>
      <c r="R368" s="112">
        <f>$Q$368*$H$368</f>
        <v>0</v>
      </c>
      <c r="S368" s="112">
        <v>0</v>
      </c>
      <c r="T368" s="113">
        <f>$S$368*$H$368</f>
        <v>0</v>
      </c>
      <c r="AR368" s="49" t="s">
        <v>78</v>
      </c>
      <c r="AT368" s="49" t="s">
        <v>75</v>
      </c>
      <c r="AU368" s="49" t="s">
        <v>43</v>
      </c>
      <c r="AY368" s="5" t="s">
        <v>73</v>
      </c>
      <c r="BE368" s="114">
        <f>IF($N$368="základní",$J$368,0)</f>
        <v>0</v>
      </c>
      <c r="BF368" s="114">
        <f>IF($N$368="snížená",$J$368,0)</f>
        <v>0</v>
      </c>
      <c r="BG368" s="114">
        <f>IF($N$368="zákl. přenesená",$J$368,0)</f>
        <v>0</v>
      </c>
      <c r="BH368" s="114">
        <f>IF($N$368="sníž. přenesená",$J$368,0)</f>
        <v>0</v>
      </c>
      <c r="BI368" s="114">
        <f>IF($N$368="nulová",$J$368,0)</f>
        <v>0</v>
      </c>
      <c r="BJ368" s="49" t="s">
        <v>8</v>
      </c>
      <c r="BK368" s="114">
        <f>ROUND($I$368*$H$368,2)</f>
        <v>0</v>
      </c>
      <c r="BL368" s="49" t="s">
        <v>78</v>
      </c>
      <c r="BM368" s="49" t="s">
        <v>610</v>
      </c>
    </row>
    <row r="369" spans="2:47" s="5" customFormat="1" ht="16.5" customHeight="1">
      <c r="B369" s="16"/>
      <c r="C369" s="17"/>
      <c r="D369" s="115" t="s">
        <v>79</v>
      </c>
      <c r="E369" s="17"/>
      <c r="F369" s="116" t="s">
        <v>611</v>
      </c>
      <c r="G369" s="17"/>
      <c r="H369" s="17"/>
      <c r="J369" s="17"/>
      <c r="K369" s="17"/>
      <c r="L369" s="32"/>
      <c r="M369" s="35"/>
      <c r="N369" s="17"/>
      <c r="O369" s="17"/>
      <c r="P369" s="17"/>
      <c r="Q369" s="17"/>
      <c r="R369" s="17"/>
      <c r="S369" s="17"/>
      <c r="T369" s="36"/>
      <c r="AT369" s="5" t="s">
        <v>79</v>
      </c>
      <c r="AU369" s="5" t="s">
        <v>43</v>
      </c>
    </row>
    <row r="370" spans="2:47" s="5" customFormat="1" ht="30.75" customHeight="1">
      <c r="B370" s="16"/>
      <c r="C370" s="17"/>
      <c r="D370" s="117" t="s">
        <v>80</v>
      </c>
      <c r="E370" s="17"/>
      <c r="F370" s="118" t="s">
        <v>604</v>
      </c>
      <c r="G370" s="17"/>
      <c r="H370" s="17"/>
      <c r="J370" s="17"/>
      <c r="K370" s="17"/>
      <c r="L370" s="32"/>
      <c r="M370" s="35"/>
      <c r="N370" s="17"/>
      <c r="O370" s="17"/>
      <c r="P370" s="17"/>
      <c r="Q370" s="17"/>
      <c r="R370" s="17"/>
      <c r="S370" s="17"/>
      <c r="T370" s="36"/>
      <c r="AT370" s="5" t="s">
        <v>80</v>
      </c>
      <c r="AU370" s="5" t="s">
        <v>43</v>
      </c>
    </row>
    <row r="371" spans="2:65" s="5" customFormat="1" ht="15.75" customHeight="1">
      <c r="B371" s="16"/>
      <c r="C371" s="103" t="s">
        <v>200</v>
      </c>
      <c r="D371" s="103" t="s">
        <v>75</v>
      </c>
      <c r="E371" s="104" t="s">
        <v>612</v>
      </c>
      <c r="F371" s="105" t="s">
        <v>613</v>
      </c>
      <c r="G371" s="106" t="s">
        <v>76</v>
      </c>
      <c r="H371" s="107">
        <v>50</v>
      </c>
      <c r="I371" s="108"/>
      <c r="J371" s="109">
        <f>ROUND($I$371*$H$371,2)</f>
        <v>0</v>
      </c>
      <c r="K371" s="105" t="s">
        <v>77</v>
      </c>
      <c r="L371" s="32"/>
      <c r="M371" s="110"/>
      <c r="N371" s="111" t="s">
        <v>31</v>
      </c>
      <c r="O371" s="17"/>
      <c r="P371" s="17"/>
      <c r="Q371" s="112">
        <v>0</v>
      </c>
      <c r="R371" s="112">
        <f>$Q$371*$H$371</f>
        <v>0</v>
      </c>
      <c r="S371" s="112">
        <v>0</v>
      </c>
      <c r="T371" s="113">
        <f>$S$371*$H$371</f>
        <v>0</v>
      </c>
      <c r="AR371" s="49" t="s">
        <v>78</v>
      </c>
      <c r="AT371" s="49" t="s">
        <v>75</v>
      </c>
      <c r="AU371" s="49" t="s">
        <v>43</v>
      </c>
      <c r="AY371" s="5" t="s">
        <v>73</v>
      </c>
      <c r="BE371" s="114">
        <f>IF($N$371="základní",$J$371,0)</f>
        <v>0</v>
      </c>
      <c r="BF371" s="114">
        <f>IF($N$371="snížená",$J$371,0)</f>
        <v>0</v>
      </c>
      <c r="BG371" s="114">
        <f>IF($N$371="zákl. přenesená",$J$371,0)</f>
        <v>0</v>
      </c>
      <c r="BH371" s="114">
        <f>IF($N$371="sníž. přenesená",$J$371,0)</f>
        <v>0</v>
      </c>
      <c r="BI371" s="114">
        <f>IF($N$371="nulová",$J$371,0)</f>
        <v>0</v>
      </c>
      <c r="BJ371" s="49" t="s">
        <v>8</v>
      </c>
      <c r="BK371" s="114">
        <f>ROUND($I$371*$H$371,2)</f>
        <v>0</v>
      </c>
      <c r="BL371" s="49" t="s">
        <v>78</v>
      </c>
      <c r="BM371" s="49" t="s">
        <v>614</v>
      </c>
    </row>
    <row r="372" spans="2:47" s="5" customFormat="1" ht="16.5" customHeight="1">
      <c r="B372" s="16"/>
      <c r="C372" s="17"/>
      <c r="D372" s="115" t="s">
        <v>79</v>
      </c>
      <c r="E372" s="17"/>
      <c r="F372" s="116" t="s">
        <v>615</v>
      </c>
      <c r="G372" s="17"/>
      <c r="H372" s="17"/>
      <c r="J372" s="17"/>
      <c r="K372" s="17"/>
      <c r="L372" s="32"/>
      <c r="M372" s="35"/>
      <c r="N372" s="17"/>
      <c r="O372" s="17"/>
      <c r="P372" s="17"/>
      <c r="Q372" s="17"/>
      <c r="R372" s="17"/>
      <c r="S372" s="17"/>
      <c r="T372" s="36"/>
      <c r="AT372" s="5" t="s">
        <v>79</v>
      </c>
      <c r="AU372" s="5" t="s">
        <v>43</v>
      </c>
    </row>
    <row r="373" spans="2:47" s="5" customFormat="1" ht="30.75" customHeight="1">
      <c r="B373" s="16"/>
      <c r="C373" s="17"/>
      <c r="D373" s="117" t="s">
        <v>80</v>
      </c>
      <c r="E373" s="17"/>
      <c r="F373" s="118" t="s">
        <v>87</v>
      </c>
      <c r="G373" s="17"/>
      <c r="H373" s="17"/>
      <c r="J373" s="17"/>
      <c r="K373" s="17"/>
      <c r="L373" s="32"/>
      <c r="M373" s="35"/>
      <c r="N373" s="17"/>
      <c r="O373" s="17"/>
      <c r="P373" s="17"/>
      <c r="Q373" s="17"/>
      <c r="R373" s="17"/>
      <c r="S373" s="17"/>
      <c r="T373" s="36"/>
      <c r="AT373" s="5" t="s">
        <v>80</v>
      </c>
      <c r="AU373" s="5" t="s">
        <v>43</v>
      </c>
    </row>
    <row r="374" spans="2:65" s="5" customFormat="1" ht="15.75" customHeight="1">
      <c r="B374" s="16"/>
      <c r="C374" s="103" t="s">
        <v>201</v>
      </c>
      <c r="D374" s="103" t="s">
        <v>75</v>
      </c>
      <c r="E374" s="104" t="s">
        <v>616</v>
      </c>
      <c r="F374" s="105" t="s">
        <v>617</v>
      </c>
      <c r="G374" s="106" t="s">
        <v>76</v>
      </c>
      <c r="H374" s="107">
        <v>1155</v>
      </c>
      <c r="I374" s="108"/>
      <c r="J374" s="109">
        <f>ROUND($I$374*$H$374,2)</f>
        <v>0</v>
      </c>
      <c r="K374" s="105" t="s">
        <v>77</v>
      </c>
      <c r="L374" s="32"/>
      <c r="M374" s="110"/>
      <c r="N374" s="111" t="s">
        <v>31</v>
      </c>
      <c r="O374" s="17"/>
      <c r="P374" s="17"/>
      <c r="Q374" s="112">
        <v>0.00524</v>
      </c>
      <c r="R374" s="112">
        <f>$Q$374*$H$374</f>
        <v>6.0522</v>
      </c>
      <c r="S374" s="112">
        <v>0</v>
      </c>
      <c r="T374" s="113">
        <f>$S$374*$H$374</f>
        <v>0</v>
      </c>
      <c r="AR374" s="49" t="s">
        <v>78</v>
      </c>
      <c r="AT374" s="49" t="s">
        <v>75</v>
      </c>
      <c r="AU374" s="49" t="s">
        <v>43</v>
      </c>
      <c r="AY374" s="5" t="s">
        <v>73</v>
      </c>
      <c r="BE374" s="114">
        <f>IF($N$374="základní",$J$374,0)</f>
        <v>0</v>
      </c>
      <c r="BF374" s="114">
        <f>IF($N$374="snížená",$J$374,0)</f>
        <v>0</v>
      </c>
      <c r="BG374" s="114">
        <f>IF($N$374="zákl. přenesená",$J$374,0)</f>
        <v>0</v>
      </c>
      <c r="BH374" s="114">
        <f>IF($N$374="sníž. přenesená",$J$374,0)</f>
        <v>0</v>
      </c>
      <c r="BI374" s="114">
        <f>IF($N$374="nulová",$J$374,0)</f>
        <v>0</v>
      </c>
      <c r="BJ374" s="49" t="s">
        <v>8</v>
      </c>
      <c r="BK374" s="114">
        <f>ROUND($I$374*$H$374,2)</f>
        <v>0</v>
      </c>
      <c r="BL374" s="49" t="s">
        <v>78</v>
      </c>
      <c r="BM374" s="49" t="s">
        <v>618</v>
      </c>
    </row>
    <row r="375" spans="2:47" s="5" customFormat="1" ht="16.5" customHeight="1">
      <c r="B375" s="16"/>
      <c r="C375" s="17"/>
      <c r="D375" s="115" t="s">
        <v>79</v>
      </c>
      <c r="E375" s="17"/>
      <c r="F375" s="116" t="s">
        <v>619</v>
      </c>
      <c r="G375" s="17"/>
      <c r="H375" s="17"/>
      <c r="J375" s="17"/>
      <c r="K375" s="17"/>
      <c r="L375" s="32"/>
      <c r="M375" s="35"/>
      <c r="N375" s="17"/>
      <c r="O375" s="17"/>
      <c r="P375" s="17"/>
      <c r="Q375" s="17"/>
      <c r="R375" s="17"/>
      <c r="S375" s="17"/>
      <c r="T375" s="36"/>
      <c r="AT375" s="5" t="s">
        <v>79</v>
      </c>
      <c r="AU375" s="5" t="s">
        <v>43</v>
      </c>
    </row>
    <row r="376" spans="2:47" s="5" customFormat="1" ht="30.75" customHeight="1">
      <c r="B376" s="16"/>
      <c r="C376" s="17"/>
      <c r="D376" s="117" t="s">
        <v>80</v>
      </c>
      <c r="E376" s="17"/>
      <c r="F376" s="118" t="s">
        <v>604</v>
      </c>
      <c r="G376" s="17"/>
      <c r="H376" s="17"/>
      <c r="J376" s="17"/>
      <c r="K376" s="17"/>
      <c r="L376" s="32"/>
      <c r="M376" s="35"/>
      <c r="N376" s="17"/>
      <c r="O376" s="17"/>
      <c r="P376" s="17"/>
      <c r="Q376" s="17"/>
      <c r="R376" s="17"/>
      <c r="S376" s="17"/>
      <c r="T376" s="36"/>
      <c r="AT376" s="5" t="s">
        <v>80</v>
      </c>
      <c r="AU376" s="5" t="s">
        <v>43</v>
      </c>
    </row>
    <row r="377" spans="2:65" s="5" customFormat="1" ht="15.75" customHeight="1">
      <c r="B377" s="16"/>
      <c r="C377" s="103" t="s">
        <v>202</v>
      </c>
      <c r="D377" s="103" t="s">
        <v>75</v>
      </c>
      <c r="E377" s="104" t="s">
        <v>341</v>
      </c>
      <c r="F377" s="105" t="s">
        <v>342</v>
      </c>
      <c r="G377" s="106" t="s">
        <v>76</v>
      </c>
      <c r="H377" s="107">
        <v>50</v>
      </c>
      <c r="I377" s="108"/>
      <c r="J377" s="109">
        <f>ROUND($I$377*$H$377,2)</f>
        <v>0</v>
      </c>
      <c r="K377" s="105" t="s">
        <v>77</v>
      </c>
      <c r="L377" s="32"/>
      <c r="M377" s="110"/>
      <c r="N377" s="111" t="s">
        <v>31</v>
      </c>
      <c r="O377" s="17"/>
      <c r="P377" s="17"/>
      <c r="Q377" s="112">
        <v>0.00071</v>
      </c>
      <c r="R377" s="112">
        <f>$Q$377*$H$377</f>
        <v>0.035500000000000004</v>
      </c>
      <c r="S377" s="112">
        <v>0</v>
      </c>
      <c r="T377" s="113">
        <f>$S$377*$H$377</f>
        <v>0</v>
      </c>
      <c r="AR377" s="49" t="s">
        <v>78</v>
      </c>
      <c r="AT377" s="49" t="s">
        <v>75</v>
      </c>
      <c r="AU377" s="49" t="s">
        <v>43</v>
      </c>
      <c r="AY377" s="5" t="s">
        <v>73</v>
      </c>
      <c r="BE377" s="114">
        <f>IF($N$377="základní",$J$377,0)</f>
        <v>0</v>
      </c>
      <c r="BF377" s="114">
        <f>IF($N$377="snížená",$J$377,0)</f>
        <v>0</v>
      </c>
      <c r="BG377" s="114">
        <f>IF($N$377="zákl. přenesená",$J$377,0)</f>
        <v>0</v>
      </c>
      <c r="BH377" s="114">
        <f>IF($N$377="sníž. přenesená",$J$377,0)</f>
        <v>0</v>
      </c>
      <c r="BI377" s="114">
        <f>IF($N$377="nulová",$J$377,0)</f>
        <v>0</v>
      </c>
      <c r="BJ377" s="49" t="s">
        <v>8</v>
      </c>
      <c r="BK377" s="114">
        <f>ROUND($I$377*$H$377,2)</f>
        <v>0</v>
      </c>
      <c r="BL377" s="49" t="s">
        <v>78</v>
      </c>
      <c r="BM377" s="49" t="s">
        <v>620</v>
      </c>
    </row>
    <row r="378" spans="2:47" s="5" customFormat="1" ht="16.5" customHeight="1">
      <c r="B378" s="16"/>
      <c r="C378" s="17"/>
      <c r="D378" s="115" t="s">
        <v>79</v>
      </c>
      <c r="E378" s="17"/>
      <c r="F378" s="116" t="s">
        <v>343</v>
      </c>
      <c r="G378" s="17"/>
      <c r="H378" s="17"/>
      <c r="J378" s="17"/>
      <c r="K378" s="17"/>
      <c r="L378" s="32"/>
      <c r="M378" s="35"/>
      <c r="N378" s="17"/>
      <c r="O378" s="17"/>
      <c r="P378" s="17"/>
      <c r="Q378" s="17"/>
      <c r="R378" s="17"/>
      <c r="S378" s="17"/>
      <c r="T378" s="36"/>
      <c r="AT378" s="5" t="s">
        <v>79</v>
      </c>
      <c r="AU378" s="5" t="s">
        <v>43</v>
      </c>
    </row>
    <row r="379" spans="2:47" s="5" customFormat="1" ht="30.75" customHeight="1">
      <c r="B379" s="16"/>
      <c r="C379" s="17"/>
      <c r="D379" s="117" t="s">
        <v>80</v>
      </c>
      <c r="E379" s="17"/>
      <c r="F379" s="118" t="s">
        <v>87</v>
      </c>
      <c r="G379" s="17"/>
      <c r="H379" s="17"/>
      <c r="J379" s="17"/>
      <c r="K379" s="17"/>
      <c r="L379" s="32"/>
      <c r="M379" s="35"/>
      <c r="N379" s="17"/>
      <c r="O379" s="17"/>
      <c r="P379" s="17"/>
      <c r="Q379" s="17"/>
      <c r="R379" s="17"/>
      <c r="S379" s="17"/>
      <c r="T379" s="36"/>
      <c r="AT379" s="5" t="s">
        <v>80</v>
      </c>
      <c r="AU379" s="5" t="s">
        <v>43</v>
      </c>
    </row>
    <row r="380" spans="2:65" s="5" customFormat="1" ht="15.75" customHeight="1">
      <c r="B380" s="16"/>
      <c r="C380" s="103" t="s">
        <v>203</v>
      </c>
      <c r="D380" s="103" t="s">
        <v>75</v>
      </c>
      <c r="E380" s="104" t="s">
        <v>345</v>
      </c>
      <c r="F380" s="105" t="s">
        <v>346</v>
      </c>
      <c r="G380" s="106" t="s">
        <v>76</v>
      </c>
      <c r="H380" s="107">
        <v>50</v>
      </c>
      <c r="I380" s="108"/>
      <c r="J380" s="109">
        <f>ROUND($I$380*$H$380,2)</f>
        <v>0</v>
      </c>
      <c r="K380" s="105" t="s">
        <v>77</v>
      </c>
      <c r="L380" s="32"/>
      <c r="M380" s="110"/>
      <c r="N380" s="111" t="s">
        <v>31</v>
      </c>
      <c r="O380" s="17"/>
      <c r="P380" s="17"/>
      <c r="Q380" s="112">
        <v>0</v>
      </c>
      <c r="R380" s="112">
        <f>$Q$380*$H$380</f>
        <v>0</v>
      </c>
      <c r="S380" s="112">
        <v>0</v>
      </c>
      <c r="T380" s="113">
        <f>$S$380*$H$380</f>
        <v>0</v>
      </c>
      <c r="AR380" s="49" t="s">
        <v>78</v>
      </c>
      <c r="AT380" s="49" t="s">
        <v>75</v>
      </c>
      <c r="AU380" s="49" t="s">
        <v>43</v>
      </c>
      <c r="AY380" s="5" t="s">
        <v>73</v>
      </c>
      <c r="BE380" s="114">
        <f>IF($N$380="základní",$J$380,0)</f>
        <v>0</v>
      </c>
      <c r="BF380" s="114">
        <f>IF($N$380="snížená",$J$380,0)</f>
        <v>0</v>
      </c>
      <c r="BG380" s="114">
        <f>IF($N$380="zákl. přenesená",$J$380,0)</f>
        <v>0</v>
      </c>
      <c r="BH380" s="114">
        <f>IF($N$380="sníž. přenesená",$J$380,0)</f>
        <v>0</v>
      </c>
      <c r="BI380" s="114">
        <f>IF($N$380="nulová",$J$380,0)</f>
        <v>0</v>
      </c>
      <c r="BJ380" s="49" t="s">
        <v>8</v>
      </c>
      <c r="BK380" s="114">
        <f>ROUND($I$380*$H$380,2)</f>
        <v>0</v>
      </c>
      <c r="BL380" s="49" t="s">
        <v>78</v>
      </c>
      <c r="BM380" s="49" t="s">
        <v>621</v>
      </c>
    </row>
    <row r="381" spans="2:47" s="5" customFormat="1" ht="27" customHeight="1">
      <c r="B381" s="16"/>
      <c r="C381" s="17"/>
      <c r="D381" s="115" t="s">
        <v>79</v>
      </c>
      <c r="E381" s="17"/>
      <c r="F381" s="116" t="s">
        <v>622</v>
      </c>
      <c r="G381" s="17"/>
      <c r="H381" s="17"/>
      <c r="J381" s="17"/>
      <c r="K381" s="17"/>
      <c r="L381" s="32"/>
      <c r="M381" s="35"/>
      <c r="N381" s="17"/>
      <c r="O381" s="17"/>
      <c r="P381" s="17"/>
      <c r="Q381" s="17"/>
      <c r="R381" s="17"/>
      <c r="S381" s="17"/>
      <c r="T381" s="36"/>
      <c r="AT381" s="5" t="s">
        <v>79</v>
      </c>
      <c r="AU381" s="5" t="s">
        <v>43</v>
      </c>
    </row>
    <row r="382" spans="2:47" s="5" customFormat="1" ht="30.75" customHeight="1">
      <c r="B382" s="16"/>
      <c r="C382" s="17"/>
      <c r="D382" s="117" t="s">
        <v>80</v>
      </c>
      <c r="E382" s="17"/>
      <c r="F382" s="118" t="s">
        <v>87</v>
      </c>
      <c r="G382" s="17"/>
      <c r="H382" s="17"/>
      <c r="J382" s="17"/>
      <c r="K382" s="17"/>
      <c r="L382" s="32"/>
      <c r="M382" s="35"/>
      <c r="N382" s="17"/>
      <c r="O382" s="17"/>
      <c r="P382" s="17"/>
      <c r="Q382" s="17"/>
      <c r="R382" s="17"/>
      <c r="S382" s="17"/>
      <c r="T382" s="36"/>
      <c r="AT382" s="5" t="s">
        <v>80</v>
      </c>
      <c r="AU382" s="5" t="s">
        <v>43</v>
      </c>
    </row>
    <row r="383" spans="2:65" s="5" customFormat="1" ht="15.75" customHeight="1">
      <c r="B383" s="16"/>
      <c r="C383" s="103" t="s">
        <v>204</v>
      </c>
      <c r="D383" s="103" t="s">
        <v>75</v>
      </c>
      <c r="E383" s="104" t="s">
        <v>623</v>
      </c>
      <c r="F383" s="105" t="s">
        <v>624</v>
      </c>
      <c r="G383" s="106" t="s">
        <v>76</v>
      </c>
      <c r="H383" s="107">
        <v>50</v>
      </c>
      <c r="I383" s="108"/>
      <c r="J383" s="109">
        <f>ROUND($I$383*$H$383,2)</f>
        <v>0</v>
      </c>
      <c r="K383" s="105" t="s">
        <v>77</v>
      </c>
      <c r="L383" s="32"/>
      <c r="M383" s="110"/>
      <c r="N383" s="111" t="s">
        <v>31</v>
      </c>
      <c r="O383" s="17"/>
      <c r="P383" s="17"/>
      <c r="Q383" s="112">
        <v>0</v>
      </c>
      <c r="R383" s="112">
        <f>$Q$383*$H$383</f>
        <v>0</v>
      </c>
      <c r="S383" s="112">
        <v>0</v>
      </c>
      <c r="T383" s="113">
        <f>$S$383*$H$383</f>
        <v>0</v>
      </c>
      <c r="AR383" s="49" t="s">
        <v>78</v>
      </c>
      <c r="AT383" s="49" t="s">
        <v>75</v>
      </c>
      <c r="AU383" s="49" t="s">
        <v>43</v>
      </c>
      <c r="AY383" s="5" t="s">
        <v>73</v>
      </c>
      <c r="BE383" s="114">
        <f>IF($N$383="základní",$J$383,0)</f>
        <v>0</v>
      </c>
      <c r="BF383" s="114">
        <f>IF($N$383="snížená",$J$383,0)</f>
        <v>0</v>
      </c>
      <c r="BG383" s="114">
        <f>IF($N$383="zákl. přenesená",$J$383,0)</f>
        <v>0</v>
      </c>
      <c r="BH383" s="114">
        <f>IF($N$383="sníž. přenesená",$J$383,0)</f>
        <v>0</v>
      </c>
      <c r="BI383" s="114">
        <f>IF($N$383="nulová",$J$383,0)</f>
        <v>0</v>
      </c>
      <c r="BJ383" s="49" t="s">
        <v>8</v>
      </c>
      <c r="BK383" s="114">
        <f>ROUND($I$383*$H$383,2)</f>
        <v>0</v>
      </c>
      <c r="BL383" s="49" t="s">
        <v>78</v>
      </c>
      <c r="BM383" s="49" t="s">
        <v>625</v>
      </c>
    </row>
    <row r="384" spans="2:47" s="5" customFormat="1" ht="27" customHeight="1">
      <c r="B384" s="16"/>
      <c r="C384" s="17"/>
      <c r="D384" s="115" t="s">
        <v>79</v>
      </c>
      <c r="E384" s="17"/>
      <c r="F384" s="116" t="s">
        <v>626</v>
      </c>
      <c r="G384" s="17"/>
      <c r="H384" s="17"/>
      <c r="J384" s="17"/>
      <c r="K384" s="17"/>
      <c r="L384" s="32"/>
      <c r="M384" s="35"/>
      <c r="N384" s="17"/>
      <c r="O384" s="17"/>
      <c r="P384" s="17"/>
      <c r="Q384" s="17"/>
      <c r="R384" s="17"/>
      <c r="S384" s="17"/>
      <c r="T384" s="36"/>
      <c r="AT384" s="5" t="s">
        <v>79</v>
      </c>
      <c r="AU384" s="5" t="s">
        <v>43</v>
      </c>
    </row>
    <row r="385" spans="2:47" s="5" customFormat="1" ht="30.75" customHeight="1">
      <c r="B385" s="16"/>
      <c r="C385" s="17"/>
      <c r="D385" s="117" t="s">
        <v>80</v>
      </c>
      <c r="E385" s="17"/>
      <c r="F385" s="118" t="s">
        <v>87</v>
      </c>
      <c r="G385" s="17"/>
      <c r="H385" s="17"/>
      <c r="J385" s="17"/>
      <c r="K385" s="17"/>
      <c r="L385" s="32"/>
      <c r="M385" s="35"/>
      <c r="N385" s="17"/>
      <c r="O385" s="17"/>
      <c r="P385" s="17"/>
      <c r="Q385" s="17"/>
      <c r="R385" s="17"/>
      <c r="S385" s="17"/>
      <c r="T385" s="36"/>
      <c r="AT385" s="5" t="s">
        <v>80</v>
      </c>
      <c r="AU385" s="5" t="s">
        <v>43</v>
      </c>
    </row>
    <row r="386" spans="2:65" s="5" customFormat="1" ht="15.75" customHeight="1">
      <c r="B386" s="16"/>
      <c r="C386" s="103" t="s">
        <v>205</v>
      </c>
      <c r="D386" s="103" t="s">
        <v>75</v>
      </c>
      <c r="E386" s="104" t="s">
        <v>627</v>
      </c>
      <c r="F386" s="105" t="s">
        <v>628</v>
      </c>
      <c r="G386" s="106" t="s">
        <v>130</v>
      </c>
      <c r="H386" s="107">
        <v>130</v>
      </c>
      <c r="I386" s="108"/>
      <c r="J386" s="109">
        <f>ROUND($I$386*$H$386,2)</f>
        <v>0</v>
      </c>
      <c r="K386" s="105"/>
      <c r="L386" s="32"/>
      <c r="M386" s="110"/>
      <c r="N386" s="111" t="s">
        <v>31</v>
      </c>
      <c r="O386" s="17"/>
      <c r="P386" s="17"/>
      <c r="Q386" s="112">
        <v>0.01</v>
      </c>
      <c r="R386" s="112">
        <f>$Q$386*$H$386</f>
        <v>1.3</v>
      </c>
      <c r="S386" s="112">
        <v>0</v>
      </c>
      <c r="T386" s="113">
        <f>$S$386*$H$386</f>
        <v>0</v>
      </c>
      <c r="AR386" s="49" t="s">
        <v>78</v>
      </c>
      <c r="AT386" s="49" t="s">
        <v>75</v>
      </c>
      <c r="AU386" s="49" t="s">
        <v>43</v>
      </c>
      <c r="AY386" s="5" t="s">
        <v>73</v>
      </c>
      <c r="BE386" s="114">
        <f>IF($N$386="základní",$J$386,0)</f>
        <v>0</v>
      </c>
      <c r="BF386" s="114">
        <f>IF($N$386="snížená",$J$386,0)</f>
        <v>0</v>
      </c>
      <c r="BG386" s="114">
        <f>IF($N$386="zákl. přenesená",$J$386,0)</f>
        <v>0</v>
      </c>
      <c r="BH386" s="114">
        <f>IF($N$386="sníž. přenesená",$J$386,0)</f>
        <v>0</v>
      </c>
      <c r="BI386" s="114">
        <f>IF($N$386="nulová",$J$386,0)</f>
        <v>0</v>
      </c>
      <c r="BJ386" s="49" t="s">
        <v>8</v>
      </c>
      <c r="BK386" s="114">
        <f>ROUND($I$386*$H$386,2)</f>
        <v>0</v>
      </c>
      <c r="BL386" s="49" t="s">
        <v>78</v>
      </c>
      <c r="BM386" s="49" t="s">
        <v>629</v>
      </c>
    </row>
    <row r="387" spans="2:63" s="90" customFormat="1" ht="30.75" customHeight="1">
      <c r="B387" s="91"/>
      <c r="C387" s="92"/>
      <c r="D387" s="92" t="s">
        <v>41</v>
      </c>
      <c r="E387" s="101" t="s">
        <v>88</v>
      </c>
      <c r="F387" s="101" t="s">
        <v>223</v>
      </c>
      <c r="G387" s="92"/>
      <c r="H387" s="92"/>
      <c r="J387" s="102">
        <f>$BK$387</f>
        <v>0</v>
      </c>
      <c r="K387" s="92"/>
      <c r="L387" s="95"/>
      <c r="M387" s="96"/>
      <c r="N387" s="92"/>
      <c r="O387" s="92"/>
      <c r="P387" s="97">
        <f>SUM($P$388:$P$404)</f>
        <v>0</v>
      </c>
      <c r="Q387" s="92"/>
      <c r="R387" s="97">
        <f>SUM($R$388:$R$404)</f>
        <v>0.8758330458</v>
      </c>
      <c r="S387" s="92"/>
      <c r="T387" s="98">
        <f>SUM($T$388:$T$404)</f>
        <v>0</v>
      </c>
      <c r="AR387" s="99" t="s">
        <v>8</v>
      </c>
      <c r="AT387" s="99" t="s">
        <v>41</v>
      </c>
      <c r="AU387" s="99" t="s">
        <v>8</v>
      </c>
      <c r="AY387" s="99" t="s">
        <v>73</v>
      </c>
      <c r="BK387" s="100">
        <f>SUM($BK$388:$BK$404)</f>
        <v>0</v>
      </c>
    </row>
    <row r="388" spans="2:65" s="5" customFormat="1" ht="15.75" customHeight="1">
      <c r="B388" s="16"/>
      <c r="C388" s="106" t="s">
        <v>208</v>
      </c>
      <c r="D388" s="106" t="s">
        <v>75</v>
      </c>
      <c r="E388" s="104" t="s">
        <v>630</v>
      </c>
      <c r="F388" s="105" t="s">
        <v>631</v>
      </c>
      <c r="G388" s="106" t="s">
        <v>130</v>
      </c>
      <c r="H388" s="107">
        <v>0.7</v>
      </c>
      <c r="I388" s="108"/>
      <c r="J388" s="109">
        <f>ROUND($I$388*$H$388,2)</f>
        <v>0</v>
      </c>
      <c r="K388" s="105" t="s">
        <v>77</v>
      </c>
      <c r="L388" s="32"/>
      <c r="M388" s="110"/>
      <c r="N388" s="111" t="s">
        <v>31</v>
      </c>
      <c r="O388" s="17"/>
      <c r="P388" s="17"/>
      <c r="Q388" s="112">
        <v>6.1494E-05</v>
      </c>
      <c r="R388" s="112">
        <f>$Q$388*$H$388</f>
        <v>4.30458E-05</v>
      </c>
      <c r="S388" s="112">
        <v>0</v>
      </c>
      <c r="T388" s="113">
        <f>$S$388*$H$388</f>
        <v>0</v>
      </c>
      <c r="AR388" s="49" t="s">
        <v>78</v>
      </c>
      <c r="AT388" s="49" t="s">
        <v>75</v>
      </c>
      <c r="AU388" s="49" t="s">
        <v>43</v>
      </c>
      <c r="AY388" s="49" t="s">
        <v>73</v>
      </c>
      <c r="BE388" s="114">
        <f>IF($N$388="základní",$J$388,0)</f>
        <v>0</v>
      </c>
      <c r="BF388" s="114">
        <f>IF($N$388="snížená",$J$388,0)</f>
        <v>0</v>
      </c>
      <c r="BG388" s="114">
        <f>IF($N$388="zákl. přenesená",$J$388,0)</f>
        <v>0</v>
      </c>
      <c r="BH388" s="114">
        <f>IF($N$388="sníž. přenesená",$J$388,0)</f>
        <v>0</v>
      </c>
      <c r="BI388" s="114">
        <f>IF($N$388="nulová",$J$388,0)</f>
        <v>0</v>
      </c>
      <c r="BJ388" s="49" t="s">
        <v>8</v>
      </c>
      <c r="BK388" s="114">
        <f>ROUND($I$388*$H$388,2)</f>
        <v>0</v>
      </c>
      <c r="BL388" s="49" t="s">
        <v>78</v>
      </c>
      <c r="BM388" s="49" t="s">
        <v>632</v>
      </c>
    </row>
    <row r="389" spans="2:47" s="5" customFormat="1" ht="27" customHeight="1">
      <c r="B389" s="16"/>
      <c r="C389" s="17"/>
      <c r="D389" s="115" t="s">
        <v>79</v>
      </c>
      <c r="E389" s="17"/>
      <c r="F389" s="116" t="s">
        <v>633</v>
      </c>
      <c r="G389" s="17"/>
      <c r="H389" s="17"/>
      <c r="J389" s="17"/>
      <c r="K389" s="17"/>
      <c r="L389" s="32"/>
      <c r="M389" s="35"/>
      <c r="N389" s="17"/>
      <c r="O389" s="17"/>
      <c r="P389" s="17"/>
      <c r="Q389" s="17"/>
      <c r="R389" s="17"/>
      <c r="S389" s="17"/>
      <c r="T389" s="36"/>
      <c r="AT389" s="5" t="s">
        <v>79</v>
      </c>
      <c r="AU389" s="5" t="s">
        <v>43</v>
      </c>
    </row>
    <row r="390" spans="2:47" s="5" customFormat="1" ht="30.75" customHeight="1">
      <c r="B390" s="16"/>
      <c r="C390" s="17"/>
      <c r="D390" s="117" t="s">
        <v>80</v>
      </c>
      <c r="E390" s="17"/>
      <c r="F390" s="118" t="s">
        <v>634</v>
      </c>
      <c r="G390" s="17"/>
      <c r="H390" s="17"/>
      <c r="J390" s="17"/>
      <c r="K390" s="17"/>
      <c r="L390" s="32"/>
      <c r="M390" s="35"/>
      <c r="N390" s="17"/>
      <c r="O390" s="17"/>
      <c r="P390" s="17"/>
      <c r="Q390" s="17"/>
      <c r="R390" s="17"/>
      <c r="S390" s="17"/>
      <c r="T390" s="36"/>
      <c r="AT390" s="5" t="s">
        <v>80</v>
      </c>
      <c r="AU390" s="5" t="s">
        <v>43</v>
      </c>
    </row>
    <row r="391" spans="2:65" s="5" customFormat="1" ht="15.75" customHeight="1">
      <c r="B391" s="16"/>
      <c r="C391" s="143" t="s">
        <v>209</v>
      </c>
      <c r="D391" s="143" t="s">
        <v>129</v>
      </c>
      <c r="E391" s="144" t="s">
        <v>635</v>
      </c>
      <c r="F391" s="145" t="s">
        <v>636</v>
      </c>
      <c r="G391" s="146" t="s">
        <v>130</v>
      </c>
      <c r="H391" s="147">
        <v>0.7</v>
      </c>
      <c r="I391" s="148"/>
      <c r="J391" s="149">
        <f>ROUND($I$391*$H$391,2)</f>
        <v>0</v>
      </c>
      <c r="K391" s="145" t="s">
        <v>77</v>
      </c>
      <c r="L391" s="150"/>
      <c r="M391" s="151"/>
      <c r="N391" s="152" t="s">
        <v>31</v>
      </c>
      <c r="O391" s="17"/>
      <c r="P391" s="17"/>
      <c r="Q391" s="112">
        <v>0.0041</v>
      </c>
      <c r="R391" s="112">
        <f>$Q$391*$H$391</f>
        <v>0.00287</v>
      </c>
      <c r="S391" s="112">
        <v>0</v>
      </c>
      <c r="T391" s="113">
        <f>$S$391*$H$391</f>
        <v>0</v>
      </c>
      <c r="AR391" s="49" t="s">
        <v>88</v>
      </c>
      <c r="AT391" s="49" t="s">
        <v>129</v>
      </c>
      <c r="AU391" s="49" t="s">
        <v>43</v>
      </c>
      <c r="AY391" s="5" t="s">
        <v>73</v>
      </c>
      <c r="BE391" s="114">
        <f>IF($N$391="základní",$J$391,0)</f>
        <v>0</v>
      </c>
      <c r="BF391" s="114">
        <f>IF($N$391="snížená",$J$391,0)</f>
        <v>0</v>
      </c>
      <c r="BG391" s="114">
        <f>IF($N$391="zákl. přenesená",$J$391,0)</f>
        <v>0</v>
      </c>
      <c r="BH391" s="114">
        <f>IF($N$391="sníž. přenesená",$J$391,0)</f>
        <v>0</v>
      </c>
      <c r="BI391" s="114">
        <f>IF($N$391="nulová",$J$391,0)</f>
        <v>0</v>
      </c>
      <c r="BJ391" s="49" t="s">
        <v>8</v>
      </c>
      <c r="BK391" s="114">
        <f>ROUND($I$391*$H$391,2)</f>
        <v>0</v>
      </c>
      <c r="BL391" s="49" t="s">
        <v>78</v>
      </c>
      <c r="BM391" s="49" t="s">
        <v>637</v>
      </c>
    </row>
    <row r="392" spans="2:47" s="5" customFormat="1" ht="16.5" customHeight="1">
      <c r="B392" s="16"/>
      <c r="C392" s="17"/>
      <c r="D392" s="115" t="s">
        <v>79</v>
      </c>
      <c r="E392" s="17"/>
      <c r="F392" s="116" t="s">
        <v>638</v>
      </c>
      <c r="G392" s="17"/>
      <c r="H392" s="17"/>
      <c r="J392" s="17"/>
      <c r="K392" s="17"/>
      <c r="L392" s="32"/>
      <c r="M392" s="35"/>
      <c r="N392" s="17"/>
      <c r="O392" s="17"/>
      <c r="P392" s="17"/>
      <c r="Q392" s="17"/>
      <c r="R392" s="17"/>
      <c r="S392" s="17"/>
      <c r="T392" s="36"/>
      <c r="AT392" s="5" t="s">
        <v>79</v>
      </c>
      <c r="AU392" s="5" t="s">
        <v>43</v>
      </c>
    </row>
    <row r="393" spans="2:47" s="5" customFormat="1" ht="30.75" customHeight="1">
      <c r="B393" s="16"/>
      <c r="C393" s="17"/>
      <c r="D393" s="117" t="s">
        <v>80</v>
      </c>
      <c r="E393" s="17"/>
      <c r="F393" s="118" t="s">
        <v>634</v>
      </c>
      <c r="G393" s="17"/>
      <c r="H393" s="17"/>
      <c r="J393" s="17"/>
      <c r="K393" s="17"/>
      <c r="L393" s="32"/>
      <c r="M393" s="35"/>
      <c r="N393" s="17"/>
      <c r="O393" s="17"/>
      <c r="P393" s="17"/>
      <c r="Q393" s="17"/>
      <c r="R393" s="17"/>
      <c r="S393" s="17"/>
      <c r="T393" s="36"/>
      <c r="AT393" s="5" t="s">
        <v>80</v>
      </c>
      <c r="AU393" s="5" t="s">
        <v>43</v>
      </c>
    </row>
    <row r="394" spans="2:65" s="5" customFormat="1" ht="15.75" customHeight="1">
      <c r="B394" s="16"/>
      <c r="C394" s="103" t="s">
        <v>210</v>
      </c>
      <c r="D394" s="103" t="s">
        <v>75</v>
      </c>
      <c r="E394" s="104" t="s">
        <v>639</v>
      </c>
      <c r="F394" s="105" t="s">
        <v>640</v>
      </c>
      <c r="G394" s="106" t="s">
        <v>130</v>
      </c>
      <c r="H394" s="107">
        <v>8.6</v>
      </c>
      <c r="I394" s="108"/>
      <c r="J394" s="109">
        <f>ROUND($I$394*$H$394,2)</f>
        <v>0</v>
      </c>
      <c r="K394" s="105" t="s">
        <v>303</v>
      </c>
      <c r="L394" s="32"/>
      <c r="M394" s="110"/>
      <c r="N394" s="111" t="s">
        <v>31</v>
      </c>
      <c r="O394" s="17"/>
      <c r="P394" s="17"/>
      <c r="Q394" s="112">
        <v>0</v>
      </c>
      <c r="R394" s="112">
        <f>$Q$394*$H$394</f>
        <v>0</v>
      </c>
      <c r="S394" s="112">
        <v>0</v>
      </c>
      <c r="T394" s="113">
        <f>$S$394*$H$394</f>
        <v>0</v>
      </c>
      <c r="AR394" s="49" t="s">
        <v>78</v>
      </c>
      <c r="AT394" s="49" t="s">
        <v>75</v>
      </c>
      <c r="AU394" s="49" t="s">
        <v>43</v>
      </c>
      <c r="AY394" s="5" t="s">
        <v>73</v>
      </c>
      <c r="BE394" s="114">
        <f>IF($N$394="základní",$J$394,0)</f>
        <v>0</v>
      </c>
      <c r="BF394" s="114">
        <f>IF($N$394="snížená",$J$394,0)</f>
        <v>0</v>
      </c>
      <c r="BG394" s="114">
        <f>IF($N$394="zákl. přenesená",$J$394,0)</f>
        <v>0</v>
      </c>
      <c r="BH394" s="114">
        <f>IF($N$394="sníž. přenesená",$J$394,0)</f>
        <v>0</v>
      </c>
      <c r="BI394" s="114">
        <f>IF($N$394="nulová",$J$394,0)</f>
        <v>0</v>
      </c>
      <c r="BJ394" s="49" t="s">
        <v>8</v>
      </c>
      <c r="BK394" s="114">
        <f>ROUND($I$394*$H$394,2)</f>
        <v>0</v>
      </c>
      <c r="BL394" s="49" t="s">
        <v>78</v>
      </c>
      <c r="BM394" s="49" t="s">
        <v>641</v>
      </c>
    </row>
    <row r="395" spans="2:47" s="5" customFormat="1" ht="16.5" customHeight="1">
      <c r="B395" s="16"/>
      <c r="C395" s="17"/>
      <c r="D395" s="115" t="s">
        <v>79</v>
      </c>
      <c r="E395" s="17"/>
      <c r="F395" s="116" t="s">
        <v>642</v>
      </c>
      <c r="G395" s="17"/>
      <c r="H395" s="17"/>
      <c r="J395" s="17"/>
      <c r="K395" s="17"/>
      <c r="L395" s="32"/>
      <c r="M395" s="35"/>
      <c r="N395" s="17"/>
      <c r="O395" s="17"/>
      <c r="P395" s="17"/>
      <c r="Q395" s="17"/>
      <c r="R395" s="17"/>
      <c r="S395" s="17"/>
      <c r="T395" s="36"/>
      <c r="AT395" s="5" t="s">
        <v>79</v>
      </c>
      <c r="AU395" s="5" t="s">
        <v>43</v>
      </c>
    </row>
    <row r="396" spans="2:65" s="5" customFormat="1" ht="15.75" customHeight="1">
      <c r="B396" s="16"/>
      <c r="C396" s="143" t="s">
        <v>211</v>
      </c>
      <c r="D396" s="143" t="s">
        <v>129</v>
      </c>
      <c r="E396" s="144" t="s">
        <v>643</v>
      </c>
      <c r="F396" s="145" t="s">
        <v>644</v>
      </c>
      <c r="G396" s="146" t="s">
        <v>83</v>
      </c>
      <c r="H396" s="147">
        <v>1</v>
      </c>
      <c r="I396" s="148"/>
      <c r="J396" s="149">
        <f>ROUND($I$396*$H$396,2)</f>
        <v>0</v>
      </c>
      <c r="K396" s="145" t="s">
        <v>303</v>
      </c>
      <c r="L396" s="150"/>
      <c r="M396" s="151"/>
      <c r="N396" s="152" t="s">
        <v>31</v>
      </c>
      <c r="O396" s="17"/>
      <c r="P396" s="17"/>
      <c r="Q396" s="112">
        <v>0.5</v>
      </c>
      <c r="R396" s="112">
        <f>$Q$396*$H$396</f>
        <v>0.5</v>
      </c>
      <c r="S396" s="112">
        <v>0</v>
      </c>
      <c r="T396" s="113">
        <f>$S$396*$H$396</f>
        <v>0</v>
      </c>
      <c r="AR396" s="49" t="s">
        <v>88</v>
      </c>
      <c r="AT396" s="49" t="s">
        <v>129</v>
      </c>
      <c r="AU396" s="49" t="s">
        <v>43</v>
      </c>
      <c r="AY396" s="5" t="s">
        <v>73</v>
      </c>
      <c r="BE396" s="114">
        <f>IF($N$396="základní",$J$396,0)</f>
        <v>0</v>
      </c>
      <c r="BF396" s="114">
        <f>IF($N$396="snížená",$J$396,0)</f>
        <v>0</v>
      </c>
      <c r="BG396" s="114">
        <f>IF($N$396="zákl. přenesená",$J$396,0)</f>
        <v>0</v>
      </c>
      <c r="BH396" s="114">
        <f>IF($N$396="sníž. přenesená",$J$396,0)</f>
        <v>0</v>
      </c>
      <c r="BI396" s="114">
        <f>IF($N$396="nulová",$J$396,0)</f>
        <v>0</v>
      </c>
      <c r="BJ396" s="49" t="s">
        <v>8</v>
      </c>
      <c r="BK396" s="114">
        <f>ROUND($I$396*$H$396,2)</f>
        <v>0</v>
      </c>
      <c r="BL396" s="49" t="s">
        <v>78</v>
      </c>
      <c r="BM396" s="49" t="s">
        <v>645</v>
      </c>
    </row>
    <row r="397" spans="2:47" s="5" customFormat="1" ht="27" customHeight="1">
      <c r="B397" s="16"/>
      <c r="C397" s="17"/>
      <c r="D397" s="115" t="s">
        <v>79</v>
      </c>
      <c r="E397" s="17"/>
      <c r="F397" s="116" t="s">
        <v>646</v>
      </c>
      <c r="G397" s="17"/>
      <c r="H397" s="17"/>
      <c r="J397" s="17"/>
      <c r="K397" s="17"/>
      <c r="L397" s="32"/>
      <c r="M397" s="35"/>
      <c r="N397" s="17"/>
      <c r="O397" s="17"/>
      <c r="P397" s="17"/>
      <c r="Q397" s="17"/>
      <c r="R397" s="17"/>
      <c r="S397" s="17"/>
      <c r="T397" s="36"/>
      <c r="AT397" s="5" t="s">
        <v>79</v>
      </c>
      <c r="AU397" s="5" t="s">
        <v>43</v>
      </c>
    </row>
    <row r="398" spans="2:65" s="5" customFormat="1" ht="15.75" customHeight="1">
      <c r="B398" s="16"/>
      <c r="C398" s="143" t="s">
        <v>212</v>
      </c>
      <c r="D398" s="143" t="s">
        <v>129</v>
      </c>
      <c r="E398" s="144" t="s">
        <v>647</v>
      </c>
      <c r="F398" s="145" t="s">
        <v>648</v>
      </c>
      <c r="G398" s="146" t="s">
        <v>83</v>
      </c>
      <c r="H398" s="147">
        <v>1</v>
      </c>
      <c r="I398" s="148"/>
      <c r="J398" s="149">
        <f>ROUND($I$398*$H$398,2)</f>
        <v>0</v>
      </c>
      <c r="K398" s="145" t="s">
        <v>303</v>
      </c>
      <c r="L398" s="150"/>
      <c r="M398" s="151"/>
      <c r="N398" s="152" t="s">
        <v>31</v>
      </c>
      <c r="O398" s="17"/>
      <c r="P398" s="17"/>
      <c r="Q398" s="112">
        <v>0.272</v>
      </c>
      <c r="R398" s="112">
        <f>$Q$398*$H$398</f>
        <v>0.272</v>
      </c>
      <c r="S398" s="112">
        <v>0</v>
      </c>
      <c r="T398" s="113">
        <f>$S$398*$H$398</f>
        <v>0</v>
      </c>
      <c r="AR398" s="49" t="s">
        <v>88</v>
      </c>
      <c r="AT398" s="49" t="s">
        <v>129</v>
      </c>
      <c r="AU398" s="49" t="s">
        <v>43</v>
      </c>
      <c r="AY398" s="5" t="s">
        <v>73</v>
      </c>
      <c r="BE398" s="114">
        <f>IF($N$398="základní",$J$398,0)</f>
        <v>0</v>
      </c>
      <c r="BF398" s="114">
        <f>IF($N$398="snížená",$J$398,0)</f>
        <v>0</v>
      </c>
      <c r="BG398" s="114">
        <f>IF($N$398="zákl. přenesená",$J$398,0)</f>
        <v>0</v>
      </c>
      <c r="BH398" s="114">
        <f>IF($N$398="sníž. přenesená",$J$398,0)</f>
        <v>0</v>
      </c>
      <c r="BI398" s="114">
        <f>IF($N$398="nulová",$J$398,0)</f>
        <v>0</v>
      </c>
      <c r="BJ398" s="49" t="s">
        <v>8</v>
      </c>
      <c r="BK398" s="114">
        <f>ROUND($I$398*$H$398,2)</f>
        <v>0</v>
      </c>
      <c r="BL398" s="49" t="s">
        <v>78</v>
      </c>
      <c r="BM398" s="49" t="s">
        <v>649</v>
      </c>
    </row>
    <row r="399" spans="2:47" s="5" customFormat="1" ht="27" customHeight="1">
      <c r="B399" s="16"/>
      <c r="C399" s="17"/>
      <c r="D399" s="115" t="s">
        <v>79</v>
      </c>
      <c r="E399" s="17"/>
      <c r="F399" s="116" t="s">
        <v>650</v>
      </c>
      <c r="G399" s="17"/>
      <c r="H399" s="17"/>
      <c r="J399" s="17"/>
      <c r="K399" s="17"/>
      <c r="L399" s="32"/>
      <c r="M399" s="35"/>
      <c r="N399" s="17"/>
      <c r="O399" s="17"/>
      <c r="P399" s="17"/>
      <c r="Q399" s="17"/>
      <c r="R399" s="17"/>
      <c r="S399" s="17"/>
      <c r="T399" s="36"/>
      <c r="AT399" s="5" t="s">
        <v>79</v>
      </c>
      <c r="AU399" s="5" t="s">
        <v>43</v>
      </c>
    </row>
    <row r="400" spans="2:65" s="5" customFormat="1" ht="15.75" customHeight="1">
      <c r="B400" s="16"/>
      <c r="C400" s="103" t="s">
        <v>213</v>
      </c>
      <c r="D400" s="103" t="s">
        <v>75</v>
      </c>
      <c r="E400" s="104" t="s">
        <v>651</v>
      </c>
      <c r="F400" s="105" t="s">
        <v>652</v>
      </c>
      <c r="G400" s="106" t="s">
        <v>83</v>
      </c>
      <c r="H400" s="107">
        <v>7</v>
      </c>
      <c r="I400" s="108"/>
      <c r="J400" s="109">
        <f>ROUND($I$400*$H$400,2)</f>
        <v>0</v>
      </c>
      <c r="K400" s="105" t="s">
        <v>77</v>
      </c>
      <c r="L400" s="32"/>
      <c r="M400" s="110"/>
      <c r="N400" s="111" t="s">
        <v>31</v>
      </c>
      <c r="O400" s="17"/>
      <c r="P400" s="17"/>
      <c r="Q400" s="112">
        <v>0.00156</v>
      </c>
      <c r="R400" s="112">
        <f>$Q$400*$H$400</f>
        <v>0.01092</v>
      </c>
      <c r="S400" s="112">
        <v>0</v>
      </c>
      <c r="T400" s="113">
        <f>$S$400*$H$400</f>
        <v>0</v>
      </c>
      <c r="AR400" s="49" t="s">
        <v>78</v>
      </c>
      <c r="AT400" s="49" t="s">
        <v>75</v>
      </c>
      <c r="AU400" s="49" t="s">
        <v>43</v>
      </c>
      <c r="AY400" s="5" t="s">
        <v>73</v>
      </c>
      <c r="BE400" s="114">
        <f>IF($N$400="základní",$J$400,0)</f>
        <v>0</v>
      </c>
      <c r="BF400" s="114">
        <f>IF($N$400="snížená",$J$400,0)</f>
        <v>0</v>
      </c>
      <c r="BG400" s="114">
        <f>IF($N$400="zákl. přenesená",$J$400,0)</f>
        <v>0</v>
      </c>
      <c r="BH400" s="114">
        <f>IF($N$400="sníž. přenesená",$J$400,0)</f>
        <v>0</v>
      </c>
      <c r="BI400" s="114">
        <f>IF($N$400="nulová",$J$400,0)</f>
        <v>0</v>
      </c>
      <c r="BJ400" s="49" t="s">
        <v>8</v>
      </c>
      <c r="BK400" s="114">
        <f>ROUND($I$400*$H$400,2)</f>
        <v>0</v>
      </c>
      <c r="BL400" s="49" t="s">
        <v>78</v>
      </c>
      <c r="BM400" s="49" t="s">
        <v>653</v>
      </c>
    </row>
    <row r="401" spans="2:47" s="5" customFormat="1" ht="16.5" customHeight="1">
      <c r="B401" s="16"/>
      <c r="C401" s="17"/>
      <c r="D401" s="115" t="s">
        <v>79</v>
      </c>
      <c r="E401" s="17"/>
      <c r="F401" s="116" t="s">
        <v>654</v>
      </c>
      <c r="G401" s="17"/>
      <c r="H401" s="17"/>
      <c r="J401" s="17"/>
      <c r="K401" s="17"/>
      <c r="L401" s="32"/>
      <c r="M401" s="35"/>
      <c r="N401" s="17"/>
      <c r="O401" s="17"/>
      <c r="P401" s="17"/>
      <c r="Q401" s="17"/>
      <c r="R401" s="17"/>
      <c r="S401" s="17"/>
      <c r="T401" s="36"/>
      <c r="AT401" s="5" t="s">
        <v>79</v>
      </c>
      <c r="AU401" s="5" t="s">
        <v>43</v>
      </c>
    </row>
    <row r="402" spans="2:65" s="5" customFormat="1" ht="15.75" customHeight="1">
      <c r="B402" s="16"/>
      <c r="C402" s="103" t="s">
        <v>214</v>
      </c>
      <c r="D402" s="103" t="s">
        <v>75</v>
      </c>
      <c r="E402" s="104" t="s">
        <v>655</v>
      </c>
      <c r="F402" s="105" t="s">
        <v>656</v>
      </c>
      <c r="G402" s="106" t="s">
        <v>83</v>
      </c>
      <c r="H402" s="107">
        <v>2</v>
      </c>
      <c r="I402" s="108"/>
      <c r="J402" s="109">
        <f>ROUND($I$402*$H$402,2)</f>
        <v>0</v>
      </c>
      <c r="K402" s="105"/>
      <c r="L402" s="32"/>
      <c r="M402" s="110"/>
      <c r="N402" s="111" t="s">
        <v>31</v>
      </c>
      <c r="O402" s="17"/>
      <c r="P402" s="17"/>
      <c r="Q402" s="112">
        <v>0.045</v>
      </c>
      <c r="R402" s="112">
        <f>$Q$402*$H$402</f>
        <v>0.09</v>
      </c>
      <c r="S402" s="112">
        <v>0</v>
      </c>
      <c r="T402" s="113">
        <f>$S$402*$H$402</f>
        <v>0</v>
      </c>
      <c r="AR402" s="49" t="s">
        <v>78</v>
      </c>
      <c r="AT402" s="49" t="s">
        <v>75</v>
      </c>
      <c r="AU402" s="49" t="s">
        <v>43</v>
      </c>
      <c r="AY402" s="5" t="s">
        <v>73</v>
      </c>
      <c r="BE402" s="114">
        <f>IF($N$402="základní",$J$402,0)</f>
        <v>0</v>
      </c>
      <c r="BF402" s="114">
        <f>IF($N$402="snížená",$J$402,0)</f>
        <v>0</v>
      </c>
      <c r="BG402" s="114">
        <f>IF($N$402="zákl. přenesená",$J$402,0)</f>
        <v>0</v>
      </c>
      <c r="BH402" s="114">
        <f>IF($N$402="sníž. přenesená",$J$402,0)</f>
        <v>0</v>
      </c>
      <c r="BI402" s="114">
        <f>IF($N$402="nulová",$J$402,0)</f>
        <v>0</v>
      </c>
      <c r="BJ402" s="49" t="s">
        <v>8</v>
      </c>
      <c r="BK402" s="114">
        <f>ROUND($I$402*$H$402,2)</f>
        <v>0</v>
      </c>
      <c r="BL402" s="49" t="s">
        <v>78</v>
      </c>
      <c r="BM402" s="49" t="s">
        <v>657</v>
      </c>
    </row>
    <row r="403" spans="2:47" s="5" customFormat="1" ht="16.5" customHeight="1">
      <c r="B403" s="16"/>
      <c r="C403" s="17"/>
      <c r="D403" s="115" t="s">
        <v>79</v>
      </c>
      <c r="E403" s="17"/>
      <c r="F403" s="116" t="s">
        <v>656</v>
      </c>
      <c r="G403" s="17"/>
      <c r="H403" s="17"/>
      <c r="J403" s="17"/>
      <c r="K403" s="17"/>
      <c r="L403" s="32"/>
      <c r="M403" s="35"/>
      <c r="N403" s="17"/>
      <c r="O403" s="17"/>
      <c r="P403" s="17"/>
      <c r="Q403" s="17"/>
      <c r="R403" s="17"/>
      <c r="S403" s="17"/>
      <c r="T403" s="36"/>
      <c r="AT403" s="5" t="s">
        <v>79</v>
      </c>
      <c r="AU403" s="5" t="s">
        <v>43</v>
      </c>
    </row>
    <row r="404" spans="2:47" s="5" customFormat="1" ht="30.75" customHeight="1">
      <c r="B404" s="16"/>
      <c r="C404" s="17"/>
      <c r="D404" s="117" t="s">
        <v>80</v>
      </c>
      <c r="E404" s="17"/>
      <c r="F404" s="118" t="s">
        <v>658</v>
      </c>
      <c r="G404" s="17"/>
      <c r="H404" s="17"/>
      <c r="J404" s="17"/>
      <c r="K404" s="17"/>
      <c r="L404" s="32"/>
      <c r="M404" s="35"/>
      <c r="N404" s="17"/>
      <c r="O404" s="17"/>
      <c r="P404" s="17"/>
      <c r="Q404" s="17"/>
      <c r="R404" s="17"/>
      <c r="S404" s="17"/>
      <c r="T404" s="36"/>
      <c r="AT404" s="5" t="s">
        <v>80</v>
      </c>
      <c r="AU404" s="5" t="s">
        <v>43</v>
      </c>
    </row>
    <row r="405" spans="2:63" s="90" customFormat="1" ht="30.75" customHeight="1">
      <c r="B405" s="91"/>
      <c r="C405" s="92"/>
      <c r="D405" s="92" t="s">
        <v>41</v>
      </c>
      <c r="E405" s="101" t="s">
        <v>90</v>
      </c>
      <c r="F405" s="101" t="s">
        <v>112</v>
      </c>
      <c r="G405" s="92"/>
      <c r="H405" s="92"/>
      <c r="J405" s="102">
        <f>$BK$405</f>
        <v>0</v>
      </c>
      <c r="K405" s="92"/>
      <c r="L405" s="95"/>
      <c r="M405" s="96"/>
      <c r="N405" s="92"/>
      <c r="O405" s="92"/>
      <c r="P405" s="97">
        <f>$P$406+SUM($P$407:$P$424)</f>
        <v>0</v>
      </c>
      <c r="Q405" s="92"/>
      <c r="R405" s="97">
        <f>$R$406+SUM($R$407:$R$424)</f>
        <v>2.4751364000000002</v>
      </c>
      <c r="S405" s="92"/>
      <c r="T405" s="98">
        <f>$T$406+SUM($T$407:$T$424)</f>
        <v>0</v>
      </c>
      <c r="AR405" s="99" t="s">
        <v>8</v>
      </c>
      <c r="AT405" s="99" t="s">
        <v>41</v>
      </c>
      <c r="AU405" s="99" t="s">
        <v>8</v>
      </c>
      <c r="AY405" s="99" t="s">
        <v>73</v>
      </c>
      <c r="BK405" s="100">
        <f>$BK$406+SUM($BK$407:$BK$424)</f>
        <v>0</v>
      </c>
    </row>
    <row r="406" spans="2:65" s="5" customFormat="1" ht="15.75" customHeight="1">
      <c r="B406" s="16"/>
      <c r="C406" s="103" t="s">
        <v>215</v>
      </c>
      <c r="D406" s="103" t="s">
        <v>75</v>
      </c>
      <c r="E406" s="104" t="s">
        <v>279</v>
      </c>
      <c r="F406" s="105" t="s">
        <v>280</v>
      </c>
      <c r="G406" s="106" t="s">
        <v>130</v>
      </c>
      <c r="H406" s="107">
        <v>9.4</v>
      </c>
      <c r="I406" s="108"/>
      <c r="J406" s="109">
        <f>ROUND($I$406*$H$406,2)</f>
        <v>0</v>
      </c>
      <c r="K406" s="105" t="s">
        <v>77</v>
      </c>
      <c r="L406" s="32"/>
      <c r="M406" s="110"/>
      <c r="N406" s="111" t="s">
        <v>31</v>
      </c>
      <c r="O406" s="17"/>
      <c r="P406" s="17"/>
      <c r="Q406" s="112">
        <v>0.0004208</v>
      </c>
      <c r="R406" s="112">
        <f>$Q$406*$H$406</f>
        <v>0.00395552</v>
      </c>
      <c r="S406" s="112">
        <v>0</v>
      </c>
      <c r="T406" s="113">
        <f>$S$406*$H$406</f>
        <v>0</v>
      </c>
      <c r="AR406" s="49" t="s">
        <v>78</v>
      </c>
      <c r="AT406" s="49" t="s">
        <v>75</v>
      </c>
      <c r="AU406" s="49" t="s">
        <v>43</v>
      </c>
      <c r="AY406" s="5" t="s">
        <v>73</v>
      </c>
      <c r="BE406" s="114">
        <f>IF($N$406="základní",$J$406,0)</f>
        <v>0</v>
      </c>
      <c r="BF406" s="114">
        <f>IF($N$406="snížená",$J$406,0)</f>
        <v>0</v>
      </c>
      <c r="BG406" s="114">
        <f>IF($N$406="zákl. přenesená",$J$406,0)</f>
        <v>0</v>
      </c>
      <c r="BH406" s="114">
        <f>IF($N$406="sníž. přenesená",$J$406,0)</f>
        <v>0</v>
      </c>
      <c r="BI406" s="114">
        <f>IF($N$406="nulová",$J$406,0)</f>
        <v>0</v>
      </c>
      <c r="BJ406" s="49" t="s">
        <v>8</v>
      </c>
      <c r="BK406" s="114">
        <f>ROUND($I$406*$H$406,2)</f>
        <v>0</v>
      </c>
      <c r="BL406" s="49" t="s">
        <v>78</v>
      </c>
      <c r="BM406" s="49" t="s">
        <v>659</v>
      </c>
    </row>
    <row r="407" spans="2:47" s="5" customFormat="1" ht="16.5" customHeight="1">
      <c r="B407" s="16"/>
      <c r="C407" s="17"/>
      <c r="D407" s="115" t="s">
        <v>79</v>
      </c>
      <c r="E407" s="17"/>
      <c r="F407" s="116" t="s">
        <v>660</v>
      </c>
      <c r="G407" s="17"/>
      <c r="H407" s="17"/>
      <c r="J407" s="17"/>
      <c r="K407" s="17"/>
      <c r="L407" s="32"/>
      <c r="M407" s="35"/>
      <c r="N407" s="17"/>
      <c r="O407" s="17"/>
      <c r="P407" s="17"/>
      <c r="Q407" s="17"/>
      <c r="R407" s="17"/>
      <c r="S407" s="17"/>
      <c r="T407" s="36"/>
      <c r="AT407" s="5" t="s">
        <v>79</v>
      </c>
      <c r="AU407" s="5" t="s">
        <v>43</v>
      </c>
    </row>
    <row r="408" spans="2:47" s="5" customFormat="1" ht="30.75" customHeight="1">
      <c r="B408" s="16"/>
      <c r="C408" s="17"/>
      <c r="D408" s="117" t="s">
        <v>80</v>
      </c>
      <c r="E408" s="17"/>
      <c r="F408" s="118" t="s">
        <v>661</v>
      </c>
      <c r="G408" s="17"/>
      <c r="H408" s="17"/>
      <c r="J408" s="17"/>
      <c r="K408" s="17"/>
      <c r="L408" s="32"/>
      <c r="M408" s="35"/>
      <c r="N408" s="17"/>
      <c r="O408" s="17"/>
      <c r="P408" s="17"/>
      <c r="Q408" s="17"/>
      <c r="R408" s="17"/>
      <c r="S408" s="17"/>
      <c r="T408" s="36"/>
      <c r="AT408" s="5" t="s">
        <v>80</v>
      </c>
      <c r="AU408" s="5" t="s">
        <v>43</v>
      </c>
    </row>
    <row r="409" spans="2:65" s="5" customFormat="1" ht="15.75" customHeight="1">
      <c r="B409" s="16"/>
      <c r="C409" s="103" t="s">
        <v>218</v>
      </c>
      <c r="D409" s="103" t="s">
        <v>75</v>
      </c>
      <c r="E409" s="104" t="s">
        <v>281</v>
      </c>
      <c r="F409" s="105" t="s">
        <v>662</v>
      </c>
      <c r="G409" s="106" t="s">
        <v>130</v>
      </c>
      <c r="H409" s="107">
        <v>9.4</v>
      </c>
      <c r="I409" s="108"/>
      <c r="J409" s="109">
        <f>ROUND($I$409*$H$409,2)</f>
        <v>0</v>
      </c>
      <c r="K409" s="105"/>
      <c r="L409" s="32"/>
      <c r="M409" s="110"/>
      <c r="N409" s="111" t="s">
        <v>31</v>
      </c>
      <c r="O409" s="17"/>
      <c r="P409" s="17"/>
      <c r="Q409" s="112">
        <v>0</v>
      </c>
      <c r="R409" s="112">
        <f>$Q$409*$H$409</f>
        <v>0</v>
      </c>
      <c r="S409" s="112">
        <v>0</v>
      </c>
      <c r="T409" s="113">
        <f>$S$409*$H$409</f>
        <v>0</v>
      </c>
      <c r="AR409" s="49" t="s">
        <v>78</v>
      </c>
      <c r="AT409" s="49" t="s">
        <v>75</v>
      </c>
      <c r="AU409" s="49" t="s">
        <v>43</v>
      </c>
      <c r="AY409" s="5" t="s">
        <v>73</v>
      </c>
      <c r="BE409" s="114">
        <f>IF($N$409="základní",$J$409,0)</f>
        <v>0</v>
      </c>
      <c r="BF409" s="114">
        <f>IF($N$409="snížená",$J$409,0)</f>
        <v>0</v>
      </c>
      <c r="BG409" s="114">
        <f>IF($N$409="zákl. přenesená",$J$409,0)</f>
        <v>0</v>
      </c>
      <c r="BH409" s="114">
        <f>IF($N$409="sníž. přenesená",$J$409,0)</f>
        <v>0</v>
      </c>
      <c r="BI409" s="114">
        <f>IF($N$409="nulová",$J$409,0)</f>
        <v>0</v>
      </c>
      <c r="BJ409" s="49" t="s">
        <v>8</v>
      </c>
      <c r="BK409" s="114">
        <f>ROUND($I$409*$H$409,2)</f>
        <v>0</v>
      </c>
      <c r="BL409" s="49" t="s">
        <v>78</v>
      </c>
      <c r="BM409" s="49" t="s">
        <v>663</v>
      </c>
    </row>
    <row r="410" spans="2:47" s="5" customFormat="1" ht="30.75" customHeight="1">
      <c r="B410" s="16"/>
      <c r="C410" s="17"/>
      <c r="D410" s="115" t="s">
        <v>80</v>
      </c>
      <c r="E410" s="17"/>
      <c r="F410" s="118" t="s">
        <v>664</v>
      </c>
      <c r="G410" s="17"/>
      <c r="H410" s="17"/>
      <c r="J410" s="17"/>
      <c r="K410" s="17"/>
      <c r="L410" s="32"/>
      <c r="M410" s="35"/>
      <c r="N410" s="17"/>
      <c r="O410" s="17"/>
      <c r="P410" s="17"/>
      <c r="Q410" s="17"/>
      <c r="R410" s="17"/>
      <c r="S410" s="17"/>
      <c r="T410" s="36"/>
      <c r="AT410" s="5" t="s">
        <v>80</v>
      </c>
      <c r="AU410" s="5" t="s">
        <v>43</v>
      </c>
    </row>
    <row r="411" spans="2:65" s="5" customFormat="1" ht="15.75" customHeight="1">
      <c r="B411" s="16"/>
      <c r="C411" s="103" t="s">
        <v>219</v>
      </c>
      <c r="D411" s="103" t="s">
        <v>75</v>
      </c>
      <c r="E411" s="104" t="s">
        <v>301</v>
      </c>
      <c r="F411" s="105" t="s">
        <v>302</v>
      </c>
      <c r="G411" s="106" t="s">
        <v>130</v>
      </c>
      <c r="H411" s="107">
        <v>10.5</v>
      </c>
      <c r="I411" s="108"/>
      <c r="J411" s="109">
        <f>ROUND($I$411*$H$411,2)</f>
        <v>0</v>
      </c>
      <c r="K411" s="105" t="s">
        <v>77</v>
      </c>
      <c r="L411" s="32"/>
      <c r="M411" s="110"/>
      <c r="N411" s="111" t="s">
        <v>31</v>
      </c>
      <c r="O411" s="17"/>
      <c r="P411" s="17"/>
      <c r="Q411" s="112">
        <v>0.1180808</v>
      </c>
      <c r="R411" s="112">
        <f>$Q$411*$H$411</f>
        <v>1.2398484</v>
      </c>
      <c r="S411" s="112">
        <v>0</v>
      </c>
      <c r="T411" s="113">
        <f>$S$411*$H$411</f>
        <v>0</v>
      </c>
      <c r="AR411" s="49" t="s">
        <v>78</v>
      </c>
      <c r="AT411" s="49" t="s">
        <v>75</v>
      </c>
      <c r="AU411" s="49" t="s">
        <v>43</v>
      </c>
      <c r="AY411" s="5" t="s">
        <v>73</v>
      </c>
      <c r="BE411" s="114">
        <f>IF($N$411="základní",$J$411,0)</f>
        <v>0</v>
      </c>
      <c r="BF411" s="114">
        <f>IF($N$411="snížená",$J$411,0)</f>
        <v>0</v>
      </c>
      <c r="BG411" s="114">
        <f>IF($N$411="zákl. přenesená",$J$411,0)</f>
        <v>0</v>
      </c>
      <c r="BH411" s="114">
        <f>IF($N$411="sníž. přenesená",$J$411,0)</f>
        <v>0</v>
      </c>
      <c r="BI411" s="114">
        <f>IF($N$411="nulová",$J$411,0)</f>
        <v>0</v>
      </c>
      <c r="BJ411" s="49" t="s">
        <v>8</v>
      </c>
      <c r="BK411" s="114">
        <f>ROUND($I$411*$H$411,2)</f>
        <v>0</v>
      </c>
      <c r="BL411" s="49" t="s">
        <v>78</v>
      </c>
      <c r="BM411" s="49" t="s">
        <v>665</v>
      </c>
    </row>
    <row r="412" spans="2:47" s="5" customFormat="1" ht="27" customHeight="1">
      <c r="B412" s="16"/>
      <c r="C412" s="17"/>
      <c r="D412" s="115" t="s">
        <v>79</v>
      </c>
      <c r="E412" s="17"/>
      <c r="F412" s="116" t="s">
        <v>666</v>
      </c>
      <c r="G412" s="17"/>
      <c r="H412" s="17"/>
      <c r="J412" s="17"/>
      <c r="K412" s="17"/>
      <c r="L412" s="32"/>
      <c r="M412" s="35"/>
      <c r="N412" s="17"/>
      <c r="O412" s="17"/>
      <c r="P412" s="17"/>
      <c r="Q412" s="17"/>
      <c r="R412" s="17"/>
      <c r="S412" s="17"/>
      <c r="T412" s="36"/>
      <c r="AT412" s="5" t="s">
        <v>79</v>
      </c>
      <c r="AU412" s="5" t="s">
        <v>43</v>
      </c>
    </row>
    <row r="413" spans="2:47" s="5" customFormat="1" ht="30.75" customHeight="1">
      <c r="B413" s="16"/>
      <c r="C413" s="17"/>
      <c r="D413" s="117" t="s">
        <v>80</v>
      </c>
      <c r="E413" s="17"/>
      <c r="F413" s="118" t="s">
        <v>667</v>
      </c>
      <c r="G413" s="17"/>
      <c r="H413" s="17"/>
      <c r="J413" s="17"/>
      <c r="K413" s="17"/>
      <c r="L413" s="32"/>
      <c r="M413" s="35"/>
      <c r="N413" s="17"/>
      <c r="O413" s="17"/>
      <c r="P413" s="17"/>
      <c r="Q413" s="17"/>
      <c r="R413" s="17"/>
      <c r="S413" s="17"/>
      <c r="T413" s="36"/>
      <c r="AT413" s="5" t="s">
        <v>80</v>
      </c>
      <c r="AU413" s="5" t="s">
        <v>43</v>
      </c>
    </row>
    <row r="414" spans="2:65" s="5" customFormat="1" ht="15.75" customHeight="1">
      <c r="B414" s="16"/>
      <c r="C414" s="143" t="s">
        <v>241</v>
      </c>
      <c r="D414" s="143" t="s">
        <v>129</v>
      </c>
      <c r="E414" s="144" t="s">
        <v>170</v>
      </c>
      <c r="F414" s="145" t="s">
        <v>344</v>
      </c>
      <c r="G414" s="146" t="s">
        <v>83</v>
      </c>
      <c r="H414" s="147">
        <v>21</v>
      </c>
      <c r="I414" s="148"/>
      <c r="J414" s="149">
        <f>ROUND($I$414*$H$414,2)</f>
        <v>0</v>
      </c>
      <c r="K414" s="145" t="s">
        <v>77</v>
      </c>
      <c r="L414" s="150"/>
      <c r="M414" s="151"/>
      <c r="N414" s="152" t="s">
        <v>31</v>
      </c>
      <c r="O414" s="17"/>
      <c r="P414" s="17"/>
      <c r="Q414" s="112">
        <v>0.058</v>
      </c>
      <c r="R414" s="112">
        <f>$Q$414*$H$414</f>
        <v>1.218</v>
      </c>
      <c r="S414" s="112">
        <v>0</v>
      </c>
      <c r="T414" s="113">
        <f>$S$414*$H$414</f>
        <v>0</v>
      </c>
      <c r="AR414" s="49" t="s">
        <v>88</v>
      </c>
      <c r="AT414" s="49" t="s">
        <v>129</v>
      </c>
      <c r="AU414" s="49" t="s">
        <v>43</v>
      </c>
      <c r="AY414" s="5" t="s">
        <v>73</v>
      </c>
      <c r="BE414" s="114">
        <f>IF($N$414="základní",$J$414,0)</f>
        <v>0</v>
      </c>
      <c r="BF414" s="114">
        <f>IF($N$414="snížená",$J$414,0)</f>
        <v>0</v>
      </c>
      <c r="BG414" s="114">
        <f>IF($N$414="zákl. přenesená",$J$414,0)</f>
        <v>0</v>
      </c>
      <c r="BH414" s="114">
        <f>IF($N$414="sníž. přenesená",$J$414,0)</f>
        <v>0</v>
      </c>
      <c r="BI414" s="114">
        <f>IF($N$414="nulová",$J$414,0)</f>
        <v>0</v>
      </c>
      <c r="BJ414" s="49" t="s">
        <v>8</v>
      </c>
      <c r="BK414" s="114">
        <f>ROUND($I$414*$H$414,2)</f>
        <v>0</v>
      </c>
      <c r="BL414" s="49" t="s">
        <v>78</v>
      </c>
      <c r="BM414" s="49" t="s">
        <v>668</v>
      </c>
    </row>
    <row r="415" spans="2:47" s="5" customFormat="1" ht="16.5" customHeight="1">
      <c r="B415" s="16"/>
      <c r="C415" s="17"/>
      <c r="D415" s="115" t="s">
        <v>79</v>
      </c>
      <c r="E415" s="17"/>
      <c r="F415" s="116" t="s">
        <v>669</v>
      </c>
      <c r="G415" s="17"/>
      <c r="H415" s="17"/>
      <c r="J415" s="17"/>
      <c r="K415" s="17"/>
      <c r="L415" s="32"/>
      <c r="M415" s="35"/>
      <c r="N415" s="17"/>
      <c r="O415" s="17"/>
      <c r="P415" s="17"/>
      <c r="Q415" s="17"/>
      <c r="R415" s="17"/>
      <c r="S415" s="17"/>
      <c r="T415" s="36"/>
      <c r="AT415" s="5" t="s">
        <v>79</v>
      </c>
      <c r="AU415" s="5" t="s">
        <v>43</v>
      </c>
    </row>
    <row r="416" spans="2:65" s="5" customFormat="1" ht="15.75" customHeight="1">
      <c r="B416" s="16"/>
      <c r="C416" s="103" t="s">
        <v>244</v>
      </c>
      <c r="D416" s="103" t="s">
        <v>75</v>
      </c>
      <c r="E416" s="104" t="s">
        <v>670</v>
      </c>
      <c r="F416" s="105" t="s">
        <v>671</v>
      </c>
      <c r="G416" s="106" t="s">
        <v>83</v>
      </c>
      <c r="H416" s="107">
        <v>40</v>
      </c>
      <c r="I416" s="108"/>
      <c r="J416" s="109">
        <f>ROUND($I$416*$H$416,2)</f>
        <v>0</v>
      </c>
      <c r="K416" s="105" t="s">
        <v>77</v>
      </c>
      <c r="L416" s="32"/>
      <c r="M416" s="110"/>
      <c r="N416" s="111" t="s">
        <v>31</v>
      </c>
      <c r="O416" s="17"/>
      <c r="P416" s="17"/>
      <c r="Q416" s="112">
        <v>1.864E-05</v>
      </c>
      <c r="R416" s="112">
        <f>$Q$416*$H$416</f>
        <v>0.0007456</v>
      </c>
      <c r="S416" s="112">
        <v>0</v>
      </c>
      <c r="T416" s="113">
        <f>$S$416*$H$416</f>
        <v>0</v>
      </c>
      <c r="AR416" s="49" t="s">
        <v>78</v>
      </c>
      <c r="AT416" s="49" t="s">
        <v>75</v>
      </c>
      <c r="AU416" s="49" t="s">
        <v>43</v>
      </c>
      <c r="AY416" s="5" t="s">
        <v>73</v>
      </c>
      <c r="BE416" s="114">
        <f>IF($N$416="základní",$J$416,0)</f>
        <v>0</v>
      </c>
      <c r="BF416" s="114">
        <f>IF($N$416="snížená",$J$416,0)</f>
        <v>0</v>
      </c>
      <c r="BG416" s="114">
        <f>IF($N$416="zákl. přenesená",$J$416,0)</f>
        <v>0</v>
      </c>
      <c r="BH416" s="114">
        <f>IF($N$416="sníž. přenesená",$J$416,0)</f>
        <v>0</v>
      </c>
      <c r="BI416" s="114">
        <f>IF($N$416="nulová",$J$416,0)</f>
        <v>0</v>
      </c>
      <c r="BJ416" s="49" t="s">
        <v>8</v>
      </c>
      <c r="BK416" s="114">
        <f>ROUND($I$416*$H$416,2)</f>
        <v>0</v>
      </c>
      <c r="BL416" s="49" t="s">
        <v>78</v>
      </c>
      <c r="BM416" s="49" t="s">
        <v>672</v>
      </c>
    </row>
    <row r="417" spans="2:47" s="5" customFormat="1" ht="16.5" customHeight="1">
      <c r="B417" s="16"/>
      <c r="C417" s="17"/>
      <c r="D417" s="115" t="s">
        <v>79</v>
      </c>
      <c r="E417" s="17"/>
      <c r="F417" s="116" t="s">
        <v>673</v>
      </c>
      <c r="G417" s="17"/>
      <c r="H417" s="17"/>
      <c r="J417" s="17"/>
      <c r="K417" s="17"/>
      <c r="L417" s="32"/>
      <c r="M417" s="35"/>
      <c r="N417" s="17"/>
      <c r="O417" s="17"/>
      <c r="P417" s="17"/>
      <c r="Q417" s="17"/>
      <c r="R417" s="17"/>
      <c r="S417" s="17"/>
      <c r="T417" s="36"/>
      <c r="AT417" s="5" t="s">
        <v>79</v>
      </c>
      <c r="AU417" s="5" t="s">
        <v>43</v>
      </c>
    </row>
    <row r="418" spans="2:47" s="5" customFormat="1" ht="30.75" customHeight="1">
      <c r="B418" s="16"/>
      <c r="C418" s="17"/>
      <c r="D418" s="117" t="s">
        <v>80</v>
      </c>
      <c r="E418" s="17"/>
      <c r="F418" s="118" t="s">
        <v>567</v>
      </c>
      <c r="G418" s="17"/>
      <c r="H418" s="17"/>
      <c r="J418" s="17"/>
      <c r="K418" s="17"/>
      <c r="L418" s="32"/>
      <c r="M418" s="35"/>
      <c r="N418" s="17"/>
      <c r="O418" s="17"/>
      <c r="P418" s="17"/>
      <c r="Q418" s="17"/>
      <c r="R418" s="17"/>
      <c r="S418" s="17"/>
      <c r="T418" s="36"/>
      <c r="AT418" s="5" t="s">
        <v>80</v>
      </c>
      <c r="AU418" s="5" t="s">
        <v>43</v>
      </c>
    </row>
    <row r="419" spans="2:51" s="5" customFormat="1" ht="15.75" customHeight="1">
      <c r="B419" s="119"/>
      <c r="C419" s="120"/>
      <c r="D419" s="117" t="s">
        <v>81</v>
      </c>
      <c r="E419" s="120"/>
      <c r="F419" s="121" t="s">
        <v>674</v>
      </c>
      <c r="G419" s="120"/>
      <c r="H419" s="122">
        <v>40</v>
      </c>
      <c r="J419" s="120"/>
      <c r="K419" s="120"/>
      <c r="L419" s="123"/>
      <c r="M419" s="124"/>
      <c r="N419" s="120"/>
      <c r="O419" s="120"/>
      <c r="P419" s="120"/>
      <c r="Q419" s="120"/>
      <c r="R419" s="120"/>
      <c r="S419" s="120"/>
      <c r="T419" s="125"/>
      <c r="AT419" s="126" t="s">
        <v>81</v>
      </c>
      <c r="AU419" s="126" t="s">
        <v>43</v>
      </c>
      <c r="AV419" s="126" t="s">
        <v>43</v>
      </c>
      <c r="AW419" s="126" t="s">
        <v>51</v>
      </c>
      <c r="AX419" s="126" t="s">
        <v>8</v>
      </c>
      <c r="AY419" s="126" t="s">
        <v>73</v>
      </c>
    </row>
    <row r="420" spans="2:65" s="5" customFormat="1" ht="15.75" customHeight="1">
      <c r="B420" s="16"/>
      <c r="C420" s="103" t="s">
        <v>245</v>
      </c>
      <c r="D420" s="103" t="s">
        <v>75</v>
      </c>
      <c r="E420" s="104" t="s">
        <v>675</v>
      </c>
      <c r="F420" s="105" t="s">
        <v>676</v>
      </c>
      <c r="G420" s="106" t="s">
        <v>83</v>
      </c>
      <c r="H420" s="107">
        <v>40</v>
      </c>
      <c r="I420" s="108"/>
      <c r="J420" s="109">
        <f>ROUND($I$420*$H$420,2)</f>
        <v>0</v>
      </c>
      <c r="K420" s="105" t="s">
        <v>77</v>
      </c>
      <c r="L420" s="32"/>
      <c r="M420" s="110"/>
      <c r="N420" s="111" t="s">
        <v>31</v>
      </c>
      <c r="O420" s="17"/>
      <c r="P420" s="17"/>
      <c r="Q420" s="112">
        <v>4.4672E-05</v>
      </c>
      <c r="R420" s="112">
        <f>$Q$420*$H$420</f>
        <v>0.00178688</v>
      </c>
      <c r="S420" s="112">
        <v>0</v>
      </c>
      <c r="T420" s="113">
        <f>$S$420*$H$420</f>
        <v>0</v>
      </c>
      <c r="AR420" s="49" t="s">
        <v>78</v>
      </c>
      <c r="AT420" s="49" t="s">
        <v>75</v>
      </c>
      <c r="AU420" s="49" t="s">
        <v>43</v>
      </c>
      <c r="AY420" s="5" t="s">
        <v>73</v>
      </c>
      <c r="BE420" s="114">
        <f>IF($N$420="základní",$J$420,0)</f>
        <v>0</v>
      </c>
      <c r="BF420" s="114">
        <f>IF($N$420="snížená",$J$420,0)</f>
        <v>0</v>
      </c>
      <c r="BG420" s="114">
        <f>IF($N$420="zákl. přenesená",$J$420,0)</f>
        <v>0</v>
      </c>
      <c r="BH420" s="114">
        <f>IF($N$420="sníž. přenesená",$J$420,0)</f>
        <v>0</v>
      </c>
      <c r="BI420" s="114">
        <f>IF($N$420="nulová",$J$420,0)</f>
        <v>0</v>
      </c>
      <c r="BJ420" s="49" t="s">
        <v>8</v>
      </c>
      <c r="BK420" s="114">
        <f>ROUND($I$420*$H$420,2)</f>
        <v>0</v>
      </c>
      <c r="BL420" s="49" t="s">
        <v>78</v>
      </c>
      <c r="BM420" s="49" t="s">
        <v>677</v>
      </c>
    </row>
    <row r="421" spans="2:47" s="5" customFormat="1" ht="27" customHeight="1">
      <c r="B421" s="16"/>
      <c r="C421" s="17"/>
      <c r="D421" s="115" t="s">
        <v>79</v>
      </c>
      <c r="E421" s="17"/>
      <c r="F421" s="116" t="s">
        <v>678</v>
      </c>
      <c r="G421" s="17"/>
      <c r="H421" s="17"/>
      <c r="J421" s="17"/>
      <c r="K421" s="17"/>
      <c r="L421" s="32"/>
      <c r="M421" s="35"/>
      <c r="N421" s="17"/>
      <c r="O421" s="17"/>
      <c r="P421" s="17"/>
      <c r="Q421" s="17"/>
      <c r="R421" s="17"/>
      <c r="S421" s="17"/>
      <c r="T421" s="36"/>
      <c r="AT421" s="5" t="s">
        <v>79</v>
      </c>
      <c r="AU421" s="5" t="s">
        <v>43</v>
      </c>
    </row>
    <row r="422" spans="2:65" s="5" customFormat="1" ht="15.75" customHeight="1">
      <c r="B422" s="16"/>
      <c r="C422" s="103" t="s">
        <v>246</v>
      </c>
      <c r="D422" s="103" t="s">
        <v>75</v>
      </c>
      <c r="E422" s="104" t="s">
        <v>679</v>
      </c>
      <c r="F422" s="105" t="s">
        <v>680</v>
      </c>
      <c r="G422" s="106" t="s">
        <v>83</v>
      </c>
      <c r="H422" s="107">
        <v>40</v>
      </c>
      <c r="I422" s="108"/>
      <c r="J422" s="109">
        <f>ROUND($I$422*$H$422,2)</f>
        <v>0</v>
      </c>
      <c r="K422" s="105" t="s">
        <v>77</v>
      </c>
      <c r="L422" s="32"/>
      <c r="M422" s="110"/>
      <c r="N422" s="111" t="s">
        <v>31</v>
      </c>
      <c r="O422" s="17"/>
      <c r="P422" s="17"/>
      <c r="Q422" s="112">
        <v>0.00027</v>
      </c>
      <c r="R422" s="112">
        <f>$Q$422*$H$422</f>
        <v>0.0108</v>
      </c>
      <c r="S422" s="112">
        <v>0</v>
      </c>
      <c r="T422" s="113">
        <f>$S$422*$H$422</f>
        <v>0</v>
      </c>
      <c r="AR422" s="49" t="s">
        <v>78</v>
      </c>
      <c r="AT422" s="49" t="s">
        <v>75</v>
      </c>
      <c r="AU422" s="49" t="s">
        <v>43</v>
      </c>
      <c r="AY422" s="5" t="s">
        <v>73</v>
      </c>
      <c r="BE422" s="114">
        <f>IF($N$422="základní",$J$422,0)</f>
        <v>0</v>
      </c>
      <c r="BF422" s="114">
        <f>IF($N$422="snížená",$J$422,0)</f>
        <v>0</v>
      </c>
      <c r="BG422" s="114">
        <f>IF($N$422="zákl. přenesená",$J$422,0)</f>
        <v>0</v>
      </c>
      <c r="BH422" s="114">
        <f>IF($N$422="sníž. přenesená",$J$422,0)</f>
        <v>0</v>
      </c>
      <c r="BI422" s="114">
        <f>IF($N$422="nulová",$J$422,0)</f>
        <v>0</v>
      </c>
      <c r="BJ422" s="49" t="s">
        <v>8</v>
      </c>
      <c r="BK422" s="114">
        <f>ROUND($I$422*$H$422,2)</f>
        <v>0</v>
      </c>
      <c r="BL422" s="49" t="s">
        <v>78</v>
      </c>
      <c r="BM422" s="49" t="s">
        <v>681</v>
      </c>
    </row>
    <row r="423" spans="2:47" s="5" customFormat="1" ht="16.5" customHeight="1">
      <c r="B423" s="16"/>
      <c r="C423" s="17"/>
      <c r="D423" s="115" t="s">
        <v>79</v>
      </c>
      <c r="E423" s="17"/>
      <c r="F423" s="116" t="s">
        <v>682</v>
      </c>
      <c r="G423" s="17"/>
      <c r="H423" s="17"/>
      <c r="J423" s="17"/>
      <c r="K423" s="17"/>
      <c r="L423" s="32"/>
      <c r="M423" s="35"/>
      <c r="N423" s="17"/>
      <c r="O423" s="17"/>
      <c r="P423" s="17"/>
      <c r="Q423" s="17"/>
      <c r="R423" s="17"/>
      <c r="S423" s="17"/>
      <c r="T423" s="36"/>
      <c r="AT423" s="5" t="s">
        <v>79</v>
      </c>
      <c r="AU423" s="5" t="s">
        <v>43</v>
      </c>
    </row>
    <row r="424" spans="2:63" s="90" customFormat="1" ht="23.25" customHeight="1">
      <c r="B424" s="91"/>
      <c r="C424" s="92"/>
      <c r="D424" s="92" t="s">
        <v>41</v>
      </c>
      <c r="E424" s="101" t="s">
        <v>113</v>
      </c>
      <c r="F424" s="101" t="s">
        <v>114</v>
      </c>
      <c r="G424" s="92"/>
      <c r="H424" s="92"/>
      <c r="J424" s="102">
        <f>$BK$424</f>
        <v>0</v>
      </c>
      <c r="K424" s="92"/>
      <c r="L424" s="95"/>
      <c r="M424" s="96"/>
      <c r="N424" s="92"/>
      <c r="O424" s="92"/>
      <c r="P424" s="97">
        <f>SUM($P$425:$P$436)</f>
        <v>0</v>
      </c>
      <c r="Q424" s="92"/>
      <c r="R424" s="97">
        <f>SUM($R$425:$R$436)</f>
        <v>0</v>
      </c>
      <c r="S424" s="92"/>
      <c r="T424" s="98">
        <f>SUM($T$425:$T$436)</f>
        <v>0</v>
      </c>
      <c r="AR424" s="99" t="s">
        <v>8</v>
      </c>
      <c r="AT424" s="99" t="s">
        <v>41</v>
      </c>
      <c r="AU424" s="99" t="s">
        <v>43</v>
      </c>
      <c r="AY424" s="99" t="s">
        <v>73</v>
      </c>
      <c r="BK424" s="100">
        <f>SUM($BK$425:$BK$436)</f>
        <v>0</v>
      </c>
    </row>
    <row r="425" spans="2:65" s="5" customFormat="1" ht="15.75" customHeight="1">
      <c r="B425" s="16"/>
      <c r="C425" s="103" t="s">
        <v>249</v>
      </c>
      <c r="D425" s="103" t="s">
        <v>75</v>
      </c>
      <c r="E425" s="104" t="s">
        <v>179</v>
      </c>
      <c r="F425" s="105" t="s">
        <v>180</v>
      </c>
      <c r="G425" s="106" t="s">
        <v>116</v>
      </c>
      <c r="H425" s="107">
        <v>28.65</v>
      </c>
      <c r="I425" s="108"/>
      <c r="J425" s="109">
        <f>ROUND($I$425*$H$425,2)</f>
        <v>0</v>
      </c>
      <c r="K425" s="105" t="s">
        <v>303</v>
      </c>
      <c r="L425" s="32"/>
      <c r="M425" s="110"/>
      <c r="N425" s="111" t="s">
        <v>31</v>
      </c>
      <c r="O425" s="17"/>
      <c r="P425" s="17"/>
      <c r="Q425" s="112">
        <v>0</v>
      </c>
      <c r="R425" s="112">
        <f>$Q$425*$H$425</f>
        <v>0</v>
      </c>
      <c r="S425" s="112">
        <v>0</v>
      </c>
      <c r="T425" s="113">
        <f>$S$425*$H$425</f>
        <v>0</v>
      </c>
      <c r="AR425" s="49" t="s">
        <v>78</v>
      </c>
      <c r="AT425" s="49" t="s">
        <v>75</v>
      </c>
      <c r="AU425" s="49" t="s">
        <v>82</v>
      </c>
      <c r="AY425" s="5" t="s">
        <v>73</v>
      </c>
      <c r="BE425" s="114">
        <f>IF($N$425="základní",$J$425,0)</f>
        <v>0</v>
      </c>
      <c r="BF425" s="114">
        <f>IF($N$425="snížená",$J$425,0)</f>
        <v>0</v>
      </c>
      <c r="BG425" s="114">
        <f>IF($N$425="zákl. přenesená",$J$425,0)</f>
        <v>0</v>
      </c>
      <c r="BH425" s="114">
        <f>IF($N$425="sníž. přenesená",$J$425,0)</f>
        <v>0</v>
      </c>
      <c r="BI425" s="114">
        <f>IF($N$425="nulová",$J$425,0)</f>
        <v>0</v>
      </c>
      <c r="BJ425" s="49" t="s">
        <v>8</v>
      </c>
      <c r="BK425" s="114">
        <f>ROUND($I$425*$H$425,2)</f>
        <v>0</v>
      </c>
      <c r="BL425" s="49" t="s">
        <v>78</v>
      </c>
      <c r="BM425" s="49" t="s">
        <v>683</v>
      </c>
    </row>
    <row r="426" spans="2:47" s="5" customFormat="1" ht="16.5" customHeight="1">
      <c r="B426" s="16"/>
      <c r="C426" s="17"/>
      <c r="D426" s="115" t="s">
        <v>79</v>
      </c>
      <c r="E426" s="17"/>
      <c r="F426" s="116" t="s">
        <v>181</v>
      </c>
      <c r="G426" s="17"/>
      <c r="H426" s="17"/>
      <c r="J426" s="17"/>
      <c r="K426" s="17"/>
      <c r="L426" s="32"/>
      <c r="M426" s="35"/>
      <c r="N426" s="17"/>
      <c r="O426" s="17"/>
      <c r="P426" s="17"/>
      <c r="Q426" s="17"/>
      <c r="R426" s="17"/>
      <c r="S426" s="17"/>
      <c r="T426" s="36"/>
      <c r="AT426" s="5" t="s">
        <v>79</v>
      </c>
      <c r="AU426" s="5" t="s">
        <v>82</v>
      </c>
    </row>
    <row r="427" spans="2:65" s="5" customFormat="1" ht="15.75" customHeight="1">
      <c r="B427" s="16"/>
      <c r="C427" s="103" t="s">
        <v>250</v>
      </c>
      <c r="D427" s="103" t="s">
        <v>75</v>
      </c>
      <c r="E427" s="104" t="s">
        <v>183</v>
      </c>
      <c r="F427" s="105" t="s">
        <v>184</v>
      </c>
      <c r="G427" s="106" t="s">
        <v>116</v>
      </c>
      <c r="H427" s="107">
        <v>830.85</v>
      </c>
      <c r="I427" s="108"/>
      <c r="J427" s="109">
        <f>ROUND($I$427*$H$427,2)</f>
        <v>0</v>
      </c>
      <c r="K427" s="105" t="s">
        <v>303</v>
      </c>
      <c r="L427" s="32"/>
      <c r="M427" s="110"/>
      <c r="N427" s="111" t="s">
        <v>31</v>
      </c>
      <c r="O427" s="17"/>
      <c r="P427" s="17"/>
      <c r="Q427" s="112">
        <v>0</v>
      </c>
      <c r="R427" s="112">
        <f>$Q$427*$H$427</f>
        <v>0</v>
      </c>
      <c r="S427" s="112">
        <v>0</v>
      </c>
      <c r="T427" s="113">
        <f>$S$427*$H$427</f>
        <v>0</v>
      </c>
      <c r="AR427" s="49" t="s">
        <v>78</v>
      </c>
      <c r="AT427" s="49" t="s">
        <v>75</v>
      </c>
      <c r="AU427" s="49" t="s">
        <v>82</v>
      </c>
      <c r="AY427" s="5" t="s">
        <v>73</v>
      </c>
      <c r="BE427" s="114">
        <f>IF($N$427="základní",$J$427,0)</f>
        <v>0</v>
      </c>
      <c r="BF427" s="114">
        <f>IF($N$427="snížená",$J$427,0)</f>
        <v>0</v>
      </c>
      <c r="BG427" s="114">
        <f>IF($N$427="zákl. přenesená",$J$427,0)</f>
        <v>0</v>
      </c>
      <c r="BH427" s="114">
        <f>IF($N$427="sníž. přenesená",$J$427,0)</f>
        <v>0</v>
      </c>
      <c r="BI427" s="114">
        <f>IF($N$427="nulová",$J$427,0)</f>
        <v>0</v>
      </c>
      <c r="BJ427" s="49" t="s">
        <v>8</v>
      </c>
      <c r="BK427" s="114">
        <f>ROUND($I$427*$H$427,2)</f>
        <v>0</v>
      </c>
      <c r="BL427" s="49" t="s">
        <v>78</v>
      </c>
      <c r="BM427" s="49" t="s">
        <v>684</v>
      </c>
    </row>
    <row r="428" spans="2:47" s="5" customFormat="1" ht="27" customHeight="1">
      <c r="B428" s="16"/>
      <c r="C428" s="17"/>
      <c r="D428" s="115" t="s">
        <v>79</v>
      </c>
      <c r="E428" s="17"/>
      <c r="F428" s="116" t="s">
        <v>185</v>
      </c>
      <c r="G428" s="17"/>
      <c r="H428" s="17"/>
      <c r="J428" s="17"/>
      <c r="K428" s="17"/>
      <c r="L428" s="32"/>
      <c r="M428" s="35"/>
      <c r="N428" s="17"/>
      <c r="O428" s="17"/>
      <c r="P428" s="17"/>
      <c r="Q428" s="17"/>
      <c r="R428" s="17"/>
      <c r="S428" s="17"/>
      <c r="T428" s="36"/>
      <c r="AT428" s="5" t="s">
        <v>79</v>
      </c>
      <c r="AU428" s="5" t="s">
        <v>82</v>
      </c>
    </row>
    <row r="429" spans="2:51" s="5" customFormat="1" ht="15.75" customHeight="1">
      <c r="B429" s="119"/>
      <c r="C429" s="120"/>
      <c r="D429" s="117" t="s">
        <v>81</v>
      </c>
      <c r="E429" s="120"/>
      <c r="F429" s="121" t="s">
        <v>685</v>
      </c>
      <c r="G429" s="120"/>
      <c r="H429" s="122">
        <v>830.85</v>
      </c>
      <c r="J429" s="120"/>
      <c r="K429" s="120"/>
      <c r="L429" s="123"/>
      <c r="M429" s="124"/>
      <c r="N429" s="120"/>
      <c r="O429" s="120"/>
      <c r="P429" s="120"/>
      <c r="Q429" s="120"/>
      <c r="R429" s="120"/>
      <c r="S429" s="120"/>
      <c r="T429" s="125"/>
      <c r="AT429" s="126" t="s">
        <v>81</v>
      </c>
      <c r="AU429" s="126" t="s">
        <v>82</v>
      </c>
      <c r="AV429" s="126" t="s">
        <v>43</v>
      </c>
      <c r="AW429" s="126" t="s">
        <v>51</v>
      </c>
      <c r="AX429" s="126" t="s">
        <v>8</v>
      </c>
      <c r="AY429" s="126" t="s">
        <v>73</v>
      </c>
    </row>
    <row r="430" spans="2:65" s="5" customFormat="1" ht="15.75" customHeight="1">
      <c r="B430" s="16"/>
      <c r="C430" s="103" t="s">
        <v>251</v>
      </c>
      <c r="D430" s="103" t="s">
        <v>75</v>
      </c>
      <c r="E430" s="104" t="s">
        <v>293</v>
      </c>
      <c r="F430" s="105" t="s">
        <v>294</v>
      </c>
      <c r="G430" s="106" t="s">
        <v>116</v>
      </c>
      <c r="H430" s="107">
        <v>4.9</v>
      </c>
      <c r="I430" s="108"/>
      <c r="J430" s="109">
        <f>ROUND($I$430*$H$430,2)</f>
        <v>0</v>
      </c>
      <c r="K430" s="105" t="s">
        <v>303</v>
      </c>
      <c r="L430" s="32"/>
      <c r="M430" s="110"/>
      <c r="N430" s="111" t="s">
        <v>31</v>
      </c>
      <c r="O430" s="17"/>
      <c r="P430" s="17"/>
      <c r="Q430" s="112">
        <v>0</v>
      </c>
      <c r="R430" s="112">
        <f>$Q$430*$H$430</f>
        <v>0</v>
      </c>
      <c r="S430" s="112">
        <v>0</v>
      </c>
      <c r="T430" s="113">
        <f>$S$430*$H$430</f>
        <v>0</v>
      </c>
      <c r="AR430" s="49" t="s">
        <v>78</v>
      </c>
      <c r="AT430" s="49" t="s">
        <v>75</v>
      </c>
      <c r="AU430" s="49" t="s">
        <v>82</v>
      </c>
      <c r="AY430" s="5" t="s">
        <v>73</v>
      </c>
      <c r="BE430" s="114">
        <f>IF($N$430="základní",$J$430,0)</f>
        <v>0</v>
      </c>
      <c r="BF430" s="114">
        <f>IF($N$430="snížená",$J$430,0)</f>
        <v>0</v>
      </c>
      <c r="BG430" s="114">
        <f>IF($N$430="zákl. přenesená",$J$430,0)</f>
        <v>0</v>
      </c>
      <c r="BH430" s="114">
        <f>IF($N$430="sníž. přenesená",$J$430,0)</f>
        <v>0</v>
      </c>
      <c r="BI430" s="114">
        <f>IF($N$430="nulová",$J$430,0)</f>
        <v>0</v>
      </c>
      <c r="BJ430" s="49" t="s">
        <v>8</v>
      </c>
      <c r="BK430" s="114">
        <f>ROUND($I$430*$H$430,2)</f>
        <v>0</v>
      </c>
      <c r="BL430" s="49" t="s">
        <v>78</v>
      </c>
      <c r="BM430" s="49" t="s">
        <v>686</v>
      </c>
    </row>
    <row r="431" spans="2:47" s="5" customFormat="1" ht="16.5" customHeight="1">
      <c r="B431" s="16"/>
      <c r="C431" s="17"/>
      <c r="D431" s="115" t="s">
        <v>79</v>
      </c>
      <c r="E431" s="17"/>
      <c r="F431" s="116" t="s">
        <v>295</v>
      </c>
      <c r="G431" s="17"/>
      <c r="H431" s="17"/>
      <c r="J431" s="17"/>
      <c r="K431" s="17"/>
      <c r="L431" s="32"/>
      <c r="M431" s="35"/>
      <c r="N431" s="17"/>
      <c r="O431" s="17"/>
      <c r="P431" s="17"/>
      <c r="Q431" s="17"/>
      <c r="R431" s="17"/>
      <c r="S431" s="17"/>
      <c r="T431" s="36"/>
      <c r="AT431" s="5" t="s">
        <v>79</v>
      </c>
      <c r="AU431" s="5" t="s">
        <v>82</v>
      </c>
    </row>
    <row r="432" spans="2:65" s="5" customFormat="1" ht="15.75" customHeight="1">
      <c r="B432" s="16"/>
      <c r="C432" s="103" t="s">
        <v>113</v>
      </c>
      <c r="D432" s="103" t="s">
        <v>75</v>
      </c>
      <c r="E432" s="104" t="s">
        <v>687</v>
      </c>
      <c r="F432" s="105" t="s">
        <v>688</v>
      </c>
      <c r="G432" s="106" t="s">
        <v>116</v>
      </c>
      <c r="H432" s="107">
        <v>23.75</v>
      </c>
      <c r="I432" s="108"/>
      <c r="J432" s="109">
        <f>ROUND($I$432*$H$432,2)</f>
        <v>0</v>
      </c>
      <c r="K432" s="105" t="s">
        <v>303</v>
      </c>
      <c r="L432" s="32"/>
      <c r="M432" s="110"/>
      <c r="N432" s="111" t="s">
        <v>31</v>
      </c>
      <c r="O432" s="17"/>
      <c r="P432" s="17"/>
      <c r="Q432" s="112">
        <v>0</v>
      </c>
      <c r="R432" s="112">
        <f>$Q$432*$H$432</f>
        <v>0</v>
      </c>
      <c r="S432" s="112">
        <v>0</v>
      </c>
      <c r="T432" s="113">
        <f>$S$432*$H$432</f>
        <v>0</v>
      </c>
      <c r="AR432" s="49" t="s">
        <v>78</v>
      </c>
      <c r="AT432" s="49" t="s">
        <v>75</v>
      </c>
      <c r="AU432" s="49" t="s">
        <v>82</v>
      </c>
      <c r="AY432" s="5" t="s">
        <v>73</v>
      </c>
      <c r="BE432" s="114">
        <f>IF($N$432="základní",$J$432,0)</f>
        <v>0</v>
      </c>
      <c r="BF432" s="114">
        <f>IF($N$432="snížená",$J$432,0)</f>
        <v>0</v>
      </c>
      <c r="BG432" s="114">
        <f>IF($N$432="zákl. přenesená",$J$432,0)</f>
        <v>0</v>
      </c>
      <c r="BH432" s="114">
        <f>IF($N$432="sníž. přenesená",$J$432,0)</f>
        <v>0</v>
      </c>
      <c r="BI432" s="114">
        <f>IF($N$432="nulová",$J$432,0)</f>
        <v>0</v>
      </c>
      <c r="BJ432" s="49" t="s">
        <v>8</v>
      </c>
      <c r="BK432" s="114">
        <f>ROUND($I$432*$H$432,2)</f>
        <v>0</v>
      </c>
      <c r="BL432" s="49" t="s">
        <v>78</v>
      </c>
      <c r="BM432" s="49" t="s">
        <v>689</v>
      </c>
    </row>
    <row r="433" spans="2:47" s="5" customFormat="1" ht="16.5" customHeight="1">
      <c r="B433" s="16"/>
      <c r="C433" s="17"/>
      <c r="D433" s="115" t="s">
        <v>79</v>
      </c>
      <c r="E433" s="17"/>
      <c r="F433" s="116" t="s">
        <v>690</v>
      </c>
      <c r="G433" s="17"/>
      <c r="H433" s="17"/>
      <c r="J433" s="17"/>
      <c r="K433" s="17"/>
      <c r="L433" s="32"/>
      <c r="M433" s="35"/>
      <c r="N433" s="17"/>
      <c r="O433" s="17"/>
      <c r="P433" s="17"/>
      <c r="Q433" s="17"/>
      <c r="R433" s="17"/>
      <c r="S433" s="17"/>
      <c r="T433" s="36"/>
      <c r="AT433" s="5" t="s">
        <v>79</v>
      </c>
      <c r="AU433" s="5" t="s">
        <v>82</v>
      </c>
    </row>
    <row r="434" spans="2:65" s="5" customFormat="1" ht="15.75" customHeight="1">
      <c r="B434" s="16"/>
      <c r="C434" s="103" t="s">
        <v>13</v>
      </c>
      <c r="D434" s="103" t="s">
        <v>75</v>
      </c>
      <c r="E434" s="104" t="s">
        <v>691</v>
      </c>
      <c r="F434" s="105" t="s">
        <v>692</v>
      </c>
      <c r="G434" s="106" t="s">
        <v>116</v>
      </c>
      <c r="H434" s="107">
        <v>2814.576</v>
      </c>
      <c r="I434" s="108"/>
      <c r="J434" s="109">
        <f>ROUND($I$434*$H$434,2)</f>
        <v>0</v>
      </c>
      <c r="K434" s="105" t="s">
        <v>303</v>
      </c>
      <c r="L434" s="32"/>
      <c r="M434" s="110"/>
      <c r="N434" s="111" t="s">
        <v>31</v>
      </c>
      <c r="O434" s="17"/>
      <c r="P434" s="17"/>
      <c r="Q434" s="112">
        <v>0</v>
      </c>
      <c r="R434" s="112">
        <f>$Q$434*$H$434</f>
        <v>0</v>
      </c>
      <c r="S434" s="112">
        <v>0</v>
      </c>
      <c r="T434" s="113">
        <f>$S$434*$H$434</f>
        <v>0</v>
      </c>
      <c r="AR434" s="49" t="s">
        <v>78</v>
      </c>
      <c r="AT434" s="49" t="s">
        <v>75</v>
      </c>
      <c r="AU434" s="49" t="s">
        <v>82</v>
      </c>
      <c r="AY434" s="5" t="s">
        <v>73</v>
      </c>
      <c r="BE434" s="114">
        <f>IF($N$434="základní",$J$434,0)</f>
        <v>0</v>
      </c>
      <c r="BF434" s="114">
        <f>IF($N$434="snížená",$J$434,0)</f>
        <v>0</v>
      </c>
      <c r="BG434" s="114">
        <f>IF($N$434="zákl. přenesená",$J$434,0)</f>
        <v>0</v>
      </c>
      <c r="BH434" s="114">
        <f>IF($N$434="sníž. přenesená",$J$434,0)</f>
        <v>0</v>
      </c>
      <c r="BI434" s="114">
        <f>IF($N$434="nulová",$J$434,0)</f>
        <v>0</v>
      </c>
      <c r="BJ434" s="49" t="s">
        <v>8</v>
      </c>
      <c r="BK434" s="114">
        <f>ROUND($I$434*$H$434,2)</f>
        <v>0</v>
      </c>
      <c r="BL434" s="49" t="s">
        <v>78</v>
      </c>
      <c r="BM434" s="49" t="s">
        <v>693</v>
      </c>
    </row>
    <row r="435" spans="2:47" s="5" customFormat="1" ht="16.5" customHeight="1">
      <c r="B435" s="16"/>
      <c r="C435" s="17"/>
      <c r="D435" s="115" t="s">
        <v>79</v>
      </c>
      <c r="E435" s="17"/>
      <c r="F435" s="116" t="s">
        <v>694</v>
      </c>
      <c r="G435" s="17"/>
      <c r="H435" s="17"/>
      <c r="J435" s="17"/>
      <c r="K435" s="17"/>
      <c r="L435" s="32"/>
      <c r="M435" s="35"/>
      <c r="N435" s="17"/>
      <c r="O435" s="17"/>
      <c r="P435" s="17"/>
      <c r="Q435" s="17"/>
      <c r="R435" s="17"/>
      <c r="S435" s="17"/>
      <c r="T435" s="36"/>
      <c r="AT435" s="5" t="s">
        <v>79</v>
      </c>
      <c r="AU435" s="5" t="s">
        <v>82</v>
      </c>
    </row>
    <row r="436" spans="2:51" s="5" customFormat="1" ht="15.75" customHeight="1">
      <c r="B436" s="119"/>
      <c r="C436" s="120"/>
      <c r="D436" s="117" t="s">
        <v>81</v>
      </c>
      <c r="E436" s="120"/>
      <c r="F436" s="121" t="s">
        <v>695</v>
      </c>
      <c r="G436" s="120"/>
      <c r="H436" s="122">
        <v>2814.576</v>
      </c>
      <c r="J436" s="120"/>
      <c r="K436" s="120"/>
      <c r="L436" s="123"/>
      <c r="M436" s="124"/>
      <c r="N436" s="120"/>
      <c r="O436" s="120"/>
      <c r="P436" s="120"/>
      <c r="Q436" s="120"/>
      <c r="R436" s="120"/>
      <c r="S436" s="120"/>
      <c r="T436" s="125"/>
      <c r="AT436" s="126" t="s">
        <v>81</v>
      </c>
      <c r="AU436" s="126" t="s">
        <v>82</v>
      </c>
      <c r="AV436" s="126" t="s">
        <v>43</v>
      </c>
      <c r="AW436" s="126" t="s">
        <v>51</v>
      </c>
      <c r="AX436" s="126" t="s">
        <v>8</v>
      </c>
      <c r="AY436" s="126" t="s">
        <v>73</v>
      </c>
    </row>
    <row r="437" spans="2:63" s="90" customFormat="1" ht="37.5" customHeight="1">
      <c r="B437" s="91"/>
      <c r="C437" s="92"/>
      <c r="D437" s="92" t="s">
        <v>41</v>
      </c>
      <c r="E437" s="93" t="s">
        <v>191</v>
      </c>
      <c r="F437" s="93" t="s">
        <v>192</v>
      </c>
      <c r="G437" s="92"/>
      <c r="H437" s="92"/>
      <c r="J437" s="94">
        <f>$BK$437</f>
        <v>0</v>
      </c>
      <c r="K437" s="92"/>
      <c r="L437" s="95"/>
      <c r="M437" s="96"/>
      <c r="N437" s="92"/>
      <c r="O437" s="92"/>
      <c r="P437" s="97">
        <f>$P$438</f>
        <v>0</v>
      </c>
      <c r="Q437" s="92"/>
      <c r="R437" s="97">
        <f>$R$438</f>
        <v>0.33057000000000003</v>
      </c>
      <c r="S437" s="92"/>
      <c r="T437" s="98">
        <f>$T$438</f>
        <v>0</v>
      </c>
      <c r="AR437" s="99" t="s">
        <v>43</v>
      </c>
      <c r="AT437" s="99" t="s">
        <v>41</v>
      </c>
      <c r="AU437" s="99" t="s">
        <v>42</v>
      </c>
      <c r="AY437" s="99" t="s">
        <v>73</v>
      </c>
      <c r="BK437" s="100">
        <f>$BK$438</f>
        <v>0</v>
      </c>
    </row>
    <row r="438" spans="2:63" s="90" customFormat="1" ht="21" customHeight="1">
      <c r="B438" s="91"/>
      <c r="C438" s="92"/>
      <c r="D438" s="92" t="s">
        <v>41</v>
      </c>
      <c r="E438" s="101" t="s">
        <v>206</v>
      </c>
      <c r="F438" s="101" t="s">
        <v>207</v>
      </c>
      <c r="G438" s="92"/>
      <c r="H438" s="92"/>
      <c r="J438" s="102">
        <f>$BK$438</f>
        <v>0</v>
      </c>
      <c r="K438" s="92"/>
      <c r="L438" s="95"/>
      <c r="M438" s="96"/>
      <c r="N438" s="92"/>
      <c r="O438" s="92"/>
      <c r="P438" s="97">
        <f>SUM($P$439:$P$446)</f>
        <v>0</v>
      </c>
      <c r="Q438" s="92"/>
      <c r="R438" s="97">
        <f>SUM($R$439:$R$446)</f>
        <v>0.33057000000000003</v>
      </c>
      <c r="S438" s="92"/>
      <c r="T438" s="98">
        <f>SUM($T$439:$T$446)</f>
        <v>0</v>
      </c>
      <c r="AR438" s="99" t="s">
        <v>43</v>
      </c>
      <c r="AT438" s="99" t="s">
        <v>41</v>
      </c>
      <c r="AU438" s="99" t="s">
        <v>8</v>
      </c>
      <c r="AY438" s="99" t="s">
        <v>73</v>
      </c>
      <c r="BK438" s="100">
        <f>SUM($BK$439:$BK$446)</f>
        <v>0</v>
      </c>
    </row>
    <row r="439" spans="2:65" s="5" customFormat="1" ht="15.75" customHeight="1">
      <c r="B439" s="16"/>
      <c r="C439" s="103" t="s">
        <v>255</v>
      </c>
      <c r="D439" s="103" t="s">
        <v>75</v>
      </c>
      <c r="E439" s="104" t="s">
        <v>696</v>
      </c>
      <c r="F439" s="105" t="s">
        <v>697</v>
      </c>
      <c r="G439" s="106" t="s">
        <v>76</v>
      </c>
      <c r="H439" s="107">
        <v>1.5</v>
      </c>
      <c r="I439" s="108"/>
      <c r="J439" s="109">
        <f>ROUND($I$439*$H$439,2)</f>
        <v>0</v>
      </c>
      <c r="K439" s="105" t="s">
        <v>303</v>
      </c>
      <c r="L439" s="32"/>
      <c r="M439" s="110"/>
      <c r="N439" s="111" t="s">
        <v>31</v>
      </c>
      <c r="O439" s="17"/>
      <c r="P439" s="17"/>
      <c r="Q439" s="112">
        <v>0.00038</v>
      </c>
      <c r="R439" s="112">
        <f>$Q$439*$H$439</f>
        <v>0.00057</v>
      </c>
      <c r="S439" s="112">
        <v>0</v>
      </c>
      <c r="T439" s="113">
        <f>$S$439*$H$439</f>
        <v>0</v>
      </c>
      <c r="AR439" s="49" t="s">
        <v>96</v>
      </c>
      <c r="AT439" s="49" t="s">
        <v>75</v>
      </c>
      <c r="AU439" s="49" t="s">
        <v>43</v>
      </c>
      <c r="AY439" s="5" t="s">
        <v>73</v>
      </c>
      <c r="BE439" s="114">
        <f>IF($N$439="základní",$J$439,0)</f>
        <v>0</v>
      </c>
      <c r="BF439" s="114">
        <f>IF($N$439="snížená",$J$439,0)</f>
        <v>0</v>
      </c>
      <c r="BG439" s="114">
        <f>IF($N$439="zákl. přenesená",$J$439,0)</f>
        <v>0</v>
      </c>
      <c r="BH439" s="114">
        <f>IF($N$439="sníž. přenesená",$J$439,0)</f>
        <v>0</v>
      </c>
      <c r="BI439" s="114">
        <f>IF($N$439="nulová",$J$439,0)</f>
        <v>0</v>
      </c>
      <c r="BJ439" s="49" t="s">
        <v>8</v>
      </c>
      <c r="BK439" s="114">
        <f>ROUND($I$439*$H$439,2)</f>
        <v>0</v>
      </c>
      <c r="BL439" s="49" t="s">
        <v>96</v>
      </c>
      <c r="BM439" s="49" t="s">
        <v>698</v>
      </c>
    </row>
    <row r="440" spans="2:47" s="5" customFormat="1" ht="16.5" customHeight="1">
      <c r="B440" s="16"/>
      <c r="C440" s="17"/>
      <c r="D440" s="115" t="s">
        <v>79</v>
      </c>
      <c r="E440" s="17"/>
      <c r="F440" s="116" t="s">
        <v>699</v>
      </c>
      <c r="G440" s="17"/>
      <c r="H440" s="17"/>
      <c r="J440" s="17"/>
      <c r="K440" s="17"/>
      <c r="L440" s="32"/>
      <c r="M440" s="35"/>
      <c r="N440" s="17"/>
      <c r="O440" s="17"/>
      <c r="P440" s="17"/>
      <c r="Q440" s="17"/>
      <c r="R440" s="17"/>
      <c r="S440" s="17"/>
      <c r="T440" s="36"/>
      <c r="AT440" s="5" t="s">
        <v>79</v>
      </c>
      <c r="AU440" s="5" t="s">
        <v>43</v>
      </c>
    </row>
    <row r="441" spans="2:51" s="5" customFormat="1" ht="15.75" customHeight="1">
      <c r="B441" s="119"/>
      <c r="C441" s="120"/>
      <c r="D441" s="117" t="s">
        <v>81</v>
      </c>
      <c r="E441" s="120"/>
      <c r="F441" s="121" t="s">
        <v>700</v>
      </c>
      <c r="G441" s="120"/>
      <c r="H441" s="122">
        <v>1.5</v>
      </c>
      <c r="J441" s="120"/>
      <c r="K441" s="120"/>
      <c r="L441" s="123"/>
      <c r="M441" s="124"/>
      <c r="N441" s="120"/>
      <c r="O441" s="120"/>
      <c r="P441" s="120"/>
      <c r="Q441" s="120"/>
      <c r="R441" s="120"/>
      <c r="S441" s="120"/>
      <c r="T441" s="125"/>
      <c r="AT441" s="126" t="s">
        <v>81</v>
      </c>
      <c r="AU441" s="126" t="s">
        <v>43</v>
      </c>
      <c r="AV441" s="126" t="s">
        <v>43</v>
      </c>
      <c r="AW441" s="126" t="s">
        <v>51</v>
      </c>
      <c r="AX441" s="126" t="s">
        <v>8</v>
      </c>
      <c r="AY441" s="126" t="s">
        <v>73</v>
      </c>
    </row>
    <row r="442" spans="2:65" s="5" customFormat="1" ht="15.75" customHeight="1">
      <c r="B442" s="16"/>
      <c r="C442" s="103" t="s">
        <v>256</v>
      </c>
      <c r="D442" s="103" t="s">
        <v>75</v>
      </c>
      <c r="E442" s="104" t="s">
        <v>701</v>
      </c>
      <c r="F442" s="105" t="s">
        <v>702</v>
      </c>
      <c r="G442" s="106" t="s">
        <v>138</v>
      </c>
      <c r="H442" s="107">
        <v>330</v>
      </c>
      <c r="I442" s="108"/>
      <c r="J442" s="109">
        <f>ROUND($I$442*$H$442,2)</f>
        <v>0</v>
      </c>
      <c r="K442" s="105"/>
      <c r="L442" s="32"/>
      <c r="M442" s="110"/>
      <c r="N442" s="111" t="s">
        <v>31</v>
      </c>
      <c r="O442" s="17"/>
      <c r="P442" s="17"/>
      <c r="Q442" s="112">
        <v>0.001</v>
      </c>
      <c r="R442" s="112">
        <f>$Q$442*$H$442</f>
        <v>0.33</v>
      </c>
      <c r="S442" s="112">
        <v>0</v>
      </c>
      <c r="T442" s="113">
        <f>$S$442*$H$442</f>
        <v>0</v>
      </c>
      <c r="AR442" s="49" t="s">
        <v>96</v>
      </c>
      <c r="AT442" s="49" t="s">
        <v>75</v>
      </c>
      <c r="AU442" s="49" t="s">
        <v>43</v>
      </c>
      <c r="AY442" s="5" t="s">
        <v>73</v>
      </c>
      <c r="BE442" s="114">
        <f>IF($N$442="základní",$J$442,0)</f>
        <v>0</v>
      </c>
      <c r="BF442" s="114">
        <f>IF($N$442="snížená",$J$442,0)</f>
        <v>0</v>
      </c>
      <c r="BG442" s="114">
        <f>IF($N$442="zákl. přenesená",$J$442,0)</f>
        <v>0</v>
      </c>
      <c r="BH442" s="114">
        <f>IF($N$442="sníž. přenesená",$J$442,0)</f>
        <v>0</v>
      </c>
      <c r="BI442" s="114">
        <f>IF($N$442="nulová",$J$442,0)</f>
        <v>0</v>
      </c>
      <c r="BJ442" s="49" t="s">
        <v>8</v>
      </c>
      <c r="BK442" s="114">
        <f>ROUND($I$442*$H$442,2)</f>
        <v>0</v>
      </c>
      <c r="BL442" s="49" t="s">
        <v>96</v>
      </c>
      <c r="BM442" s="49" t="s">
        <v>703</v>
      </c>
    </row>
    <row r="443" spans="2:47" s="5" customFormat="1" ht="16.5" customHeight="1">
      <c r="B443" s="16"/>
      <c r="C443" s="17"/>
      <c r="D443" s="115" t="s">
        <v>79</v>
      </c>
      <c r="E443" s="17"/>
      <c r="F443" s="116" t="s">
        <v>702</v>
      </c>
      <c r="G443" s="17"/>
      <c r="H443" s="17"/>
      <c r="J443" s="17"/>
      <c r="K443" s="17"/>
      <c r="L443" s="32"/>
      <c r="M443" s="35"/>
      <c r="N443" s="17"/>
      <c r="O443" s="17"/>
      <c r="P443" s="17"/>
      <c r="Q443" s="17"/>
      <c r="R443" s="17"/>
      <c r="S443" s="17"/>
      <c r="T443" s="36"/>
      <c r="AT443" s="5" t="s">
        <v>79</v>
      </c>
      <c r="AU443" s="5" t="s">
        <v>43</v>
      </c>
    </row>
    <row r="444" spans="2:51" s="5" customFormat="1" ht="15.75" customHeight="1">
      <c r="B444" s="119"/>
      <c r="C444" s="120"/>
      <c r="D444" s="117" t="s">
        <v>81</v>
      </c>
      <c r="E444" s="120"/>
      <c r="F444" s="121" t="s">
        <v>704</v>
      </c>
      <c r="G444" s="120"/>
      <c r="H444" s="122">
        <v>330</v>
      </c>
      <c r="J444" s="120"/>
      <c r="K444" s="120"/>
      <c r="L444" s="123"/>
      <c r="M444" s="124"/>
      <c r="N444" s="120"/>
      <c r="O444" s="120"/>
      <c r="P444" s="120"/>
      <c r="Q444" s="120"/>
      <c r="R444" s="120"/>
      <c r="S444" s="120"/>
      <c r="T444" s="125"/>
      <c r="AT444" s="126" t="s">
        <v>81</v>
      </c>
      <c r="AU444" s="126" t="s">
        <v>43</v>
      </c>
      <c r="AV444" s="126" t="s">
        <v>43</v>
      </c>
      <c r="AW444" s="126" t="s">
        <v>51</v>
      </c>
      <c r="AX444" s="126" t="s">
        <v>8</v>
      </c>
      <c r="AY444" s="126" t="s">
        <v>73</v>
      </c>
    </row>
    <row r="445" spans="2:65" s="5" customFormat="1" ht="15.75" customHeight="1">
      <c r="B445" s="16"/>
      <c r="C445" s="103" t="s">
        <v>265</v>
      </c>
      <c r="D445" s="103" t="s">
        <v>75</v>
      </c>
      <c r="E445" s="104" t="s">
        <v>216</v>
      </c>
      <c r="F445" s="105" t="s">
        <v>217</v>
      </c>
      <c r="G445" s="106" t="s">
        <v>116</v>
      </c>
      <c r="H445" s="107">
        <v>0.331</v>
      </c>
      <c r="I445" s="108"/>
      <c r="J445" s="109">
        <f>ROUND($I$445*$H$445,2)</f>
        <v>0</v>
      </c>
      <c r="K445" s="105" t="s">
        <v>303</v>
      </c>
      <c r="L445" s="32"/>
      <c r="M445" s="110"/>
      <c r="N445" s="111" t="s">
        <v>31</v>
      </c>
      <c r="O445" s="17"/>
      <c r="P445" s="17"/>
      <c r="Q445" s="112">
        <v>0</v>
      </c>
      <c r="R445" s="112">
        <f>$Q$445*$H$445</f>
        <v>0</v>
      </c>
      <c r="S445" s="112">
        <v>0</v>
      </c>
      <c r="T445" s="113">
        <f>$S$445*$H$445</f>
        <v>0</v>
      </c>
      <c r="AR445" s="49" t="s">
        <v>96</v>
      </c>
      <c r="AT445" s="49" t="s">
        <v>75</v>
      </c>
      <c r="AU445" s="49" t="s">
        <v>43</v>
      </c>
      <c r="AY445" s="5" t="s">
        <v>73</v>
      </c>
      <c r="BE445" s="114">
        <f>IF($N$445="základní",$J$445,0)</f>
        <v>0</v>
      </c>
      <c r="BF445" s="114">
        <f>IF($N$445="snížená",$J$445,0)</f>
        <v>0</v>
      </c>
      <c r="BG445" s="114">
        <f>IF($N$445="zákl. přenesená",$J$445,0)</f>
        <v>0</v>
      </c>
      <c r="BH445" s="114">
        <f>IF($N$445="sníž. přenesená",$J$445,0)</f>
        <v>0</v>
      </c>
      <c r="BI445" s="114">
        <f>IF($N$445="nulová",$J$445,0)</f>
        <v>0</v>
      </c>
      <c r="BJ445" s="49" t="s">
        <v>8</v>
      </c>
      <c r="BK445" s="114">
        <f>ROUND($I$445*$H$445,2)</f>
        <v>0</v>
      </c>
      <c r="BL445" s="49" t="s">
        <v>96</v>
      </c>
      <c r="BM445" s="49" t="s">
        <v>705</v>
      </c>
    </row>
    <row r="446" spans="2:47" s="5" customFormat="1" ht="27" customHeight="1">
      <c r="B446" s="16"/>
      <c r="C446" s="17"/>
      <c r="D446" s="115" t="s">
        <v>79</v>
      </c>
      <c r="E446" s="17"/>
      <c r="F446" s="116" t="s">
        <v>706</v>
      </c>
      <c r="G446" s="17"/>
      <c r="H446" s="17"/>
      <c r="J446" s="17"/>
      <c r="K446" s="17"/>
      <c r="L446" s="32"/>
      <c r="M446" s="153"/>
      <c r="N446" s="127"/>
      <c r="O446" s="127"/>
      <c r="P446" s="127"/>
      <c r="Q446" s="127"/>
      <c r="R446" s="127"/>
      <c r="S446" s="127"/>
      <c r="T446" s="154"/>
      <c r="AT446" s="5" t="s">
        <v>79</v>
      </c>
      <c r="AU446" s="5" t="s">
        <v>43</v>
      </c>
    </row>
    <row r="447" spans="2:12" s="5" customFormat="1" ht="7.5" customHeight="1">
      <c r="B447" s="27"/>
      <c r="C447" s="28"/>
      <c r="D447" s="28"/>
      <c r="E447" s="28"/>
      <c r="F447" s="28"/>
      <c r="G447" s="28"/>
      <c r="H447" s="28"/>
      <c r="I447" s="61"/>
      <c r="J447" s="28"/>
      <c r="K447" s="28"/>
      <c r="L447" s="32"/>
    </row>
    <row r="1047" s="2" customFormat="1" ht="14.25" customHeight="1"/>
  </sheetData>
  <sheetProtection password="CF7A" sheet="1" objects="1" scenarios="1" formatColumns="0" formatRows="0" sort="0" autoFilter="0"/>
  <autoFilter ref="C92:K92"/>
  <mergeCells count="12">
    <mergeCell ref="G1:H1"/>
    <mergeCell ref="L2:V2"/>
    <mergeCell ref="E7:H7"/>
    <mergeCell ref="E9:H9"/>
    <mergeCell ref="E11:H11"/>
    <mergeCell ref="E83:H83"/>
    <mergeCell ref="E85:H85"/>
    <mergeCell ref="E26:H26"/>
    <mergeCell ref="E47:H47"/>
    <mergeCell ref="E49:H49"/>
    <mergeCell ref="E51:H51"/>
    <mergeCell ref="E81:H81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</dc:creator>
  <cp:keywords/>
  <dc:description/>
  <cp:lastModifiedBy>Jendruscak, Michal</cp:lastModifiedBy>
  <cp:lastPrinted>2014-12-12T07:34:24Z</cp:lastPrinted>
  <dcterms:created xsi:type="dcterms:W3CDTF">2015-01-16T09:41:42Z</dcterms:created>
  <dcterms:modified xsi:type="dcterms:W3CDTF">2015-02-04T07:46:14Z</dcterms:modified>
  <cp:category/>
  <cp:version/>
  <cp:contentType/>
  <cp:contentStatus/>
</cp:coreProperties>
</file>