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0" windowWidth="13035" windowHeight="8955" activeTab="0"/>
  </bookViews>
  <sheets>
    <sheet name="SO02" sheetId="3" r:id="rId1"/>
  </sheets>
  <definedNames>
    <definedName name="_xlnm._FilterDatabase" localSheetId="0" hidden="1">'SO02'!$C$79:$K$79</definedName>
    <definedName name="_xlnm.Print_Area" localSheetId="0">'SO02'!$C$4:$J$36,'SO02'!$C$42:$J$61,'SO02'!$C$67:$K$151</definedName>
    <definedName name="_xlnm.Print_Titles" localSheetId="0">'SO02'!$79:$79</definedName>
  </definedNames>
  <calcPr calcId="145621"/>
</workbook>
</file>

<file path=xl/sharedStrings.xml><?xml version="1.0" encoding="utf-8"?>
<sst xmlns="http://schemas.openxmlformats.org/spreadsheetml/2006/main" count="727" uniqueCount="210">
  <si>
    <t>List obsahuje:</t>
  </si>
  <si>
    <t>False</t>
  </si>
  <si>
    <t>15</t>
  </si>
  <si>
    <t>v ---  níže se nacházejí doplnkové a pomocné údaje k sestavám  --- v</t>
  </si>
  <si>
    <t>Stavba:</t>
  </si>
  <si>
    <t>KSO:</t>
  </si>
  <si>
    <t>CC-CZ:</t>
  </si>
  <si>
    <t>1</t>
  </si>
  <si>
    <t>Místo:</t>
  </si>
  <si>
    <t xml:space="preserve"> </t>
  </si>
  <si>
    <t>Datum:</t>
  </si>
  <si>
    <t>10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</si>
  <si>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</si>
  <si>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</si>
  <si>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</si>
  <si>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</si>
  <si>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</si>
  <si>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</si>
  <si>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</si>
  <si>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Projektant:</t>
  </si>
  <si>
    <t>46347526</t>
  </si>
  <si>
    <t>Pöyry Environment a. s.</t>
  </si>
  <si>
    <t>CZ46347526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</si>
  <si>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</si>
  <si>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</si>
  <si>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</si>
  <si>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</si>
  <si>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</si>
  <si>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</si>
  <si>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</si>
  <si>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</si>
  <si>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</si>
  <si>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</si>
  <si>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</si>
  <si>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</si>
  <si>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</si>
  <si>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</si>
  <si>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</si>
  <si>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</si>
  <si>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</si>
  <si>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</si>
  <si>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</si>
  <si>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{63B7CFC9-3BF7-44E5-B372-9FF48914FB95}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</si>
  <si>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</si>
  <si>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</si>
  <si>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</si>
  <si>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</si>
  <si>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</si>
  <si>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</si>
  <si>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</si>
  <si>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</si>
  <si>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</si>
  <si>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</si>
  <si>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</si>
  <si>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</si>
  <si>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</si>
  <si>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</si>
  <si>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</si>
  <si>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</si>
  <si>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</si>
  <si>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</si>
  <si>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</si>
  <si>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</si>
  <si>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</si>
  <si>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</si>
  <si>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</si>
  <si>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</si>
  <si>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</si>
  <si>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</si>
  <si>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</si>
  <si>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</si>
  <si>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</si>
  <si>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</si>
  <si>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</si>
  <si>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111201102</t>
  </si>
  <si>
    <t>Odstranění křovin a stromů průměru kmene do 100 mm i s kořeny z celkové plochy přes 1000 do 10000 m2</t>
  </si>
  <si>
    <t>m2</t>
  </si>
  <si>
    <t>CS ÚRS 2013 02</t>
  </si>
  <si>
    <t>4</t>
  </si>
  <si>
    <t>PP</t>
  </si>
  <si>
    <t>Odstranění křovin a stromů s odstraněním kořenů průměru kmene do 100 mm do sklonu terénu 1 : 5, při celkové ploše přes 1 000 do 10 000 m2</t>
  </si>
  <si>
    <t>P</t>
  </si>
  <si>
    <t>VV</t>
  </si>
  <si>
    <t>3</t>
  </si>
  <si>
    <t>kus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</si>
  <si>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</si>
  <si>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</si>
  <si>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</si>
  <si>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</si>
  <si>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</si>
  <si>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</si>
  <si>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</si>
  <si>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</si>
  <si>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</si>
  <si>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</si>
  <si>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</si>
  <si>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</si>
  <si>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</si>
  <si>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R01</t>
  </si>
  <si>
    <t>Ostatní konstrukce a práce-bourání</t>
  </si>
  <si>
    <t>99</t>
  </si>
  <si>
    <t>Přesun hmot</t>
  </si>
  <si>
    <t>998324011</t>
  </si>
  <si>
    <t>Přesun hmot pro objekty související se sypanými hrázemi a vodní elektrárny</t>
  </si>
  <si>
    <t>t</t>
  </si>
  <si>
    <t>F2</t>
  </si>
  <si>
    <t>3338,6</t>
  </si>
  <si>
    <t>SO02 - SO 02 - Skrývky</t>
  </si>
  <si>
    <t>497337299</t>
  </si>
  <si>
    <t>PSC</t>
  </si>
  <si>
    <t xml:space="preserve">Poznámka k souboru cen:
1. Cenu -1104 lze použít jestliže se odstranění stromů a křovin neprovádí na holo. 2. Cena -1101 je určena i pro:     a) odstraňování křovin a stromů o průměru kmene do 100 mm z ploch, jejichž celková výměra je         větší než 1 000 m2 při sklonu terénu strmějším než 1 : 5;     b) LTM při jakékoliv celkové ploše jednotlivě přes 30 m2. 3. V ceně jsou započteny i náklady na případné nutné odklizení křovin a stromů na hromady na     vzdálenost do 50 m nebo naložení na dopravní prostředek. 4. Průměr kmenů stromů (křovin) se měří 0,15 m nad přilehlým terénem. 5. Množství jednotek se určí samostatně za každý objekt v m2 plochy rovné součtu půdorysných ploch     omezených obalovými křivkami korun jednotlivých stromů a křovin, popř. skupin stromů a křovin,     jejichž koruny se půdorysně překrývají. Jestliže by byl zmíněný součet ploch větší než půdorysná     plocha staveniště, počítá se pouze s plochou staveniště. </t>
  </si>
  <si>
    <t>3*2000</t>
  </si>
  <si>
    <t>121101101</t>
  </si>
  <si>
    <t>Sejmutí ornice s přemístěním na vzdálenost do 50 m</t>
  </si>
  <si>
    <t>m3</t>
  </si>
  <si>
    <t>343454625</t>
  </si>
  <si>
    <t>"odvoz do 500 m"</t>
  </si>
  <si>
    <t>"recyklační linka, VV pol. 1"                                     542,3</t>
  </si>
  <si>
    <t>"pravý břeh za odpadním korytem, VV pol. 2"          232,4</t>
  </si>
  <si>
    <t>"pravý břeh za odpadním korytem, VV pol. 3"          152,7</t>
  </si>
  <si>
    <t>"vedle pravobřežní komunikace, VV pol. 4"            383,3</t>
  </si>
  <si>
    <t>"SO 34, VV pol. 5"                                                   385,1</t>
  </si>
  <si>
    <t>"SO 14, VV pol. 7"                                                   91,5</t>
  </si>
  <si>
    <t>"SO 13, VV pol. 12"                                                 58,7</t>
  </si>
  <si>
    <t>"SO 52, VV pol. 13"                                                 17,7</t>
  </si>
  <si>
    <t>"SO 75, VV pol. 15"                                                 21,2</t>
  </si>
  <si>
    <t>"SO 09, VV pol. 16"                                                 27,3</t>
  </si>
  <si>
    <t>Mezisoučet</t>
  </si>
  <si>
    <t>"odvoz do 3000 m"</t>
  </si>
  <si>
    <t>"ZS VI, VV pol. 17"                                        44,0</t>
  </si>
  <si>
    <t>"SO 22, VV pol. 6"                                       115,2</t>
  </si>
  <si>
    <t>"SO 11, VV pol. 8"                                         55,7</t>
  </si>
  <si>
    <t>"SO 12, VV pol. 10"                                       81,7</t>
  </si>
  <si>
    <t>"SO 23 a SO 71, VV pol. 14"                      129,3</t>
  </si>
  <si>
    <t>"SO 06, VV pol. 11"                                      27,0</t>
  </si>
  <si>
    <t>"skrývka 300 mm, odvoz do 500 m"</t>
  </si>
  <si>
    <t>"SO 21, VV pol. 9"                                        973,5</t>
  </si>
  <si>
    <t>Součet</t>
  </si>
  <si>
    <t>121112012</t>
  </si>
  <si>
    <t>Sejmutí ornice tl vrstvy přes 150 mm ručně s odhozením do 3 m bez vodorovného přemístění</t>
  </si>
  <si>
    <t>-1483327942</t>
  </si>
  <si>
    <t>0,2*5 "v rámci ověření uložení stávajících sítí v podhrází, VV pol. 19.1"</t>
  </si>
  <si>
    <t>131201101</t>
  </si>
  <si>
    <t>Hloubení jam nezapažených v hornině tř. 3 objemu do 100 m3</t>
  </si>
  <si>
    <t>-614614907</t>
  </si>
  <si>
    <t>6 "v rámci ověření uložení stávajících sítí v podhrází, VV pol. 19.2"</t>
  </si>
  <si>
    <t>162301101</t>
  </si>
  <si>
    <t>Vodorovné přemístění do 500 m výkopku/sypaniny z horniny tř. 1 až 4</t>
  </si>
  <si>
    <t>-1030335179</t>
  </si>
  <si>
    <t>"skrývka 175 mm, odvoz do 500 m"           1912,2</t>
  </si>
  <si>
    <t>"skrývka 300 mm, odvoz do 500 m"           973,5</t>
  </si>
  <si>
    <t>" z MD3 na ZS II a ZS IV, VV pol. 22"        600</t>
  </si>
  <si>
    <t>162501102</t>
  </si>
  <si>
    <t>Vodorovné přemístění do 3000 m výkopku/sypaniny z horniny tř. 1 až 4</t>
  </si>
  <si>
    <t>-1512625938</t>
  </si>
  <si>
    <t>"skrývka 175 mm, odvoz do 3000 m"        452,9</t>
  </si>
  <si>
    <t>167101102</t>
  </si>
  <si>
    <t>Nakládání výkopku z hornin tř. 1 až 4 přes 100 m3</t>
  </si>
  <si>
    <t>1611569512</t>
  </si>
  <si>
    <t>F2+600</t>
  </si>
  <si>
    <t>171201201</t>
  </si>
  <si>
    <t>Uložení sypaniny na skládky</t>
  </si>
  <si>
    <t>-815652629</t>
  </si>
  <si>
    <t>174101101</t>
  </si>
  <si>
    <t>Zásyp jam, šachet rýh nebo kolem objektů sypaninou se zhutněním</t>
  </si>
  <si>
    <t>984485214</t>
  </si>
  <si>
    <t>6 "v rámci ověření uložení stávajících sítí v podhrází, VV pol. 19.3"</t>
  </si>
  <si>
    <t>184802311</t>
  </si>
  <si>
    <t>Chemické odplevelení před založením kultury nad 20 m2 postřikem na široko ve svahu do 1:1</t>
  </si>
  <si>
    <t>1879424028</t>
  </si>
  <si>
    <t>3*2000 "VV pol. 20"</t>
  </si>
  <si>
    <t>M</t>
  </si>
  <si>
    <t>R02</t>
  </si>
  <si>
    <t>dodávka fyziologického herbicidu, který nezanechává v půdě rezidua</t>
  </si>
  <si>
    <t>l</t>
  </si>
  <si>
    <t>838868118</t>
  </si>
  <si>
    <t>3*2000/100</t>
  </si>
  <si>
    <t>185802112</t>
  </si>
  <si>
    <t>Hnojení půdy vitahumem, kompostem nebo chlévskou mrvou v rovině a svahu do 1:5</t>
  </si>
  <si>
    <t>-502832272</t>
  </si>
  <si>
    <t>0,20*34,7 "VV pol. 21"</t>
  </si>
  <si>
    <t>185802122</t>
  </si>
  <si>
    <t>Hnojení půdy vitahumem, kompostem nebo chlévskou mrvou ve svahu do 1:2</t>
  </si>
  <si>
    <t>2041503653</t>
  </si>
  <si>
    <t>0,80*34,7 "VV pol. 21</t>
  </si>
  <si>
    <t>103715000</t>
  </si>
  <si>
    <t>substrát pro trávníky A  VL</t>
  </si>
  <si>
    <t>631679867</t>
  </si>
  <si>
    <t>(6,940+27,76)/0,8 "VV pol. 21"</t>
  </si>
  <si>
    <t>911381113</t>
  </si>
  <si>
    <t>m</t>
  </si>
  <si>
    <t>-97873595</t>
  </si>
  <si>
    <t>Poznámka k položce:
VV pol. 18</t>
  </si>
  <si>
    <t>-488169863</t>
  </si>
  <si>
    <t>R03</t>
  </si>
  <si>
    <t>Demontáž betonového silničního svodidla</t>
  </si>
  <si>
    <t>1705176052</t>
  </si>
  <si>
    <t>997211511</t>
  </si>
  <si>
    <t>Vodorovná doprava suti po suchu na vzdálenost do 1 km</t>
  </si>
  <si>
    <t>-23462902</t>
  </si>
  <si>
    <t>Vodorovná doprava suti nebo vybouraných hmot suti se složením a hrubým urovnáním, na vzdálenost do 1 km</t>
  </si>
  <si>
    <t xml:space="preserve">Poznámka k souboru cen:
1. Ceny nelze použít pro vodorovnou dopravu po železnici, po vodě nebo neobvyklými dopravními     prostředky. 2. Je-li na dopravní dráze pro vodorovnou dopravu překážka, pro kterou je nutné překládat suť nebo     vybourané hmoty z jednoho obvyklého dopravního prostředku na jiný, oceňuje se tato lomená doprava v     každém úseku samostatně. </t>
  </si>
  <si>
    <t>Poznámka k položce:
Odklizení bet. prefabrikátů na místo určené investorem. VV pol. 18</t>
  </si>
  <si>
    <t>1643681973</t>
  </si>
  <si>
    <t>1) Krycí list soupisu</t>
  </si>
  <si>
    <t>2) Rekapitulace</t>
  </si>
  <si>
    <t>3) Soupis prací</t>
  </si>
  <si>
    <t>VD šance - převedení extrémních povodní</t>
  </si>
  <si>
    <t>Betonový prefabrikát - svodidlo, dl. 2 m</t>
  </si>
  <si>
    <t>Osazení betonového svodidla, prefabrikované délky do 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</si>
</sst>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28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i/>
      <sz val="7"/>
      <color indexed="55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>
      <alignment/>
      <protection locked="0"/>
    </xf>
  </cellStyleXfs>
  <cellXfs count="179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ill="1" applyBorder="1" applyAlignment="1" applyProtection="1">
      <alignment horizontal="left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164" fontId="6" fillId="3" borderId="7" xfId="0" applyNumberFormat="1" applyFont="1" applyFill="1" applyBorder="1" applyAlignment="1" applyProtection="1">
      <alignment horizontal="right" vertical="center"/>
      <protection/>
    </xf>
    <xf numFmtId="0" fontId="0" fillId="3" borderId="5" xfId="0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right" vertical="center"/>
      <protection/>
    </xf>
    <xf numFmtId="165" fontId="8" fillId="0" borderId="0" xfId="0" applyNumberFormat="1" applyFont="1" applyAlignment="1" applyProtection="1">
      <alignment horizontal="right" vertical="center"/>
      <protection locked="0"/>
    </xf>
    <xf numFmtId="0" fontId="6" fillId="3" borderId="7" xfId="0" applyFont="1" applyFill="1" applyBorder="1" applyAlignment="1" applyProtection="1">
      <alignment horizontal="right" vertical="center"/>
      <protection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righ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 locked="0"/>
    </xf>
    <xf numFmtId="164" fontId="13" fillId="0" borderId="20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164" fontId="12" fillId="0" borderId="20" xfId="0" applyNumberFormat="1" applyFont="1" applyBorder="1" applyAlignment="1" applyProtection="1">
      <alignment horizontal="right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right"/>
      <protection/>
    </xf>
    <xf numFmtId="167" fontId="14" fillId="0" borderId="11" xfId="0" applyNumberFormat="1" applyFont="1" applyBorder="1" applyAlignment="1" applyProtection="1">
      <alignment horizontal="right"/>
      <protection/>
    </xf>
    <xf numFmtId="167" fontId="14" fillId="0" borderId="21" xfId="0" applyNumberFormat="1" applyFont="1" applyBorder="1" applyAlignment="1" applyProtection="1">
      <alignment horizontal="right"/>
      <protection/>
    </xf>
    <xf numFmtId="164" fontId="15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 horizontal="right"/>
      <protection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/>
    </xf>
    <xf numFmtId="167" fontId="16" fillId="0" borderId="0" xfId="0" applyNumberFormat="1" applyFont="1" applyAlignment="1" applyProtection="1">
      <alignment horizontal="right"/>
      <protection/>
    </xf>
    <xf numFmtId="167" fontId="16" fillId="0" borderId="13" xfId="0" applyNumberFormat="1" applyFont="1" applyBorder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 locked="0"/>
    </xf>
    <xf numFmtId="164" fontId="16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righ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8" fontId="0" fillId="0" borderId="22" xfId="0" applyNumberFormat="1" applyFont="1" applyBorder="1" applyAlignment="1" applyProtection="1">
      <alignment horizontal="right" vertical="center"/>
      <protection/>
    </xf>
    <xf numFmtId="164" fontId="0" fillId="4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2" xfId="0" applyNumberFormat="1" applyFont="1" applyBorder="1" applyAlignment="1" applyProtection="1">
      <alignment horizontal="right" vertical="center"/>
      <protection/>
    </xf>
    <xf numFmtId="0" fontId="8" fillId="4" borderId="2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167" fontId="8" fillId="0" borderId="0" xfId="0" applyNumberFormat="1" applyFont="1" applyAlignment="1" applyProtection="1">
      <alignment horizontal="right" vertical="center"/>
      <protection/>
    </xf>
    <xf numFmtId="167" fontId="8" fillId="0" borderId="13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/>
      <protection/>
    </xf>
    <xf numFmtId="167" fontId="8" fillId="0" borderId="20" xfId="0" applyNumberFormat="1" applyFont="1" applyBorder="1" applyAlignment="1" applyProtection="1">
      <alignment horizontal="right" vertical="center"/>
      <protection/>
    </xf>
    <xf numFmtId="167" fontId="8" fillId="0" borderId="23" xfId="0" applyNumberFormat="1" applyFont="1" applyBorder="1" applyAlignment="1" applyProtection="1">
      <alignment horizontal="righ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8" fontId="24" fillId="0" borderId="22" xfId="0" applyNumberFormat="1" applyFont="1" applyBorder="1" applyAlignment="1" applyProtection="1">
      <alignment horizontal="right" vertical="center"/>
      <protection/>
    </xf>
    <xf numFmtId="164" fontId="24" fillId="4" borderId="22" xfId="0" applyNumberFormat="1" applyFont="1" applyFill="1" applyBorder="1" applyAlignment="1" applyProtection="1">
      <alignment horizontal="right" vertical="center"/>
      <protection locked="0"/>
    </xf>
    <xf numFmtId="164" fontId="24" fillId="0" borderId="22" xfId="0" applyNumberFormat="1" applyFont="1" applyBorder="1" applyAlignment="1" applyProtection="1">
      <alignment horizontal="right" vertical="center"/>
      <protection/>
    </xf>
    <xf numFmtId="0" fontId="24" fillId="0" borderId="4" xfId="0" applyFont="1" applyBorder="1" applyAlignment="1" applyProtection="1">
      <alignment horizontal="left" vertical="center"/>
      <protection locked="0"/>
    </xf>
    <xf numFmtId="0" fontId="24" fillId="4" borderId="2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26" fillId="2" borderId="0" xfId="20" applyFill="1" applyAlignment="1" applyProtection="1">
      <alignment horizontal="left" vertical="top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27" fillId="2" borderId="0" xfId="2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7" fillId="2" borderId="0" xfId="2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3088" name="Obrázek 1" descr="D:\KROSplusData\System\Temp\rad5BB9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2"/>
  <sheetViews>
    <sheetView showGridLines="0" tabSelected="1" workbookViewId="0" topLeftCell="A1">
      <pane ySplit="1" topLeftCell="A127" activePane="bottomLeft" state="frozen"/>
      <selection pane="bottomLeft" activeCell="F154" sqref="F15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4"/>
      <c r="B1" s="166"/>
      <c r="C1" s="166"/>
      <c r="D1" s="165" t="s">
        <v>0</v>
      </c>
      <c r="E1" s="166"/>
      <c r="F1" s="167" t="s">
        <v>204</v>
      </c>
      <c r="G1" s="172" t="s">
        <v>205</v>
      </c>
      <c r="H1" s="172"/>
      <c r="I1" s="166"/>
      <c r="J1" s="167" t="s">
        <v>206</v>
      </c>
      <c r="K1" s="165"/>
      <c r="L1" s="167"/>
      <c r="M1" s="167"/>
      <c r="N1" s="167"/>
      <c r="O1" s="167"/>
      <c r="P1" s="167"/>
      <c r="Q1" s="167"/>
      <c r="R1" s="167"/>
      <c r="S1" s="167"/>
      <c r="T1" s="167"/>
      <c r="U1" s="164"/>
      <c r="V1" s="16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2" customFormat="1" ht="37.5" customHeight="1">
      <c r="C2" s="2"/>
      <c r="L2" s="173"/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2" t="s">
        <v>42</v>
      </c>
      <c r="AZ2" s="5" t="s">
        <v>105</v>
      </c>
      <c r="BA2" s="5" t="s">
        <v>9</v>
      </c>
      <c r="BB2" s="5" t="s">
        <v>9</v>
      </c>
      <c r="BC2" s="5" t="s">
        <v>106</v>
      </c>
      <c r="BD2" s="5" t="s">
        <v>41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47"/>
      <c r="J3" s="7"/>
      <c r="K3" s="8"/>
      <c r="AT3" s="2" t="s">
        <v>41</v>
      </c>
    </row>
    <row r="4" spans="2:46" s="2" customFormat="1" ht="37.5" customHeight="1">
      <c r="B4" s="9"/>
      <c r="C4" s="10"/>
      <c r="D4" s="11" t="s">
        <v>43</v>
      </c>
      <c r="E4" s="10"/>
      <c r="F4" s="10"/>
      <c r="G4" s="10"/>
      <c r="H4" s="10"/>
      <c r="J4" s="10"/>
      <c r="K4" s="12"/>
      <c r="M4" s="13" t="s">
        <v>3</v>
      </c>
      <c r="AT4" s="2" t="s">
        <v>1</v>
      </c>
    </row>
    <row r="5" spans="2:11" s="2" customFormat="1" ht="7.5" customHeight="1">
      <c r="B5" s="9"/>
      <c r="C5" s="10"/>
      <c r="D5" s="10"/>
      <c r="E5" s="10"/>
      <c r="F5" s="10"/>
      <c r="G5" s="10"/>
      <c r="H5" s="10"/>
      <c r="J5" s="10"/>
      <c r="K5" s="12"/>
    </row>
    <row r="6" spans="2:11" s="2" customFormat="1" ht="15.75" customHeight="1">
      <c r="B6" s="9"/>
      <c r="C6" s="10"/>
      <c r="D6" s="15" t="s">
        <v>4</v>
      </c>
      <c r="E6" s="10"/>
      <c r="F6" s="10"/>
      <c r="G6" s="10"/>
      <c r="H6" s="10"/>
      <c r="J6" s="10"/>
      <c r="K6" s="12"/>
    </row>
    <row r="7" spans="2:11" s="2" customFormat="1" ht="15.75" customHeight="1">
      <c r="B7" s="9"/>
      <c r="C7" s="10"/>
      <c r="D7" s="10"/>
      <c r="E7" s="175" t="s">
        <v>207</v>
      </c>
      <c r="F7" s="176"/>
      <c r="G7" s="176"/>
      <c r="H7" s="176"/>
      <c r="J7" s="10"/>
      <c r="K7" s="12"/>
    </row>
    <row r="8" spans="2:11" s="5" customFormat="1" ht="15.75" customHeight="1">
      <c r="B8" s="16"/>
      <c r="C8" s="17"/>
      <c r="D8" s="15" t="s">
        <v>44</v>
      </c>
      <c r="E8" s="17"/>
      <c r="F8" s="17"/>
      <c r="G8" s="17"/>
      <c r="H8" s="17"/>
      <c r="J8" s="17"/>
      <c r="K8" s="18"/>
    </row>
    <row r="9" spans="2:11" s="5" customFormat="1" ht="37.5" customHeight="1">
      <c r="B9" s="16"/>
      <c r="C9" s="17"/>
      <c r="D9" s="17"/>
      <c r="E9" s="170" t="s">
        <v>107</v>
      </c>
      <c r="F9" s="171"/>
      <c r="G9" s="171"/>
      <c r="H9" s="171"/>
      <c r="J9" s="17"/>
      <c r="K9" s="18"/>
    </row>
    <row r="10" spans="2:11" s="5" customFormat="1" ht="14.25" customHeight="1">
      <c r="B10" s="16"/>
      <c r="C10" s="17"/>
      <c r="D10" s="17"/>
      <c r="E10" s="17"/>
      <c r="F10" s="17"/>
      <c r="G10" s="17"/>
      <c r="H10" s="17"/>
      <c r="J10" s="17"/>
      <c r="K10" s="18"/>
    </row>
    <row r="11" spans="2:11" s="5" customFormat="1" ht="15" customHeight="1">
      <c r="B11" s="16"/>
      <c r="C11" s="17"/>
      <c r="D11" s="15" t="s">
        <v>5</v>
      </c>
      <c r="E11" s="17"/>
      <c r="F11" s="14"/>
      <c r="G11" s="17"/>
      <c r="H11" s="17"/>
      <c r="I11" s="48" t="s">
        <v>6</v>
      </c>
      <c r="J11" s="14"/>
      <c r="K11" s="18"/>
    </row>
    <row r="12" spans="2:11" s="5" customFormat="1" ht="15" customHeight="1">
      <c r="B12" s="16"/>
      <c r="C12" s="17"/>
      <c r="D12" s="15" t="s">
        <v>8</v>
      </c>
      <c r="E12" s="17"/>
      <c r="F12" s="14" t="s">
        <v>9</v>
      </c>
      <c r="G12" s="17"/>
      <c r="H12" s="17"/>
      <c r="I12" s="48" t="s">
        <v>10</v>
      </c>
      <c r="J12" s="169"/>
      <c r="K12" s="18"/>
    </row>
    <row r="13" spans="2:11" s="5" customFormat="1" ht="12" customHeight="1">
      <c r="B13" s="16"/>
      <c r="C13" s="17"/>
      <c r="D13" s="17"/>
      <c r="E13" s="17"/>
      <c r="F13" s="17"/>
      <c r="G13" s="17"/>
      <c r="H13" s="17"/>
      <c r="J13" s="17"/>
      <c r="K13" s="18"/>
    </row>
    <row r="14" spans="2:11" s="5" customFormat="1" ht="15" customHeight="1">
      <c r="B14" s="16"/>
      <c r="C14" s="17"/>
      <c r="D14" s="15" t="s">
        <v>12</v>
      </c>
      <c r="E14" s="17"/>
      <c r="F14" s="17"/>
      <c r="G14" s="17"/>
      <c r="H14" s="17"/>
      <c r="I14" s="48" t="s">
        <v>13</v>
      </c>
      <c r="J14" s="14" t="s">
        <v>14</v>
      </c>
      <c r="K14" s="18"/>
    </row>
    <row r="15" spans="2:11" s="5" customFormat="1" ht="18.75" customHeight="1">
      <c r="B15" s="16"/>
      <c r="C15" s="17"/>
      <c r="D15" s="17"/>
      <c r="E15" s="14" t="s">
        <v>15</v>
      </c>
      <c r="F15" s="17"/>
      <c r="G15" s="17"/>
      <c r="H15" s="17"/>
      <c r="I15" s="48" t="s">
        <v>16</v>
      </c>
      <c r="J15" s="14" t="s">
        <v>17</v>
      </c>
      <c r="K15" s="18"/>
    </row>
    <row r="16" spans="2:11" s="5" customFormat="1" ht="7.5" customHeight="1">
      <c r="B16" s="16"/>
      <c r="C16" s="17"/>
      <c r="D16" s="17"/>
      <c r="E16" s="17"/>
      <c r="F16" s="17"/>
      <c r="G16" s="17"/>
      <c r="H16" s="17"/>
      <c r="J16" s="17"/>
      <c r="K16" s="18"/>
    </row>
    <row r="17" spans="2:11" s="5" customFormat="1" ht="15" customHeight="1">
      <c r="B17" s="16"/>
      <c r="C17" s="17"/>
      <c r="D17" s="15" t="s">
        <v>18</v>
      </c>
      <c r="E17" s="17"/>
      <c r="F17" s="17"/>
      <c r="G17" s="17"/>
      <c r="H17" s="17"/>
      <c r="I17" s="48" t="s">
        <v>13</v>
      </c>
      <c r="J17" s="168"/>
      <c r="K17" s="18"/>
    </row>
    <row r="18" spans="2:11" s="5" customFormat="1" ht="18.75" customHeight="1">
      <c r="B18" s="16"/>
      <c r="C18" s="17"/>
      <c r="D18" s="17"/>
      <c r="E18" s="168"/>
      <c r="F18" s="17"/>
      <c r="G18" s="17"/>
      <c r="H18" s="17"/>
      <c r="I18" s="48" t="s">
        <v>16</v>
      </c>
      <c r="J18" s="168"/>
      <c r="K18" s="18"/>
    </row>
    <row r="19" spans="2:11" s="5" customFormat="1" ht="7.5" customHeight="1">
      <c r="B19" s="16"/>
      <c r="C19" s="17"/>
      <c r="D19" s="17"/>
      <c r="E19" s="17"/>
      <c r="F19" s="17"/>
      <c r="G19" s="17"/>
      <c r="H19" s="17"/>
      <c r="J19" s="17"/>
      <c r="K19" s="18"/>
    </row>
    <row r="20" spans="2:11" s="5" customFormat="1" ht="15" customHeight="1">
      <c r="B20" s="16"/>
      <c r="C20" s="17"/>
      <c r="D20" s="15" t="s">
        <v>19</v>
      </c>
      <c r="E20" s="17"/>
      <c r="F20" s="17"/>
      <c r="G20" s="17"/>
      <c r="H20" s="17"/>
      <c r="I20" s="48" t="s">
        <v>13</v>
      </c>
      <c r="J20" s="14" t="s">
        <v>20</v>
      </c>
      <c r="K20" s="18"/>
    </row>
    <row r="21" spans="2:11" s="5" customFormat="1" ht="18.75" customHeight="1">
      <c r="B21" s="16"/>
      <c r="C21" s="17"/>
      <c r="D21" s="17"/>
      <c r="E21" s="14" t="s">
        <v>21</v>
      </c>
      <c r="F21" s="17"/>
      <c r="G21" s="17"/>
      <c r="H21" s="17"/>
      <c r="I21" s="48" t="s">
        <v>16</v>
      </c>
      <c r="J21" s="14" t="s">
        <v>22</v>
      </c>
      <c r="K21" s="18"/>
    </row>
    <row r="22" spans="2:11" s="5" customFormat="1" ht="7.5" customHeight="1">
      <c r="B22" s="16"/>
      <c r="C22" s="17"/>
      <c r="D22" s="17"/>
      <c r="E22" s="17"/>
      <c r="F22" s="17"/>
      <c r="G22" s="17"/>
      <c r="H22" s="17"/>
      <c r="J22" s="17"/>
      <c r="K22" s="18"/>
    </row>
    <row r="23" spans="2:11" s="5" customFormat="1" ht="15" customHeight="1">
      <c r="B23" s="16"/>
      <c r="C23" s="17"/>
      <c r="D23" s="15" t="s">
        <v>23</v>
      </c>
      <c r="E23" s="17"/>
      <c r="F23" s="17"/>
      <c r="G23" s="17"/>
      <c r="H23" s="17"/>
      <c r="J23" s="17"/>
      <c r="K23" s="18"/>
    </row>
    <row r="24" spans="2:11" s="49" customFormat="1" ht="15.75" customHeight="1">
      <c r="B24" s="50"/>
      <c r="C24" s="51"/>
      <c r="D24" s="51"/>
      <c r="E24" s="177"/>
      <c r="F24" s="178"/>
      <c r="G24" s="178"/>
      <c r="H24" s="178"/>
      <c r="J24" s="51"/>
      <c r="K24" s="52"/>
    </row>
    <row r="25" spans="2:11" s="5" customFormat="1" ht="7.5" customHeight="1">
      <c r="B25" s="16"/>
      <c r="C25" s="17"/>
      <c r="D25" s="17"/>
      <c r="E25" s="17"/>
      <c r="F25" s="17"/>
      <c r="G25" s="17"/>
      <c r="H25" s="17"/>
      <c r="J25" s="17"/>
      <c r="K25" s="18"/>
    </row>
    <row r="26" spans="2:11" s="5" customFormat="1" ht="7.5" customHeight="1">
      <c r="B26" s="16"/>
      <c r="C26" s="17"/>
      <c r="D26" s="41"/>
      <c r="E26" s="41"/>
      <c r="F26" s="41"/>
      <c r="G26" s="41"/>
      <c r="H26" s="41"/>
      <c r="I26" s="34"/>
      <c r="J26" s="41"/>
      <c r="K26" s="53"/>
    </row>
    <row r="27" spans="2:11" s="5" customFormat="1" ht="26.25" customHeight="1">
      <c r="B27" s="16"/>
      <c r="C27" s="17"/>
      <c r="D27" s="54" t="s">
        <v>24</v>
      </c>
      <c r="E27" s="17"/>
      <c r="F27" s="17"/>
      <c r="G27" s="17"/>
      <c r="H27" s="17"/>
      <c r="J27" s="43">
        <f>ROUNDUP($J$80,2)</f>
        <v>0</v>
      </c>
      <c r="K27" s="18"/>
    </row>
    <row r="28" spans="2:11" s="5" customFormat="1" ht="7.5" customHeight="1">
      <c r="B28" s="16"/>
      <c r="C28" s="17"/>
      <c r="D28" s="41"/>
      <c r="E28" s="41"/>
      <c r="F28" s="41"/>
      <c r="G28" s="41"/>
      <c r="H28" s="41"/>
      <c r="I28" s="34"/>
      <c r="J28" s="41"/>
      <c r="K28" s="53"/>
    </row>
    <row r="29" spans="2:11" s="5" customFormat="1" ht="15" customHeight="1">
      <c r="B29" s="16"/>
      <c r="C29" s="17"/>
      <c r="D29" s="17"/>
      <c r="E29" s="17"/>
      <c r="F29" s="19" t="s">
        <v>26</v>
      </c>
      <c r="G29" s="17"/>
      <c r="H29" s="17"/>
      <c r="I29" s="55" t="s">
        <v>25</v>
      </c>
      <c r="J29" s="19" t="s">
        <v>27</v>
      </c>
      <c r="K29" s="18"/>
    </row>
    <row r="30" spans="2:11" s="5" customFormat="1" ht="15" customHeight="1">
      <c r="B30" s="16"/>
      <c r="C30" s="17"/>
      <c r="D30" s="20" t="s">
        <v>28</v>
      </c>
      <c r="E30" s="20" t="s">
        <v>29</v>
      </c>
      <c r="F30" s="56">
        <f>ROUNDUP(SUM($BE$80:$BE$151),2)</f>
        <v>0</v>
      </c>
      <c r="G30" s="17"/>
      <c r="H30" s="17"/>
      <c r="I30" s="57">
        <v>0.21</v>
      </c>
      <c r="J30" s="56">
        <f>ROUNDUP(SUM($BE$80:$BE$151)*$I$30,1)</f>
        <v>0</v>
      </c>
      <c r="K30" s="18"/>
    </row>
    <row r="31" spans="2:11" s="5" customFormat="1" ht="15" customHeight="1">
      <c r="B31" s="16"/>
      <c r="C31" s="17"/>
      <c r="D31" s="17"/>
      <c r="E31" s="20" t="s">
        <v>30</v>
      </c>
      <c r="F31" s="56">
        <f>ROUNDUP(SUM($BF$80:$BF$151),2)</f>
        <v>0</v>
      </c>
      <c r="G31" s="17"/>
      <c r="H31" s="17"/>
      <c r="I31" s="57">
        <v>0.15</v>
      </c>
      <c r="J31" s="56">
        <f>ROUNDUP(SUM($BF$80:$BF$151)*$I$31,1)</f>
        <v>0</v>
      </c>
      <c r="K31" s="18"/>
    </row>
    <row r="32" spans="2:11" s="5" customFormat="1" ht="15" customHeight="1" hidden="1">
      <c r="B32" s="16"/>
      <c r="C32" s="17"/>
      <c r="D32" s="17"/>
      <c r="E32" s="20" t="s">
        <v>31</v>
      </c>
      <c r="F32" s="56">
        <f>ROUNDUP(SUM($BG$80:$BG$151),2)</f>
        <v>0</v>
      </c>
      <c r="G32" s="17"/>
      <c r="H32" s="17"/>
      <c r="I32" s="57">
        <v>0.21</v>
      </c>
      <c r="J32" s="56">
        <v>0</v>
      </c>
      <c r="K32" s="18"/>
    </row>
    <row r="33" spans="2:11" s="5" customFormat="1" ht="15" customHeight="1" hidden="1">
      <c r="B33" s="16"/>
      <c r="C33" s="17"/>
      <c r="D33" s="17"/>
      <c r="E33" s="20" t="s">
        <v>32</v>
      </c>
      <c r="F33" s="56">
        <f>ROUNDUP(SUM($BH$80:$BH$151),2)</f>
        <v>0</v>
      </c>
      <c r="G33" s="17"/>
      <c r="H33" s="17"/>
      <c r="I33" s="57">
        <v>0.15</v>
      </c>
      <c r="J33" s="56">
        <v>0</v>
      </c>
      <c r="K33" s="18"/>
    </row>
    <row r="34" spans="2:11" s="5" customFormat="1" ht="15" customHeight="1" hidden="1">
      <c r="B34" s="16"/>
      <c r="C34" s="17"/>
      <c r="D34" s="17"/>
      <c r="E34" s="20" t="s">
        <v>33</v>
      </c>
      <c r="F34" s="56">
        <f>ROUNDUP(SUM($BI$80:$BI$151),2)</f>
        <v>0</v>
      </c>
      <c r="G34" s="17"/>
      <c r="H34" s="17"/>
      <c r="I34" s="57">
        <v>0</v>
      </c>
      <c r="J34" s="56">
        <v>0</v>
      </c>
      <c r="K34" s="18"/>
    </row>
    <row r="35" spans="2:11" s="5" customFormat="1" ht="7.5" customHeight="1">
      <c r="B35" s="16"/>
      <c r="C35" s="17"/>
      <c r="D35" s="17"/>
      <c r="E35" s="17"/>
      <c r="F35" s="17"/>
      <c r="G35" s="17"/>
      <c r="H35" s="17"/>
      <c r="J35" s="17"/>
      <c r="K35" s="18"/>
    </row>
    <row r="36" spans="2:11" s="5" customFormat="1" ht="26.25" customHeight="1">
      <c r="B36" s="16"/>
      <c r="C36" s="21"/>
      <c r="D36" s="22" t="s">
        <v>34</v>
      </c>
      <c r="E36" s="23"/>
      <c r="F36" s="23"/>
      <c r="G36" s="58" t="s">
        <v>35</v>
      </c>
      <c r="H36" s="24" t="s">
        <v>36</v>
      </c>
      <c r="I36" s="59"/>
      <c r="J36" s="25">
        <f>ROUNDUP(SUM($J$27:$J$34),2)</f>
        <v>0</v>
      </c>
      <c r="K36" s="60"/>
    </row>
    <row r="37" spans="2:11" s="5" customFormat="1" ht="15" customHeight="1">
      <c r="B37" s="27"/>
      <c r="C37" s="28"/>
      <c r="D37" s="28"/>
      <c r="E37" s="28"/>
      <c r="F37" s="28"/>
      <c r="G37" s="28"/>
      <c r="H37" s="28"/>
      <c r="I37" s="61"/>
      <c r="J37" s="28"/>
      <c r="K37" s="29"/>
    </row>
    <row r="41" spans="2:11" s="5" customFormat="1" ht="7.5" customHeight="1">
      <c r="B41" s="62"/>
      <c r="C41" s="63"/>
      <c r="D41" s="63"/>
      <c r="E41" s="63"/>
      <c r="F41" s="63"/>
      <c r="G41" s="63"/>
      <c r="H41" s="63"/>
      <c r="I41" s="63"/>
      <c r="J41" s="63"/>
      <c r="K41" s="64"/>
    </row>
    <row r="42" spans="2:11" s="5" customFormat="1" ht="37.5" customHeight="1">
      <c r="B42" s="16"/>
      <c r="C42" s="11" t="s">
        <v>45</v>
      </c>
      <c r="D42" s="17"/>
      <c r="E42" s="17"/>
      <c r="F42" s="17"/>
      <c r="G42" s="17"/>
      <c r="H42" s="17"/>
      <c r="J42" s="17"/>
      <c r="K42" s="18"/>
    </row>
    <row r="43" spans="2:11" s="5" customFormat="1" ht="7.5" customHeight="1">
      <c r="B43" s="16"/>
      <c r="C43" s="17"/>
      <c r="D43" s="17"/>
      <c r="E43" s="17"/>
      <c r="F43" s="17"/>
      <c r="G43" s="17"/>
      <c r="H43" s="17"/>
      <c r="J43" s="17"/>
      <c r="K43" s="18"/>
    </row>
    <row r="44" spans="2:11" s="5" customFormat="1" ht="15" customHeight="1">
      <c r="B44" s="16"/>
      <c r="C44" s="15" t="s">
        <v>4</v>
      </c>
      <c r="D44" s="17"/>
      <c r="E44" s="17"/>
      <c r="F44" s="17"/>
      <c r="G44" s="17"/>
      <c r="H44" s="17"/>
      <c r="J44" s="17"/>
      <c r="K44" s="18"/>
    </row>
    <row r="45" spans="2:11" s="5" customFormat="1" ht="16.5" customHeight="1">
      <c r="B45" s="16"/>
      <c r="C45" s="17"/>
      <c r="D45" s="17"/>
      <c r="E45" s="175" t="str">
        <f>$E$7</f>
        <v>VD šance - převedení extrémních povodní</v>
      </c>
      <c r="F45" s="171"/>
      <c r="G45" s="171"/>
      <c r="H45" s="171"/>
      <c r="J45" s="17"/>
      <c r="K45" s="18"/>
    </row>
    <row r="46" spans="2:11" s="5" customFormat="1" ht="15" customHeight="1">
      <c r="B46" s="16"/>
      <c r="C46" s="15" t="s">
        <v>44</v>
      </c>
      <c r="D46" s="17"/>
      <c r="E46" s="17"/>
      <c r="F46" s="17"/>
      <c r="G46" s="17"/>
      <c r="H46" s="17"/>
      <c r="J46" s="17"/>
      <c r="K46" s="18"/>
    </row>
    <row r="47" spans="2:11" s="5" customFormat="1" ht="19.5" customHeight="1">
      <c r="B47" s="16"/>
      <c r="C47" s="17"/>
      <c r="D47" s="17"/>
      <c r="E47" s="170" t="str">
        <f>$E$9</f>
        <v>SO02 - SO 02 - Skrývky</v>
      </c>
      <c r="F47" s="171"/>
      <c r="G47" s="171"/>
      <c r="H47" s="171"/>
      <c r="J47" s="17"/>
      <c r="K47" s="18"/>
    </row>
    <row r="48" spans="2:11" s="5" customFormat="1" ht="7.5" customHeight="1">
      <c r="B48" s="16"/>
      <c r="C48" s="17"/>
      <c r="D48" s="17"/>
      <c r="E48" s="17"/>
      <c r="F48" s="17"/>
      <c r="G48" s="17"/>
      <c r="H48" s="17"/>
      <c r="J48" s="17"/>
      <c r="K48" s="18"/>
    </row>
    <row r="49" spans="2:11" s="5" customFormat="1" ht="18.75" customHeight="1">
      <c r="B49" s="16"/>
      <c r="C49" s="15" t="s">
        <v>8</v>
      </c>
      <c r="D49" s="17"/>
      <c r="E49" s="17"/>
      <c r="F49" s="14" t="str">
        <f>$F$12</f>
        <v xml:space="preserve"> </v>
      </c>
      <c r="G49" s="17"/>
      <c r="H49" s="17"/>
      <c r="I49" s="48" t="s">
        <v>10</v>
      </c>
      <c r="J49" s="33" t="str">
        <f>IF($J$12="","",$J$12)</f>
        <v/>
      </c>
      <c r="K49" s="18"/>
    </row>
    <row r="50" spans="2:11" s="5" customFormat="1" ht="7.5" customHeight="1">
      <c r="B50" s="16"/>
      <c r="C50" s="17"/>
      <c r="D50" s="17"/>
      <c r="E50" s="17"/>
      <c r="F50" s="17"/>
      <c r="G50" s="17"/>
      <c r="H50" s="17"/>
      <c r="J50" s="17"/>
      <c r="K50" s="18"/>
    </row>
    <row r="51" spans="2:11" s="5" customFormat="1" ht="15.75" customHeight="1">
      <c r="B51" s="16"/>
      <c r="C51" s="15" t="s">
        <v>12</v>
      </c>
      <c r="D51" s="17"/>
      <c r="E51" s="17"/>
      <c r="F51" s="14" t="str">
        <f>$E$15</f>
        <v>Povodí Odry, státní podnik</v>
      </c>
      <c r="G51" s="17"/>
      <c r="H51" s="17"/>
      <c r="I51" s="48" t="s">
        <v>19</v>
      </c>
      <c r="J51" s="14" t="str">
        <f>$E$21</f>
        <v>Pöyry Environment a. s.</v>
      </c>
      <c r="K51" s="18"/>
    </row>
    <row r="52" spans="2:11" s="5" customFormat="1" ht="15" customHeight="1">
      <c r="B52" s="16"/>
      <c r="C52" s="15" t="s">
        <v>18</v>
      </c>
      <c r="D52" s="17"/>
      <c r="E52" s="17"/>
      <c r="F52" s="14" t="str">
        <f>IF($E$18="","",$E$18)</f>
        <v/>
      </c>
      <c r="G52" s="17"/>
      <c r="H52" s="17"/>
      <c r="J52" s="17"/>
      <c r="K52" s="18"/>
    </row>
    <row r="53" spans="2:11" s="5" customFormat="1" ht="11.25" customHeight="1">
      <c r="B53" s="16"/>
      <c r="C53" s="17"/>
      <c r="D53" s="17"/>
      <c r="E53" s="17"/>
      <c r="F53" s="17"/>
      <c r="G53" s="17"/>
      <c r="H53" s="17"/>
      <c r="J53" s="17"/>
      <c r="K53" s="18"/>
    </row>
    <row r="54" spans="2:11" s="5" customFormat="1" ht="30" customHeight="1">
      <c r="B54" s="16"/>
      <c r="C54" s="65" t="s">
        <v>46</v>
      </c>
      <c r="D54" s="21"/>
      <c r="E54" s="21"/>
      <c r="F54" s="21"/>
      <c r="G54" s="21"/>
      <c r="H54" s="21"/>
      <c r="I54" s="66"/>
      <c r="J54" s="67" t="s">
        <v>47</v>
      </c>
      <c r="K54" s="26"/>
    </row>
    <row r="55" spans="2:11" s="5" customFormat="1" ht="11.25" customHeight="1">
      <c r="B55" s="16"/>
      <c r="C55" s="17"/>
      <c r="D55" s="17"/>
      <c r="E55" s="17"/>
      <c r="F55" s="17"/>
      <c r="G55" s="17"/>
      <c r="H55" s="17"/>
      <c r="J55" s="17"/>
      <c r="K55" s="18"/>
    </row>
    <row r="56" spans="2:47" s="5" customFormat="1" ht="30" customHeight="1">
      <c r="B56" s="16"/>
      <c r="C56" s="42" t="s">
        <v>48</v>
      </c>
      <c r="D56" s="17"/>
      <c r="E56" s="17"/>
      <c r="F56" s="17"/>
      <c r="G56" s="17"/>
      <c r="H56" s="17"/>
      <c r="J56" s="43">
        <f>ROUNDUP($J$80,2)</f>
        <v>0</v>
      </c>
      <c r="K56" s="18"/>
      <c r="AU56" s="5" t="s">
        <v>49</v>
      </c>
    </row>
    <row r="57" spans="2:11" s="44" customFormat="1" ht="25.5" customHeight="1">
      <c r="B57" s="68"/>
      <c r="C57" s="69"/>
      <c r="D57" s="70" t="s">
        <v>50</v>
      </c>
      <c r="E57" s="70"/>
      <c r="F57" s="70"/>
      <c r="G57" s="70"/>
      <c r="H57" s="70"/>
      <c r="I57" s="71"/>
      <c r="J57" s="72">
        <f>ROUNDUP($J$81,2)</f>
        <v>0</v>
      </c>
      <c r="K57" s="73"/>
    </row>
    <row r="58" spans="2:11" s="45" customFormat="1" ht="21" customHeight="1">
      <c r="B58" s="74"/>
      <c r="C58" s="46"/>
      <c r="D58" s="75" t="s">
        <v>51</v>
      </c>
      <c r="E58" s="75"/>
      <c r="F58" s="75"/>
      <c r="G58" s="75"/>
      <c r="H58" s="75"/>
      <c r="I58" s="76"/>
      <c r="J58" s="77">
        <f>ROUNDUP($J$82,2)</f>
        <v>0</v>
      </c>
      <c r="K58" s="78"/>
    </row>
    <row r="59" spans="2:11" s="45" customFormat="1" ht="21" customHeight="1">
      <c r="B59" s="74"/>
      <c r="C59" s="46"/>
      <c r="D59" s="75" t="s">
        <v>52</v>
      </c>
      <c r="E59" s="75"/>
      <c r="F59" s="75"/>
      <c r="G59" s="75"/>
      <c r="H59" s="75"/>
      <c r="I59" s="76"/>
      <c r="J59" s="77">
        <f>ROUNDUP($J$139,2)</f>
        <v>0</v>
      </c>
      <c r="K59" s="78"/>
    </row>
    <row r="60" spans="2:11" s="45" customFormat="1" ht="15.75" customHeight="1">
      <c r="B60" s="74"/>
      <c r="C60" s="46"/>
      <c r="D60" s="75" t="s">
        <v>53</v>
      </c>
      <c r="E60" s="75"/>
      <c r="F60" s="75"/>
      <c r="G60" s="75"/>
      <c r="H60" s="75"/>
      <c r="I60" s="76"/>
      <c r="J60" s="77">
        <f>ROUNDUP($J$150,2)</f>
        <v>0</v>
      </c>
      <c r="K60" s="78"/>
    </row>
    <row r="61" spans="2:11" s="5" customFormat="1" ht="22.5" customHeight="1">
      <c r="B61" s="16"/>
      <c r="C61" s="17"/>
      <c r="D61" s="17"/>
      <c r="E61" s="17"/>
      <c r="F61" s="17"/>
      <c r="G61" s="17"/>
      <c r="H61" s="17"/>
      <c r="J61" s="17"/>
      <c r="K61" s="18"/>
    </row>
    <row r="62" spans="2:11" s="5" customFormat="1" ht="7.5" customHeight="1">
      <c r="B62" s="27"/>
      <c r="C62" s="28"/>
      <c r="D62" s="28"/>
      <c r="E62" s="28"/>
      <c r="F62" s="28"/>
      <c r="G62" s="28"/>
      <c r="H62" s="28"/>
      <c r="I62" s="61"/>
      <c r="J62" s="28"/>
      <c r="K62" s="29"/>
    </row>
    <row r="66" spans="2:12" s="5" customFormat="1" ht="7.5" customHeight="1">
      <c r="B66" s="30"/>
      <c r="C66" s="31"/>
      <c r="D66" s="31"/>
      <c r="E66" s="31"/>
      <c r="F66" s="31"/>
      <c r="G66" s="31"/>
      <c r="H66" s="31"/>
      <c r="I66" s="63"/>
      <c r="J66" s="31"/>
      <c r="K66" s="31"/>
      <c r="L66" s="32"/>
    </row>
    <row r="67" spans="2:12" s="5" customFormat="1" ht="37.5" customHeight="1">
      <c r="B67" s="16"/>
      <c r="C67" s="11" t="s">
        <v>54</v>
      </c>
      <c r="D67" s="17"/>
      <c r="E67" s="17"/>
      <c r="F67" s="17"/>
      <c r="G67" s="17"/>
      <c r="H67" s="17"/>
      <c r="J67" s="17"/>
      <c r="K67" s="17"/>
      <c r="L67" s="32"/>
    </row>
    <row r="68" spans="2:12" s="5" customFormat="1" ht="7.5" customHeight="1">
      <c r="B68" s="16"/>
      <c r="C68" s="17"/>
      <c r="D68" s="17"/>
      <c r="E68" s="17"/>
      <c r="F68" s="17"/>
      <c r="G68" s="17"/>
      <c r="H68" s="17"/>
      <c r="J68" s="17"/>
      <c r="K68" s="17"/>
      <c r="L68" s="32"/>
    </row>
    <row r="69" spans="2:12" s="5" customFormat="1" ht="15" customHeight="1">
      <c r="B69" s="16"/>
      <c r="C69" s="15" t="s">
        <v>4</v>
      </c>
      <c r="D69" s="17"/>
      <c r="E69" s="17"/>
      <c r="F69" s="17"/>
      <c r="G69" s="17"/>
      <c r="H69" s="17"/>
      <c r="J69" s="17"/>
      <c r="K69" s="17"/>
      <c r="L69" s="32"/>
    </row>
    <row r="70" spans="2:12" s="5" customFormat="1" ht="16.5" customHeight="1">
      <c r="B70" s="16"/>
      <c r="C70" s="17"/>
      <c r="D70" s="17"/>
      <c r="E70" s="175" t="str">
        <f>$E$7</f>
        <v>VD šance - převedení extrémních povodní</v>
      </c>
      <c r="F70" s="171"/>
      <c r="G70" s="171"/>
      <c r="H70" s="171"/>
      <c r="J70" s="17"/>
      <c r="K70" s="17"/>
      <c r="L70" s="32"/>
    </row>
    <row r="71" spans="2:12" s="5" customFormat="1" ht="15" customHeight="1">
      <c r="B71" s="16"/>
      <c r="C71" s="15" t="s">
        <v>44</v>
      </c>
      <c r="D71" s="17"/>
      <c r="E71" s="17"/>
      <c r="F71" s="17"/>
      <c r="G71" s="17"/>
      <c r="H71" s="17"/>
      <c r="J71" s="17"/>
      <c r="K71" s="17"/>
      <c r="L71" s="32"/>
    </row>
    <row r="72" spans="2:12" s="5" customFormat="1" ht="19.5" customHeight="1">
      <c r="B72" s="16"/>
      <c r="C72" s="17"/>
      <c r="D72" s="17"/>
      <c r="E72" s="170" t="str">
        <f>$E$9</f>
        <v>SO02 - SO 02 - Skrývky</v>
      </c>
      <c r="F72" s="171"/>
      <c r="G72" s="171"/>
      <c r="H72" s="171"/>
      <c r="J72" s="17"/>
      <c r="K72" s="17"/>
      <c r="L72" s="32"/>
    </row>
    <row r="73" spans="2:12" s="5" customFormat="1" ht="7.5" customHeight="1">
      <c r="B73" s="16"/>
      <c r="C73" s="17"/>
      <c r="D73" s="17"/>
      <c r="E73" s="17"/>
      <c r="F73" s="17"/>
      <c r="G73" s="17"/>
      <c r="H73" s="17"/>
      <c r="J73" s="17"/>
      <c r="K73" s="17"/>
      <c r="L73" s="32"/>
    </row>
    <row r="74" spans="2:12" s="5" customFormat="1" ht="18.75" customHeight="1">
      <c r="B74" s="16"/>
      <c r="C74" s="15" t="s">
        <v>8</v>
      </c>
      <c r="D74" s="17"/>
      <c r="E74" s="17"/>
      <c r="F74" s="14" t="str">
        <f>$F$12</f>
        <v xml:space="preserve"> </v>
      </c>
      <c r="G74" s="17"/>
      <c r="H74" s="17"/>
      <c r="I74" s="48" t="s">
        <v>10</v>
      </c>
      <c r="J74" s="33" t="str">
        <f>IF($J$12="","",$J$12)</f>
        <v/>
      </c>
      <c r="K74" s="17"/>
      <c r="L74" s="32"/>
    </row>
    <row r="75" spans="2:12" s="5" customFormat="1" ht="7.5" customHeight="1">
      <c r="B75" s="16"/>
      <c r="C75" s="17"/>
      <c r="D75" s="17"/>
      <c r="E75" s="17"/>
      <c r="F75" s="17"/>
      <c r="G75" s="17"/>
      <c r="H75" s="17"/>
      <c r="J75" s="17"/>
      <c r="K75" s="17"/>
      <c r="L75" s="32"/>
    </row>
    <row r="76" spans="2:12" s="5" customFormat="1" ht="15.75" customHeight="1">
      <c r="B76" s="16"/>
      <c r="C76" s="15" t="s">
        <v>12</v>
      </c>
      <c r="D76" s="17"/>
      <c r="E76" s="17"/>
      <c r="F76" s="14" t="str">
        <f>$E$15</f>
        <v>Povodí Odry, státní podnik</v>
      </c>
      <c r="G76" s="17"/>
      <c r="H76" s="17"/>
      <c r="I76" s="48" t="s">
        <v>19</v>
      </c>
      <c r="J76" s="14" t="str">
        <f>$E$21</f>
        <v>Pöyry Environment a. s.</v>
      </c>
      <c r="K76" s="17"/>
      <c r="L76" s="32"/>
    </row>
    <row r="77" spans="2:12" s="5" customFormat="1" ht="15" customHeight="1">
      <c r="B77" s="16"/>
      <c r="C77" s="15" t="s">
        <v>18</v>
      </c>
      <c r="D77" s="17"/>
      <c r="E77" s="17"/>
      <c r="F77" s="14" t="str">
        <f>IF($E$18="","",$E$18)</f>
        <v/>
      </c>
      <c r="G77" s="17"/>
      <c r="H77" s="17"/>
      <c r="J77" s="17"/>
      <c r="K77" s="17"/>
      <c r="L77" s="32"/>
    </row>
    <row r="78" spans="2:12" s="5" customFormat="1" ht="11.25" customHeight="1">
      <c r="B78" s="16"/>
      <c r="C78" s="17"/>
      <c r="D78" s="17"/>
      <c r="E78" s="17"/>
      <c r="F78" s="17"/>
      <c r="G78" s="17"/>
      <c r="H78" s="17"/>
      <c r="J78" s="17"/>
      <c r="K78" s="17"/>
      <c r="L78" s="32"/>
    </row>
    <row r="79" spans="2:20" s="79" customFormat="1" ht="30" customHeight="1">
      <c r="B79" s="80"/>
      <c r="C79" s="81" t="s">
        <v>55</v>
      </c>
      <c r="D79" s="82" t="s">
        <v>38</v>
      </c>
      <c r="E79" s="82" t="s">
        <v>37</v>
      </c>
      <c r="F79" s="82" t="s">
        <v>56</v>
      </c>
      <c r="G79" s="82" t="s">
        <v>57</v>
      </c>
      <c r="H79" s="82" t="s">
        <v>58</v>
      </c>
      <c r="I79" s="83" t="s">
        <v>59</v>
      </c>
      <c r="J79" s="82" t="s">
        <v>60</v>
      </c>
      <c r="K79" s="84" t="s">
        <v>61</v>
      </c>
      <c r="L79" s="85"/>
      <c r="M79" s="37" t="s">
        <v>62</v>
      </c>
      <c r="N79" s="38" t="s">
        <v>28</v>
      </c>
      <c r="O79" s="38" t="s">
        <v>63</v>
      </c>
      <c r="P79" s="38" t="s">
        <v>64</v>
      </c>
      <c r="Q79" s="38" t="s">
        <v>65</v>
      </c>
      <c r="R79" s="38" t="s">
        <v>66</v>
      </c>
      <c r="S79" s="38" t="s">
        <v>67</v>
      </c>
      <c r="T79" s="39" t="s">
        <v>68</v>
      </c>
    </row>
    <row r="80" spans="2:63" s="5" customFormat="1" ht="30" customHeight="1">
      <c r="B80" s="16"/>
      <c r="C80" s="42" t="s">
        <v>48</v>
      </c>
      <c r="D80" s="17"/>
      <c r="E80" s="17"/>
      <c r="F80" s="17"/>
      <c r="G80" s="17"/>
      <c r="H80" s="17"/>
      <c r="J80" s="86">
        <f>$BK$80</f>
        <v>0</v>
      </c>
      <c r="K80" s="17"/>
      <c r="L80" s="32"/>
      <c r="M80" s="40"/>
      <c r="N80" s="41"/>
      <c r="O80" s="41"/>
      <c r="P80" s="87">
        <f>$P$81</f>
        <v>0</v>
      </c>
      <c r="Q80" s="41"/>
      <c r="R80" s="87">
        <f>$R$81</f>
        <v>61.81008</v>
      </c>
      <c r="S80" s="41"/>
      <c r="T80" s="88">
        <f>$T$81</f>
        <v>21.06</v>
      </c>
      <c r="AT80" s="5" t="s">
        <v>39</v>
      </c>
      <c r="AU80" s="5" t="s">
        <v>49</v>
      </c>
      <c r="BK80" s="89">
        <f>$BK$81</f>
        <v>0</v>
      </c>
    </row>
    <row r="81" spans="2:63" s="90" customFormat="1" ht="37.5" customHeight="1">
      <c r="B81" s="91"/>
      <c r="C81" s="92"/>
      <c r="D81" s="92" t="s">
        <v>39</v>
      </c>
      <c r="E81" s="93" t="s">
        <v>69</v>
      </c>
      <c r="F81" s="93" t="s">
        <v>70</v>
      </c>
      <c r="G81" s="92"/>
      <c r="H81" s="92"/>
      <c r="J81" s="94">
        <f>$BK$81</f>
        <v>0</v>
      </c>
      <c r="K81" s="92"/>
      <c r="L81" s="95"/>
      <c r="M81" s="96"/>
      <c r="N81" s="92"/>
      <c r="O81" s="92"/>
      <c r="P81" s="97">
        <f>$P$82+$P$139</f>
        <v>0</v>
      </c>
      <c r="Q81" s="92"/>
      <c r="R81" s="97">
        <f>$R$82+$R$139</f>
        <v>61.81008</v>
      </c>
      <c r="S81" s="92"/>
      <c r="T81" s="98">
        <f>$T$82+$T$139</f>
        <v>21.06</v>
      </c>
      <c r="AR81" s="99" t="s">
        <v>7</v>
      </c>
      <c r="AT81" s="99" t="s">
        <v>39</v>
      </c>
      <c r="AU81" s="99" t="s">
        <v>40</v>
      </c>
      <c r="AY81" s="99" t="s">
        <v>71</v>
      </c>
      <c r="BK81" s="100">
        <f>$BK$82+$BK$139</f>
        <v>0</v>
      </c>
    </row>
    <row r="82" spans="2:63" s="90" customFormat="1" ht="21" customHeight="1">
      <c r="B82" s="91"/>
      <c r="C82" s="92"/>
      <c r="D82" s="92" t="s">
        <v>39</v>
      </c>
      <c r="E82" s="101" t="s">
        <v>7</v>
      </c>
      <c r="F82" s="101" t="s">
        <v>72</v>
      </c>
      <c r="G82" s="92"/>
      <c r="H82" s="92"/>
      <c r="J82" s="102">
        <f>$BK$82</f>
        <v>0</v>
      </c>
      <c r="K82" s="92"/>
      <c r="L82" s="95"/>
      <c r="M82" s="96"/>
      <c r="N82" s="92"/>
      <c r="O82" s="92"/>
      <c r="P82" s="97">
        <f>SUM($P$83:$P$138)</f>
        <v>0</v>
      </c>
      <c r="Q82" s="92"/>
      <c r="R82" s="97">
        <f>SUM($R$83:$R$138)</f>
        <v>26.026799999999998</v>
      </c>
      <c r="S82" s="92"/>
      <c r="T82" s="98">
        <f>SUM($T$83:$T$138)</f>
        <v>0</v>
      </c>
      <c r="AR82" s="99" t="s">
        <v>7</v>
      </c>
      <c r="AT82" s="99" t="s">
        <v>39</v>
      </c>
      <c r="AU82" s="99" t="s">
        <v>7</v>
      </c>
      <c r="AY82" s="99" t="s">
        <v>71</v>
      </c>
      <c r="BK82" s="100">
        <f>SUM($BK$83:$BK$138)</f>
        <v>0</v>
      </c>
    </row>
    <row r="83" spans="2:65" s="5" customFormat="1" ht="15.75" customHeight="1">
      <c r="B83" s="16"/>
      <c r="C83" s="103" t="s">
        <v>7</v>
      </c>
      <c r="D83" s="103" t="s">
        <v>73</v>
      </c>
      <c r="E83" s="104" t="s">
        <v>74</v>
      </c>
      <c r="F83" s="105" t="s">
        <v>75</v>
      </c>
      <c r="G83" s="106" t="s">
        <v>76</v>
      </c>
      <c r="H83" s="107">
        <v>6000</v>
      </c>
      <c r="I83" s="108"/>
      <c r="J83" s="109">
        <f>ROUND($I$83*$H$83,2)</f>
        <v>0</v>
      </c>
      <c r="K83" s="105" t="s">
        <v>77</v>
      </c>
      <c r="L83" s="32"/>
      <c r="M83" s="110"/>
      <c r="N83" s="111" t="s">
        <v>29</v>
      </c>
      <c r="O83" s="17"/>
      <c r="P83" s="17"/>
      <c r="Q83" s="112">
        <v>0</v>
      </c>
      <c r="R83" s="112">
        <f>$Q$83*$H$83</f>
        <v>0</v>
      </c>
      <c r="S83" s="112">
        <v>0</v>
      </c>
      <c r="T83" s="113">
        <f>$S$83*$H$83</f>
        <v>0</v>
      </c>
      <c r="AR83" s="49" t="s">
        <v>78</v>
      </c>
      <c r="AT83" s="49" t="s">
        <v>73</v>
      </c>
      <c r="AU83" s="49" t="s">
        <v>41</v>
      </c>
      <c r="AY83" s="5" t="s">
        <v>71</v>
      </c>
      <c r="BE83" s="114">
        <f>IF($N$83="základní",$J$83,0)</f>
        <v>0</v>
      </c>
      <c r="BF83" s="114">
        <f>IF($N$83="snížená",$J$83,0)</f>
        <v>0</v>
      </c>
      <c r="BG83" s="114">
        <f>IF($N$83="zákl. přenesená",$J$83,0)</f>
        <v>0</v>
      </c>
      <c r="BH83" s="114">
        <f>IF($N$83="sníž. přenesená",$J$83,0)</f>
        <v>0</v>
      </c>
      <c r="BI83" s="114">
        <f>IF($N$83="nulová",$J$83,0)</f>
        <v>0</v>
      </c>
      <c r="BJ83" s="49" t="s">
        <v>7</v>
      </c>
      <c r="BK83" s="114">
        <f>ROUND($I$83*$H$83,2)</f>
        <v>0</v>
      </c>
      <c r="BL83" s="49" t="s">
        <v>78</v>
      </c>
      <c r="BM83" s="49" t="s">
        <v>108</v>
      </c>
    </row>
    <row r="84" spans="2:47" s="5" customFormat="1" ht="27" customHeight="1">
      <c r="B84" s="16"/>
      <c r="C84" s="17"/>
      <c r="D84" s="115" t="s">
        <v>79</v>
      </c>
      <c r="E84" s="17"/>
      <c r="F84" s="116" t="s">
        <v>80</v>
      </c>
      <c r="G84" s="17"/>
      <c r="H84" s="17"/>
      <c r="J84" s="17"/>
      <c r="K84" s="17"/>
      <c r="L84" s="32"/>
      <c r="M84" s="35"/>
      <c r="N84" s="17"/>
      <c r="O84" s="17"/>
      <c r="P84" s="17"/>
      <c r="Q84" s="17"/>
      <c r="R84" s="17"/>
      <c r="S84" s="17"/>
      <c r="T84" s="36"/>
      <c r="AT84" s="5" t="s">
        <v>79</v>
      </c>
      <c r="AU84" s="5" t="s">
        <v>41</v>
      </c>
    </row>
    <row r="85" spans="2:47" s="5" customFormat="1" ht="125.25" customHeight="1">
      <c r="B85" s="16"/>
      <c r="C85" s="17"/>
      <c r="D85" s="117" t="s">
        <v>109</v>
      </c>
      <c r="E85" s="17"/>
      <c r="F85" s="118" t="s">
        <v>110</v>
      </c>
      <c r="G85" s="17"/>
      <c r="H85" s="17"/>
      <c r="J85" s="17"/>
      <c r="K85" s="17"/>
      <c r="L85" s="32"/>
      <c r="M85" s="35"/>
      <c r="N85" s="17"/>
      <c r="O85" s="17"/>
      <c r="P85" s="17"/>
      <c r="Q85" s="17"/>
      <c r="R85" s="17"/>
      <c r="S85" s="17"/>
      <c r="T85" s="36"/>
      <c r="AT85" s="5" t="s">
        <v>109</v>
      </c>
      <c r="AU85" s="5" t="s">
        <v>41</v>
      </c>
    </row>
    <row r="86" spans="2:51" s="5" customFormat="1" ht="15.75" customHeight="1">
      <c r="B86" s="119"/>
      <c r="C86" s="120"/>
      <c r="D86" s="117" t="s">
        <v>82</v>
      </c>
      <c r="E86" s="120"/>
      <c r="F86" s="121" t="s">
        <v>111</v>
      </c>
      <c r="G86" s="120"/>
      <c r="H86" s="122">
        <v>6000</v>
      </c>
      <c r="J86" s="120"/>
      <c r="K86" s="120"/>
      <c r="L86" s="123"/>
      <c r="M86" s="124"/>
      <c r="N86" s="120"/>
      <c r="O86" s="120"/>
      <c r="P86" s="120"/>
      <c r="Q86" s="120"/>
      <c r="R86" s="120"/>
      <c r="S86" s="120"/>
      <c r="T86" s="125"/>
      <c r="AT86" s="126" t="s">
        <v>82</v>
      </c>
      <c r="AU86" s="126" t="s">
        <v>41</v>
      </c>
      <c r="AV86" s="126" t="s">
        <v>41</v>
      </c>
      <c r="AW86" s="126" t="s">
        <v>49</v>
      </c>
      <c r="AX86" s="126" t="s">
        <v>7</v>
      </c>
      <c r="AY86" s="126" t="s">
        <v>71</v>
      </c>
    </row>
    <row r="87" spans="2:65" s="5" customFormat="1" ht="15.75" customHeight="1">
      <c r="B87" s="16"/>
      <c r="C87" s="103" t="s">
        <v>41</v>
      </c>
      <c r="D87" s="103" t="s">
        <v>73</v>
      </c>
      <c r="E87" s="104" t="s">
        <v>112</v>
      </c>
      <c r="F87" s="105" t="s">
        <v>113</v>
      </c>
      <c r="G87" s="106" t="s">
        <v>114</v>
      </c>
      <c r="H87" s="107">
        <v>3338.6</v>
      </c>
      <c r="I87" s="108"/>
      <c r="J87" s="109">
        <f>ROUND($I$87*$H$87,2)</f>
        <v>0</v>
      </c>
      <c r="K87" s="105"/>
      <c r="L87" s="32"/>
      <c r="M87" s="110"/>
      <c r="N87" s="111" t="s">
        <v>29</v>
      </c>
      <c r="O87" s="17"/>
      <c r="P87" s="17"/>
      <c r="Q87" s="112">
        <v>0</v>
      </c>
      <c r="R87" s="112">
        <f>$Q$87*$H$87</f>
        <v>0</v>
      </c>
      <c r="S87" s="112">
        <v>0</v>
      </c>
      <c r="T87" s="113">
        <f>$S$87*$H$87</f>
        <v>0</v>
      </c>
      <c r="AR87" s="49" t="s">
        <v>78</v>
      </c>
      <c r="AT87" s="49" t="s">
        <v>73</v>
      </c>
      <c r="AU87" s="49" t="s">
        <v>41</v>
      </c>
      <c r="AY87" s="5" t="s">
        <v>71</v>
      </c>
      <c r="BE87" s="114">
        <f>IF($N$87="základní",$J$87,0)</f>
        <v>0</v>
      </c>
      <c r="BF87" s="114">
        <f>IF($N$87="snížená",$J$87,0)</f>
        <v>0</v>
      </c>
      <c r="BG87" s="114">
        <f>IF($N$87="zákl. přenesená",$J$87,0)</f>
        <v>0</v>
      </c>
      <c r="BH87" s="114">
        <f>IF($N$87="sníž. přenesená",$J$87,0)</f>
        <v>0</v>
      </c>
      <c r="BI87" s="114">
        <f>IF($N$87="nulová",$J$87,0)</f>
        <v>0</v>
      </c>
      <c r="BJ87" s="49" t="s">
        <v>7</v>
      </c>
      <c r="BK87" s="114">
        <f>ROUND($I$87*$H$87,2)</f>
        <v>0</v>
      </c>
      <c r="BL87" s="49" t="s">
        <v>78</v>
      </c>
      <c r="BM87" s="49" t="s">
        <v>115</v>
      </c>
    </row>
    <row r="88" spans="2:51" s="5" customFormat="1" ht="15.75" customHeight="1">
      <c r="B88" s="131"/>
      <c r="C88" s="132"/>
      <c r="D88" s="115" t="s">
        <v>82</v>
      </c>
      <c r="E88" s="133"/>
      <c r="F88" s="133" t="s">
        <v>116</v>
      </c>
      <c r="G88" s="132"/>
      <c r="H88" s="132"/>
      <c r="J88" s="132"/>
      <c r="K88" s="132"/>
      <c r="L88" s="134"/>
      <c r="M88" s="135"/>
      <c r="N88" s="132"/>
      <c r="O88" s="132"/>
      <c r="P88" s="132"/>
      <c r="Q88" s="132"/>
      <c r="R88" s="132"/>
      <c r="S88" s="132"/>
      <c r="T88" s="136"/>
      <c r="AT88" s="137" t="s">
        <v>82</v>
      </c>
      <c r="AU88" s="137" t="s">
        <v>41</v>
      </c>
      <c r="AV88" s="137" t="s">
        <v>7</v>
      </c>
      <c r="AW88" s="137" t="s">
        <v>49</v>
      </c>
      <c r="AX88" s="137" t="s">
        <v>40</v>
      </c>
      <c r="AY88" s="137" t="s">
        <v>71</v>
      </c>
    </row>
    <row r="89" spans="2:51" s="5" customFormat="1" ht="15.75" customHeight="1">
      <c r="B89" s="119"/>
      <c r="C89" s="120"/>
      <c r="D89" s="117" t="s">
        <v>82</v>
      </c>
      <c r="E89" s="120"/>
      <c r="F89" s="121" t="s">
        <v>117</v>
      </c>
      <c r="G89" s="120"/>
      <c r="H89" s="122">
        <v>542.3</v>
      </c>
      <c r="J89" s="120"/>
      <c r="K89" s="120"/>
      <c r="L89" s="123"/>
      <c r="M89" s="124"/>
      <c r="N89" s="120"/>
      <c r="O89" s="120"/>
      <c r="P89" s="120"/>
      <c r="Q89" s="120"/>
      <c r="R89" s="120"/>
      <c r="S89" s="120"/>
      <c r="T89" s="125"/>
      <c r="AT89" s="126" t="s">
        <v>82</v>
      </c>
      <c r="AU89" s="126" t="s">
        <v>41</v>
      </c>
      <c r="AV89" s="126" t="s">
        <v>41</v>
      </c>
      <c r="AW89" s="126" t="s">
        <v>49</v>
      </c>
      <c r="AX89" s="126" t="s">
        <v>40</v>
      </c>
      <c r="AY89" s="126" t="s">
        <v>71</v>
      </c>
    </row>
    <row r="90" spans="2:51" s="5" customFormat="1" ht="15.75" customHeight="1">
      <c r="B90" s="119"/>
      <c r="C90" s="120"/>
      <c r="D90" s="117" t="s">
        <v>82</v>
      </c>
      <c r="E90" s="120"/>
      <c r="F90" s="121" t="s">
        <v>118</v>
      </c>
      <c r="G90" s="120"/>
      <c r="H90" s="122">
        <v>232.4</v>
      </c>
      <c r="J90" s="120"/>
      <c r="K90" s="120"/>
      <c r="L90" s="123"/>
      <c r="M90" s="124"/>
      <c r="N90" s="120"/>
      <c r="O90" s="120"/>
      <c r="P90" s="120"/>
      <c r="Q90" s="120"/>
      <c r="R90" s="120"/>
      <c r="S90" s="120"/>
      <c r="T90" s="125"/>
      <c r="AT90" s="126" t="s">
        <v>82</v>
      </c>
      <c r="AU90" s="126" t="s">
        <v>41</v>
      </c>
      <c r="AV90" s="126" t="s">
        <v>41</v>
      </c>
      <c r="AW90" s="126" t="s">
        <v>49</v>
      </c>
      <c r="AX90" s="126" t="s">
        <v>40</v>
      </c>
      <c r="AY90" s="126" t="s">
        <v>71</v>
      </c>
    </row>
    <row r="91" spans="2:51" s="5" customFormat="1" ht="15.75" customHeight="1">
      <c r="B91" s="119"/>
      <c r="C91" s="120"/>
      <c r="D91" s="117" t="s">
        <v>82</v>
      </c>
      <c r="E91" s="120"/>
      <c r="F91" s="121" t="s">
        <v>119</v>
      </c>
      <c r="G91" s="120"/>
      <c r="H91" s="122">
        <v>152.7</v>
      </c>
      <c r="J91" s="120"/>
      <c r="K91" s="120"/>
      <c r="L91" s="123"/>
      <c r="M91" s="124"/>
      <c r="N91" s="120"/>
      <c r="O91" s="120"/>
      <c r="P91" s="120"/>
      <c r="Q91" s="120"/>
      <c r="R91" s="120"/>
      <c r="S91" s="120"/>
      <c r="T91" s="125"/>
      <c r="AT91" s="126" t="s">
        <v>82</v>
      </c>
      <c r="AU91" s="126" t="s">
        <v>41</v>
      </c>
      <c r="AV91" s="126" t="s">
        <v>41</v>
      </c>
      <c r="AW91" s="126" t="s">
        <v>49</v>
      </c>
      <c r="AX91" s="126" t="s">
        <v>40</v>
      </c>
      <c r="AY91" s="126" t="s">
        <v>71</v>
      </c>
    </row>
    <row r="92" spans="2:51" s="5" customFormat="1" ht="15.75" customHeight="1">
      <c r="B92" s="119"/>
      <c r="C92" s="120"/>
      <c r="D92" s="117" t="s">
        <v>82</v>
      </c>
      <c r="E92" s="120"/>
      <c r="F92" s="121" t="s">
        <v>120</v>
      </c>
      <c r="G92" s="120"/>
      <c r="H92" s="122">
        <v>383.3</v>
      </c>
      <c r="J92" s="120"/>
      <c r="K92" s="120"/>
      <c r="L92" s="123"/>
      <c r="M92" s="124"/>
      <c r="N92" s="120"/>
      <c r="O92" s="120"/>
      <c r="P92" s="120"/>
      <c r="Q92" s="120"/>
      <c r="R92" s="120"/>
      <c r="S92" s="120"/>
      <c r="T92" s="125"/>
      <c r="AT92" s="126" t="s">
        <v>82</v>
      </c>
      <c r="AU92" s="126" t="s">
        <v>41</v>
      </c>
      <c r="AV92" s="126" t="s">
        <v>41</v>
      </c>
      <c r="AW92" s="126" t="s">
        <v>49</v>
      </c>
      <c r="AX92" s="126" t="s">
        <v>40</v>
      </c>
      <c r="AY92" s="126" t="s">
        <v>71</v>
      </c>
    </row>
    <row r="93" spans="2:51" s="5" customFormat="1" ht="15.75" customHeight="1">
      <c r="B93" s="119"/>
      <c r="C93" s="120"/>
      <c r="D93" s="117" t="s">
        <v>82</v>
      </c>
      <c r="E93" s="120"/>
      <c r="F93" s="121" t="s">
        <v>121</v>
      </c>
      <c r="G93" s="120"/>
      <c r="H93" s="122">
        <v>385.1</v>
      </c>
      <c r="J93" s="120"/>
      <c r="K93" s="120"/>
      <c r="L93" s="123"/>
      <c r="M93" s="124"/>
      <c r="N93" s="120"/>
      <c r="O93" s="120"/>
      <c r="P93" s="120"/>
      <c r="Q93" s="120"/>
      <c r="R93" s="120"/>
      <c r="S93" s="120"/>
      <c r="T93" s="125"/>
      <c r="AT93" s="126" t="s">
        <v>82</v>
      </c>
      <c r="AU93" s="126" t="s">
        <v>41</v>
      </c>
      <c r="AV93" s="126" t="s">
        <v>41</v>
      </c>
      <c r="AW93" s="126" t="s">
        <v>49</v>
      </c>
      <c r="AX93" s="126" t="s">
        <v>40</v>
      </c>
      <c r="AY93" s="126" t="s">
        <v>71</v>
      </c>
    </row>
    <row r="94" spans="2:51" s="5" customFormat="1" ht="15.75" customHeight="1">
      <c r="B94" s="119"/>
      <c r="C94" s="120"/>
      <c r="D94" s="117" t="s">
        <v>82</v>
      </c>
      <c r="E94" s="120"/>
      <c r="F94" s="121" t="s">
        <v>122</v>
      </c>
      <c r="G94" s="120"/>
      <c r="H94" s="122">
        <v>91.5</v>
      </c>
      <c r="J94" s="120"/>
      <c r="K94" s="120"/>
      <c r="L94" s="123"/>
      <c r="M94" s="124"/>
      <c r="N94" s="120"/>
      <c r="O94" s="120"/>
      <c r="P94" s="120"/>
      <c r="Q94" s="120"/>
      <c r="R94" s="120"/>
      <c r="S94" s="120"/>
      <c r="T94" s="125"/>
      <c r="AT94" s="126" t="s">
        <v>82</v>
      </c>
      <c r="AU94" s="126" t="s">
        <v>41</v>
      </c>
      <c r="AV94" s="126" t="s">
        <v>41</v>
      </c>
      <c r="AW94" s="126" t="s">
        <v>49</v>
      </c>
      <c r="AX94" s="126" t="s">
        <v>40</v>
      </c>
      <c r="AY94" s="126" t="s">
        <v>71</v>
      </c>
    </row>
    <row r="95" spans="2:51" s="5" customFormat="1" ht="15.75" customHeight="1">
      <c r="B95" s="119"/>
      <c r="C95" s="120"/>
      <c r="D95" s="117" t="s">
        <v>82</v>
      </c>
      <c r="E95" s="120"/>
      <c r="F95" s="121" t="s">
        <v>123</v>
      </c>
      <c r="G95" s="120"/>
      <c r="H95" s="122">
        <v>58.7</v>
      </c>
      <c r="J95" s="120"/>
      <c r="K95" s="120"/>
      <c r="L95" s="123"/>
      <c r="M95" s="124"/>
      <c r="N95" s="120"/>
      <c r="O95" s="120"/>
      <c r="P95" s="120"/>
      <c r="Q95" s="120"/>
      <c r="R95" s="120"/>
      <c r="S95" s="120"/>
      <c r="T95" s="125"/>
      <c r="AT95" s="126" t="s">
        <v>82</v>
      </c>
      <c r="AU95" s="126" t="s">
        <v>41</v>
      </c>
      <c r="AV95" s="126" t="s">
        <v>41</v>
      </c>
      <c r="AW95" s="126" t="s">
        <v>49</v>
      </c>
      <c r="AX95" s="126" t="s">
        <v>40</v>
      </c>
      <c r="AY95" s="126" t="s">
        <v>71</v>
      </c>
    </row>
    <row r="96" spans="2:51" s="5" customFormat="1" ht="15.75" customHeight="1">
      <c r="B96" s="119"/>
      <c r="C96" s="120"/>
      <c r="D96" s="117" t="s">
        <v>82</v>
      </c>
      <c r="E96" s="120"/>
      <c r="F96" s="121" t="s">
        <v>124</v>
      </c>
      <c r="G96" s="120"/>
      <c r="H96" s="122">
        <v>17.7</v>
      </c>
      <c r="J96" s="120"/>
      <c r="K96" s="120"/>
      <c r="L96" s="123"/>
      <c r="M96" s="124"/>
      <c r="N96" s="120"/>
      <c r="O96" s="120"/>
      <c r="P96" s="120"/>
      <c r="Q96" s="120"/>
      <c r="R96" s="120"/>
      <c r="S96" s="120"/>
      <c r="T96" s="125"/>
      <c r="AT96" s="126" t="s">
        <v>82</v>
      </c>
      <c r="AU96" s="126" t="s">
        <v>41</v>
      </c>
      <c r="AV96" s="126" t="s">
        <v>41</v>
      </c>
      <c r="AW96" s="126" t="s">
        <v>49</v>
      </c>
      <c r="AX96" s="126" t="s">
        <v>40</v>
      </c>
      <c r="AY96" s="126" t="s">
        <v>71</v>
      </c>
    </row>
    <row r="97" spans="2:51" s="5" customFormat="1" ht="15.75" customHeight="1">
      <c r="B97" s="119"/>
      <c r="C97" s="120"/>
      <c r="D97" s="117" t="s">
        <v>82</v>
      </c>
      <c r="E97" s="120"/>
      <c r="F97" s="121" t="s">
        <v>125</v>
      </c>
      <c r="G97" s="120"/>
      <c r="H97" s="122">
        <v>21.2</v>
      </c>
      <c r="J97" s="120"/>
      <c r="K97" s="120"/>
      <c r="L97" s="123"/>
      <c r="M97" s="124"/>
      <c r="N97" s="120"/>
      <c r="O97" s="120"/>
      <c r="P97" s="120"/>
      <c r="Q97" s="120"/>
      <c r="R97" s="120"/>
      <c r="S97" s="120"/>
      <c r="T97" s="125"/>
      <c r="AT97" s="126" t="s">
        <v>82</v>
      </c>
      <c r="AU97" s="126" t="s">
        <v>41</v>
      </c>
      <c r="AV97" s="126" t="s">
        <v>41</v>
      </c>
      <c r="AW97" s="126" t="s">
        <v>49</v>
      </c>
      <c r="AX97" s="126" t="s">
        <v>40</v>
      </c>
      <c r="AY97" s="126" t="s">
        <v>71</v>
      </c>
    </row>
    <row r="98" spans="2:51" s="5" customFormat="1" ht="15.75" customHeight="1">
      <c r="B98" s="119"/>
      <c r="C98" s="120"/>
      <c r="D98" s="117" t="s">
        <v>82</v>
      </c>
      <c r="E98" s="120"/>
      <c r="F98" s="121" t="s">
        <v>126</v>
      </c>
      <c r="G98" s="120"/>
      <c r="H98" s="122">
        <v>27.3</v>
      </c>
      <c r="J98" s="120"/>
      <c r="K98" s="120"/>
      <c r="L98" s="123"/>
      <c r="M98" s="124"/>
      <c r="N98" s="120"/>
      <c r="O98" s="120"/>
      <c r="P98" s="120"/>
      <c r="Q98" s="120"/>
      <c r="R98" s="120"/>
      <c r="S98" s="120"/>
      <c r="T98" s="125"/>
      <c r="AT98" s="126" t="s">
        <v>82</v>
      </c>
      <c r="AU98" s="126" t="s">
        <v>41</v>
      </c>
      <c r="AV98" s="126" t="s">
        <v>41</v>
      </c>
      <c r="AW98" s="126" t="s">
        <v>49</v>
      </c>
      <c r="AX98" s="126" t="s">
        <v>40</v>
      </c>
      <c r="AY98" s="126" t="s">
        <v>71</v>
      </c>
    </row>
    <row r="99" spans="2:51" s="5" customFormat="1" ht="15.75" customHeight="1">
      <c r="B99" s="138"/>
      <c r="C99" s="139"/>
      <c r="D99" s="117" t="s">
        <v>82</v>
      </c>
      <c r="E99" s="139"/>
      <c r="F99" s="140" t="s">
        <v>127</v>
      </c>
      <c r="G99" s="139"/>
      <c r="H99" s="141">
        <v>1912.2</v>
      </c>
      <c r="J99" s="139"/>
      <c r="K99" s="139"/>
      <c r="L99" s="142"/>
      <c r="M99" s="143"/>
      <c r="N99" s="139"/>
      <c r="O99" s="139"/>
      <c r="P99" s="139"/>
      <c r="Q99" s="139"/>
      <c r="R99" s="139"/>
      <c r="S99" s="139"/>
      <c r="T99" s="144"/>
      <c r="AT99" s="145" t="s">
        <v>82</v>
      </c>
      <c r="AU99" s="145" t="s">
        <v>41</v>
      </c>
      <c r="AV99" s="145" t="s">
        <v>83</v>
      </c>
      <c r="AW99" s="145" t="s">
        <v>49</v>
      </c>
      <c r="AX99" s="145" t="s">
        <v>40</v>
      </c>
      <c r="AY99" s="145" t="s">
        <v>71</v>
      </c>
    </row>
    <row r="100" spans="2:51" s="5" customFormat="1" ht="15.75" customHeight="1">
      <c r="B100" s="131"/>
      <c r="C100" s="132"/>
      <c r="D100" s="117" t="s">
        <v>82</v>
      </c>
      <c r="E100" s="132"/>
      <c r="F100" s="133" t="s">
        <v>128</v>
      </c>
      <c r="G100" s="132"/>
      <c r="H100" s="132"/>
      <c r="J100" s="132"/>
      <c r="K100" s="132"/>
      <c r="L100" s="134"/>
      <c r="M100" s="135"/>
      <c r="N100" s="132"/>
      <c r="O100" s="132"/>
      <c r="P100" s="132"/>
      <c r="Q100" s="132"/>
      <c r="R100" s="132"/>
      <c r="S100" s="132"/>
      <c r="T100" s="136"/>
      <c r="AT100" s="137" t="s">
        <v>82</v>
      </c>
      <c r="AU100" s="137" t="s">
        <v>41</v>
      </c>
      <c r="AV100" s="137" t="s">
        <v>7</v>
      </c>
      <c r="AW100" s="137" t="s">
        <v>49</v>
      </c>
      <c r="AX100" s="137" t="s">
        <v>40</v>
      </c>
      <c r="AY100" s="137" t="s">
        <v>71</v>
      </c>
    </row>
    <row r="101" spans="2:51" s="5" customFormat="1" ht="15.75" customHeight="1">
      <c r="B101" s="119"/>
      <c r="C101" s="120"/>
      <c r="D101" s="117" t="s">
        <v>82</v>
      </c>
      <c r="E101" s="120"/>
      <c r="F101" s="121" t="s">
        <v>129</v>
      </c>
      <c r="G101" s="120"/>
      <c r="H101" s="122">
        <v>44</v>
      </c>
      <c r="J101" s="120"/>
      <c r="K101" s="120"/>
      <c r="L101" s="123"/>
      <c r="M101" s="124"/>
      <c r="N101" s="120"/>
      <c r="O101" s="120"/>
      <c r="P101" s="120"/>
      <c r="Q101" s="120"/>
      <c r="R101" s="120"/>
      <c r="S101" s="120"/>
      <c r="T101" s="125"/>
      <c r="AT101" s="126" t="s">
        <v>82</v>
      </c>
      <c r="AU101" s="126" t="s">
        <v>41</v>
      </c>
      <c r="AV101" s="126" t="s">
        <v>41</v>
      </c>
      <c r="AW101" s="126" t="s">
        <v>49</v>
      </c>
      <c r="AX101" s="126" t="s">
        <v>40</v>
      </c>
      <c r="AY101" s="126" t="s">
        <v>71</v>
      </c>
    </row>
    <row r="102" spans="2:51" s="5" customFormat="1" ht="15.75" customHeight="1">
      <c r="B102" s="119"/>
      <c r="C102" s="120"/>
      <c r="D102" s="117" t="s">
        <v>82</v>
      </c>
      <c r="E102" s="120"/>
      <c r="F102" s="121" t="s">
        <v>130</v>
      </c>
      <c r="G102" s="120"/>
      <c r="H102" s="122">
        <v>115.2</v>
      </c>
      <c r="J102" s="120"/>
      <c r="K102" s="120"/>
      <c r="L102" s="123"/>
      <c r="M102" s="124"/>
      <c r="N102" s="120"/>
      <c r="O102" s="120"/>
      <c r="P102" s="120"/>
      <c r="Q102" s="120"/>
      <c r="R102" s="120"/>
      <c r="S102" s="120"/>
      <c r="T102" s="125"/>
      <c r="AT102" s="126" t="s">
        <v>82</v>
      </c>
      <c r="AU102" s="126" t="s">
        <v>41</v>
      </c>
      <c r="AV102" s="126" t="s">
        <v>41</v>
      </c>
      <c r="AW102" s="126" t="s">
        <v>49</v>
      </c>
      <c r="AX102" s="126" t="s">
        <v>40</v>
      </c>
      <c r="AY102" s="126" t="s">
        <v>71</v>
      </c>
    </row>
    <row r="103" spans="2:51" s="5" customFormat="1" ht="15.75" customHeight="1">
      <c r="B103" s="119"/>
      <c r="C103" s="120"/>
      <c r="D103" s="117" t="s">
        <v>82</v>
      </c>
      <c r="E103" s="120"/>
      <c r="F103" s="121" t="s">
        <v>131</v>
      </c>
      <c r="G103" s="120"/>
      <c r="H103" s="122">
        <v>55.7</v>
      </c>
      <c r="J103" s="120"/>
      <c r="K103" s="120"/>
      <c r="L103" s="123"/>
      <c r="M103" s="124"/>
      <c r="N103" s="120"/>
      <c r="O103" s="120"/>
      <c r="P103" s="120"/>
      <c r="Q103" s="120"/>
      <c r="R103" s="120"/>
      <c r="S103" s="120"/>
      <c r="T103" s="125"/>
      <c r="AT103" s="126" t="s">
        <v>82</v>
      </c>
      <c r="AU103" s="126" t="s">
        <v>41</v>
      </c>
      <c r="AV103" s="126" t="s">
        <v>41</v>
      </c>
      <c r="AW103" s="126" t="s">
        <v>49</v>
      </c>
      <c r="AX103" s="126" t="s">
        <v>40</v>
      </c>
      <c r="AY103" s="126" t="s">
        <v>71</v>
      </c>
    </row>
    <row r="104" spans="2:51" s="5" customFormat="1" ht="15.75" customHeight="1">
      <c r="B104" s="119"/>
      <c r="C104" s="120"/>
      <c r="D104" s="117" t="s">
        <v>82</v>
      </c>
      <c r="E104" s="120"/>
      <c r="F104" s="121" t="s">
        <v>132</v>
      </c>
      <c r="G104" s="120"/>
      <c r="H104" s="122">
        <v>81.7</v>
      </c>
      <c r="J104" s="120"/>
      <c r="K104" s="120"/>
      <c r="L104" s="123"/>
      <c r="M104" s="124"/>
      <c r="N104" s="120"/>
      <c r="O104" s="120"/>
      <c r="P104" s="120"/>
      <c r="Q104" s="120"/>
      <c r="R104" s="120"/>
      <c r="S104" s="120"/>
      <c r="T104" s="125"/>
      <c r="AT104" s="126" t="s">
        <v>82</v>
      </c>
      <c r="AU104" s="126" t="s">
        <v>41</v>
      </c>
      <c r="AV104" s="126" t="s">
        <v>41</v>
      </c>
      <c r="AW104" s="126" t="s">
        <v>49</v>
      </c>
      <c r="AX104" s="126" t="s">
        <v>40</v>
      </c>
      <c r="AY104" s="126" t="s">
        <v>71</v>
      </c>
    </row>
    <row r="105" spans="2:51" s="5" customFormat="1" ht="15.75" customHeight="1">
      <c r="B105" s="119"/>
      <c r="C105" s="120"/>
      <c r="D105" s="117" t="s">
        <v>82</v>
      </c>
      <c r="E105" s="120"/>
      <c r="F105" s="121" t="s">
        <v>133</v>
      </c>
      <c r="G105" s="120"/>
      <c r="H105" s="122">
        <v>129.3</v>
      </c>
      <c r="J105" s="120"/>
      <c r="K105" s="120"/>
      <c r="L105" s="123"/>
      <c r="M105" s="124"/>
      <c r="N105" s="120"/>
      <c r="O105" s="120"/>
      <c r="P105" s="120"/>
      <c r="Q105" s="120"/>
      <c r="R105" s="120"/>
      <c r="S105" s="120"/>
      <c r="T105" s="125"/>
      <c r="AT105" s="126" t="s">
        <v>82</v>
      </c>
      <c r="AU105" s="126" t="s">
        <v>41</v>
      </c>
      <c r="AV105" s="126" t="s">
        <v>41</v>
      </c>
      <c r="AW105" s="126" t="s">
        <v>49</v>
      </c>
      <c r="AX105" s="126" t="s">
        <v>40</v>
      </c>
      <c r="AY105" s="126" t="s">
        <v>71</v>
      </c>
    </row>
    <row r="106" spans="2:51" s="5" customFormat="1" ht="15.75" customHeight="1">
      <c r="B106" s="119"/>
      <c r="C106" s="120"/>
      <c r="D106" s="117" t="s">
        <v>82</v>
      </c>
      <c r="E106" s="120"/>
      <c r="F106" s="121" t="s">
        <v>134</v>
      </c>
      <c r="G106" s="120"/>
      <c r="H106" s="122">
        <v>27</v>
      </c>
      <c r="J106" s="120"/>
      <c r="K106" s="120"/>
      <c r="L106" s="123"/>
      <c r="M106" s="124"/>
      <c r="N106" s="120"/>
      <c r="O106" s="120"/>
      <c r="P106" s="120"/>
      <c r="Q106" s="120"/>
      <c r="R106" s="120"/>
      <c r="S106" s="120"/>
      <c r="T106" s="125"/>
      <c r="AT106" s="126" t="s">
        <v>82</v>
      </c>
      <c r="AU106" s="126" t="s">
        <v>41</v>
      </c>
      <c r="AV106" s="126" t="s">
        <v>41</v>
      </c>
      <c r="AW106" s="126" t="s">
        <v>49</v>
      </c>
      <c r="AX106" s="126" t="s">
        <v>40</v>
      </c>
      <c r="AY106" s="126" t="s">
        <v>71</v>
      </c>
    </row>
    <row r="107" spans="2:51" s="5" customFormat="1" ht="15.75" customHeight="1">
      <c r="B107" s="138"/>
      <c r="C107" s="139"/>
      <c r="D107" s="117" t="s">
        <v>82</v>
      </c>
      <c r="E107" s="139"/>
      <c r="F107" s="140" t="s">
        <v>127</v>
      </c>
      <c r="G107" s="139"/>
      <c r="H107" s="141">
        <v>452.9</v>
      </c>
      <c r="J107" s="139"/>
      <c r="K107" s="139"/>
      <c r="L107" s="142"/>
      <c r="M107" s="143"/>
      <c r="N107" s="139"/>
      <c r="O107" s="139"/>
      <c r="P107" s="139"/>
      <c r="Q107" s="139"/>
      <c r="R107" s="139"/>
      <c r="S107" s="139"/>
      <c r="T107" s="144"/>
      <c r="AT107" s="145" t="s">
        <v>82</v>
      </c>
      <c r="AU107" s="145" t="s">
        <v>41</v>
      </c>
      <c r="AV107" s="145" t="s">
        <v>83</v>
      </c>
      <c r="AW107" s="145" t="s">
        <v>49</v>
      </c>
      <c r="AX107" s="145" t="s">
        <v>40</v>
      </c>
      <c r="AY107" s="145" t="s">
        <v>71</v>
      </c>
    </row>
    <row r="108" spans="2:51" s="5" customFormat="1" ht="15.75" customHeight="1">
      <c r="B108" s="131"/>
      <c r="C108" s="132"/>
      <c r="D108" s="117" t="s">
        <v>82</v>
      </c>
      <c r="E108" s="132"/>
      <c r="F108" s="133" t="s">
        <v>135</v>
      </c>
      <c r="G108" s="132"/>
      <c r="H108" s="132"/>
      <c r="J108" s="132"/>
      <c r="K108" s="132"/>
      <c r="L108" s="134"/>
      <c r="M108" s="135"/>
      <c r="N108" s="132"/>
      <c r="O108" s="132"/>
      <c r="P108" s="132"/>
      <c r="Q108" s="132"/>
      <c r="R108" s="132"/>
      <c r="S108" s="132"/>
      <c r="T108" s="136"/>
      <c r="AT108" s="137" t="s">
        <v>82</v>
      </c>
      <c r="AU108" s="137" t="s">
        <v>41</v>
      </c>
      <c r="AV108" s="137" t="s">
        <v>7</v>
      </c>
      <c r="AW108" s="137" t="s">
        <v>49</v>
      </c>
      <c r="AX108" s="137" t="s">
        <v>40</v>
      </c>
      <c r="AY108" s="137" t="s">
        <v>71</v>
      </c>
    </row>
    <row r="109" spans="2:51" s="5" customFormat="1" ht="15.75" customHeight="1">
      <c r="B109" s="119"/>
      <c r="C109" s="120"/>
      <c r="D109" s="117" t="s">
        <v>82</v>
      </c>
      <c r="E109" s="120"/>
      <c r="F109" s="121" t="s">
        <v>136</v>
      </c>
      <c r="G109" s="120"/>
      <c r="H109" s="122">
        <v>973.5</v>
      </c>
      <c r="J109" s="120"/>
      <c r="K109" s="120"/>
      <c r="L109" s="123"/>
      <c r="M109" s="124"/>
      <c r="N109" s="120"/>
      <c r="O109" s="120"/>
      <c r="P109" s="120"/>
      <c r="Q109" s="120"/>
      <c r="R109" s="120"/>
      <c r="S109" s="120"/>
      <c r="T109" s="125"/>
      <c r="AT109" s="126" t="s">
        <v>82</v>
      </c>
      <c r="AU109" s="126" t="s">
        <v>41</v>
      </c>
      <c r="AV109" s="126" t="s">
        <v>41</v>
      </c>
      <c r="AW109" s="126" t="s">
        <v>49</v>
      </c>
      <c r="AX109" s="126" t="s">
        <v>40</v>
      </c>
      <c r="AY109" s="126" t="s">
        <v>71</v>
      </c>
    </row>
    <row r="110" spans="2:51" s="5" customFormat="1" ht="15.75" customHeight="1">
      <c r="B110" s="138"/>
      <c r="C110" s="139"/>
      <c r="D110" s="117" t="s">
        <v>82</v>
      </c>
      <c r="E110" s="139"/>
      <c r="F110" s="140" t="s">
        <v>127</v>
      </c>
      <c r="G110" s="139"/>
      <c r="H110" s="141">
        <v>973.5</v>
      </c>
      <c r="J110" s="139"/>
      <c r="K110" s="139"/>
      <c r="L110" s="142"/>
      <c r="M110" s="143"/>
      <c r="N110" s="139"/>
      <c r="O110" s="139"/>
      <c r="P110" s="139"/>
      <c r="Q110" s="139"/>
      <c r="R110" s="139"/>
      <c r="S110" s="139"/>
      <c r="T110" s="144"/>
      <c r="AT110" s="145" t="s">
        <v>82</v>
      </c>
      <c r="AU110" s="145" t="s">
        <v>41</v>
      </c>
      <c r="AV110" s="145" t="s">
        <v>83</v>
      </c>
      <c r="AW110" s="145" t="s">
        <v>49</v>
      </c>
      <c r="AX110" s="145" t="s">
        <v>40</v>
      </c>
      <c r="AY110" s="145" t="s">
        <v>71</v>
      </c>
    </row>
    <row r="111" spans="2:51" s="5" customFormat="1" ht="15.75" customHeight="1">
      <c r="B111" s="146"/>
      <c r="C111" s="147"/>
      <c r="D111" s="117" t="s">
        <v>82</v>
      </c>
      <c r="E111" s="147" t="s">
        <v>105</v>
      </c>
      <c r="F111" s="148" t="s">
        <v>137</v>
      </c>
      <c r="G111" s="147"/>
      <c r="H111" s="149">
        <v>3338.6</v>
      </c>
      <c r="J111" s="147"/>
      <c r="K111" s="147"/>
      <c r="L111" s="150"/>
      <c r="M111" s="151"/>
      <c r="N111" s="147"/>
      <c r="O111" s="147"/>
      <c r="P111" s="147"/>
      <c r="Q111" s="147"/>
      <c r="R111" s="147"/>
      <c r="S111" s="147"/>
      <c r="T111" s="152"/>
      <c r="AT111" s="153" t="s">
        <v>82</v>
      </c>
      <c r="AU111" s="153" t="s">
        <v>41</v>
      </c>
      <c r="AV111" s="153" t="s">
        <v>78</v>
      </c>
      <c r="AW111" s="153" t="s">
        <v>49</v>
      </c>
      <c r="AX111" s="153" t="s">
        <v>7</v>
      </c>
      <c r="AY111" s="153" t="s">
        <v>71</v>
      </c>
    </row>
    <row r="112" spans="2:65" s="5" customFormat="1" ht="15.75" customHeight="1">
      <c r="B112" s="16"/>
      <c r="C112" s="103" t="s">
        <v>83</v>
      </c>
      <c r="D112" s="103" t="s">
        <v>73</v>
      </c>
      <c r="E112" s="104" t="s">
        <v>138</v>
      </c>
      <c r="F112" s="105" t="s">
        <v>139</v>
      </c>
      <c r="G112" s="106" t="s">
        <v>114</v>
      </c>
      <c r="H112" s="107">
        <v>1</v>
      </c>
      <c r="I112" s="108"/>
      <c r="J112" s="109">
        <f>ROUND($I$112*$H$112,2)</f>
        <v>0</v>
      </c>
      <c r="K112" s="105"/>
      <c r="L112" s="32"/>
      <c r="M112" s="110"/>
      <c r="N112" s="111" t="s">
        <v>29</v>
      </c>
      <c r="O112" s="17"/>
      <c r="P112" s="17"/>
      <c r="Q112" s="112">
        <v>0</v>
      </c>
      <c r="R112" s="112">
        <f>$Q$112*$H$112</f>
        <v>0</v>
      </c>
      <c r="S112" s="112">
        <v>0</v>
      </c>
      <c r="T112" s="113">
        <f>$S$112*$H$112</f>
        <v>0</v>
      </c>
      <c r="AR112" s="49" t="s">
        <v>78</v>
      </c>
      <c r="AT112" s="49" t="s">
        <v>73</v>
      </c>
      <c r="AU112" s="49" t="s">
        <v>41</v>
      </c>
      <c r="AY112" s="5" t="s">
        <v>71</v>
      </c>
      <c r="BE112" s="114">
        <f>IF($N$112="základní",$J$112,0)</f>
        <v>0</v>
      </c>
      <c r="BF112" s="114">
        <f>IF($N$112="snížená",$J$112,0)</f>
        <v>0</v>
      </c>
      <c r="BG112" s="114">
        <f>IF($N$112="zákl. přenesená",$J$112,0)</f>
        <v>0</v>
      </c>
      <c r="BH112" s="114">
        <f>IF($N$112="sníž. přenesená",$J$112,0)</f>
        <v>0</v>
      </c>
      <c r="BI112" s="114">
        <f>IF($N$112="nulová",$J$112,0)</f>
        <v>0</v>
      </c>
      <c r="BJ112" s="49" t="s">
        <v>7</v>
      </c>
      <c r="BK112" s="114">
        <f>ROUND($I$112*$H$112,2)</f>
        <v>0</v>
      </c>
      <c r="BL112" s="49" t="s">
        <v>78</v>
      </c>
      <c r="BM112" s="49" t="s">
        <v>140</v>
      </c>
    </row>
    <row r="113" spans="2:51" s="5" customFormat="1" ht="15.75" customHeight="1">
      <c r="B113" s="119"/>
      <c r="C113" s="120"/>
      <c r="D113" s="115" t="s">
        <v>82</v>
      </c>
      <c r="E113" s="121"/>
      <c r="F113" s="121" t="s">
        <v>141</v>
      </c>
      <c r="G113" s="120"/>
      <c r="H113" s="122">
        <v>1</v>
      </c>
      <c r="J113" s="120"/>
      <c r="K113" s="120"/>
      <c r="L113" s="123"/>
      <c r="M113" s="124"/>
      <c r="N113" s="120"/>
      <c r="O113" s="120"/>
      <c r="P113" s="120"/>
      <c r="Q113" s="120"/>
      <c r="R113" s="120"/>
      <c r="S113" s="120"/>
      <c r="T113" s="125"/>
      <c r="AT113" s="126" t="s">
        <v>82</v>
      </c>
      <c r="AU113" s="126" t="s">
        <v>41</v>
      </c>
      <c r="AV113" s="126" t="s">
        <v>41</v>
      </c>
      <c r="AW113" s="126" t="s">
        <v>49</v>
      </c>
      <c r="AX113" s="126" t="s">
        <v>7</v>
      </c>
      <c r="AY113" s="126" t="s">
        <v>71</v>
      </c>
    </row>
    <row r="114" spans="2:65" s="5" customFormat="1" ht="15.75" customHeight="1">
      <c r="B114" s="16"/>
      <c r="C114" s="103" t="s">
        <v>78</v>
      </c>
      <c r="D114" s="103" t="s">
        <v>73</v>
      </c>
      <c r="E114" s="104" t="s">
        <v>142</v>
      </c>
      <c r="F114" s="105" t="s">
        <v>143</v>
      </c>
      <c r="G114" s="106" t="s">
        <v>114</v>
      </c>
      <c r="H114" s="107">
        <v>6</v>
      </c>
      <c r="I114" s="108"/>
      <c r="J114" s="109">
        <f>ROUND($I$114*$H$114,2)</f>
        <v>0</v>
      </c>
      <c r="K114" s="105"/>
      <c r="L114" s="32"/>
      <c r="M114" s="110"/>
      <c r="N114" s="111" t="s">
        <v>29</v>
      </c>
      <c r="O114" s="17"/>
      <c r="P114" s="17"/>
      <c r="Q114" s="112">
        <v>0</v>
      </c>
      <c r="R114" s="112">
        <f>$Q$114*$H$114</f>
        <v>0</v>
      </c>
      <c r="S114" s="112">
        <v>0</v>
      </c>
      <c r="T114" s="113">
        <f>$S$114*$H$114</f>
        <v>0</v>
      </c>
      <c r="AR114" s="49" t="s">
        <v>78</v>
      </c>
      <c r="AT114" s="49" t="s">
        <v>73</v>
      </c>
      <c r="AU114" s="49" t="s">
        <v>41</v>
      </c>
      <c r="AY114" s="5" t="s">
        <v>71</v>
      </c>
      <c r="BE114" s="114">
        <f>IF($N$114="základní",$J$114,0)</f>
        <v>0</v>
      </c>
      <c r="BF114" s="114">
        <f>IF($N$114="snížená",$J$114,0)</f>
        <v>0</v>
      </c>
      <c r="BG114" s="114">
        <f>IF($N$114="zákl. přenesená",$J$114,0)</f>
        <v>0</v>
      </c>
      <c r="BH114" s="114">
        <f>IF($N$114="sníž. přenesená",$J$114,0)</f>
        <v>0</v>
      </c>
      <c r="BI114" s="114">
        <f>IF($N$114="nulová",$J$114,0)</f>
        <v>0</v>
      </c>
      <c r="BJ114" s="49" t="s">
        <v>7</v>
      </c>
      <c r="BK114" s="114">
        <f>ROUND($I$114*$H$114,2)</f>
        <v>0</v>
      </c>
      <c r="BL114" s="49" t="s">
        <v>78</v>
      </c>
      <c r="BM114" s="49" t="s">
        <v>144</v>
      </c>
    </row>
    <row r="115" spans="2:51" s="5" customFormat="1" ht="15.75" customHeight="1">
      <c r="B115" s="119"/>
      <c r="C115" s="120"/>
      <c r="D115" s="115" t="s">
        <v>82</v>
      </c>
      <c r="E115" s="121"/>
      <c r="F115" s="121" t="s">
        <v>145</v>
      </c>
      <c r="G115" s="120"/>
      <c r="H115" s="122">
        <v>6</v>
      </c>
      <c r="J115" s="120"/>
      <c r="K115" s="120"/>
      <c r="L115" s="123"/>
      <c r="M115" s="124"/>
      <c r="N115" s="120"/>
      <c r="O115" s="120"/>
      <c r="P115" s="120"/>
      <c r="Q115" s="120"/>
      <c r="R115" s="120"/>
      <c r="S115" s="120"/>
      <c r="T115" s="125"/>
      <c r="AT115" s="126" t="s">
        <v>82</v>
      </c>
      <c r="AU115" s="126" t="s">
        <v>41</v>
      </c>
      <c r="AV115" s="126" t="s">
        <v>41</v>
      </c>
      <c r="AW115" s="126" t="s">
        <v>49</v>
      </c>
      <c r="AX115" s="126" t="s">
        <v>7</v>
      </c>
      <c r="AY115" s="126" t="s">
        <v>71</v>
      </c>
    </row>
    <row r="116" spans="2:65" s="5" customFormat="1" ht="15.75" customHeight="1">
      <c r="B116" s="16"/>
      <c r="C116" s="103" t="s">
        <v>85</v>
      </c>
      <c r="D116" s="103" t="s">
        <v>73</v>
      </c>
      <c r="E116" s="104" t="s">
        <v>146</v>
      </c>
      <c r="F116" s="105" t="s">
        <v>147</v>
      </c>
      <c r="G116" s="106" t="s">
        <v>114</v>
      </c>
      <c r="H116" s="107">
        <v>3485.7</v>
      </c>
      <c r="I116" s="108"/>
      <c r="J116" s="109">
        <f>ROUND($I$116*$H$116,2)</f>
        <v>0</v>
      </c>
      <c r="K116" s="105"/>
      <c r="L116" s="32"/>
      <c r="M116" s="110"/>
      <c r="N116" s="111" t="s">
        <v>29</v>
      </c>
      <c r="O116" s="17"/>
      <c r="P116" s="17"/>
      <c r="Q116" s="112">
        <v>0</v>
      </c>
      <c r="R116" s="112">
        <f>$Q$116*$H$116</f>
        <v>0</v>
      </c>
      <c r="S116" s="112">
        <v>0</v>
      </c>
      <c r="T116" s="113">
        <f>$S$116*$H$116</f>
        <v>0</v>
      </c>
      <c r="AR116" s="49" t="s">
        <v>78</v>
      </c>
      <c r="AT116" s="49" t="s">
        <v>73</v>
      </c>
      <c r="AU116" s="49" t="s">
        <v>41</v>
      </c>
      <c r="AY116" s="5" t="s">
        <v>71</v>
      </c>
      <c r="BE116" s="114">
        <f>IF($N$116="základní",$J$116,0)</f>
        <v>0</v>
      </c>
      <c r="BF116" s="114">
        <f>IF($N$116="snížená",$J$116,0)</f>
        <v>0</v>
      </c>
      <c r="BG116" s="114">
        <f>IF($N$116="zákl. přenesená",$J$116,0)</f>
        <v>0</v>
      </c>
      <c r="BH116" s="114">
        <f>IF($N$116="sníž. přenesená",$J$116,0)</f>
        <v>0</v>
      </c>
      <c r="BI116" s="114">
        <f>IF($N$116="nulová",$J$116,0)</f>
        <v>0</v>
      </c>
      <c r="BJ116" s="49" t="s">
        <v>7</v>
      </c>
      <c r="BK116" s="114">
        <f>ROUND($I$116*$H$116,2)</f>
        <v>0</v>
      </c>
      <c r="BL116" s="49" t="s">
        <v>78</v>
      </c>
      <c r="BM116" s="49" t="s">
        <v>148</v>
      </c>
    </row>
    <row r="117" spans="2:51" s="5" customFormat="1" ht="15.75" customHeight="1">
      <c r="B117" s="119"/>
      <c r="C117" s="120"/>
      <c r="D117" s="115" t="s">
        <v>82</v>
      </c>
      <c r="E117" s="121"/>
      <c r="F117" s="121" t="s">
        <v>149</v>
      </c>
      <c r="G117" s="120"/>
      <c r="H117" s="122">
        <v>1912.2</v>
      </c>
      <c r="J117" s="120"/>
      <c r="K117" s="120"/>
      <c r="L117" s="123"/>
      <c r="M117" s="124"/>
      <c r="N117" s="120"/>
      <c r="O117" s="120"/>
      <c r="P117" s="120"/>
      <c r="Q117" s="120"/>
      <c r="R117" s="120"/>
      <c r="S117" s="120"/>
      <c r="T117" s="125"/>
      <c r="AT117" s="126" t="s">
        <v>82</v>
      </c>
      <c r="AU117" s="126" t="s">
        <v>41</v>
      </c>
      <c r="AV117" s="126" t="s">
        <v>41</v>
      </c>
      <c r="AW117" s="126" t="s">
        <v>49</v>
      </c>
      <c r="AX117" s="126" t="s">
        <v>40</v>
      </c>
      <c r="AY117" s="126" t="s">
        <v>71</v>
      </c>
    </row>
    <row r="118" spans="2:51" s="5" customFormat="1" ht="15.75" customHeight="1">
      <c r="B118" s="119"/>
      <c r="C118" s="120"/>
      <c r="D118" s="117" t="s">
        <v>82</v>
      </c>
      <c r="E118" s="120"/>
      <c r="F118" s="121" t="s">
        <v>150</v>
      </c>
      <c r="G118" s="120"/>
      <c r="H118" s="122">
        <v>973.5</v>
      </c>
      <c r="J118" s="120"/>
      <c r="K118" s="120"/>
      <c r="L118" s="123"/>
      <c r="M118" s="124"/>
      <c r="N118" s="120"/>
      <c r="O118" s="120"/>
      <c r="P118" s="120"/>
      <c r="Q118" s="120"/>
      <c r="R118" s="120"/>
      <c r="S118" s="120"/>
      <c r="T118" s="125"/>
      <c r="AT118" s="126" t="s">
        <v>82</v>
      </c>
      <c r="AU118" s="126" t="s">
        <v>41</v>
      </c>
      <c r="AV118" s="126" t="s">
        <v>41</v>
      </c>
      <c r="AW118" s="126" t="s">
        <v>49</v>
      </c>
      <c r="AX118" s="126" t="s">
        <v>40</v>
      </c>
      <c r="AY118" s="126" t="s">
        <v>71</v>
      </c>
    </row>
    <row r="119" spans="2:51" s="5" customFormat="1" ht="15.75" customHeight="1">
      <c r="B119" s="119"/>
      <c r="C119" s="120"/>
      <c r="D119" s="117" t="s">
        <v>82</v>
      </c>
      <c r="E119" s="120"/>
      <c r="F119" s="121" t="s">
        <v>151</v>
      </c>
      <c r="G119" s="120"/>
      <c r="H119" s="122">
        <v>600</v>
      </c>
      <c r="J119" s="120"/>
      <c r="K119" s="120"/>
      <c r="L119" s="123"/>
      <c r="M119" s="124"/>
      <c r="N119" s="120"/>
      <c r="O119" s="120"/>
      <c r="P119" s="120"/>
      <c r="Q119" s="120"/>
      <c r="R119" s="120"/>
      <c r="S119" s="120"/>
      <c r="T119" s="125"/>
      <c r="AT119" s="126" t="s">
        <v>82</v>
      </c>
      <c r="AU119" s="126" t="s">
        <v>41</v>
      </c>
      <c r="AV119" s="126" t="s">
        <v>41</v>
      </c>
      <c r="AW119" s="126" t="s">
        <v>49</v>
      </c>
      <c r="AX119" s="126" t="s">
        <v>40</v>
      </c>
      <c r="AY119" s="126" t="s">
        <v>71</v>
      </c>
    </row>
    <row r="120" spans="2:51" s="5" customFormat="1" ht="15.75" customHeight="1">
      <c r="B120" s="146"/>
      <c r="C120" s="147"/>
      <c r="D120" s="117" t="s">
        <v>82</v>
      </c>
      <c r="E120" s="147"/>
      <c r="F120" s="148" t="s">
        <v>137</v>
      </c>
      <c r="G120" s="147"/>
      <c r="H120" s="149">
        <v>3485.7</v>
      </c>
      <c r="J120" s="147"/>
      <c r="K120" s="147"/>
      <c r="L120" s="150"/>
      <c r="M120" s="151"/>
      <c r="N120" s="147"/>
      <c r="O120" s="147"/>
      <c r="P120" s="147"/>
      <c r="Q120" s="147"/>
      <c r="R120" s="147"/>
      <c r="S120" s="147"/>
      <c r="T120" s="152"/>
      <c r="AT120" s="153" t="s">
        <v>82</v>
      </c>
      <c r="AU120" s="153" t="s">
        <v>41</v>
      </c>
      <c r="AV120" s="153" t="s">
        <v>78</v>
      </c>
      <c r="AW120" s="153" t="s">
        <v>49</v>
      </c>
      <c r="AX120" s="153" t="s">
        <v>7</v>
      </c>
      <c r="AY120" s="153" t="s">
        <v>71</v>
      </c>
    </row>
    <row r="121" spans="2:65" s="5" customFormat="1" ht="15.75" customHeight="1">
      <c r="B121" s="16"/>
      <c r="C121" s="103" t="s">
        <v>86</v>
      </c>
      <c r="D121" s="103" t="s">
        <v>73</v>
      </c>
      <c r="E121" s="104" t="s">
        <v>152</v>
      </c>
      <c r="F121" s="105" t="s">
        <v>153</v>
      </c>
      <c r="G121" s="106" t="s">
        <v>114</v>
      </c>
      <c r="H121" s="107">
        <v>452.9</v>
      </c>
      <c r="I121" s="108"/>
      <c r="J121" s="109">
        <f>ROUND($I$121*$H$121,2)</f>
        <v>0</v>
      </c>
      <c r="K121" s="105"/>
      <c r="L121" s="32"/>
      <c r="M121" s="110"/>
      <c r="N121" s="111" t="s">
        <v>29</v>
      </c>
      <c r="O121" s="17"/>
      <c r="P121" s="17"/>
      <c r="Q121" s="112">
        <v>0</v>
      </c>
      <c r="R121" s="112">
        <f>$Q$121*$H$121</f>
        <v>0</v>
      </c>
      <c r="S121" s="112">
        <v>0</v>
      </c>
      <c r="T121" s="113">
        <f>$S$121*$H$121</f>
        <v>0</v>
      </c>
      <c r="AR121" s="49" t="s">
        <v>78</v>
      </c>
      <c r="AT121" s="49" t="s">
        <v>73</v>
      </c>
      <c r="AU121" s="49" t="s">
        <v>41</v>
      </c>
      <c r="AY121" s="5" t="s">
        <v>71</v>
      </c>
      <c r="BE121" s="114">
        <f>IF($N$121="základní",$J$121,0)</f>
        <v>0</v>
      </c>
      <c r="BF121" s="114">
        <f>IF($N$121="snížená",$J$121,0)</f>
        <v>0</v>
      </c>
      <c r="BG121" s="114">
        <f>IF($N$121="zákl. přenesená",$J$121,0)</f>
        <v>0</v>
      </c>
      <c r="BH121" s="114">
        <f>IF($N$121="sníž. přenesená",$J$121,0)</f>
        <v>0</v>
      </c>
      <c r="BI121" s="114">
        <f>IF($N$121="nulová",$J$121,0)</f>
        <v>0</v>
      </c>
      <c r="BJ121" s="49" t="s">
        <v>7</v>
      </c>
      <c r="BK121" s="114">
        <f>ROUND($I$121*$H$121,2)</f>
        <v>0</v>
      </c>
      <c r="BL121" s="49" t="s">
        <v>78</v>
      </c>
      <c r="BM121" s="49" t="s">
        <v>154</v>
      </c>
    </row>
    <row r="122" spans="2:51" s="5" customFormat="1" ht="15.75" customHeight="1">
      <c r="B122" s="119"/>
      <c r="C122" s="120"/>
      <c r="D122" s="115" t="s">
        <v>82</v>
      </c>
      <c r="E122" s="121"/>
      <c r="F122" s="121" t="s">
        <v>155</v>
      </c>
      <c r="G122" s="120"/>
      <c r="H122" s="122">
        <v>452.9</v>
      </c>
      <c r="J122" s="120"/>
      <c r="K122" s="120"/>
      <c r="L122" s="123"/>
      <c r="M122" s="124"/>
      <c r="N122" s="120"/>
      <c r="O122" s="120"/>
      <c r="P122" s="120"/>
      <c r="Q122" s="120"/>
      <c r="R122" s="120"/>
      <c r="S122" s="120"/>
      <c r="T122" s="125"/>
      <c r="AT122" s="126" t="s">
        <v>82</v>
      </c>
      <c r="AU122" s="126" t="s">
        <v>41</v>
      </c>
      <c r="AV122" s="126" t="s">
        <v>41</v>
      </c>
      <c r="AW122" s="126" t="s">
        <v>49</v>
      </c>
      <c r="AX122" s="126" t="s">
        <v>7</v>
      </c>
      <c r="AY122" s="126" t="s">
        <v>71</v>
      </c>
    </row>
    <row r="123" spans="2:65" s="5" customFormat="1" ht="15.75" customHeight="1">
      <c r="B123" s="16"/>
      <c r="C123" s="103" t="s">
        <v>87</v>
      </c>
      <c r="D123" s="103" t="s">
        <v>73</v>
      </c>
      <c r="E123" s="104" t="s">
        <v>156</v>
      </c>
      <c r="F123" s="105" t="s">
        <v>157</v>
      </c>
      <c r="G123" s="106" t="s">
        <v>114</v>
      </c>
      <c r="H123" s="107">
        <v>3938.6</v>
      </c>
      <c r="I123" s="108"/>
      <c r="J123" s="109">
        <f>ROUND($I$123*$H$123,2)</f>
        <v>0</v>
      </c>
      <c r="K123" s="105"/>
      <c r="L123" s="32"/>
      <c r="M123" s="110"/>
      <c r="N123" s="111" t="s">
        <v>29</v>
      </c>
      <c r="O123" s="17"/>
      <c r="P123" s="17"/>
      <c r="Q123" s="112">
        <v>0</v>
      </c>
      <c r="R123" s="112">
        <f>$Q$123*$H$123</f>
        <v>0</v>
      </c>
      <c r="S123" s="112">
        <v>0</v>
      </c>
      <c r="T123" s="113">
        <f>$S$123*$H$123</f>
        <v>0</v>
      </c>
      <c r="AR123" s="49" t="s">
        <v>78</v>
      </c>
      <c r="AT123" s="49" t="s">
        <v>73</v>
      </c>
      <c r="AU123" s="49" t="s">
        <v>41</v>
      </c>
      <c r="AY123" s="5" t="s">
        <v>71</v>
      </c>
      <c r="BE123" s="114">
        <f>IF($N$123="základní",$J$123,0)</f>
        <v>0</v>
      </c>
      <c r="BF123" s="114">
        <f>IF($N$123="snížená",$J$123,0)</f>
        <v>0</v>
      </c>
      <c r="BG123" s="114">
        <f>IF($N$123="zákl. přenesená",$J$123,0)</f>
        <v>0</v>
      </c>
      <c r="BH123" s="114">
        <f>IF($N$123="sníž. přenesená",$J$123,0)</f>
        <v>0</v>
      </c>
      <c r="BI123" s="114">
        <f>IF($N$123="nulová",$J$123,0)</f>
        <v>0</v>
      </c>
      <c r="BJ123" s="49" t="s">
        <v>7</v>
      </c>
      <c r="BK123" s="114">
        <f>ROUND($I$123*$H$123,2)</f>
        <v>0</v>
      </c>
      <c r="BL123" s="49" t="s">
        <v>78</v>
      </c>
      <c r="BM123" s="49" t="s">
        <v>158</v>
      </c>
    </row>
    <row r="124" spans="2:51" s="5" customFormat="1" ht="15.75" customHeight="1">
      <c r="B124" s="119"/>
      <c r="C124" s="120"/>
      <c r="D124" s="115" t="s">
        <v>82</v>
      </c>
      <c r="E124" s="121"/>
      <c r="F124" s="121" t="s">
        <v>159</v>
      </c>
      <c r="G124" s="120"/>
      <c r="H124" s="122">
        <v>3938.6</v>
      </c>
      <c r="J124" s="120"/>
      <c r="K124" s="120"/>
      <c r="L124" s="123"/>
      <c r="M124" s="124"/>
      <c r="N124" s="120"/>
      <c r="O124" s="120"/>
      <c r="P124" s="120"/>
      <c r="Q124" s="120"/>
      <c r="R124" s="120"/>
      <c r="S124" s="120"/>
      <c r="T124" s="125"/>
      <c r="AT124" s="126" t="s">
        <v>82</v>
      </c>
      <c r="AU124" s="126" t="s">
        <v>41</v>
      </c>
      <c r="AV124" s="126" t="s">
        <v>41</v>
      </c>
      <c r="AW124" s="126" t="s">
        <v>49</v>
      </c>
      <c r="AX124" s="126" t="s">
        <v>7</v>
      </c>
      <c r="AY124" s="126" t="s">
        <v>71</v>
      </c>
    </row>
    <row r="125" spans="2:65" s="5" customFormat="1" ht="15.75" customHeight="1">
      <c r="B125" s="16"/>
      <c r="C125" s="103" t="s">
        <v>88</v>
      </c>
      <c r="D125" s="103" t="s">
        <v>73</v>
      </c>
      <c r="E125" s="104" t="s">
        <v>160</v>
      </c>
      <c r="F125" s="105" t="s">
        <v>161</v>
      </c>
      <c r="G125" s="106" t="s">
        <v>114</v>
      </c>
      <c r="H125" s="107">
        <v>3338.6</v>
      </c>
      <c r="I125" s="108"/>
      <c r="J125" s="109">
        <f>ROUND($I$125*$H$125,2)</f>
        <v>0</v>
      </c>
      <c r="K125" s="105"/>
      <c r="L125" s="32"/>
      <c r="M125" s="110"/>
      <c r="N125" s="111" t="s">
        <v>29</v>
      </c>
      <c r="O125" s="17"/>
      <c r="P125" s="17"/>
      <c r="Q125" s="112">
        <v>0</v>
      </c>
      <c r="R125" s="112">
        <f>$Q$125*$H$125</f>
        <v>0</v>
      </c>
      <c r="S125" s="112">
        <v>0</v>
      </c>
      <c r="T125" s="113">
        <f>$S$125*$H$125</f>
        <v>0</v>
      </c>
      <c r="AR125" s="49" t="s">
        <v>78</v>
      </c>
      <c r="AT125" s="49" t="s">
        <v>73</v>
      </c>
      <c r="AU125" s="49" t="s">
        <v>41</v>
      </c>
      <c r="AY125" s="5" t="s">
        <v>71</v>
      </c>
      <c r="BE125" s="114">
        <f>IF($N$125="základní",$J$125,0)</f>
        <v>0</v>
      </c>
      <c r="BF125" s="114">
        <f>IF($N$125="snížená",$J$125,0)</f>
        <v>0</v>
      </c>
      <c r="BG125" s="114">
        <f>IF($N$125="zákl. přenesená",$J$125,0)</f>
        <v>0</v>
      </c>
      <c r="BH125" s="114">
        <f>IF($N$125="sníž. přenesená",$J$125,0)</f>
        <v>0</v>
      </c>
      <c r="BI125" s="114">
        <f>IF($N$125="nulová",$J$125,0)</f>
        <v>0</v>
      </c>
      <c r="BJ125" s="49" t="s">
        <v>7</v>
      </c>
      <c r="BK125" s="114">
        <f>ROUND($I$125*$H$125,2)</f>
        <v>0</v>
      </c>
      <c r="BL125" s="49" t="s">
        <v>78</v>
      </c>
      <c r="BM125" s="49" t="s">
        <v>162</v>
      </c>
    </row>
    <row r="126" spans="2:51" s="5" customFormat="1" ht="15.75" customHeight="1">
      <c r="B126" s="119"/>
      <c r="C126" s="120"/>
      <c r="D126" s="115" t="s">
        <v>82</v>
      </c>
      <c r="E126" s="121"/>
      <c r="F126" s="121" t="s">
        <v>105</v>
      </c>
      <c r="G126" s="120"/>
      <c r="H126" s="122">
        <v>3338.6</v>
      </c>
      <c r="J126" s="120"/>
      <c r="K126" s="120"/>
      <c r="L126" s="123"/>
      <c r="M126" s="124"/>
      <c r="N126" s="120"/>
      <c r="O126" s="120"/>
      <c r="P126" s="120"/>
      <c r="Q126" s="120"/>
      <c r="R126" s="120"/>
      <c r="S126" s="120"/>
      <c r="T126" s="125"/>
      <c r="AT126" s="126" t="s">
        <v>82</v>
      </c>
      <c r="AU126" s="126" t="s">
        <v>41</v>
      </c>
      <c r="AV126" s="126" t="s">
        <v>41</v>
      </c>
      <c r="AW126" s="126" t="s">
        <v>49</v>
      </c>
      <c r="AX126" s="126" t="s">
        <v>7</v>
      </c>
      <c r="AY126" s="126" t="s">
        <v>71</v>
      </c>
    </row>
    <row r="127" spans="2:65" s="5" customFormat="1" ht="15.75" customHeight="1">
      <c r="B127" s="16"/>
      <c r="C127" s="103" t="s">
        <v>89</v>
      </c>
      <c r="D127" s="103" t="s">
        <v>73</v>
      </c>
      <c r="E127" s="104" t="s">
        <v>163</v>
      </c>
      <c r="F127" s="105" t="s">
        <v>164</v>
      </c>
      <c r="G127" s="106" t="s">
        <v>114</v>
      </c>
      <c r="H127" s="107">
        <v>6</v>
      </c>
      <c r="I127" s="108"/>
      <c r="J127" s="109">
        <f>ROUND($I$127*$H$127,2)</f>
        <v>0</v>
      </c>
      <c r="K127" s="105"/>
      <c r="L127" s="32"/>
      <c r="M127" s="110"/>
      <c r="N127" s="111" t="s">
        <v>29</v>
      </c>
      <c r="O127" s="17"/>
      <c r="P127" s="17"/>
      <c r="Q127" s="112">
        <v>0</v>
      </c>
      <c r="R127" s="112">
        <f>$Q$127*$H$127</f>
        <v>0</v>
      </c>
      <c r="S127" s="112">
        <v>0</v>
      </c>
      <c r="T127" s="113">
        <f>$S$127*$H$127</f>
        <v>0</v>
      </c>
      <c r="AR127" s="49" t="s">
        <v>78</v>
      </c>
      <c r="AT127" s="49" t="s">
        <v>73</v>
      </c>
      <c r="AU127" s="49" t="s">
        <v>41</v>
      </c>
      <c r="AY127" s="5" t="s">
        <v>71</v>
      </c>
      <c r="BE127" s="114">
        <f>IF($N$127="základní",$J$127,0)</f>
        <v>0</v>
      </c>
      <c r="BF127" s="114">
        <f>IF($N$127="snížená",$J$127,0)</f>
        <v>0</v>
      </c>
      <c r="BG127" s="114">
        <f>IF($N$127="zákl. přenesená",$J$127,0)</f>
        <v>0</v>
      </c>
      <c r="BH127" s="114">
        <f>IF($N$127="sníž. přenesená",$J$127,0)</f>
        <v>0</v>
      </c>
      <c r="BI127" s="114">
        <f>IF($N$127="nulová",$J$127,0)</f>
        <v>0</v>
      </c>
      <c r="BJ127" s="49" t="s">
        <v>7</v>
      </c>
      <c r="BK127" s="114">
        <f>ROUND($I$127*$H$127,2)</f>
        <v>0</v>
      </c>
      <c r="BL127" s="49" t="s">
        <v>78</v>
      </c>
      <c r="BM127" s="49" t="s">
        <v>165</v>
      </c>
    </row>
    <row r="128" spans="2:51" s="5" customFormat="1" ht="15.75" customHeight="1">
      <c r="B128" s="119"/>
      <c r="C128" s="120"/>
      <c r="D128" s="115" t="s">
        <v>82</v>
      </c>
      <c r="E128" s="121"/>
      <c r="F128" s="121" t="s">
        <v>166</v>
      </c>
      <c r="G128" s="120"/>
      <c r="H128" s="122">
        <v>6</v>
      </c>
      <c r="J128" s="120"/>
      <c r="K128" s="120"/>
      <c r="L128" s="123"/>
      <c r="M128" s="124"/>
      <c r="N128" s="120"/>
      <c r="O128" s="120"/>
      <c r="P128" s="120"/>
      <c r="Q128" s="120"/>
      <c r="R128" s="120"/>
      <c r="S128" s="120"/>
      <c r="T128" s="125"/>
      <c r="AT128" s="126" t="s">
        <v>82</v>
      </c>
      <c r="AU128" s="126" t="s">
        <v>41</v>
      </c>
      <c r="AV128" s="126" t="s">
        <v>41</v>
      </c>
      <c r="AW128" s="126" t="s">
        <v>49</v>
      </c>
      <c r="AX128" s="126" t="s">
        <v>7</v>
      </c>
      <c r="AY128" s="126" t="s">
        <v>71</v>
      </c>
    </row>
    <row r="129" spans="2:65" s="5" customFormat="1" ht="15.75" customHeight="1">
      <c r="B129" s="16"/>
      <c r="C129" s="103" t="s">
        <v>11</v>
      </c>
      <c r="D129" s="103" t="s">
        <v>73</v>
      </c>
      <c r="E129" s="104" t="s">
        <v>167</v>
      </c>
      <c r="F129" s="105" t="s">
        <v>168</v>
      </c>
      <c r="G129" s="106" t="s">
        <v>76</v>
      </c>
      <c r="H129" s="107">
        <v>6000</v>
      </c>
      <c r="I129" s="108"/>
      <c r="J129" s="109">
        <f>ROUND($I$129*$H$129,2)</f>
        <v>0</v>
      </c>
      <c r="K129" s="105"/>
      <c r="L129" s="32"/>
      <c r="M129" s="110"/>
      <c r="N129" s="111" t="s">
        <v>29</v>
      </c>
      <c r="O129" s="17"/>
      <c r="P129" s="17"/>
      <c r="Q129" s="112">
        <v>3E-07</v>
      </c>
      <c r="R129" s="112">
        <f>$Q$129*$H$129</f>
        <v>0.0018</v>
      </c>
      <c r="S129" s="112">
        <v>0</v>
      </c>
      <c r="T129" s="113">
        <f>$S$129*$H$129</f>
        <v>0</v>
      </c>
      <c r="AR129" s="49" t="s">
        <v>78</v>
      </c>
      <c r="AT129" s="49" t="s">
        <v>73</v>
      </c>
      <c r="AU129" s="49" t="s">
        <v>41</v>
      </c>
      <c r="AY129" s="5" t="s">
        <v>71</v>
      </c>
      <c r="BE129" s="114">
        <f>IF($N$129="základní",$J$129,0)</f>
        <v>0</v>
      </c>
      <c r="BF129" s="114">
        <f>IF($N$129="snížená",$J$129,0)</f>
        <v>0</v>
      </c>
      <c r="BG129" s="114">
        <f>IF($N$129="zákl. přenesená",$J$129,0)</f>
        <v>0</v>
      </c>
      <c r="BH129" s="114">
        <f>IF($N$129="sníž. přenesená",$J$129,0)</f>
        <v>0</v>
      </c>
      <c r="BI129" s="114">
        <f>IF($N$129="nulová",$J$129,0)</f>
        <v>0</v>
      </c>
      <c r="BJ129" s="49" t="s">
        <v>7</v>
      </c>
      <c r="BK129" s="114">
        <f>ROUND($I$129*$H$129,2)</f>
        <v>0</v>
      </c>
      <c r="BL129" s="49" t="s">
        <v>78</v>
      </c>
      <c r="BM129" s="49" t="s">
        <v>169</v>
      </c>
    </row>
    <row r="130" spans="2:51" s="5" customFormat="1" ht="15.75" customHeight="1">
      <c r="B130" s="119"/>
      <c r="C130" s="120"/>
      <c r="D130" s="115" t="s">
        <v>82</v>
      </c>
      <c r="E130" s="121"/>
      <c r="F130" s="121" t="s">
        <v>170</v>
      </c>
      <c r="G130" s="120"/>
      <c r="H130" s="122">
        <v>6000</v>
      </c>
      <c r="J130" s="120"/>
      <c r="K130" s="120"/>
      <c r="L130" s="123"/>
      <c r="M130" s="124"/>
      <c r="N130" s="120"/>
      <c r="O130" s="120"/>
      <c r="P130" s="120"/>
      <c r="Q130" s="120"/>
      <c r="R130" s="120"/>
      <c r="S130" s="120"/>
      <c r="T130" s="125"/>
      <c r="AT130" s="126" t="s">
        <v>82</v>
      </c>
      <c r="AU130" s="126" t="s">
        <v>41</v>
      </c>
      <c r="AV130" s="126" t="s">
        <v>41</v>
      </c>
      <c r="AW130" s="126" t="s">
        <v>49</v>
      </c>
      <c r="AX130" s="126" t="s">
        <v>7</v>
      </c>
      <c r="AY130" s="126" t="s">
        <v>71</v>
      </c>
    </row>
    <row r="131" spans="2:65" s="5" customFormat="1" ht="15.75" customHeight="1">
      <c r="B131" s="16"/>
      <c r="C131" s="154" t="s">
        <v>90</v>
      </c>
      <c r="D131" s="154" t="s">
        <v>171</v>
      </c>
      <c r="E131" s="155" t="s">
        <v>172</v>
      </c>
      <c r="F131" s="156" t="s">
        <v>173</v>
      </c>
      <c r="G131" s="157" t="s">
        <v>174</v>
      </c>
      <c r="H131" s="158">
        <v>60</v>
      </c>
      <c r="I131" s="159"/>
      <c r="J131" s="160">
        <f>ROUND($I$131*$H$131,2)</f>
        <v>0</v>
      </c>
      <c r="K131" s="156"/>
      <c r="L131" s="161"/>
      <c r="M131" s="162"/>
      <c r="N131" s="163" t="s">
        <v>29</v>
      </c>
      <c r="O131" s="17"/>
      <c r="P131" s="17"/>
      <c r="Q131" s="112">
        <v>0</v>
      </c>
      <c r="R131" s="112">
        <f>$Q$131*$H$131</f>
        <v>0</v>
      </c>
      <c r="S131" s="112">
        <v>0</v>
      </c>
      <c r="T131" s="113">
        <f>$S$131*$H$131</f>
        <v>0</v>
      </c>
      <c r="AR131" s="49" t="s">
        <v>88</v>
      </c>
      <c r="AT131" s="49" t="s">
        <v>171</v>
      </c>
      <c r="AU131" s="49" t="s">
        <v>41</v>
      </c>
      <c r="AY131" s="5" t="s">
        <v>71</v>
      </c>
      <c r="BE131" s="114">
        <f>IF($N$131="základní",$J$131,0)</f>
        <v>0</v>
      </c>
      <c r="BF131" s="114">
        <f>IF($N$131="snížená",$J$131,0)</f>
        <v>0</v>
      </c>
      <c r="BG131" s="114">
        <f>IF($N$131="zákl. přenesená",$J$131,0)</f>
        <v>0</v>
      </c>
      <c r="BH131" s="114">
        <f>IF($N$131="sníž. přenesená",$J$131,0)</f>
        <v>0</v>
      </c>
      <c r="BI131" s="114">
        <f>IF($N$131="nulová",$J$131,0)</f>
        <v>0</v>
      </c>
      <c r="BJ131" s="49" t="s">
        <v>7</v>
      </c>
      <c r="BK131" s="114">
        <f>ROUND($I$131*$H$131,2)</f>
        <v>0</v>
      </c>
      <c r="BL131" s="49" t="s">
        <v>78</v>
      </c>
      <c r="BM131" s="49" t="s">
        <v>175</v>
      </c>
    </row>
    <row r="132" spans="2:51" s="5" customFormat="1" ht="15.75" customHeight="1">
      <c r="B132" s="119"/>
      <c r="C132" s="120"/>
      <c r="D132" s="115" t="s">
        <v>82</v>
      </c>
      <c r="E132" s="121"/>
      <c r="F132" s="121" t="s">
        <v>176</v>
      </c>
      <c r="G132" s="120"/>
      <c r="H132" s="122">
        <v>60</v>
      </c>
      <c r="J132" s="120"/>
      <c r="K132" s="120"/>
      <c r="L132" s="123"/>
      <c r="M132" s="124"/>
      <c r="N132" s="120"/>
      <c r="O132" s="120"/>
      <c r="P132" s="120"/>
      <c r="Q132" s="120"/>
      <c r="R132" s="120"/>
      <c r="S132" s="120"/>
      <c r="T132" s="125"/>
      <c r="AT132" s="126" t="s">
        <v>82</v>
      </c>
      <c r="AU132" s="126" t="s">
        <v>41</v>
      </c>
      <c r="AV132" s="126" t="s">
        <v>41</v>
      </c>
      <c r="AW132" s="126" t="s">
        <v>49</v>
      </c>
      <c r="AX132" s="126" t="s">
        <v>7</v>
      </c>
      <c r="AY132" s="126" t="s">
        <v>71</v>
      </c>
    </row>
    <row r="133" spans="2:65" s="5" customFormat="1" ht="15.75" customHeight="1">
      <c r="B133" s="16"/>
      <c r="C133" s="103" t="s">
        <v>91</v>
      </c>
      <c r="D133" s="103" t="s">
        <v>73</v>
      </c>
      <c r="E133" s="104" t="s">
        <v>177</v>
      </c>
      <c r="F133" s="105" t="s">
        <v>178</v>
      </c>
      <c r="G133" s="106" t="s">
        <v>104</v>
      </c>
      <c r="H133" s="107">
        <v>6.94</v>
      </c>
      <c r="I133" s="108"/>
      <c r="J133" s="109">
        <f>ROUND($I$133*$H$133,2)</f>
        <v>0</v>
      </c>
      <c r="K133" s="105"/>
      <c r="L133" s="32"/>
      <c r="M133" s="110"/>
      <c r="N133" s="111" t="s">
        <v>29</v>
      </c>
      <c r="O133" s="17"/>
      <c r="P133" s="17"/>
      <c r="Q133" s="112">
        <v>0</v>
      </c>
      <c r="R133" s="112">
        <f>$Q$133*$H$133</f>
        <v>0</v>
      </c>
      <c r="S133" s="112">
        <v>0</v>
      </c>
      <c r="T133" s="113">
        <f>$S$133*$H$133</f>
        <v>0</v>
      </c>
      <c r="AR133" s="49" t="s">
        <v>78</v>
      </c>
      <c r="AT133" s="49" t="s">
        <v>73</v>
      </c>
      <c r="AU133" s="49" t="s">
        <v>41</v>
      </c>
      <c r="AY133" s="5" t="s">
        <v>71</v>
      </c>
      <c r="BE133" s="114">
        <f>IF($N$133="základní",$J$133,0)</f>
        <v>0</v>
      </c>
      <c r="BF133" s="114">
        <f>IF($N$133="snížená",$J$133,0)</f>
        <v>0</v>
      </c>
      <c r="BG133" s="114">
        <f>IF($N$133="zákl. přenesená",$J$133,0)</f>
        <v>0</v>
      </c>
      <c r="BH133" s="114">
        <f>IF($N$133="sníž. přenesená",$J$133,0)</f>
        <v>0</v>
      </c>
      <c r="BI133" s="114">
        <f>IF($N$133="nulová",$J$133,0)</f>
        <v>0</v>
      </c>
      <c r="BJ133" s="49" t="s">
        <v>7</v>
      </c>
      <c r="BK133" s="114">
        <f>ROUND($I$133*$H$133,2)</f>
        <v>0</v>
      </c>
      <c r="BL133" s="49" t="s">
        <v>78</v>
      </c>
      <c r="BM133" s="49" t="s">
        <v>179</v>
      </c>
    </row>
    <row r="134" spans="2:51" s="5" customFormat="1" ht="15.75" customHeight="1">
      <c r="B134" s="119"/>
      <c r="C134" s="120"/>
      <c r="D134" s="115" t="s">
        <v>82</v>
      </c>
      <c r="E134" s="121"/>
      <c r="F134" s="121" t="s">
        <v>180</v>
      </c>
      <c r="G134" s="120"/>
      <c r="H134" s="122">
        <v>6.94</v>
      </c>
      <c r="J134" s="120"/>
      <c r="K134" s="120"/>
      <c r="L134" s="123"/>
      <c r="M134" s="124"/>
      <c r="N134" s="120"/>
      <c r="O134" s="120"/>
      <c r="P134" s="120"/>
      <c r="Q134" s="120"/>
      <c r="R134" s="120"/>
      <c r="S134" s="120"/>
      <c r="T134" s="125"/>
      <c r="AT134" s="126" t="s">
        <v>82</v>
      </c>
      <c r="AU134" s="126" t="s">
        <v>41</v>
      </c>
      <c r="AV134" s="126" t="s">
        <v>41</v>
      </c>
      <c r="AW134" s="126" t="s">
        <v>49</v>
      </c>
      <c r="AX134" s="126" t="s">
        <v>7</v>
      </c>
      <c r="AY134" s="126" t="s">
        <v>71</v>
      </c>
    </row>
    <row r="135" spans="2:65" s="5" customFormat="1" ht="15.75" customHeight="1">
      <c r="B135" s="16"/>
      <c r="C135" s="103" t="s">
        <v>92</v>
      </c>
      <c r="D135" s="103" t="s">
        <v>73</v>
      </c>
      <c r="E135" s="104" t="s">
        <v>181</v>
      </c>
      <c r="F135" s="105" t="s">
        <v>182</v>
      </c>
      <c r="G135" s="106" t="s">
        <v>104</v>
      </c>
      <c r="H135" s="107">
        <v>27.76</v>
      </c>
      <c r="I135" s="108"/>
      <c r="J135" s="109">
        <f>ROUND($I$135*$H$135,2)</f>
        <v>0</v>
      </c>
      <c r="K135" s="105"/>
      <c r="L135" s="32"/>
      <c r="M135" s="110"/>
      <c r="N135" s="111" t="s">
        <v>29</v>
      </c>
      <c r="O135" s="17"/>
      <c r="P135" s="17"/>
      <c r="Q135" s="112">
        <v>0</v>
      </c>
      <c r="R135" s="112">
        <f>$Q$135*$H$135</f>
        <v>0</v>
      </c>
      <c r="S135" s="112">
        <v>0</v>
      </c>
      <c r="T135" s="113">
        <f>$S$135*$H$135</f>
        <v>0</v>
      </c>
      <c r="AR135" s="49" t="s">
        <v>78</v>
      </c>
      <c r="AT135" s="49" t="s">
        <v>73</v>
      </c>
      <c r="AU135" s="49" t="s">
        <v>41</v>
      </c>
      <c r="AY135" s="5" t="s">
        <v>71</v>
      </c>
      <c r="BE135" s="114">
        <f>IF($N$135="základní",$J$135,0)</f>
        <v>0</v>
      </c>
      <c r="BF135" s="114">
        <f>IF($N$135="snížená",$J$135,0)</f>
        <v>0</v>
      </c>
      <c r="BG135" s="114">
        <f>IF($N$135="zákl. přenesená",$J$135,0)</f>
        <v>0</v>
      </c>
      <c r="BH135" s="114">
        <f>IF($N$135="sníž. přenesená",$J$135,0)</f>
        <v>0</v>
      </c>
      <c r="BI135" s="114">
        <f>IF($N$135="nulová",$J$135,0)</f>
        <v>0</v>
      </c>
      <c r="BJ135" s="49" t="s">
        <v>7</v>
      </c>
      <c r="BK135" s="114">
        <f>ROUND($I$135*$H$135,2)</f>
        <v>0</v>
      </c>
      <c r="BL135" s="49" t="s">
        <v>78</v>
      </c>
      <c r="BM135" s="49" t="s">
        <v>183</v>
      </c>
    </row>
    <row r="136" spans="2:51" s="5" customFormat="1" ht="15.75" customHeight="1">
      <c r="B136" s="119"/>
      <c r="C136" s="120"/>
      <c r="D136" s="115" t="s">
        <v>82</v>
      </c>
      <c r="E136" s="121"/>
      <c r="F136" s="121" t="s">
        <v>184</v>
      </c>
      <c r="G136" s="120"/>
      <c r="H136" s="122">
        <v>27.76</v>
      </c>
      <c r="J136" s="120"/>
      <c r="K136" s="120"/>
      <c r="L136" s="123"/>
      <c r="M136" s="124"/>
      <c r="N136" s="120"/>
      <c r="O136" s="120"/>
      <c r="P136" s="120"/>
      <c r="Q136" s="120"/>
      <c r="R136" s="120"/>
      <c r="S136" s="120"/>
      <c r="T136" s="125"/>
      <c r="AT136" s="126" t="s">
        <v>82</v>
      </c>
      <c r="AU136" s="126" t="s">
        <v>41</v>
      </c>
      <c r="AV136" s="126" t="s">
        <v>41</v>
      </c>
      <c r="AW136" s="126" t="s">
        <v>49</v>
      </c>
      <c r="AX136" s="126" t="s">
        <v>7</v>
      </c>
      <c r="AY136" s="126" t="s">
        <v>71</v>
      </c>
    </row>
    <row r="137" spans="2:65" s="5" customFormat="1" ht="15.75" customHeight="1">
      <c r="B137" s="16"/>
      <c r="C137" s="154" t="s">
        <v>93</v>
      </c>
      <c r="D137" s="154" t="s">
        <v>171</v>
      </c>
      <c r="E137" s="155" t="s">
        <v>185</v>
      </c>
      <c r="F137" s="156" t="s">
        <v>186</v>
      </c>
      <c r="G137" s="157" t="s">
        <v>114</v>
      </c>
      <c r="H137" s="158">
        <v>43.375</v>
      </c>
      <c r="I137" s="159"/>
      <c r="J137" s="160">
        <f>ROUND($I$137*$H$137,2)</f>
        <v>0</v>
      </c>
      <c r="K137" s="156"/>
      <c r="L137" s="161"/>
      <c r="M137" s="162"/>
      <c r="N137" s="163" t="s">
        <v>29</v>
      </c>
      <c r="O137" s="17"/>
      <c r="P137" s="17"/>
      <c r="Q137" s="112">
        <v>0.6</v>
      </c>
      <c r="R137" s="112">
        <f>$Q$137*$H$137</f>
        <v>26.025</v>
      </c>
      <c r="S137" s="112">
        <v>0</v>
      </c>
      <c r="T137" s="113">
        <f>$S$137*$H$137</f>
        <v>0</v>
      </c>
      <c r="AR137" s="49" t="s">
        <v>88</v>
      </c>
      <c r="AT137" s="49" t="s">
        <v>171</v>
      </c>
      <c r="AU137" s="49" t="s">
        <v>41</v>
      </c>
      <c r="AY137" s="5" t="s">
        <v>71</v>
      </c>
      <c r="BE137" s="114">
        <f>IF($N$137="základní",$J$137,0)</f>
        <v>0</v>
      </c>
      <c r="BF137" s="114">
        <f>IF($N$137="snížená",$J$137,0)</f>
        <v>0</v>
      </c>
      <c r="BG137" s="114">
        <f>IF($N$137="zákl. přenesená",$J$137,0)</f>
        <v>0</v>
      </c>
      <c r="BH137" s="114">
        <f>IF($N$137="sníž. přenesená",$J$137,0)</f>
        <v>0</v>
      </c>
      <c r="BI137" s="114">
        <f>IF($N$137="nulová",$J$137,0)</f>
        <v>0</v>
      </c>
      <c r="BJ137" s="49" t="s">
        <v>7</v>
      </c>
      <c r="BK137" s="114">
        <f>ROUND($I$137*$H$137,2)</f>
        <v>0</v>
      </c>
      <c r="BL137" s="49" t="s">
        <v>78</v>
      </c>
      <c r="BM137" s="49" t="s">
        <v>187</v>
      </c>
    </row>
    <row r="138" spans="2:51" s="5" customFormat="1" ht="15.75" customHeight="1">
      <c r="B138" s="119"/>
      <c r="C138" s="120"/>
      <c r="D138" s="115" t="s">
        <v>82</v>
      </c>
      <c r="E138" s="121"/>
      <c r="F138" s="121" t="s">
        <v>188</v>
      </c>
      <c r="G138" s="120"/>
      <c r="H138" s="122">
        <v>43.375</v>
      </c>
      <c r="J138" s="120"/>
      <c r="K138" s="120"/>
      <c r="L138" s="123"/>
      <c r="M138" s="124"/>
      <c r="N138" s="120"/>
      <c r="O138" s="120"/>
      <c r="P138" s="120"/>
      <c r="Q138" s="120"/>
      <c r="R138" s="120"/>
      <c r="S138" s="120"/>
      <c r="T138" s="125"/>
      <c r="AT138" s="126" t="s">
        <v>82</v>
      </c>
      <c r="AU138" s="126" t="s">
        <v>41</v>
      </c>
      <c r="AV138" s="126" t="s">
        <v>41</v>
      </c>
      <c r="AW138" s="126" t="s">
        <v>49</v>
      </c>
      <c r="AX138" s="126" t="s">
        <v>7</v>
      </c>
      <c r="AY138" s="126" t="s">
        <v>71</v>
      </c>
    </row>
    <row r="139" spans="2:63" s="90" customFormat="1" ht="30.75" customHeight="1">
      <c r="B139" s="91"/>
      <c r="C139" s="92"/>
      <c r="D139" s="92" t="s">
        <v>39</v>
      </c>
      <c r="E139" s="101" t="s">
        <v>89</v>
      </c>
      <c r="F139" s="101" t="s">
        <v>99</v>
      </c>
      <c r="G139" s="92"/>
      <c r="H139" s="92"/>
      <c r="J139" s="102">
        <f>$BK$139</f>
        <v>0</v>
      </c>
      <c r="K139" s="92"/>
      <c r="L139" s="95"/>
      <c r="M139" s="96"/>
      <c r="N139" s="92"/>
      <c r="O139" s="92"/>
      <c r="P139" s="97">
        <f>$P$140+SUM($P$141:$P$150)</f>
        <v>0</v>
      </c>
      <c r="Q139" s="92"/>
      <c r="R139" s="97">
        <f>$R$140+SUM($R$141:$R$150)</f>
        <v>35.78328</v>
      </c>
      <c r="S139" s="92"/>
      <c r="T139" s="98">
        <f>$T$140+SUM($T$141:$T$150)</f>
        <v>21.06</v>
      </c>
      <c r="AR139" s="99" t="s">
        <v>7</v>
      </c>
      <c r="AT139" s="99" t="s">
        <v>39</v>
      </c>
      <c r="AU139" s="99" t="s">
        <v>7</v>
      </c>
      <c r="AY139" s="99" t="s">
        <v>71</v>
      </c>
      <c r="BK139" s="100">
        <f>$BK$140+SUM($BK$141:$BK$150)</f>
        <v>0</v>
      </c>
    </row>
    <row r="140" spans="2:65" s="5" customFormat="1" ht="15.75" customHeight="1">
      <c r="B140" s="16"/>
      <c r="C140" s="103" t="s">
        <v>2</v>
      </c>
      <c r="D140" s="103" t="s">
        <v>73</v>
      </c>
      <c r="E140" s="104" t="s">
        <v>189</v>
      </c>
      <c r="F140" s="105" t="s">
        <v>209</v>
      </c>
      <c r="G140" s="106" t="s">
        <v>190</v>
      </c>
      <c r="H140" s="107">
        <v>24</v>
      </c>
      <c r="I140" s="108"/>
      <c r="J140" s="109">
        <f>ROUND($I$140*$H$140,2)</f>
        <v>0</v>
      </c>
      <c r="K140" s="105" t="s">
        <v>77</v>
      </c>
      <c r="L140" s="32"/>
      <c r="M140" s="110"/>
      <c r="N140" s="111" t="s">
        <v>29</v>
      </c>
      <c r="O140" s="17"/>
      <c r="P140" s="17"/>
      <c r="Q140" s="112">
        <v>0.61347</v>
      </c>
      <c r="R140" s="112">
        <f>$Q$140*$H$140</f>
        <v>14.723279999999999</v>
      </c>
      <c r="S140" s="112">
        <v>0</v>
      </c>
      <c r="T140" s="113">
        <f>$S$140*$H$140</f>
        <v>0</v>
      </c>
      <c r="AR140" s="49" t="s">
        <v>78</v>
      </c>
      <c r="AT140" s="49" t="s">
        <v>73</v>
      </c>
      <c r="AU140" s="49" t="s">
        <v>41</v>
      </c>
      <c r="AY140" s="5" t="s">
        <v>71</v>
      </c>
      <c r="BE140" s="114">
        <f>IF($N$140="základní",$J$140,0)</f>
        <v>0</v>
      </c>
      <c r="BF140" s="114">
        <f>IF($N$140="snížená",$J$140,0)</f>
        <v>0</v>
      </c>
      <c r="BG140" s="114">
        <f>IF($N$140="zákl. přenesená",$J$140,0)</f>
        <v>0</v>
      </c>
      <c r="BH140" s="114">
        <f>IF($N$140="sníž. přenesená",$J$140,0)</f>
        <v>0</v>
      </c>
      <c r="BI140" s="114">
        <f>IF($N$140="nulová",$J$140,0)</f>
        <v>0</v>
      </c>
      <c r="BJ140" s="49" t="s">
        <v>7</v>
      </c>
      <c r="BK140" s="114">
        <f>ROUND($I$140*$H$140,2)</f>
        <v>0</v>
      </c>
      <c r="BL140" s="49" t="s">
        <v>78</v>
      </c>
      <c r="BM140" s="49" t="s">
        <v>191</v>
      </c>
    </row>
    <row r="141" spans="2:47" s="5" customFormat="1" ht="16.5" customHeight="1">
      <c r="B141" s="16"/>
      <c r="C141" s="17"/>
      <c r="D141" s="115" t="s">
        <v>79</v>
      </c>
      <c r="E141" s="17"/>
      <c r="F141" s="116" t="s">
        <v>209</v>
      </c>
      <c r="G141" s="17"/>
      <c r="H141" s="17"/>
      <c r="J141" s="17"/>
      <c r="K141" s="17"/>
      <c r="L141" s="32"/>
      <c r="M141" s="35"/>
      <c r="N141" s="17"/>
      <c r="O141" s="17"/>
      <c r="P141" s="17"/>
      <c r="Q141" s="17"/>
      <c r="R141" s="17"/>
      <c r="S141" s="17"/>
      <c r="T141" s="36"/>
      <c r="AT141" s="5" t="s">
        <v>79</v>
      </c>
      <c r="AU141" s="5" t="s">
        <v>41</v>
      </c>
    </row>
    <row r="142" spans="2:47" s="5" customFormat="1" ht="30.75" customHeight="1">
      <c r="B142" s="16"/>
      <c r="C142" s="17"/>
      <c r="D142" s="117" t="s">
        <v>81</v>
      </c>
      <c r="E142" s="17"/>
      <c r="F142" s="118" t="s">
        <v>192</v>
      </c>
      <c r="G142" s="17"/>
      <c r="H142" s="17"/>
      <c r="J142" s="17"/>
      <c r="K142" s="17"/>
      <c r="L142" s="32"/>
      <c r="M142" s="35"/>
      <c r="N142" s="17"/>
      <c r="O142" s="17"/>
      <c r="P142" s="17"/>
      <c r="Q142" s="17"/>
      <c r="R142" s="17"/>
      <c r="S142" s="17"/>
      <c r="T142" s="36"/>
      <c r="AT142" s="5" t="s">
        <v>81</v>
      </c>
      <c r="AU142" s="5" t="s">
        <v>41</v>
      </c>
    </row>
    <row r="143" spans="2:65" s="5" customFormat="1" ht="15.75" customHeight="1">
      <c r="B143" s="16"/>
      <c r="C143" s="154" t="s">
        <v>94</v>
      </c>
      <c r="D143" s="154" t="s">
        <v>171</v>
      </c>
      <c r="E143" s="155" t="s">
        <v>98</v>
      </c>
      <c r="F143" s="156" t="s">
        <v>208</v>
      </c>
      <c r="G143" s="157" t="s">
        <v>84</v>
      </c>
      <c r="H143" s="158">
        <v>12</v>
      </c>
      <c r="I143" s="159"/>
      <c r="J143" s="160">
        <f>ROUND($I$143*$H$143,2)</f>
        <v>0</v>
      </c>
      <c r="K143" s="156"/>
      <c r="L143" s="161"/>
      <c r="M143" s="162"/>
      <c r="N143" s="163" t="s">
        <v>29</v>
      </c>
      <c r="O143" s="17"/>
      <c r="P143" s="17"/>
      <c r="Q143" s="112">
        <v>1.755</v>
      </c>
      <c r="R143" s="112">
        <f>$Q$143*$H$143</f>
        <v>21.06</v>
      </c>
      <c r="S143" s="112">
        <v>0</v>
      </c>
      <c r="T143" s="113">
        <f>$S$143*$H$143</f>
        <v>0</v>
      </c>
      <c r="AR143" s="49" t="s">
        <v>88</v>
      </c>
      <c r="AT143" s="49" t="s">
        <v>171</v>
      </c>
      <c r="AU143" s="49" t="s">
        <v>41</v>
      </c>
      <c r="AY143" s="5" t="s">
        <v>71</v>
      </c>
      <c r="BE143" s="114">
        <f>IF($N$143="základní",$J$143,0)</f>
        <v>0</v>
      </c>
      <c r="BF143" s="114">
        <f>IF($N$143="snížená",$J$143,0)</f>
        <v>0</v>
      </c>
      <c r="BG143" s="114">
        <f>IF($N$143="zákl. přenesená",$J$143,0)</f>
        <v>0</v>
      </c>
      <c r="BH143" s="114">
        <f>IF($N$143="sníž. přenesená",$J$143,0)</f>
        <v>0</v>
      </c>
      <c r="BI143" s="114">
        <f>IF($N$143="nulová",$J$143,0)</f>
        <v>0</v>
      </c>
      <c r="BJ143" s="49" t="s">
        <v>7</v>
      </c>
      <c r="BK143" s="114">
        <f>ROUND($I$143*$H$143,2)</f>
        <v>0</v>
      </c>
      <c r="BL143" s="49" t="s">
        <v>78</v>
      </c>
      <c r="BM143" s="49" t="s">
        <v>193</v>
      </c>
    </row>
    <row r="144" spans="2:47" s="5" customFormat="1" ht="30.75" customHeight="1">
      <c r="B144" s="16"/>
      <c r="C144" s="17"/>
      <c r="D144" s="115" t="s">
        <v>81</v>
      </c>
      <c r="E144" s="17"/>
      <c r="F144" s="118" t="s">
        <v>192</v>
      </c>
      <c r="G144" s="17"/>
      <c r="H144" s="17"/>
      <c r="J144" s="17"/>
      <c r="K144" s="17"/>
      <c r="L144" s="32"/>
      <c r="M144" s="35"/>
      <c r="N144" s="17"/>
      <c r="O144" s="17"/>
      <c r="P144" s="17"/>
      <c r="Q144" s="17"/>
      <c r="R144" s="17"/>
      <c r="S144" s="17"/>
      <c r="T144" s="36"/>
      <c r="AT144" s="5" t="s">
        <v>81</v>
      </c>
      <c r="AU144" s="5" t="s">
        <v>41</v>
      </c>
    </row>
    <row r="145" spans="2:65" s="5" customFormat="1" ht="15.75" customHeight="1">
      <c r="B145" s="16"/>
      <c r="C145" s="103" t="s">
        <v>95</v>
      </c>
      <c r="D145" s="103" t="s">
        <v>73</v>
      </c>
      <c r="E145" s="104" t="s">
        <v>194</v>
      </c>
      <c r="F145" s="105" t="s">
        <v>195</v>
      </c>
      <c r="G145" s="106" t="s">
        <v>84</v>
      </c>
      <c r="H145" s="107">
        <v>12</v>
      </c>
      <c r="I145" s="108"/>
      <c r="J145" s="109">
        <f>ROUND($I$145*$H$145,2)</f>
        <v>0</v>
      </c>
      <c r="K145" s="105"/>
      <c r="L145" s="32"/>
      <c r="M145" s="110"/>
      <c r="N145" s="111" t="s">
        <v>29</v>
      </c>
      <c r="O145" s="17"/>
      <c r="P145" s="17"/>
      <c r="Q145" s="112">
        <v>0</v>
      </c>
      <c r="R145" s="112">
        <f>$Q$145*$H$145</f>
        <v>0</v>
      </c>
      <c r="S145" s="112">
        <v>1.755</v>
      </c>
      <c r="T145" s="113">
        <f>$S$145*$H$145</f>
        <v>21.06</v>
      </c>
      <c r="AR145" s="49" t="s">
        <v>78</v>
      </c>
      <c r="AT145" s="49" t="s">
        <v>73</v>
      </c>
      <c r="AU145" s="49" t="s">
        <v>41</v>
      </c>
      <c r="AY145" s="5" t="s">
        <v>71</v>
      </c>
      <c r="BE145" s="114">
        <f>IF($N$145="základní",$J$145,0)</f>
        <v>0</v>
      </c>
      <c r="BF145" s="114">
        <f>IF($N$145="snížená",$J$145,0)</f>
        <v>0</v>
      </c>
      <c r="BG145" s="114">
        <f>IF($N$145="zákl. přenesená",$J$145,0)</f>
        <v>0</v>
      </c>
      <c r="BH145" s="114">
        <f>IF($N$145="sníž. přenesená",$J$145,0)</f>
        <v>0</v>
      </c>
      <c r="BI145" s="114">
        <f>IF($N$145="nulová",$J$145,0)</f>
        <v>0</v>
      </c>
      <c r="BJ145" s="49" t="s">
        <v>7</v>
      </c>
      <c r="BK145" s="114">
        <f>ROUND($I$145*$H$145,2)</f>
        <v>0</v>
      </c>
      <c r="BL145" s="49" t="s">
        <v>78</v>
      </c>
      <c r="BM145" s="49" t="s">
        <v>196</v>
      </c>
    </row>
    <row r="146" spans="2:65" s="5" customFormat="1" ht="15.75" customHeight="1">
      <c r="B146" s="16"/>
      <c r="C146" s="106" t="s">
        <v>96</v>
      </c>
      <c r="D146" s="106" t="s">
        <v>73</v>
      </c>
      <c r="E146" s="104" t="s">
        <v>197</v>
      </c>
      <c r="F146" s="105" t="s">
        <v>198</v>
      </c>
      <c r="G146" s="106" t="s">
        <v>104</v>
      </c>
      <c r="H146" s="107">
        <v>21.06</v>
      </c>
      <c r="I146" s="108"/>
      <c r="J146" s="109">
        <f>ROUND($I$146*$H$146,2)</f>
        <v>0</v>
      </c>
      <c r="K146" s="105" t="s">
        <v>77</v>
      </c>
      <c r="L146" s="32"/>
      <c r="M146" s="110"/>
      <c r="N146" s="111" t="s">
        <v>29</v>
      </c>
      <c r="O146" s="17"/>
      <c r="P146" s="17"/>
      <c r="Q146" s="112">
        <v>0</v>
      </c>
      <c r="R146" s="112">
        <f>$Q$146*$H$146</f>
        <v>0</v>
      </c>
      <c r="S146" s="112">
        <v>0</v>
      </c>
      <c r="T146" s="113">
        <f>$S$146*$H$146</f>
        <v>0</v>
      </c>
      <c r="AR146" s="49" t="s">
        <v>78</v>
      </c>
      <c r="AT146" s="49" t="s">
        <v>73</v>
      </c>
      <c r="AU146" s="49" t="s">
        <v>41</v>
      </c>
      <c r="AY146" s="49" t="s">
        <v>71</v>
      </c>
      <c r="BE146" s="114">
        <f>IF($N$146="základní",$J$146,0)</f>
        <v>0</v>
      </c>
      <c r="BF146" s="114">
        <f>IF($N$146="snížená",$J$146,0)</f>
        <v>0</v>
      </c>
      <c r="BG146" s="114">
        <f>IF($N$146="zákl. přenesená",$J$146,0)</f>
        <v>0</v>
      </c>
      <c r="BH146" s="114">
        <f>IF($N$146="sníž. přenesená",$J$146,0)</f>
        <v>0</v>
      </c>
      <c r="BI146" s="114">
        <f>IF($N$146="nulová",$J$146,0)</f>
        <v>0</v>
      </c>
      <c r="BJ146" s="49" t="s">
        <v>7</v>
      </c>
      <c r="BK146" s="114">
        <f>ROUND($I$146*$H$146,2)</f>
        <v>0</v>
      </c>
      <c r="BL146" s="49" t="s">
        <v>78</v>
      </c>
      <c r="BM146" s="49" t="s">
        <v>199</v>
      </c>
    </row>
    <row r="147" spans="2:47" s="5" customFormat="1" ht="16.5" customHeight="1">
      <c r="B147" s="16"/>
      <c r="C147" s="17"/>
      <c r="D147" s="115" t="s">
        <v>79</v>
      </c>
      <c r="E147" s="17"/>
      <c r="F147" s="116" t="s">
        <v>200</v>
      </c>
      <c r="G147" s="17"/>
      <c r="H147" s="17"/>
      <c r="J147" s="17"/>
      <c r="K147" s="17"/>
      <c r="L147" s="32"/>
      <c r="M147" s="35"/>
      <c r="N147" s="17"/>
      <c r="O147" s="17"/>
      <c r="P147" s="17"/>
      <c r="Q147" s="17"/>
      <c r="R147" s="17"/>
      <c r="S147" s="17"/>
      <c r="T147" s="36"/>
      <c r="AT147" s="5" t="s">
        <v>79</v>
      </c>
      <c r="AU147" s="5" t="s">
        <v>41</v>
      </c>
    </row>
    <row r="148" spans="2:47" s="5" customFormat="1" ht="57.75" customHeight="1">
      <c r="B148" s="16"/>
      <c r="C148" s="17"/>
      <c r="D148" s="117" t="s">
        <v>109</v>
      </c>
      <c r="E148" s="17"/>
      <c r="F148" s="118" t="s">
        <v>201</v>
      </c>
      <c r="G148" s="17"/>
      <c r="H148" s="17"/>
      <c r="J148" s="17"/>
      <c r="K148" s="17"/>
      <c r="L148" s="32"/>
      <c r="M148" s="35"/>
      <c r="N148" s="17"/>
      <c r="O148" s="17"/>
      <c r="P148" s="17"/>
      <c r="Q148" s="17"/>
      <c r="R148" s="17"/>
      <c r="S148" s="17"/>
      <c r="T148" s="36"/>
      <c r="AT148" s="5" t="s">
        <v>109</v>
      </c>
      <c r="AU148" s="5" t="s">
        <v>41</v>
      </c>
    </row>
    <row r="149" spans="2:47" s="5" customFormat="1" ht="30.75" customHeight="1">
      <c r="B149" s="16"/>
      <c r="C149" s="17"/>
      <c r="D149" s="117" t="s">
        <v>81</v>
      </c>
      <c r="E149" s="17"/>
      <c r="F149" s="118" t="s">
        <v>202</v>
      </c>
      <c r="G149" s="17"/>
      <c r="H149" s="17"/>
      <c r="J149" s="17"/>
      <c r="K149" s="17"/>
      <c r="L149" s="32"/>
      <c r="M149" s="35"/>
      <c r="N149" s="17"/>
      <c r="O149" s="17"/>
      <c r="P149" s="17"/>
      <c r="Q149" s="17"/>
      <c r="R149" s="17"/>
      <c r="S149" s="17"/>
      <c r="T149" s="36"/>
      <c r="AT149" s="5" t="s">
        <v>81</v>
      </c>
      <c r="AU149" s="5" t="s">
        <v>41</v>
      </c>
    </row>
    <row r="150" spans="2:63" s="90" customFormat="1" ht="23.25" customHeight="1">
      <c r="B150" s="91"/>
      <c r="C150" s="92"/>
      <c r="D150" s="92" t="s">
        <v>39</v>
      </c>
      <c r="E150" s="101" t="s">
        <v>100</v>
      </c>
      <c r="F150" s="101" t="s">
        <v>101</v>
      </c>
      <c r="G150" s="92"/>
      <c r="H150" s="92"/>
      <c r="J150" s="102">
        <f>$BK$150</f>
        <v>0</v>
      </c>
      <c r="K150" s="92"/>
      <c r="L150" s="95"/>
      <c r="M150" s="96"/>
      <c r="N150" s="92"/>
      <c r="O150" s="92"/>
      <c r="P150" s="97">
        <f>$P$151</f>
        <v>0</v>
      </c>
      <c r="Q150" s="92"/>
      <c r="R150" s="97">
        <f>$R$151</f>
        <v>0</v>
      </c>
      <c r="S150" s="92"/>
      <c r="T150" s="98">
        <f>$T$151</f>
        <v>0</v>
      </c>
      <c r="AR150" s="99" t="s">
        <v>7</v>
      </c>
      <c r="AT150" s="99" t="s">
        <v>39</v>
      </c>
      <c r="AU150" s="99" t="s">
        <v>41</v>
      </c>
      <c r="AY150" s="99" t="s">
        <v>71</v>
      </c>
      <c r="BK150" s="100">
        <f>$BK$151</f>
        <v>0</v>
      </c>
    </row>
    <row r="151" spans="2:65" s="5" customFormat="1" ht="15.75" customHeight="1">
      <c r="B151" s="16"/>
      <c r="C151" s="103" t="s">
        <v>97</v>
      </c>
      <c r="D151" s="103" t="s">
        <v>73</v>
      </c>
      <c r="E151" s="104" t="s">
        <v>102</v>
      </c>
      <c r="F151" s="105" t="s">
        <v>103</v>
      </c>
      <c r="G151" s="106" t="s">
        <v>104</v>
      </c>
      <c r="H151" s="107">
        <v>61.81</v>
      </c>
      <c r="I151" s="108"/>
      <c r="J151" s="109">
        <f>ROUND($I$151*$H$151,2)</f>
        <v>0</v>
      </c>
      <c r="K151" s="105"/>
      <c r="L151" s="32"/>
      <c r="M151" s="110"/>
      <c r="N151" s="127" t="s">
        <v>29</v>
      </c>
      <c r="O151" s="128"/>
      <c r="P151" s="128"/>
      <c r="Q151" s="129">
        <v>0</v>
      </c>
      <c r="R151" s="129">
        <f>$Q$151*$H$151</f>
        <v>0</v>
      </c>
      <c r="S151" s="129">
        <v>0</v>
      </c>
      <c r="T151" s="130">
        <f>$S$151*$H$151</f>
        <v>0</v>
      </c>
      <c r="AR151" s="49" t="s">
        <v>78</v>
      </c>
      <c r="AT151" s="49" t="s">
        <v>73</v>
      </c>
      <c r="AU151" s="49" t="s">
        <v>83</v>
      </c>
      <c r="AY151" s="5" t="s">
        <v>71</v>
      </c>
      <c r="BE151" s="114">
        <f>IF($N$151="základní",$J$151,0)</f>
        <v>0</v>
      </c>
      <c r="BF151" s="114">
        <f>IF($N$151="snížená",$J$151,0)</f>
        <v>0</v>
      </c>
      <c r="BG151" s="114">
        <f>IF($N$151="zákl. přenesená",$J$151,0)</f>
        <v>0</v>
      </c>
      <c r="BH151" s="114">
        <f>IF($N$151="sníž. přenesená",$J$151,0)</f>
        <v>0</v>
      </c>
      <c r="BI151" s="114">
        <f>IF($N$151="nulová",$J$151,0)</f>
        <v>0</v>
      </c>
      <c r="BJ151" s="49" t="s">
        <v>7</v>
      </c>
      <c r="BK151" s="114">
        <f>ROUND($I$151*$H$151,2)</f>
        <v>0</v>
      </c>
      <c r="BL151" s="49" t="s">
        <v>78</v>
      </c>
      <c r="BM151" s="49" t="s">
        <v>203</v>
      </c>
    </row>
    <row r="152" spans="2:12" s="5" customFormat="1" ht="7.5" customHeight="1">
      <c r="B152" s="27"/>
      <c r="C152" s="28"/>
      <c r="D152" s="28"/>
      <c r="E152" s="28"/>
      <c r="F152" s="28"/>
      <c r="G152" s="28"/>
      <c r="H152" s="28"/>
      <c r="I152" s="61"/>
      <c r="J152" s="28"/>
      <c r="K152" s="28"/>
      <c r="L152" s="32"/>
    </row>
    <row r="153" s="2" customFormat="1" ht="14.25" customHeight="1"/>
  </sheetData>
  <sheetProtection password="CF7A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</dc:creator>
  <cp:keywords/>
  <dc:description/>
  <cp:lastModifiedBy>Jendruscak, Michal</cp:lastModifiedBy>
  <cp:lastPrinted>2014-12-12T07:34:24Z</cp:lastPrinted>
  <dcterms:created xsi:type="dcterms:W3CDTF">2015-01-16T08:42:27Z</dcterms:created>
  <dcterms:modified xsi:type="dcterms:W3CDTF">2015-02-16T11:42:48Z</dcterms:modified>
  <cp:category/>
  <cp:version/>
  <cp:contentType/>
  <cp:contentStatus/>
</cp:coreProperties>
</file>