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vlcz.sharepoint.com/sites/sekce800/Shared Documents/General/830/Veřejné zakázky_2026/ZPŘ/FIDIC/PK Hořín - rekonstrukce svodidel VPK a MPK/PD/"/>
    </mc:Choice>
  </mc:AlternateContent>
  <xr:revisionPtr revIDLastSave="12" documentId="13_ncr:1_{9F433882-61A8-4B50-9409-5950FD6C938A}" xr6:coauthVersionLast="47" xr6:coauthVersionMax="47" xr10:uidLastSave="{37EBC64F-5073-4451-AD19-968BFBDAE6B1}"/>
  <bookViews>
    <workbookView xWindow="-28920" yWindow="-120" windowWidth="29040" windowHeight="17520" activeTab="2" xr2:uid="{00000000-000D-0000-FFFF-FFFF00000000}"/>
  </bookViews>
  <sheets>
    <sheet name="Úvodní list - souhrn" sheetId="10" r:id="rId1"/>
    <sheet name="Rekapitulace stavby" sheetId="1" r:id="rId2"/>
    <sheet name="SO 01 - Rekonstrukce horn..." sheetId="2" r:id="rId3"/>
    <sheet name="VON 01 - Vedlejší a ostat..." sheetId="3" r:id="rId4"/>
    <sheet name="SO 02.1 - Oprava opeření ..." sheetId="4" r:id="rId5"/>
    <sheet name="SO 02.2 - Oprava dolního ..." sheetId="5" r:id="rId6"/>
    <sheet name="SO 02.3 - Oprava dolního ..." sheetId="6" r:id="rId7"/>
    <sheet name="VON 02 - Vedlejší a ostat..." sheetId="7" r:id="rId8"/>
    <sheet name="Seznam figur" sheetId="8" r:id="rId9"/>
    <sheet name="Pokyny pro vyplnění" sheetId="9" r:id="rId10"/>
  </sheets>
  <definedNames>
    <definedName name="_xlnm._FilterDatabase" localSheetId="2" hidden="1">'SO 01 - Rekonstrukce horn...'!$C$93:$K$380</definedName>
    <definedName name="_xlnm._FilterDatabase" localSheetId="4" hidden="1">'SO 02.1 - Oprava opeření ...'!$C$88:$K$124</definedName>
    <definedName name="_xlnm._FilterDatabase" localSheetId="5" hidden="1">'SO 02.2 - Oprava dolního ...'!$C$92:$K$155</definedName>
    <definedName name="_xlnm._FilterDatabase" localSheetId="6" hidden="1">'SO 02.3 - Oprava dolního ...'!$C$92:$K$163</definedName>
    <definedName name="_xlnm._FilterDatabase" localSheetId="3" hidden="1">'VON 01 - Vedlejší a ostat...'!$C$85:$K$112</definedName>
    <definedName name="_xlnm._FilterDatabase" localSheetId="7" hidden="1">'VON 02 - Vedlejší a ostat...'!$C$85:$K$101</definedName>
    <definedName name="_xlnm.Print_Titles" localSheetId="1">'Rekapitulace stavby'!$52:$52</definedName>
    <definedName name="_xlnm.Print_Titles" localSheetId="8">'Seznam figur'!$9:$9</definedName>
    <definedName name="_xlnm.Print_Titles" localSheetId="2">'SO 01 - Rekonstrukce horn...'!$93:$93</definedName>
    <definedName name="_xlnm.Print_Titles" localSheetId="4">'SO 02.1 - Oprava opeření ...'!$88:$88</definedName>
    <definedName name="_xlnm.Print_Titles" localSheetId="5">'SO 02.2 - Oprava dolního ...'!$92:$92</definedName>
    <definedName name="_xlnm.Print_Titles" localSheetId="6">'SO 02.3 - Oprava dolního ...'!$92:$92</definedName>
    <definedName name="_xlnm.Print_Titles" localSheetId="3">'VON 01 - Vedlejší a ostat...'!$85:$85</definedName>
    <definedName name="_xlnm.Print_Titles" localSheetId="7">'VON 02 - Vedlejší a ostat...'!$85:$85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1">'Rekapitulace stavby'!$D$4:$AO$36,'Rekapitulace stavby'!$C$42:$AQ$63</definedName>
    <definedName name="_xlnm.Print_Area" localSheetId="8">'Seznam figur'!$C$4:$G$305</definedName>
    <definedName name="_xlnm.Print_Area" localSheetId="2">'SO 01 - Rekonstrukce horn...'!$C$4:$J$41,'SO 01 - Rekonstrukce horn...'!$C$47:$J$73,'SO 01 - Rekonstrukce horn...'!$C$79:$K$380</definedName>
    <definedName name="_xlnm.Print_Area" localSheetId="4">'SO 02.1 - Oprava opeření ...'!$C$4:$J$41,'SO 02.1 - Oprava opeření ...'!$C$47:$J$68,'SO 02.1 - Oprava opeření ...'!$C$74:$K$124</definedName>
    <definedName name="_xlnm.Print_Area" localSheetId="5">'SO 02.2 - Oprava dolního ...'!$C$4:$J$41,'SO 02.2 - Oprava dolního ...'!$C$47:$J$72,'SO 02.2 - Oprava dolního ...'!$C$78:$K$155</definedName>
    <definedName name="_xlnm.Print_Area" localSheetId="6">'SO 02.3 - Oprava dolního ...'!$C$4:$J$41,'SO 02.3 - Oprava dolního ...'!$C$47:$J$72,'SO 02.3 - Oprava dolního ...'!$C$78:$K$163</definedName>
    <definedName name="_xlnm.Print_Area" localSheetId="0">'Úvodní list - souhrn'!$A$1:$Q$19</definedName>
    <definedName name="_xlnm.Print_Area" localSheetId="3">'VON 01 - Vedlejší a ostat...'!$C$4:$J$41,'VON 01 - Vedlejší a ostat...'!$C$47:$J$65,'VON 01 - Vedlejší a ostat...'!$C$71:$K$112</definedName>
    <definedName name="_xlnm.Print_Area" localSheetId="7">'VON 02 - Vedlejší a ostat...'!$C$4:$J$41,'VON 02 - Vedlejší a ostat...'!$C$47:$J$65,'VON 02 - Vedlejší a ostat...'!$C$71:$K$101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0" l="1"/>
  <c r="D12" i="10" s="1"/>
  <c r="D6" i="10" s="1"/>
  <c r="D7" i="8"/>
  <c r="J39" i="7"/>
  <c r="J38" i="7"/>
  <c r="AY62" i="1" s="1"/>
  <c r="J37" i="7"/>
  <c r="AX62" i="1" s="1"/>
  <c r="BI100" i="7"/>
  <c r="BH100" i="7"/>
  <c r="BG100" i="7"/>
  <c r="BF100" i="7"/>
  <c r="T100" i="7"/>
  <c r="R100" i="7"/>
  <c r="P100" i="7"/>
  <c r="BI98" i="7"/>
  <c r="BH98" i="7"/>
  <c r="BG98" i="7"/>
  <c r="BF98" i="7"/>
  <c r="T98" i="7"/>
  <c r="R98" i="7"/>
  <c r="P98" i="7"/>
  <c r="BI96" i="7"/>
  <c r="BH96" i="7"/>
  <c r="BG96" i="7"/>
  <c r="BF96" i="7"/>
  <c r="T96" i="7"/>
  <c r="R96" i="7"/>
  <c r="P96" i="7"/>
  <c r="BI94" i="7"/>
  <c r="BH94" i="7"/>
  <c r="BG94" i="7"/>
  <c r="BF94" i="7"/>
  <c r="T94" i="7"/>
  <c r="R94" i="7"/>
  <c r="P94" i="7"/>
  <c r="BI92" i="7"/>
  <c r="BH92" i="7"/>
  <c r="BG92" i="7"/>
  <c r="BF92" i="7"/>
  <c r="T92" i="7"/>
  <c r="R92" i="7"/>
  <c r="P92" i="7"/>
  <c r="BI90" i="7"/>
  <c r="BH90" i="7"/>
  <c r="BG90" i="7"/>
  <c r="BF90" i="7"/>
  <c r="T90" i="7"/>
  <c r="R90" i="7"/>
  <c r="P90" i="7"/>
  <c r="BI88" i="7"/>
  <c r="BH88" i="7"/>
  <c r="BG88" i="7"/>
  <c r="BF88" i="7"/>
  <c r="T88" i="7"/>
  <c r="R88" i="7"/>
  <c r="P88" i="7"/>
  <c r="J83" i="7"/>
  <c r="J82" i="7"/>
  <c r="F82" i="7"/>
  <c r="F80" i="7"/>
  <c r="E78" i="7"/>
  <c r="J59" i="7"/>
  <c r="J58" i="7"/>
  <c r="F58" i="7"/>
  <c r="F56" i="7"/>
  <c r="E54" i="7"/>
  <c r="J20" i="7"/>
  <c r="E20" i="7"/>
  <c r="F83" i="7" s="1"/>
  <c r="J19" i="7"/>
  <c r="J14" i="7"/>
  <c r="J80" i="7"/>
  <c r="E7" i="7"/>
  <c r="E74" i="7"/>
  <c r="J39" i="6"/>
  <c r="J38" i="6"/>
  <c r="AY61" i="1" s="1"/>
  <c r="J37" i="6"/>
  <c r="AX61" i="1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1" i="6"/>
  <c r="BH131" i="6"/>
  <c r="BG131" i="6"/>
  <c r="BF131" i="6"/>
  <c r="T131" i="6"/>
  <c r="R131" i="6"/>
  <c r="P131" i="6"/>
  <c r="BI128" i="6"/>
  <c r="BH128" i="6"/>
  <c r="BG128" i="6"/>
  <c r="BF128" i="6"/>
  <c r="T128" i="6"/>
  <c r="R128" i="6"/>
  <c r="P128" i="6"/>
  <c r="BI120" i="6"/>
  <c r="BH120" i="6"/>
  <c r="BG120" i="6"/>
  <c r="BF120" i="6"/>
  <c r="T120" i="6"/>
  <c r="T119" i="6"/>
  <c r="R120" i="6"/>
  <c r="R119" i="6"/>
  <c r="P120" i="6"/>
  <c r="P119" i="6"/>
  <c r="BI115" i="6"/>
  <c r="BH115" i="6"/>
  <c r="BG115" i="6"/>
  <c r="BF115" i="6"/>
  <c r="T115" i="6"/>
  <c r="T114" i="6"/>
  <c r="R115" i="6"/>
  <c r="R114" i="6"/>
  <c r="P115" i="6"/>
  <c r="P114" i="6"/>
  <c r="BI110" i="6"/>
  <c r="BH110" i="6"/>
  <c r="BG110" i="6"/>
  <c r="BF110" i="6"/>
  <c r="T110" i="6"/>
  <c r="R110" i="6"/>
  <c r="P110" i="6"/>
  <c r="BI106" i="6"/>
  <c r="BH106" i="6"/>
  <c r="BG106" i="6"/>
  <c r="BF106" i="6"/>
  <c r="T106" i="6"/>
  <c r="R106" i="6"/>
  <c r="P106" i="6"/>
  <c r="BI103" i="6"/>
  <c r="BH103" i="6"/>
  <c r="BG103" i="6"/>
  <c r="BF103" i="6"/>
  <c r="T103" i="6"/>
  <c r="T102" i="6"/>
  <c r="R103" i="6"/>
  <c r="R102" i="6"/>
  <c r="P103" i="6"/>
  <c r="P102" i="6"/>
  <c r="BI96" i="6"/>
  <c r="BH96" i="6"/>
  <c r="BG96" i="6"/>
  <c r="BF96" i="6"/>
  <c r="T96" i="6"/>
  <c r="T95" i="6"/>
  <c r="R96" i="6"/>
  <c r="R95" i="6"/>
  <c r="P96" i="6"/>
  <c r="P95" i="6"/>
  <c r="J90" i="6"/>
  <c r="J89" i="6"/>
  <c r="F89" i="6"/>
  <c r="F87" i="6"/>
  <c r="E85" i="6"/>
  <c r="J59" i="6"/>
  <c r="J58" i="6"/>
  <c r="F58" i="6"/>
  <c r="F56" i="6"/>
  <c r="E54" i="6"/>
  <c r="J20" i="6"/>
  <c r="E20" i="6"/>
  <c r="F90" i="6" s="1"/>
  <c r="J19" i="6"/>
  <c r="J14" i="6"/>
  <c r="J56" i="6"/>
  <c r="E7" i="6"/>
  <c r="E81" i="6"/>
  <c r="J39" i="5"/>
  <c r="J38" i="5"/>
  <c r="AY60" i="1" s="1"/>
  <c r="J37" i="5"/>
  <c r="AX60" i="1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0" i="5"/>
  <c r="BH120" i="5"/>
  <c r="BG120" i="5"/>
  <c r="BF120" i="5"/>
  <c r="T120" i="5"/>
  <c r="T119" i="5"/>
  <c r="R120" i="5"/>
  <c r="R119" i="5"/>
  <c r="P120" i="5"/>
  <c r="P119" i="5" s="1"/>
  <c r="BI115" i="5"/>
  <c r="BH115" i="5"/>
  <c r="BG115" i="5"/>
  <c r="BF115" i="5"/>
  <c r="T115" i="5"/>
  <c r="T114" i="5" s="1"/>
  <c r="R115" i="5"/>
  <c r="R114" i="5" s="1"/>
  <c r="P115" i="5"/>
  <c r="P114" i="5"/>
  <c r="BI110" i="5"/>
  <c r="BH110" i="5"/>
  <c r="BG110" i="5"/>
  <c r="BF110" i="5"/>
  <c r="T110" i="5"/>
  <c r="R110" i="5"/>
  <c r="P110" i="5"/>
  <c r="BI106" i="5"/>
  <c r="BH106" i="5"/>
  <c r="BG106" i="5"/>
  <c r="BF106" i="5"/>
  <c r="T106" i="5"/>
  <c r="R106" i="5"/>
  <c r="P106" i="5"/>
  <c r="BI103" i="5"/>
  <c r="BH103" i="5"/>
  <c r="BG103" i="5"/>
  <c r="BF103" i="5"/>
  <c r="T103" i="5"/>
  <c r="T102" i="5"/>
  <c r="R103" i="5"/>
  <c r="R102" i="5" s="1"/>
  <c r="P103" i="5"/>
  <c r="P102" i="5" s="1"/>
  <c r="BI96" i="5"/>
  <c r="BH96" i="5"/>
  <c r="BG96" i="5"/>
  <c r="BF96" i="5"/>
  <c r="T96" i="5"/>
  <c r="T95" i="5" s="1"/>
  <c r="R96" i="5"/>
  <c r="R95" i="5"/>
  <c r="P96" i="5"/>
  <c r="P95" i="5"/>
  <c r="J90" i="5"/>
  <c r="J89" i="5"/>
  <c r="F89" i="5"/>
  <c r="F87" i="5"/>
  <c r="E85" i="5"/>
  <c r="J59" i="5"/>
  <c r="J58" i="5"/>
  <c r="F58" i="5"/>
  <c r="F56" i="5"/>
  <c r="E54" i="5"/>
  <c r="J20" i="5"/>
  <c r="E20" i="5"/>
  <c r="F59" i="5"/>
  <c r="J19" i="5"/>
  <c r="J14" i="5"/>
  <c r="J56" i="5"/>
  <c r="E7" i="5"/>
  <c r="E81" i="5"/>
  <c r="J39" i="4"/>
  <c r="J38" i="4"/>
  <c r="AY59" i="1"/>
  <c r="J37" i="4"/>
  <c r="AX59" i="1"/>
  <c r="BI102" i="4"/>
  <c r="BH102" i="4"/>
  <c r="BG102" i="4"/>
  <c r="BF102" i="4"/>
  <c r="T102" i="4"/>
  <c r="R102" i="4"/>
  <c r="P102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2" i="4"/>
  <c r="BH92" i="4"/>
  <c r="F38" i="4" s="1"/>
  <c r="BG92" i="4"/>
  <c r="BF92" i="4"/>
  <c r="T92" i="4"/>
  <c r="T91" i="4"/>
  <c r="T90" i="4"/>
  <c r="R92" i="4"/>
  <c r="R91" i="4"/>
  <c r="R90" i="4" s="1"/>
  <c r="P92" i="4"/>
  <c r="P91" i="4"/>
  <c r="P90" i="4"/>
  <c r="J86" i="4"/>
  <c r="J85" i="4"/>
  <c r="F85" i="4"/>
  <c r="F83" i="4"/>
  <c r="E81" i="4"/>
  <c r="J59" i="4"/>
  <c r="J58" i="4"/>
  <c r="F58" i="4"/>
  <c r="F56" i="4"/>
  <c r="E54" i="4"/>
  <c r="J20" i="4"/>
  <c r="E20" i="4"/>
  <c r="F86" i="4" s="1"/>
  <c r="J19" i="4"/>
  <c r="J14" i="4"/>
  <c r="J56" i="4"/>
  <c r="E7" i="4"/>
  <c r="E50" i="4"/>
  <c r="J39" i="3"/>
  <c r="J38" i="3"/>
  <c r="AY57" i="1"/>
  <c r="J37" i="3"/>
  <c r="AX57" i="1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J83" i="3"/>
  <c r="J82" i="3"/>
  <c r="F82" i="3"/>
  <c r="F80" i="3"/>
  <c r="E78" i="3"/>
  <c r="J59" i="3"/>
  <c r="J58" i="3"/>
  <c r="F58" i="3"/>
  <c r="F56" i="3"/>
  <c r="E54" i="3"/>
  <c r="J20" i="3"/>
  <c r="E20" i="3"/>
  <c r="F59" i="3"/>
  <c r="J19" i="3"/>
  <c r="J14" i="3"/>
  <c r="J80" i="3" s="1"/>
  <c r="E7" i="3"/>
  <c r="E74" i="3" s="1"/>
  <c r="J39" i="2"/>
  <c r="J38" i="2"/>
  <c r="AY56" i="1" s="1"/>
  <c r="J37" i="2"/>
  <c r="AX56" i="1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3" i="2"/>
  <c r="BH333" i="2"/>
  <c r="BG333" i="2"/>
  <c r="BF333" i="2"/>
  <c r="T333" i="2"/>
  <c r="R333" i="2"/>
  <c r="P333" i="2"/>
  <c r="BI324" i="2"/>
  <c r="BH324" i="2"/>
  <c r="BG324" i="2"/>
  <c r="BF324" i="2"/>
  <c r="T324" i="2"/>
  <c r="R324" i="2"/>
  <c r="P324" i="2"/>
  <c r="BI302" i="2"/>
  <c r="BH302" i="2"/>
  <c r="BG302" i="2"/>
  <c r="BF302" i="2"/>
  <c r="T302" i="2"/>
  <c r="R302" i="2"/>
  <c r="P302" i="2"/>
  <c r="BI297" i="2"/>
  <c r="BH297" i="2"/>
  <c r="BG297" i="2"/>
  <c r="BF297" i="2"/>
  <c r="T297" i="2"/>
  <c r="R297" i="2"/>
  <c r="P297" i="2"/>
  <c r="BI286" i="2"/>
  <c r="BH286" i="2"/>
  <c r="BG286" i="2"/>
  <c r="BF286" i="2"/>
  <c r="T286" i="2"/>
  <c r="R286" i="2"/>
  <c r="P286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6" i="2"/>
  <c r="BH256" i="2"/>
  <c r="BG256" i="2"/>
  <c r="BF256" i="2"/>
  <c r="T256" i="2"/>
  <c r="R256" i="2"/>
  <c r="P256" i="2"/>
  <c r="BI251" i="2"/>
  <c r="BH251" i="2"/>
  <c r="BG251" i="2"/>
  <c r="BF251" i="2"/>
  <c r="T251" i="2"/>
  <c r="T250" i="2" s="1"/>
  <c r="R251" i="2"/>
  <c r="R250" i="2"/>
  <c r="P251" i="2"/>
  <c r="P250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T164" i="2"/>
  <c r="R175" i="2"/>
  <c r="R164" i="2"/>
  <c r="P175" i="2"/>
  <c r="P164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39" i="2"/>
  <c r="BH139" i="2"/>
  <c r="BG139" i="2"/>
  <c r="BF139" i="2"/>
  <c r="T139" i="2"/>
  <c r="R139" i="2"/>
  <c r="P139" i="2"/>
  <c r="BI130" i="2"/>
  <c r="BH130" i="2"/>
  <c r="BG130" i="2"/>
  <c r="BF130" i="2"/>
  <c r="T130" i="2"/>
  <c r="R130" i="2"/>
  <c r="P130" i="2"/>
  <c r="BI122" i="2"/>
  <c r="BH122" i="2"/>
  <c r="BG122" i="2"/>
  <c r="BF122" i="2"/>
  <c r="T122" i="2"/>
  <c r="R122" i="2"/>
  <c r="P122" i="2"/>
  <c r="BI113" i="2"/>
  <c r="BH113" i="2"/>
  <c r="BG113" i="2"/>
  <c r="BF113" i="2"/>
  <c r="T113" i="2"/>
  <c r="R113" i="2"/>
  <c r="P113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7" i="2"/>
  <c r="BH97" i="2"/>
  <c r="BG97" i="2"/>
  <c r="F37" i="2" s="1"/>
  <c r="BF97" i="2"/>
  <c r="T97" i="2"/>
  <c r="R97" i="2"/>
  <c r="P97" i="2"/>
  <c r="J91" i="2"/>
  <c r="J90" i="2"/>
  <c r="F90" i="2"/>
  <c r="F88" i="2"/>
  <c r="E86" i="2"/>
  <c r="J59" i="2"/>
  <c r="J58" i="2"/>
  <c r="F58" i="2"/>
  <c r="F56" i="2"/>
  <c r="E54" i="2"/>
  <c r="J20" i="2"/>
  <c r="E20" i="2"/>
  <c r="F91" i="2" s="1"/>
  <c r="J19" i="2"/>
  <c r="J14" i="2"/>
  <c r="J88" i="2"/>
  <c r="E7" i="2"/>
  <c r="E82" i="2" s="1"/>
  <c r="L50" i="1"/>
  <c r="AM50" i="1"/>
  <c r="AM49" i="1"/>
  <c r="L49" i="1"/>
  <c r="AM47" i="1"/>
  <c r="L47" i="1"/>
  <c r="L45" i="1"/>
  <c r="L44" i="1"/>
  <c r="J200" i="2"/>
  <c r="BK151" i="2"/>
  <c r="BK343" i="2"/>
  <c r="BK134" i="6"/>
  <c r="BK286" i="2"/>
  <c r="J110" i="5"/>
  <c r="J337" i="2"/>
  <c r="J92" i="4"/>
  <c r="J128" i="6"/>
  <c r="J154" i="2"/>
  <c r="BK206" i="2"/>
  <c r="BK100" i="3"/>
  <c r="J110" i="6"/>
  <c r="BK213" i="2"/>
  <c r="J88" i="3"/>
  <c r="J140" i="6"/>
  <c r="BK337" i="2"/>
  <c r="BK96" i="6"/>
  <c r="BK122" i="2"/>
  <c r="J343" i="2"/>
  <c r="J165" i="2"/>
  <c r="BK131" i="6"/>
  <c r="BK96" i="7"/>
  <c r="AS58" i="1"/>
  <c r="J96" i="7"/>
  <c r="J243" i="2"/>
  <c r="J297" i="2"/>
  <c r="BK269" i="2"/>
  <c r="BK92" i="7"/>
  <c r="J223" i="2"/>
  <c r="J175" i="2"/>
  <c r="BK210" i="2"/>
  <c r="BK96" i="3"/>
  <c r="J96" i="4"/>
  <c r="BK103" i="5"/>
  <c r="BK140" i="6"/>
  <c r="BK109" i="3"/>
  <c r="J134" i="5"/>
  <c r="BK110" i="6"/>
  <c r="J97" i="2"/>
  <c r="J106" i="3"/>
  <c r="J92" i="7"/>
  <c r="J269" i="2"/>
  <c r="BK92" i="4"/>
  <c r="BK139" i="2"/>
  <c r="BK120" i="6"/>
  <c r="BK196" i="2"/>
  <c r="J105" i="2"/>
  <c r="J90" i="7"/>
  <c r="J90" i="3"/>
  <c r="BK302" i="2"/>
  <c r="J113" i="2"/>
  <c r="J210" i="2"/>
  <c r="J160" i="2"/>
  <c r="BK243" i="2"/>
  <c r="J100" i="3"/>
  <c r="BK131" i="5"/>
  <c r="BK106" i="6"/>
  <c r="BK111" i="3"/>
  <c r="J99" i="4"/>
  <c r="BK94" i="7"/>
  <c r="J261" i="2"/>
  <c r="BK297" i="2"/>
  <c r="BK101" i="2"/>
  <c r="BK99" i="4"/>
  <c r="J128" i="5"/>
  <c r="J346" i="2"/>
  <c r="J340" i="2"/>
  <c r="BK154" i="2"/>
  <c r="J251" i="2"/>
  <c r="J151" i="2"/>
  <c r="BK94" i="3"/>
  <c r="BK165" i="2"/>
  <c r="BK202" i="2"/>
  <c r="BK128" i="5"/>
  <c r="J94" i="7"/>
  <c r="BK106" i="3"/>
  <c r="J103" i="5"/>
  <c r="J246" i="2"/>
  <c r="BK175" i="2"/>
  <c r="J115" i="6"/>
  <c r="J256" i="2"/>
  <c r="BK137" i="5"/>
  <c r="BK346" i="2"/>
  <c r="BK104" i="3"/>
  <c r="BK106" i="5"/>
  <c r="BK88" i="7"/>
  <c r="BK102" i="3"/>
  <c r="BK120" i="5"/>
  <c r="J88" i="7"/>
  <c r="J213" i="2"/>
  <c r="J104" i="3"/>
  <c r="BK102" i="4"/>
  <c r="J120" i="6"/>
  <c r="BK333" i="2"/>
  <c r="J196" i="2"/>
  <c r="BK256" i="2"/>
  <c r="BK324" i="2"/>
  <c r="J202" i="2"/>
  <c r="J106" i="6"/>
  <c r="J130" i="2"/>
  <c r="J180" i="2"/>
  <c r="J111" i="3"/>
  <c r="BK134" i="5"/>
  <c r="J266" i="2"/>
  <c r="BK90" i="3"/>
  <c r="J103" i="6"/>
  <c r="BK98" i="7"/>
  <c r="BK246" i="2"/>
  <c r="BK185" i="2"/>
  <c r="BK160" i="2"/>
  <c r="J206" i="2"/>
  <c r="J100" i="7"/>
  <c r="J333" i="2"/>
  <c r="BK266" i="2"/>
  <c r="BK105" i="2"/>
  <c r="J137" i="5"/>
  <c r="BK261" i="2"/>
  <c r="J92" i="3"/>
  <c r="J96" i="5"/>
  <c r="J98" i="7"/>
  <c r="BK223" i="2"/>
  <c r="J101" i="2"/>
  <c r="BK192" i="2"/>
  <c r="BK110" i="5"/>
  <c r="BK340" i="2"/>
  <c r="J96" i="3"/>
  <c r="BK96" i="4"/>
  <c r="BK128" i="6"/>
  <c r="BK98" i="3"/>
  <c r="J120" i="5"/>
  <c r="BK103" i="6"/>
  <c r="BK113" i="2"/>
  <c r="BK137" i="6"/>
  <c r="BK130" i="2"/>
  <c r="J302" i="2"/>
  <c r="J98" i="3"/>
  <c r="J106" i="5"/>
  <c r="J122" i="2"/>
  <c r="J137" i="6"/>
  <c r="J185" i="2"/>
  <c r="J324" i="2"/>
  <c r="J286" i="2"/>
  <c r="BK180" i="2"/>
  <c r="J219" i="2"/>
  <c r="BK88" i="3"/>
  <c r="J134" i="6"/>
  <c r="J102" i="3"/>
  <c r="J131" i="5"/>
  <c r="BK115" i="6"/>
  <c r="BK219" i="2"/>
  <c r="AS55" i="1"/>
  <c r="BK251" i="2"/>
  <c r="BK92" i="3"/>
  <c r="J131" i="6"/>
  <c r="J109" i="3"/>
  <c r="BK115" i="5"/>
  <c r="J192" i="2"/>
  <c r="BK100" i="7"/>
  <c r="BK97" i="2"/>
  <c r="BK90" i="7"/>
  <c r="J139" i="2"/>
  <c r="J96" i="6"/>
  <c r="BK200" i="2"/>
  <c r="J94" i="3"/>
  <c r="J102" i="4"/>
  <c r="J115" i="5"/>
  <c r="BK96" i="5"/>
  <c r="F39" i="2" l="1"/>
  <c r="F36" i="2"/>
  <c r="F38" i="2"/>
  <c r="BC56" i="1" s="1"/>
  <c r="BC55" i="1" s="1"/>
  <c r="AY55" i="1" s="1"/>
  <c r="J36" i="2"/>
  <c r="AW56" i="1" s="1"/>
  <c r="P95" i="4"/>
  <c r="P94" i="4" s="1"/>
  <c r="P89" i="4" s="1"/>
  <c r="AU59" i="1" s="1"/>
  <c r="P218" i="2"/>
  <c r="BK96" i="2"/>
  <c r="J96" i="2" s="1"/>
  <c r="J65" i="2" s="1"/>
  <c r="BK255" i="2"/>
  <c r="T336" i="2"/>
  <c r="T218" i="2"/>
  <c r="BK336" i="2"/>
  <c r="J336" i="2"/>
  <c r="J72" i="2" s="1"/>
  <c r="P179" i="2"/>
  <c r="P95" i="2" s="1"/>
  <c r="P94" i="2" s="1"/>
  <c r="AU56" i="1" s="1"/>
  <c r="BK105" i="5"/>
  <c r="J105" i="5" s="1"/>
  <c r="J67" i="5" s="1"/>
  <c r="T96" i="2"/>
  <c r="R218" i="2"/>
  <c r="P336" i="2"/>
  <c r="BK87" i="3"/>
  <c r="J87" i="3"/>
  <c r="J64" i="3"/>
  <c r="BK95" i="4"/>
  <c r="BK94" i="4"/>
  <c r="J94" i="4"/>
  <c r="J66" i="4"/>
  <c r="BK127" i="5"/>
  <c r="BK118" i="5" s="1"/>
  <c r="J118" i="5" s="1"/>
  <c r="J69" i="5" s="1"/>
  <c r="BK105" i="6"/>
  <c r="J105" i="6" s="1"/>
  <c r="J67" i="6" s="1"/>
  <c r="R179" i="2"/>
  <c r="T255" i="2"/>
  <c r="T254" i="2" s="1"/>
  <c r="P105" i="5"/>
  <c r="P94" i="5"/>
  <c r="R96" i="2"/>
  <c r="R95" i="2" s="1"/>
  <c r="BK218" i="2"/>
  <c r="J218" i="2"/>
  <c r="J68" i="2"/>
  <c r="R336" i="2"/>
  <c r="T87" i="3"/>
  <c r="T86" i="3"/>
  <c r="R95" i="4"/>
  <c r="R94" i="4" s="1"/>
  <c r="R89" i="4" s="1"/>
  <c r="T105" i="5"/>
  <c r="T94" i="5"/>
  <c r="P127" i="5"/>
  <c r="P118" i="5" s="1"/>
  <c r="P105" i="6"/>
  <c r="P94" i="6"/>
  <c r="T179" i="2"/>
  <c r="P255" i="2"/>
  <c r="P254" i="2"/>
  <c r="R87" i="3"/>
  <c r="R86" i="3"/>
  <c r="T95" i="4"/>
  <c r="T94" i="4"/>
  <c r="T89" i="4" s="1"/>
  <c r="R127" i="5"/>
  <c r="R118" i="5" s="1"/>
  <c r="R93" i="5" s="1"/>
  <c r="P87" i="3"/>
  <c r="P86" i="3"/>
  <c r="AU57" i="1"/>
  <c r="BK87" i="7"/>
  <c r="BK86" i="7"/>
  <c r="J86" i="7"/>
  <c r="J63" i="7" s="1"/>
  <c r="P96" i="2"/>
  <c r="T127" i="5"/>
  <c r="T118" i="5"/>
  <c r="R105" i="6"/>
  <c r="R94" i="6" s="1"/>
  <c r="T105" i="6"/>
  <c r="T94" i="6"/>
  <c r="BK127" i="6"/>
  <c r="P127" i="6"/>
  <c r="P118" i="6"/>
  <c r="R127" i="6"/>
  <c r="R118" i="6"/>
  <c r="T127" i="6"/>
  <c r="T118" i="6" s="1"/>
  <c r="P87" i="7"/>
  <c r="P86" i="7"/>
  <c r="AU62" i="1"/>
  <c r="BK179" i="2"/>
  <c r="J179" i="2"/>
  <c r="J67" i="2" s="1"/>
  <c r="R255" i="2"/>
  <c r="R254" i="2" s="1"/>
  <c r="R87" i="7"/>
  <c r="R86" i="7"/>
  <c r="R105" i="5"/>
  <c r="R94" i="5"/>
  <c r="T87" i="7"/>
  <c r="T86" i="7" s="1"/>
  <c r="BK164" i="2"/>
  <c r="J164" i="2"/>
  <c r="J66" i="2"/>
  <c r="BK91" i="4"/>
  <c r="J91" i="4" s="1"/>
  <c r="J65" i="4" s="1"/>
  <c r="BK102" i="5"/>
  <c r="BK94" i="5" s="1"/>
  <c r="J94" i="5" s="1"/>
  <c r="J64" i="5" s="1"/>
  <c r="J102" i="5"/>
  <c r="J66" i="5" s="1"/>
  <c r="BK102" i="6"/>
  <c r="J102" i="6"/>
  <c r="J66" i="6"/>
  <c r="BK250" i="2"/>
  <c r="J250" i="2"/>
  <c r="J69" i="2"/>
  <c r="BK114" i="5"/>
  <c r="J114" i="5" s="1"/>
  <c r="J68" i="5" s="1"/>
  <c r="BK95" i="6"/>
  <c r="J95" i="6"/>
  <c r="J65" i="6" s="1"/>
  <c r="BK119" i="5"/>
  <c r="J119" i="5" s="1"/>
  <c r="J70" i="5" s="1"/>
  <c r="BK95" i="5"/>
  <c r="BK114" i="6"/>
  <c r="J114" i="6"/>
  <c r="J68" i="6"/>
  <c r="BK119" i="6"/>
  <c r="J119" i="6"/>
  <c r="J70" i="6" s="1"/>
  <c r="J127" i="6"/>
  <c r="J71" i="6" s="1"/>
  <c r="BE98" i="7"/>
  <c r="E50" i="7"/>
  <c r="BE88" i="7"/>
  <c r="J56" i="7"/>
  <c r="BE90" i="7"/>
  <c r="BE92" i="7"/>
  <c r="BE94" i="7"/>
  <c r="BE100" i="7"/>
  <c r="F59" i="7"/>
  <c r="BE96" i="7"/>
  <c r="BE110" i="6"/>
  <c r="J95" i="5"/>
  <c r="J65" i="5"/>
  <c r="E50" i="6"/>
  <c r="J87" i="6"/>
  <c r="BE96" i="6"/>
  <c r="F59" i="6"/>
  <c r="BE106" i="6"/>
  <c r="BE137" i="6"/>
  <c r="BE103" i="6"/>
  <c r="BE115" i="6"/>
  <c r="BE120" i="6"/>
  <c r="BE128" i="6"/>
  <c r="BE134" i="6"/>
  <c r="BE131" i="6"/>
  <c r="BE140" i="6"/>
  <c r="J87" i="5"/>
  <c r="BE137" i="5"/>
  <c r="BE134" i="5"/>
  <c r="E50" i="5"/>
  <c r="BE96" i="5"/>
  <c r="BE103" i="5"/>
  <c r="BE106" i="5"/>
  <c r="BE115" i="5"/>
  <c r="BE131" i="5"/>
  <c r="J95" i="4"/>
  <c r="J67" i="4"/>
  <c r="BE120" i="5"/>
  <c r="BE128" i="5"/>
  <c r="F90" i="5"/>
  <c r="BE110" i="5"/>
  <c r="J83" i="4"/>
  <c r="BK86" i="3"/>
  <c r="J86" i="3" s="1"/>
  <c r="J32" i="3" s="1"/>
  <c r="F59" i="4"/>
  <c r="E77" i="4"/>
  <c r="BE96" i="4"/>
  <c r="BE99" i="4"/>
  <c r="BE102" i="4"/>
  <c r="BE92" i="4"/>
  <c r="BC59" i="1"/>
  <c r="J255" i="2"/>
  <c r="J71" i="2"/>
  <c r="F83" i="3"/>
  <c r="E50" i="3"/>
  <c r="J56" i="3"/>
  <c r="BE92" i="3"/>
  <c r="BE102" i="3"/>
  <c r="BE96" i="3"/>
  <c r="BE109" i="3"/>
  <c r="BE88" i="3"/>
  <c r="BE94" i="3"/>
  <c r="BE104" i="3"/>
  <c r="BE106" i="3"/>
  <c r="BE90" i="3"/>
  <c r="BE98" i="3"/>
  <c r="BE100" i="3"/>
  <c r="BE111" i="3"/>
  <c r="BE261" i="2"/>
  <c r="BE266" i="2"/>
  <c r="BE269" i="2"/>
  <c r="BE286" i="2"/>
  <c r="BE337" i="2"/>
  <c r="BE340" i="2"/>
  <c r="BE343" i="2"/>
  <c r="E50" i="2"/>
  <c r="J56" i="2"/>
  <c r="BE175" i="2"/>
  <c r="BE180" i="2"/>
  <c r="BE185" i="2"/>
  <c r="BE192" i="2"/>
  <c r="BE196" i="2"/>
  <c r="BE200" i="2"/>
  <c r="BE202" i="2"/>
  <c r="BE206" i="2"/>
  <c r="BE210" i="2"/>
  <c r="BE213" i="2"/>
  <c r="BE219" i="2"/>
  <c r="BE223" i="2"/>
  <c r="BE243" i="2"/>
  <c r="BE246" i="2"/>
  <c r="BE251" i="2"/>
  <c r="BE256" i="2"/>
  <c r="BE302" i="2"/>
  <c r="BB56" i="1"/>
  <c r="BE324" i="2"/>
  <c r="BE333" i="2"/>
  <c r="BA56" i="1"/>
  <c r="F59" i="2"/>
  <c r="BE97" i="2"/>
  <c r="BE101" i="2"/>
  <c r="BE105" i="2"/>
  <c r="BE113" i="2"/>
  <c r="BE122" i="2"/>
  <c r="BE130" i="2"/>
  <c r="BE139" i="2"/>
  <c r="BE151" i="2"/>
  <c r="BE154" i="2"/>
  <c r="BE160" i="2"/>
  <c r="BE165" i="2"/>
  <c r="BE297" i="2"/>
  <c r="BE346" i="2"/>
  <c r="BD56" i="1"/>
  <c r="F36" i="4"/>
  <c r="BA59" i="1" s="1"/>
  <c r="F38" i="3"/>
  <c r="BC57" i="1"/>
  <c r="J36" i="6"/>
  <c r="AW61" i="1"/>
  <c r="J36" i="4"/>
  <c r="AW59" i="1"/>
  <c r="F37" i="6"/>
  <c r="BB61" i="1" s="1"/>
  <c r="F39" i="6"/>
  <c r="BD61" i="1" s="1"/>
  <c r="F38" i="5"/>
  <c r="BC60" i="1"/>
  <c r="F39" i="7"/>
  <c r="BD62" i="1"/>
  <c r="F36" i="3"/>
  <c r="BA57" i="1"/>
  <c r="F37" i="3"/>
  <c r="BB57" i="1"/>
  <c r="BB55" i="1"/>
  <c r="AX55" i="1" s="1"/>
  <c r="J36" i="7"/>
  <c r="AW62" i="1" s="1"/>
  <c r="F38" i="7"/>
  <c r="BC62" i="1" s="1"/>
  <c r="F36" i="6"/>
  <c r="BA61" i="1"/>
  <c r="F39" i="4"/>
  <c r="BD59" i="1"/>
  <c r="J36" i="3"/>
  <c r="AW57" i="1"/>
  <c r="J36" i="5"/>
  <c r="AW60" i="1"/>
  <c r="F36" i="5"/>
  <c r="BA60" i="1"/>
  <c r="F37" i="7"/>
  <c r="BB62" i="1" s="1"/>
  <c r="F38" i="6"/>
  <c r="BC61" i="1" s="1"/>
  <c r="F37" i="5"/>
  <c r="BB60" i="1" s="1"/>
  <c r="F37" i="4"/>
  <c r="BB59" i="1"/>
  <c r="F36" i="7"/>
  <c r="BA62" i="1"/>
  <c r="F39" i="3"/>
  <c r="BD57" i="1"/>
  <c r="AS54" i="1"/>
  <c r="F39" i="5"/>
  <c r="BD60" i="1"/>
  <c r="BA55" i="1" l="1"/>
  <c r="AW55" i="1" s="1"/>
  <c r="BD55" i="1"/>
  <c r="J127" i="5"/>
  <c r="J71" i="5" s="1"/>
  <c r="P93" i="6"/>
  <c r="AU61" i="1"/>
  <c r="R93" i="6"/>
  <c r="BK118" i="6"/>
  <c r="J118" i="6" s="1"/>
  <c r="J69" i="6" s="1"/>
  <c r="R94" i="2"/>
  <c r="T93" i="6"/>
  <c r="P93" i="5"/>
  <c r="AU60" i="1" s="1"/>
  <c r="AU58" i="1" s="1"/>
  <c r="AU54" i="1" s="1"/>
  <c r="BK254" i="2"/>
  <c r="J254" i="2"/>
  <c r="J70" i="2" s="1"/>
  <c r="T93" i="5"/>
  <c r="T95" i="2"/>
  <c r="T94" i="2" s="1"/>
  <c r="BK95" i="2"/>
  <c r="J95" i="2" s="1"/>
  <c r="J64" i="2" s="1"/>
  <c r="BK90" i="4"/>
  <c r="J90" i="4"/>
  <c r="J64" i="4"/>
  <c r="BK94" i="6"/>
  <c r="J94" i="6" s="1"/>
  <c r="J64" i="6" s="1"/>
  <c r="J87" i="7"/>
  <c r="J64" i="7"/>
  <c r="BK93" i="5"/>
  <c r="J93" i="5"/>
  <c r="J63" i="5"/>
  <c r="AG57" i="1"/>
  <c r="J63" i="3"/>
  <c r="J35" i="3"/>
  <c r="AV57" i="1" s="1"/>
  <c r="AT57" i="1" s="1"/>
  <c r="F35" i="7"/>
  <c r="AZ62" i="1"/>
  <c r="J35" i="6"/>
  <c r="AV61" i="1"/>
  <c r="AT61" i="1"/>
  <c r="BA58" i="1"/>
  <c r="AW58" i="1" s="1"/>
  <c r="J32" i="7"/>
  <c r="AG62" i="1" s="1"/>
  <c r="J35" i="4"/>
  <c r="AV59" i="1"/>
  <c r="AT59" i="1"/>
  <c r="F35" i="3"/>
  <c r="AZ57" i="1"/>
  <c r="BB58" i="1"/>
  <c r="AX58" i="1" s="1"/>
  <c r="J35" i="5"/>
  <c r="AV60" i="1"/>
  <c r="AT60" i="1" s="1"/>
  <c r="F35" i="4"/>
  <c r="AZ59" i="1"/>
  <c r="F35" i="6"/>
  <c r="AZ61" i="1" s="1"/>
  <c r="F35" i="2"/>
  <c r="AZ56" i="1" s="1"/>
  <c r="AU55" i="1"/>
  <c r="BC58" i="1"/>
  <c r="J35" i="7"/>
  <c r="AV62" i="1" s="1"/>
  <c r="AT62" i="1" s="1"/>
  <c r="J35" i="2"/>
  <c r="AV56" i="1" s="1"/>
  <c r="AT56" i="1" s="1"/>
  <c r="F35" i="5"/>
  <c r="AZ60" i="1"/>
  <c r="BD58" i="1"/>
  <c r="BK94" i="2" l="1"/>
  <c r="J94" i="2" s="1"/>
  <c r="J63" i="2" s="1"/>
  <c r="AN57" i="1"/>
  <c r="AN62" i="1"/>
  <c r="BK93" i="6"/>
  <c r="J93" i="6" s="1"/>
  <c r="J32" i="6" s="1"/>
  <c r="AG61" i="1" s="1"/>
  <c r="BK89" i="4"/>
  <c r="J89" i="4"/>
  <c r="J41" i="7"/>
  <c r="J41" i="3"/>
  <c r="J32" i="2"/>
  <c r="AG56" i="1" s="1"/>
  <c r="AG55" i="1" s="1"/>
  <c r="BC54" i="1"/>
  <c r="AY54" i="1" s="1"/>
  <c r="BA54" i="1"/>
  <c r="W30" i="1"/>
  <c r="J32" i="4"/>
  <c r="AG59" i="1" s="1"/>
  <c r="AZ55" i="1"/>
  <c r="BD54" i="1"/>
  <c r="W33" i="1" s="1"/>
  <c r="BB54" i="1"/>
  <c r="AX54" i="1"/>
  <c r="AZ58" i="1"/>
  <c r="AV58" i="1" s="1"/>
  <c r="AT58" i="1" s="1"/>
  <c r="J32" i="5"/>
  <c r="AG60" i="1" s="1"/>
  <c r="AY58" i="1"/>
  <c r="J41" i="6" l="1"/>
  <c r="J41" i="4"/>
  <c r="J63" i="6"/>
  <c r="J63" i="4"/>
  <c r="J41" i="5"/>
  <c r="AN60" i="1"/>
  <c r="J41" i="2"/>
  <c r="AN56" i="1"/>
  <c r="AN59" i="1"/>
  <c r="AN61" i="1"/>
  <c r="AV55" i="1"/>
  <c r="AT55" i="1" s="1"/>
  <c r="AN55" i="1" s="1"/>
  <c r="W31" i="1"/>
  <c r="AW54" i="1"/>
  <c r="AK30" i="1"/>
  <c r="AG58" i="1"/>
  <c r="AG54" i="1" s="1"/>
  <c r="AZ54" i="1"/>
  <c r="W29" i="1"/>
  <c r="W32" i="1"/>
  <c r="AK26" i="1" l="1"/>
  <c r="D5" i="10"/>
  <c r="D8" i="10" s="1"/>
  <c r="AN58" i="1"/>
  <c r="AV54" i="1"/>
  <c r="AK29" i="1" s="1"/>
  <c r="AK35" i="1" l="1"/>
  <c r="AT54" i="1"/>
  <c r="AN54" i="1" l="1"/>
</calcChain>
</file>

<file path=xl/sharedStrings.xml><?xml version="1.0" encoding="utf-8"?>
<sst xmlns="http://schemas.openxmlformats.org/spreadsheetml/2006/main" count="6620" uniqueCount="900">
  <si>
    <t>Export Komplet</t>
  </si>
  <si>
    <t>VZ</t>
  </si>
  <si>
    <t>2.0</t>
  </si>
  <si>
    <t>ZAMOK</t>
  </si>
  <si>
    <t>False</t>
  </si>
  <si>
    <t>{123bf85e-05ce-4123-9a8e-0c3a41f2a265}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</si>
  <si>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</si>
  <si>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</si>
  <si>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</si>
  <si>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</si>
  <si>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</si>
  <si>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</si>
  <si>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</si>
  <si>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</si>
  <si>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024026Av3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</si>
  <si>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</si>
  <si>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</si>
  <si>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PK Hořín – rekonstrukce svodidel VPK a MPK - DZS</t>
  </si>
  <si>
    <t>KSO:</t>
  </si>
  <si>
    <t/>
  </si>
  <si>
    <t>CC-CZ:</t>
  </si>
  <si>
    <t>Místo:</t>
  </si>
  <si>
    <t>VD Vraňany – Hořín, objekt plavebních komor</t>
  </si>
  <si>
    <t>Datum:</t>
  </si>
  <si>
    <t>16. 1. 2026</t>
  </si>
  <si>
    <t>Zadavatel:</t>
  </si>
  <si>
    <t>IČ:</t>
  </si>
  <si>
    <t>70889953</t>
  </si>
  <si>
    <t>Povodí Vltavy, státní podnik</t>
  </si>
  <si>
    <t>DIČ:</t>
  </si>
  <si>
    <t>CZ70889953</t>
  </si>
  <si>
    <t>Účastník:</t>
  </si>
  <si>
    <t>Vyplň údaj</t>
  </si>
  <si>
    <t>Projektant:</t>
  </si>
  <si>
    <t>46347526</t>
  </si>
  <si>
    <t>AQUATIS a. s.</t>
  </si>
  <si>
    <t>CZ46347526</t>
  </si>
  <si>
    <t>True</t>
  </si>
  <si>
    <t>Zpracovatel:</t>
  </si>
  <si>
    <t>Ing. Jaroslav Hladík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</si>
  <si>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</si>
  <si>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</si>
  <si>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</si>
  <si>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</si>
  <si>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</si>
  <si>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</si>
  <si>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</si>
  <si>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</si>
  <si>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</si>
  <si>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</si>
  <si>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</si>
  <si>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</si>
  <si>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</si>
  <si>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</si>
  <si>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</si>
  <si>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</si>
  <si>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</si>
  <si>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</si>
  <si>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</si>
  <si>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</si>
  <si>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</si>
  <si>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</si>
  <si>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</si>
  <si>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</si>
  <si>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</si>
  <si>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</si>
  <si>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</si>
  <si>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</si>
  <si>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</si>
  <si>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</si>
  <si>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</si>
  <si>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</si>
  <si>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</si>
  <si>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</si>
  <si>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</si>
  <si>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</si>
  <si>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</si>
  <si>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</si>
  <si>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</si>
  <si>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</si>
  <si>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Část I</t>
  </si>
  <si>
    <t>Rekonstrukce horního svodidla mezi VPK a MPK</t>
  </si>
  <si>
    <t>STA</t>
  </si>
  <si>
    <t>1</t>
  </si>
  <si>
    <t>{42e1e022-8e1f-4b00-92d7-0e7d8fa95c44}</t>
  </si>
  <si>
    <t>2</t>
  </si>
  <si>
    <t>/</t>
  </si>
  <si>
    <t>SO 01</t>
  </si>
  <si>
    <t>Soupis</t>
  </si>
  <si>
    <t>{754672b1-0f8c-4b74-ae28-e65e3332c555}</t>
  </si>
  <si>
    <t>VON 01</t>
  </si>
  <si>
    <t>Vedlejší a ostatní náklady</t>
  </si>
  <si>
    <t>{ed4fee69-72d9-4a62-aac3-4ae130c3dc4d}</t>
  </si>
  <si>
    <t>Část II</t>
  </si>
  <si>
    <t>Oprava svodidel VPK a MPK</t>
  </si>
  <si>
    <t>{29a7f45f-816c-47f5-93f0-97688161e426}</t>
  </si>
  <si>
    <t>SO 02.1</t>
  </si>
  <si>
    <t>Oprava opeření na horní dělící zdi u MPK</t>
  </si>
  <si>
    <t>{2f14ae25-2f43-4972-9280-94770ffe1f5c}</t>
  </si>
  <si>
    <t>SO 02.2</t>
  </si>
  <si>
    <t>Oprava dolního svodidla VPK</t>
  </si>
  <si>
    <t>{4f3d4c08-f5f4-459a-9f3b-ee91ad0cef8c}</t>
  </si>
  <si>
    <t>SO 02.3</t>
  </si>
  <si>
    <t>Oprava dolního svodidla MPK</t>
  </si>
  <si>
    <t>{c5ff2755-b981-4478-876f-39c1e93a7384}</t>
  </si>
  <si>
    <t>VON 02</t>
  </si>
  <si>
    <t>{46394c3d-0366-42b5-b34c-1be4526fae9a}</t>
  </si>
  <si>
    <t>bour_ZB</t>
  </si>
  <si>
    <t>Bourání železobetonových konstrukcí</t>
  </si>
  <si>
    <t>m3</t>
  </si>
  <si>
    <t>16,53</t>
  </si>
  <si>
    <t>dmt_ocel</t>
  </si>
  <si>
    <t>Demontáž ocelové konstrukce svodidla</t>
  </si>
  <si>
    <t>kg</t>
  </si>
  <si>
    <t>10254,668</t>
  </si>
  <si>
    <t>KRYCÍ LIST SOUPISU PRACÍ</t>
  </si>
  <si>
    <t>dmt_opereni</t>
  </si>
  <si>
    <t>Demontáž ocelového opeření svodidel</t>
  </si>
  <si>
    <t>15142,64</t>
  </si>
  <si>
    <t>hrazka</t>
  </si>
  <si>
    <t>Dočasná sypaná hrázka</t>
  </si>
  <si>
    <t>180</t>
  </si>
  <si>
    <t>Lavka</t>
  </si>
  <si>
    <t>Konstrukce ocelové lávky na svodidlo</t>
  </si>
  <si>
    <t>5600,505</t>
  </si>
  <si>
    <t>lavka_ZH</t>
  </si>
  <si>
    <t>Lávka - základní hmotnost</t>
  </si>
  <si>
    <t>5091,368</t>
  </si>
  <si>
    <t>Objekt:</t>
  </si>
  <si>
    <t>leseni_radove</t>
  </si>
  <si>
    <t>Řadové pracovní lešení</t>
  </si>
  <si>
    <t>m2</t>
  </si>
  <si>
    <t>219,3</t>
  </si>
  <si>
    <t>Část I - Rekonstrukce horního svodidla mezi VPK a MPK</t>
  </si>
  <si>
    <t>nater_kc_lavky</t>
  </si>
  <si>
    <t>Nátěr ocelové konstrukce lavky svodidla</t>
  </si>
  <si>
    <t>174,834</t>
  </si>
  <si>
    <t>Soupis:</t>
  </si>
  <si>
    <t>nater_stet</t>
  </si>
  <si>
    <t>Nátěr sttojek a opeření ze štětovnic IIIn</t>
  </si>
  <si>
    <t>615,384</t>
  </si>
  <si>
    <t>SO 01 - Rekonstrukce horního svodidla mezi VPK a MPK</t>
  </si>
  <si>
    <t>nater_trub</t>
  </si>
  <si>
    <t>Nátěr konstrukčních trub svodidla</t>
  </si>
  <si>
    <t>32,503</t>
  </si>
  <si>
    <t>nosne_tr</t>
  </si>
  <si>
    <t>Konstrukční trubky svodidla</t>
  </si>
  <si>
    <t>2503,147</t>
  </si>
  <si>
    <t>odvoz_ocel</t>
  </si>
  <si>
    <t>Odklizení demontovaných ocelových prvků</t>
  </si>
  <si>
    <t>t</t>
  </si>
  <si>
    <t>61,862</t>
  </si>
  <si>
    <t>opereni_IIIn</t>
  </si>
  <si>
    <t>Opeření ze štětovnic IIIn</t>
  </si>
  <si>
    <t>m</t>
  </si>
  <si>
    <t>169,2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</si>
  <si>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</si>
  <si>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</si>
  <si>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</si>
  <si>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</si>
  <si>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</si>
  <si>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</si>
  <si>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</si>
  <si>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</si>
  <si>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</si>
  <si>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</si>
  <si>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</si>
  <si>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</si>
  <si>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</si>
  <si>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</si>
  <si>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</si>
  <si>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</si>
  <si>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</si>
  <si>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</si>
  <si>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</si>
  <si>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</si>
  <si>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</si>
  <si>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</si>
  <si>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</si>
  <si>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</si>
  <si>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</si>
  <si>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</si>
  <si>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</si>
  <si>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</si>
  <si>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</si>
  <si>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</si>
  <si>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</si>
  <si>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124253100</t>
  </si>
  <si>
    <t>Vykopávky pro koryta vodotečí v hornině třídy těžitelnosti I skupiny 3 objem do 100 m3 strojně</t>
  </si>
  <si>
    <t>CS ÚRS 2024 02</t>
  </si>
  <si>
    <t>4</t>
  </si>
  <si>
    <t>1015557342</t>
  </si>
  <si>
    <t>PP</t>
  </si>
  <si>
    <t>Vykopávky pro koryta vodotečí strojně v hornině třídy těžitelnosti I skupiny 3 do 100 m3</t>
  </si>
  <si>
    <t>Online PSC</t>
  </si>
  <si>
    <t>https://podminky.urs.cz/item/CS_URS_2024_02/124253100</t>
  </si>
  <si>
    <t>VV</t>
  </si>
  <si>
    <t>hrazka*0,30 "30% uvažováno nad hladinou vody"</t>
  </si>
  <si>
    <t>127751111</t>
  </si>
  <si>
    <t>Vykopávky pod vodou v hornině třídy těžitelnosti I a II skupiny 1 až 4 tl vrstvy přes 0,5 m objem do 1000 m3 strojně</t>
  </si>
  <si>
    <t>1641186060</t>
  </si>
  <si>
    <t>Vykopávky pod vodou strojně na hloubku do 5 m pod projektem stanovenou hladinou vody v horninách třídy těžitelnosti I a II skupiny 1 až 4, průměrné tloušťky projektované vrstvy přes 0,50 m do 1 000 m3</t>
  </si>
  <si>
    <t>https://podminky.urs.cz/item/CS_URS_2024_02/127751111</t>
  </si>
  <si>
    <t>hrazka*0,70 "70% uvažováno pod vodou"</t>
  </si>
  <si>
    <t>3</t>
  </si>
  <si>
    <t>153111137</t>
  </si>
  <si>
    <t>Podélné svaření ocelových zaberaněných štětovnic z terénu</t>
  </si>
  <si>
    <t>-1820879820</t>
  </si>
  <si>
    <t>Úprava ocelových štětovnic pro štětové stěny svaření z terénu, štětovnic zaberaněných podélné</t>
  </si>
  <si>
    <t>https://podminky.urs.cz/item/CS_URS_2024_02/153111137</t>
  </si>
  <si>
    <t>Viz přílohu D.1.2.1.1, D.1.2.2.1, D.1.2.2.2 a D.1.2.3.1</t>
  </si>
  <si>
    <t>Svislé stojky ze štětovnic IIIn - svaření na 50% délky</t>
  </si>
  <si>
    <t>"zdvojená v horní části" 2*1,70 * 27 "ks" * 0,50</t>
  </si>
  <si>
    <t>"zdvojená v celé délce" 2*10,65* 1 "ks" * 0,50</t>
  </si>
  <si>
    <t>Součet</t>
  </si>
  <si>
    <t>153112112</t>
  </si>
  <si>
    <t>Nastražení ocelových štětovnic dl přes 10 m ve standardních podmínkách z terénu</t>
  </si>
  <si>
    <t>-705282470</t>
  </si>
  <si>
    <t>Zřízení beraněných stěn z ocelových štětovnic z terénu nastražení štětovnic ve standardních podmínkách, délky přes 10 m</t>
  </si>
  <si>
    <t>https://podminky.urs.cz/item/CS_URS_2024_02/153112112</t>
  </si>
  <si>
    <t>Svislé stojky ze štětovnic IIIn</t>
  </si>
  <si>
    <t>"zdvojená v horní části" (0,400*10,65+0,400*1,7) * 27 "ks"</t>
  </si>
  <si>
    <t>"zdvojená v celé délce" 2*0,400*10,65 * 1 "ks"</t>
  </si>
  <si>
    <t>"jednoduchá" 0,400*10,65 * 1 "ks"</t>
  </si>
  <si>
    <t>5</t>
  </si>
  <si>
    <t>M</t>
  </si>
  <si>
    <t>15920311</t>
  </si>
  <si>
    <t>štětovnice ocelová Illn</t>
  </si>
  <si>
    <t>8</t>
  </si>
  <si>
    <t>28330290</t>
  </si>
  <si>
    <t>"zdvojená v horní části" (0,0622*10,65+0,0622*1,7) * 27 "ks"</t>
  </si>
  <si>
    <t>"zdvojená v celé délce" 2*0,0622*10,65 * 1 "ks"</t>
  </si>
  <si>
    <t>"jednoduchá" 0,0622*10,65 * 1 "ks"</t>
  </si>
  <si>
    <t>6</t>
  </si>
  <si>
    <t>153112122</t>
  </si>
  <si>
    <t>Zaberanění ocelových štětovnic na dl do 8 m ve standardních podmínkách z terénu</t>
  </si>
  <si>
    <t>1232713727</t>
  </si>
  <si>
    <t>Zřízení beraněných stěn z ocelových štětovnic z terénu zaberanění štětovnic ve standardních podmínkách, délky do 8 m</t>
  </si>
  <si>
    <t>https://podminky.urs.cz/item/CS_URS_2024_02/153112122</t>
  </si>
  <si>
    <t>"zdvojená v horní části" 0,400*5,55 * 27 "ks"</t>
  </si>
  <si>
    <t>"zdvojená v celé délce" 2*0,400*5,55 * 1 "ks"</t>
  </si>
  <si>
    <t>"jednoduchá" 0,400*5,55 * 1 "ks"</t>
  </si>
  <si>
    <t>7</t>
  </si>
  <si>
    <t>153113111</t>
  </si>
  <si>
    <t>Vytažení ocelových štětovnic dl do 12 m zaberaněných do hl 4 m z terénu ve standardnich podmínkách</t>
  </si>
  <si>
    <t>-16614257</t>
  </si>
  <si>
    <t>Vytažení stěn z ocelových štětovnic zaberaněných z terénu délky do 12 m ve standardních podmínkách, zaberaněných na hloubku do 4 m</t>
  </si>
  <si>
    <t>https://podminky.urs.cz/item/CS_URS_2024_02/153113111</t>
  </si>
  <si>
    <t>Vytažení nosných  sloupů ze štětovnic IVn</t>
  </si>
  <si>
    <t>"Pravá strana"  3,0 "m" *2*0,400 * 8 "ks"</t>
  </si>
  <si>
    <t>"Levá strana příná"  3,0*2*0,400 * 14 "ks"</t>
  </si>
  <si>
    <t>"Levá strana šikmá" 3,0*2*0,400 * 6 "ks"</t>
  </si>
  <si>
    <t>"Hrot"  3,0*3*0,400</t>
  </si>
  <si>
    <t>"Mezilehlé sloupy jednoduché" 3,0*0,400 * 2 "ks"</t>
  </si>
  <si>
    <t>"Mezilehlé sloupy dvojité" 3,0*2*0,400 * 1 "ks"</t>
  </si>
  <si>
    <t>"Sloupy u stěny levé" 3,0*0,400 * 3 "ks"</t>
  </si>
  <si>
    <t>16275-R09</t>
  </si>
  <si>
    <t>Odklizení zeminy z dočasné hrázky a její likvidace odpovídajícím zákonným způsobem</t>
  </si>
  <si>
    <t>636227950</t>
  </si>
  <si>
    <t>9</t>
  </si>
  <si>
    <t>171153101</t>
  </si>
  <si>
    <t>Zemní hrázky melioračních kanálů z horniny třídy těžitelnosti I a II skupiny 1 až 4</t>
  </si>
  <si>
    <t>1904880436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</si>
  <si>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</si>
  <si>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https://podminky.urs.cz/item/CS_URS_2024_02/171153101</t>
  </si>
  <si>
    <t>Uvažováno jako násyp dočasné hrázky ve dně kanálu</t>
  </si>
  <si>
    <t>3,0 "m3/n" * 60 "m"</t>
  </si>
  <si>
    <t>10</t>
  </si>
  <si>
    <t>10364100</t>
  </si>
  <si>
    <t>zemina pro terénní úpravy - tříděná</t>
  </si>
  <si>
    <t>-780842718</t>
  </si>
  <si>
    <t>Dodávka vhodné zeminy pro násyp dočasné hrázky</t>
  </si>
  <si>
    <t>hrazka*1,8</t>
  </si>
  <si>
    <t>Svislé a kompletní konstrukce</t>
  </si>
  <si>
    <t>11</t>
  </si>
  <si>
    <t>34695-R10a</t>
  </si>
  <si>
    <t>Montáž opeření svodidel z ocelových štětovnic</t>
  </si>
  <si>
    <t>1787430667</t>
  </si>
  <si>
    <t>P</t>
  </si>
  <si>
    <t>Poznámka k položce:_x000D_
Opeření ze štětovnic IIIn.</t>
  </si>
  <si>
    <t>"opeření levé strany" 3* 29,5</t>
  </si>
  <si>
    <t>"stětovnice vnitřní v levo" 27,3</t>
  </si>
  <si>
    <t>"opeření pravé strany" 3*13,4</t>
  </si>
  <si>
    <t>"stětovnice vnitřní v pravo" 12,5</t>
  </si>
  <si>
    <t>"propojka v čele šípu" 0,7</t>
  </si>
  <si>
    <t>34695-R10b</t>
  </si>
  <si>
    <t>-1749125516</t>
  </si>
  <si>
    <t>dodávka opeření svodidel z ocelových štětovnic IIn</t>
  </si>
  <si>
    <t>opereni_IIIn*0,062</t>
  </si>
  <si>
    <t>Ostatní konstrukce a práce, bourání</t>
  </si>
  <si>
    <t>13</t>
  </si>
  <si>
    <t>919735126</t>
  </si>
  <si>
    <t>Řezání stávajícího betonového krytu hl přes 250 do 300 mm</t>
  </si>
  <si>
    <t>-497717223</t>
  </si>
  <si>
    <t>Řezání stávajícího betonového krytu nebo podkladu hloubky přes 250 do 300 mm</t>
  </si>
  <si>
    <t>https://podminky.urs.cz/item/CS_URS_2024_02/919735126</t>
  </si>
  <si>
    <t>Odřezání desky dna v tl. 0,20-0,38 mm</t>
  </si>
  <si>
    <t>0,5+25,5+0,6</t>
  </si>
  <si>
    <t>14</t>
  </si>
  <si>
    <t>941111111</t>
  </si>
  <si>
    <t>Montáž lešení řadového trubkového lehkého s podlahami zatížení do 200 kg/m2 š od 0,6 do 0,9 m v do 10 m</t>
  </si>
  <si>
    <t>394086799</t>
  </si>
  <si>
    <t>Lešení řadové trubkové lehké pracovní s podlahami s provozním zatížením tř. 3 do 200 kg/m2 šířky tř. W06 od 0,6 do 0,9 m výšky do 10 m montáž</t>
  </si>
  <si>
    <t>https://podminky.urs.cz/item/CS_URS_2024_02/941111111</t>
  </si>
  <si>
    <t>Lešení pro demontáž během plavební odstávky.</t>
  </si>
  <si>
    <t>(13+5+10+5+10)*5,1</t>
  </si>
  <si>
    <t>15</t>
  </si>
  <si>
    <t>941111211</t>
  </si>
  <si>
    <t>Příplatek k lešení řadovému trubkovému lehkému s podlahami do 200 kg/m2 š od 0,6 do 0,9 m v do 10 m za každý den použití</t>
  </si>
  <si>
    <t>489417387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</si>
  <si>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</si>
  <si>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https://podminky.urs.cz/item/CS_URS_2024_02/941111211</t>
  </si>
  <si>
    <t>leseni_radove*30</t>
  </si>
  <si>
    <t>16</t>
  </si>
  <si>
    <t>941111811</t>
  </si>
  <si>
    <t>Demontáž lešení řadového trubkového lehkého s podlahami zatížení do 200 kg/m2 š od 0,6 do 0,9 m v do 10 m</t>
  </si>
  <si>
    <t>-1204456123</t>
  </si>
  <si>
    <t>Lešení řadové trubkové lehké pracovní s podlahami s provozním zatížením tř. 3 do 200 kg/m2 šířky tř. W06 od 0,6 do 0,9 m výšky do 10 m demontáž</t>
  </si>
  <si>
    <t>https://podminky.urs.cz/item/CS_URS_2024_02/941111811</t>
  </si>
  <si>
    <t>17</t>
  </si>
  <si>
    <t>94-R05.1</t>
  </si>
  <si>
    <t>Pomocná pracovní plošina pro provádění prací (ponton, lešení, montážní plošina, pracovní koš apod. dle technologického postupu zhotovitele)</t>
  </si>
  <si>
    <t>kpl.</t>
  </si>
  <si>
    <t>-1799063856</t>
  </si>
  <si>
    <t>18</t>
  </si>
  <si>
    <t>953945121</t>
  </si>
  <si>
    <t>Kotva mechanická M 10 dl 90 mm pro střední zatížení do betonu, ŽB nebo kamene s vyvrtáním otvoru</t>
  </si>
  <si>
    <t>kus</t>
  </si>
  <si>
    <t>1715997057</t>
  </si>
  <si>
    <t>Kotva mechanická s vyvrtáním otvoru do betonu, železobetonu nebo tvrdého kamene pro střední zatížení průvleková, velikost M 10, délka 90 mm</t>
  </si>
  <si>
    <t>https://podminky.urs.cz/item/CS_URS_2024_02/953945121</t>
  </si>
  <si>
    <t>3 "kotvení schodiště Z1 - viz D.1.2.5.1"</t>
  </si>
  <si>
    <t>19</t>
  </si>
  <si>
    <t>95396-R03</t>
  </si>
  <si>
    <t>Kotva chemickým tmelem M 20 hl 265 mm do betonu, ŽB nebo kamene s vyvrtáním otvoru</t>
  </si>
  <si>
    <t>-1494900478</t>
  </si>
  <si>
    <t>Kotva chemická s vyvrtáním otvoru do betonu, železobetonu nebo tvrdého kamene tmel, velikost M 20, hloubka 170 mm</t>
  </si>
  <si>
    <t>Kotvení U200 do ŽB konstrukce komory</t>
  </si>
  <si>
    <t>"kotvení 7,8/0,5" 17</t>
  </si>
  <si>
    <t>20</t>
  </si>
  <si>
    <t>953965143</t>
  </si>
  <si>
    <t>Kotevní šroub pro chemické kotvy M 20 dl 300 mm</t>
  </si>
  <si>
    <t>-1439760637</t>
  </si>
  <si>
    <t>Kotva chemická s vyvrtáním otvoru kotevní šrouby pro chemické kotvy, velikost M 20, délka 300 mm</t>
  </si>
  <si>
    <t>https://podminky.urs.cz/item/CS_URS_2024_02/953965143</t>
  </si>
  <si>
    <t>960321271R</t>
  </si>
  <si>
    <t>Bourání vodních staveb ze železobetonu</t>
  </si>
  <si>
    <t>-1391727570</t>
  </si>
  <si>
    <t>Bourání konstrukcí vodních staveb s naložením vybouraných hmot a suti na dopravní prostředek nebo s odklizením na hromady do vzdálenosti 20 m ze železobetonu</t>
  </si>
  <si>
    <t>Viz přílohu D.1</t>
  </si>
  <si>
    <t>(0,20+0,38)/2 * 57 "m2"</t>
  </si>
  <si>
    <t>997</t>
  </si>
  <si>
    <t>Přesun sutě</t>
  </si>
  <si>
    <t>22</t>
  </si>
  <si>
    <t>997321211</t>
  </si>
  <si>
    <t>Svislá doprava suti a vybouraných hmot v do 4 m</t>
  </si>
  <si>
    <t>1533897197</t>
  </si>
  <si>
    <t>Svislá doprava suti a vybouraných hmot s naložením do dopravního zařízení a s vyprázdněním dopravního zařízení na hromadu nebo do dopravního prostředku na výšku do 4 m</t>
  </si>
  <si>
    <t>https://podminky.urs.cz/item/CS_URS_2024_02/997321211</t>
  </si>
  <si>
    <t>bour_ZB*2,85</t>
  </si>
  <si>
    <t>23</t>
  </si>
  <si>
    <t>997321611</t>
  </si>
  <si>
    <t>Nakládání nebo překládání suti a vybouraných hmot</t>
  </si>
  <si>
    <t>-206750319</t>
  </si>
  <si>
    <t>Vodorovná doprava suti a vybouraných hmot bez naložení, s vyložením a hrubým urovnáním nakládání nebo překládání na dopravní prostředek při vodorovné dopravě suti a vybouraných hmot</t>
  </si>
  <si>
    <t>https://podminky.urs.cz/item/CS_URS_2024_02/997321611</t>
  </si>
  <si>
    <t>Naložení vytažených sloupů ze štětovnic IVn</t>
  </si>
  <si>
    <t>"Pravá strana"  8,15 "m" *2*0,074 "t/m" * 8 "ks"</t>
  </si>
  <si>
    <t>"Levá strana příná"  8,15*2*0,074 "t/m" * 14 "ks"</t>
  </si>
  <si>
    <t>"Levá strana šikmá" 8,15*2*0,074 "t/m" * 6 "ks"</t>
  </si>
  <si>
    <t>"Hrot"  3,0*3*0,074 "t/m"</t>
  </si>
  <si>
    <t>"Mezilehlé sloupy jednoduché" 3,0*0,074 "t/m" * 2 "ks"</t>
  </si>
  <si>
    <t>"Mezilehlé sloupy dvojité" 3,0*2*0,074 "t/m" * 1 "ks"</t>
  </si>
  <si>
    <t>"Sloupy u stěny levé" 3,0*0,074 "t/m" * 3 "ks"</t>
  </si>
  <si>
    <t>Mezisoučet</t>
  </si>
  <si>
    <t>Ocelové trubkové zábradlí</t>
  </si>
  <si>
    <t>"madlo tr. 50/5" 31,0*5,549 "kg/m" /1000</t>
  </si>
  <si>
    <t>"střední příčel tr. 40/3" 30,0*2,737 "kg/m" /1000</t>
  </si>
  <si>
    <t>"sloupky tr. 50/5" 1,30*30*5,549 "kg/m" /1000</t>
  </si>
  <si>
    <t>dmt_ocel/1000</t>
  </si>
  <si>
    <t>dmt_opereni/1000</t>
  </si>
  <si>
    <t>24</t>
  </si>
  <si>
    <t>99732-R01</t>
  </si>
  <si>
    <t>Odklizení a likvidace suti odpovídajícím zákonným způsobem vč. poplatků</t>
  </si>
  <si>
    <t>649960218</t>
  </si>
  <si>
    <t>Odklizení a likvidace suti odpovídajícím zákonným způsobem vč. poplatků
Položka zahrnuje:
 - případné opětovné naložení
 - vodorovné přemístění vč. potřebného překládání atd.
 - likvidaci odpovídajícím zákonným způsobem
 - poplatek za recyklaci ú uložení</t>
  </si>
  <si>
    <t>25</t>
  </si>
  <si>
    <t>99732-R02</t>
  </si>
  <si>
    <t>Odklizení demontovaných ocelových prvků do kovošrotu</t>
  </si>
  <si>
    <t>-1368502175</t>
  </si>
  <si>
    <t>Odklizení demontovaných ocelových prvků do kovošrotu
Položka zahrnuje:
 - vodorovné přemístění vč. potřebného překládání atd.</t>
  </si>
  <si>
    <t>Poznámka k položce:_x000D_
Cena (výzisk) za odebrání  kovového odpadu bude vyfakturována objednatelem dle SoD.</t>
  </si>
  <si>
    <t>998</t>
  </si>
  <si>
    <t>Přesun hmot</t>
  </si>
  <si>
    <t>26</t>
  </si>
  <si>
    <t>998325011</t>
  </si>
  <si>
    <t>Přesun hmot pro objekty plavební</t>
  </si>
  <si>
    <t>1097947533</t>
  </si>
  <si>
    <t>Přesun hmot pro objekty plavební dopravní vzdálenost do 500 m</t>
  </si>
  <si>
    <t>https://podminky.urs.cz/item/CS_URS_2024_02/998325011</t>
  </si>
  <si>
    <t>PSV</t>
  </si>
  <si>
    <t>Práce a dodávky PSV</t>
  </si>
  <si>
    <t>767</t>
  </si>
  <si>
    <t>Konstrukce zámečnické</t>
  </si>
  <si>
    <t>27</t>
  </si>
  <si>
    <t>767161814</t>
  </si>
  <si>
    <t>Demontáž zábradlí rovného nerozebíratelného hmotnosti 1 m zábradlí přes 20 kg do suti</t>
  </si>
  <si>
    <t>590885320</t>
  </si>
  <si>
    <t>Demontáž zábradlí do suti rovného nerozebíratelný spoj hmotnosti 1 m zábradlí přes 20 kg</t>
  </si>
  <si>
    <t>https://podminky.urs.cz/item/CS_URS_2024_02/767161814</t>
  </si>
  <si>
    <t>Demontáž trubkového zábradlí</t>
  </si>
  <si>
    <t>12+3+8+1+7</t>
  </si>
  <si>
    <t>28</t>
  </si>
  <si>
    <t>767211312</t>
  </si>
  <si>
    <t>Montáž venkovního kovového schodiště rovného kotveného na ocelovou konstrukci</t>
  </si>
  <si>
    <t>-1442745541</t>
  </si>
  <si>
    <t>Montáž kovového venkovního schodiště bez zábradlí a podesty, pro šířku stupně do 1 200 mm rovného, kotveného na ocelovou konstrukci</t>
  </si>
  <si>
    <t>https://podminky.urs.cz/item/CS_URS_2024_02/767211312</t>
  </si>
  <si>
    <t>Montáž schodů se zábradlím Z1</t>
  </si>
  <si>
    <t>1,0 "m"</t>
  </si>
  <si>
    <t>29</t>
  </si>
  <si>
    <t>767-R04</t>
  </si>
  <si>
    <t>Z1 - dodávka ocelového schodiště, vč. povrchové úpravy - žárové zinkování</t>
  </si>
  <si>
    <t>32</t>
  </si>
  <si>
    <t>1234115638</t>
  </si>
  <si>
    <t>107,73 "kg - viz D.1.2.5.1"</t>
  </si>
  <si>
    <t>30</t>
  </si>
  <si>
    <t>767995115</t>
  </si>
  <si>
    <t>Montáž atypických zámečnických konstrukcí hmotnosti přes 50 do 100 kg</t>
  </si>
  <si>
    <t>-281218148</t>
  </si>
  <si>
    <t>Montáž ostatních atypických zámečnických konstrukcí hmotnosti přes 50 do 100 kg</t>
  </si>
  <si>
    <t>https://podminky.urs.cz/item/CS_URS_2024_02/767995115</t>
  </si>
  <si>
    <t>Montáž konstrukce lávky na svodidle</t>
  </si>
  <si>
    <t>"U200 - na stěně komory" 7,8*25,3"kg/m"</t>
  </si>
  <si>
    <t>"L120/10" (0,06+0,21+0,35+0,50+0,64+0,79+0,93+1,08+1,22+1,36)*18,2 "kg/m"</t>
  </si>
  <si>
    <t>"L120/10" 1,25*18,2 "kg/m" * (15+7) "ks"</t>
  </si>
  <si>
    <t>"L120/10" 0,45*18,2 "kg/m" * (15+7) "ks"</t>
  </si>
  <si>
    <t>"L120/10" 0,74*18,2 "kg/m" * 5 "ks"</t>
  </si>
  <si>
    <t>"HEB120" (2,85+2,59+2,31+2,02+1,71+1,39+1,07+0,76+0,44+0,22+0,12)*18,2 "kg/m"</t>
  </si>
  <si>
    <t>"L160/14" 1,40*33,87 "kg/m" * (8+3) "ks"</t>
  </si>
  <si>
    <t>"Styčníkové plechy tl. 10 mm" 0,08 "m2" * 0,010*7850 * (8+3) "ks"</t>
  </si>
  <si>
    <t>"Slzičkový plech tl. 10 mm" (25,81+1,07+8,18+2,34) * 80,60 "kg/m2"</t>
  </si>
  <si>
    <t>"ocelova chranička tr. 88,3/4" (3,5+11,9) * 8,39 "kg/m"</t>
  </si>
  <si>
    <t>0,10*lavka_ZH "10% ostatní drobné prvky, objínky chraniček atd."</t>
  </si>
  <si>
    <t>31</t>
  </si>
  <si>
    <t>767995116</t>
  </si>
  <si>
    <t>Montáž atypických zámečnických konstrukcí hmotnosti přes 100 do 250 kg</t>
  </si>
  <si>
    <t>652932709</t>
  </si>
  <si>
    <t>Montáž ostatních atypických zámečnických konstrukcí hmotnosti přes 100 do 250 kg</t>
  </si>
  <si>
    <t>https://podminky.urs.cz/item/CS_URS_2024_02/767995116</t>
  </si>
  <si>
    <t>Nosná trubka lávky</t>
  </si>
  <si>
    <t>"tr. 530/10" 10,6*128,0 "kg/m"</t>
  </si>
  <si>
    <t>"tr. 530/10" 5,0*128,0 "kg/m"</t>
  </si>
  <si>
    <t>"zaslepení tr. 530/10" 3*0,530^2*pi/4*0,010*7850</t>
  </si>
  <si>
    <t>"tr. 630/10" 2,65*153,0 "kg/m"</t>
  </si>
  <si>
    <t>"zaslepení tr. 630/10" 2*0,630^2*pi/4*0,010*7850</t>
  </si>
  <si>
    <t>767-R02</t>
  </si>
  <si>
    <t>dodávka ocelové konstrukce lavky svodidla z tr.530/10, tr. 630/10, válcovaných profilů a plechu</t>
  </si>
  <si>
    <t>-392297236</t>
  </si>
  <si>
    <t>33</t>
  </si>
  <si>
    <t>767996702</t>
  </si>
  <si>
    <t>Demontáž atypických zámečnických konstrukcí řezáním hm jednotlivých dílů přes 50 do 100 kg</t>
  </si>
  <si>
    <t>1144940454</t>
  </si>
  <si>
    <t>Demontáž ostatních zámečnických konstrukcí řezáním o hmotnosti jednotlivých dílů přes 50 do 100 kg</t>
  </si>
  <si>
    <t>https://podminky.urs.cz/item/CS_URS_2024_02/767996702</t>
  </si>
  <si>
    <t>Poznámka k položce:_x000D_
Předpokládá se demontáž po částech.</t>
  </si>
  <si>
    <t>Vodorovné nosníky 2xU200</t>
  </si>
  <si>
    <t>"horní" (1,4+2,55+3,85+4,25+2,3+1,8+1,3+1,1) * 2*25,3 "kg/m"</t>
  </si>
  <si>
    <t>"dolní" (1,4+2,55+3,85+4,25+2,3+1,8+1,3+1,1) * 2*25,3 "kg/m"</t>
  </si>
  <si>
    <t>"šikmé" (2,9+2,9+3,5+3,2+3,95+3,05+2,50+1,90+1,3) * 2*25,3 "kg/m"</t>
  </si>
  <si>
    <t>Zavětrování z L 130/130/12</t>
  </si>
  <si>
    <t>(12,8+12,0+11,2+6,0+6,4+6+5,6+5,6) * 23,6 "kg/m"</t>
  </si>
  <si>
    <t>Svislé převázky opeření z L 130/130/12</t>
  </si>
  <si>
    <t>1,80*52 "ks" * 23,6 "kg/m"</t>
  </si>
  <si>
    <t>Okrajové nosníky lávky z L 130/130/12</t>
  </si>
  <si>
    <t>(76,3+5,5) "m" * 23,6 "kg/m"</t>
  </si>
  <si>
    <t>Lemování plechu lávky z L 50/5</t>
  </si>
  <si>
    <t>(76,3-1,2-6,6)*3,77 "kg/m"</t>
  </si>
  <si>
    <t>Lemování levé strany zdi pod zábradlím z L 130/130/12</t>
  </si>
  <si>
    <t>(8,5+1) * 23,6 "kg/m"</t>
  </si>
  <si>
    <t>0,10*9322,425 "10% ostatní drobné prvky"</t>
  </si>
  <si>
    <t>34</t>
  </si>
  <si>
    <t>767996703</t>
  </si>
  <si>
    <t>Demontáž atypických zámečnických konstrukcí řezáním hm jednotlivých dílů přes 100 do 250 kg</t>
  </si>
  <si>
    <t>1605972026</t>
  </si>
  <si>
    <t>Demontáž ostatních zámečnických konstrukcí řezáním o hmotnosti jednotlivých dílů přes 100 do 250 kg</t>
  </si>
  <si>
    <t>https://podminky.urs.cz/item/CS_URS_2024_02/767996703</t>
  </si>
  <si>
    <t>Demontáž opeření svodidel ze štětovnic IIIn</t>
  </si>
  <si>
    <t>3*(20,5+8,7+13,6) * 62,2 "kg/m"</t>
  </si>
  <si>
    <t>Demontáž původního opeření z U280</t>
  </si>
  <si>
    <t>4*(20,5+8,7+13,6) * 41,8 "kg/m"</t>
  </si>
  <si>
    <t>35</t>
  </si>
  <si>
    <t>998767101</t>
  </si>
  <si>
    <t>Přesun hmot tonážní pro zámečnické konstrukce v objektech v do 6 m</t>
  </si>
  <si>
    <t>-1419917826</t>
  </si>
  <si>
    <t>Přesun hmot pro zámečnické konstrukce stanovený z hmotnosti přesunovaného materiálu vodorovná dopravní vzdálenost do 50 m základní v objektech výšky do 6 m</t>
  </si>
  <si>
    <t>https://podminky.urs.cz/item/CS_URS_2024_02/998767101</t>
  </si>
  <si>
    <t>789</t>
  </si>
  <si>
    <t>Povrchové úpravy ocelových konstrukcí a technologických zařízení</t>
  </si>
  <si>
    <t>36</t>
  </si>
  <si>
    <t>789222512R</t>
  </si>
  <si>
    <t>Otryskání abrazivem ocelových konstrukcí třídy II stupeň zarezavění A stupeň přípravy Sa 2 1/2</t>
  </si>
  <si>
    <t>608040428</t>
  </si>
  <si>
    <t>Otryskání povrchů ocelových konstrukcí suché abrazivní tryskání abrazivem konstrukcí třídy II stupeň zrezivění A, stupeň přípravy Sa 2 1/2</t>
  </si>
  <si>
    <t>37</t>
  </si>
  <si>
    <t>789224512R</t>
  </si>
  <si>
    <t>Otryskání abrazivem ocelových konstrukcí třídy IV stupeň zarezavění A stupeň přípravy Sa 2 1/2</t>
  </si>
  <si>
    <t>-1958900714</t>
  </si>
  <si>
    <t>Otryskání povrchů ocelových konstrukcí suché abrazivní tryskání konstrukcí třídy IV stupeň zrezivění A, stupeň přípravy Sa 2 1/2</t>
  </si>
  <si>
    <t>38</t>
  </si>
  <si>
    <t>789234512R</t>
  </si>
  <si>
    <t>Otryskání abrazivem potrubí do DN 600 stupeň zarezavění A stupeň přípravy Sa 2 1/2</t>
  </si>
  <si>
    <t>-404371972</t>
  </si>
  <si>
    <t>Otryskání povrchu potrubí do DN 600 stupeň zarezivění A, stupeň přípravy Sa 2 1/2</t>
  </si>
  <si>
    <t>39</t>
  </si>
  <si>
    <t>789-R09</t>
  </si>
  <si>
    <t>Nátěrový systém (základní, mezivrstva, krycí)</t>
  </si>
  <si>
    <t>171526848</t>
  </si>
  <si>
    <t>Nátěrový systém pro I.02 ve smyslu ČSN EN ISO 12944-5
 - epoxidový základní nátěr s vysokým obsahem zinku Zn(R) v tloušťce 80 µm
 - 3 vrstvy epoxidového nátěru 3x120 = 360 µm
 - 1 vrstva krycího polyuretanového nátěru tloušťky 140 µm v odstínu RAL 7045</t>
  </si>
  <si>
    <t>"zdvojená v horní části" (1,54*(10,65-4,5)+1,54*1,7) * 27 "ks"</t>
  </si>
  <si>
    <t>"zdvojená v celé délce" 2*1,54*(10,65-4,5) * 1 "ks"</t>
  </si>
  <si>
    <t>"jednoduchá" 1,54*(10,65-4,5) * 1 "ks"</t>
  </si>
  <si>
    <t>Opeření svodidel ze štětovnic IIIn</t>
  </si>
  <si>
    <t>"opeření levé strany" 3* 29,5*1,54</t>
  </si>
  <si>
    <t>"stětovnice vnitřní v levo" 27,3*1,54</t>
  </si>
  <si>
    <t>"opeření pravé strany" 3*13,4*1,54</t>
  </si>
  <si>
    <t>"stětovnice vnitřní v pravo" 12,5*1,54</t>
  </si>
  <si>
    <t>"propojka v čele šípu" 0,7*1,54</t>
  </si>
  <si>
    <t>Konstrukce lávky na svodidle</t>
  </si>
  <si>
    <t>"U200 - na stěně komory" 7,8*0,660 "m2/m"</t>
  </si>
  <si>
    <t>"L120/10" (0,06+0,21+0,35+0,50+0,64+0,79+0,93+1,08+1,22+1,36)*0,469 "m2/m"</t>
  </si>
  <si>
    <t>"L120/10" 1,25*0,469 "m2/m" * (15+7) "ks"</t>
  </si>
  <si>
    <t>"L120/10" 0,45*0,469 "m2/m" * (15+7) "ks"</t>
  </si>
  <si>
    <t>"L120/10" 0,74*0,469 "m2/m" * 5 "ks"</t>
  </si>
  <si>
    <t>"HEB120" (2,85+2,59+2,31+2,02+1,71+1,39+1,07+0,76+0,44+0,22+0,12)*1,151"m2/m"</t>
  </si>
  <si>
    <t>"L160/14" 1,40*0,625 "m2/m" * (8+3) "ks"</t>
  </si>
  <si>
    <t>"Styčníkové plechy tl. 10 mm" 0,08 "m2" *2 * (8+3) "ks"</t>
  </si>
  <si>
    <t xml:space="preserve">"Slzičkový plech tl. 10 mm" (25,81+1,07+8,18+2,34) * 2 </t>
  </si>
  <si>
    <t>"ocelova chranička tr. 88,3/4" (3,5+11,9) * 0,89*pi</t>
  </si>
  <si>
    <t>"tr. 530/10" 10,6*1,665 "m2/m"</t>
  </si>
  <si>
    <t>"tr. 530/10" 5,0*1,665 "m2/m"</t>
  </si>
  <si>
    <t>"zaslepení tr. 530/10" 3*0,530^2*pi/4</t>
  </si>
  <si>
    <t>"tr. 630/10" 2,65*1,979 "m2/m"</t>
  </si>
  <si>
    <t>"zaslepení tr. 630/10" 2*0,630^2*pi/4</t>
  </si>
  <si>
    <t>VON 01 - Vedlejší a ostatní náklady</t>
  </si>
  <si>
    <t>VON - Vedlejsí a ostatní náklady</t>
  </si>
  <si>
    <t>VON</t>
  </si>
  <si>
    <t>Vedlejsí a ostatní náklady</t>
  </si>
  <si>
    <t>R01</t>
  </si>
  <si>
    <t>Zařízení staveniště (podíl na nákladech příslušející k SO 01)</t>
  </si>
  <si>
    <t>1024</t>
  </si>
  <si>
    <t>-1842893924</t>
  </si>
  <si>
    <t>Zařízení staveniště (podíl na nákladech příslušející k SO 01)
vč. zajištění vody a elektrické energie</t>
  </si>
  <si>
    <t>R02</t>
  </si>
  <si>
    <t>Zpracování projednání a schválení povodňového plánu (podíl na nákladech příslušející k SO 01)</t>
  </si>
  <si>
    <t>-1486854020</t>
  </si>
  <si>
    <t>R03</t>
  </si>
  <si>
    <t>Zpracování projednání a schválení havarijního plánu (podíl na nákladech příslušející k SO 01)</t>
  </si>
  <si>
    <t>-604403827</t>
  </si>
  <si>
    <t>R04</t>
  </si>
  <si>
    <t>Dokumentace zajištovaná zhotovitelem stavby (podíl na nákladech příslušející k SO 01)</t>
  </si>
  <si>
    <t>451077947</t>
  </si>
  <si>
    <t>R05</t>
  </si>
  <si>
    <t>Vypracování plánu kontrolní činnosti a řízení jakosti (podíl na nákladech příslušející k SO 01)</t>
  </si>
  <si>
    <t>-408026188</t>
  </si>
  <si>
    <t>R06</t>
  </si>
  <si>
    <t>Fotodokumentace stavby (podíl na nákladech příslušející k SO 01)</t>
  </si>
  <si>
    <t>-93187950</t>
  </si>
  <si>
    <t>R07</t>
  </si>
  <si>
    <t>Náklady vyplývající z opatření BOZP (podíl na nákladech příslušející k SO 01)</t>
  </si>
  <si>
    <t>-1268072942</t>
  </si>
  <si>
    <t>R08</t>
  </si>
  <si>
    <t>Čerpání vody po dobu provádění prací ve dne kanálu během plavební odstávky (bourání dnové desky)</t>
  </si>
  <si>
    <t>-1502696206</t>
  </si>
  <si>
    <t>R09</t>
  </si>
  <si>
    <t>Zřízení a odstranění dočasného sjezdu do koryta</t>
  </si>
  <si>
    <t>275574226</t>
  </si>
  <si>
    <t>Zřízení a odstranění dočasného sjezdu do koryta
Položka zahrnuje násyp a odtěžení dočasného sjezdu a případného zpevnění povrchu vč. dodávky a odklizení všech hmot.</t>
  </si>
  <si>
    <t>R10</t>
  </si>
  <si>
    <t>Náklady na dočasnou úpravu plavebního značení</t>
  </si>
  <si>
    <t>2051112375</t>
  </si>
  <si>
    <t>Poznámka k položce:_x000D_
Předpoklad  osazení 6 ks plavebních znaků 1,0 x 1,0 m po dobu prací při plavebním provozu.</t>
  </si>
  <si>
    <t>R11</t>
  </si>
  <si>
    <t>Geodetické zaměření skutečného provedení</t>
  </si>
  <si>
    <t>461349617</t>
  </si>
  <si>
    <t>R12</t>
  </si>
  <si>
    <t>Dokumentace skutečného provedení</t>
  </si>
  <si>
    <t>-849583232</t>
  </si>
  <si>
    <t>nater_kc</t>
  </si>
  <si>
    <t>86,859</t>
  </si>
  <si>
    <t>355,086</t>
  </si>
  <si>
    <t>Část II - Oprava svodidel VPK a MPK</t>
  </si>
  <si>
    <t>SO 02.1 - Oprava opeření na horní dělící zdi u MPK</t>
  </si>
  <si>
    <t>94-R05.2</t>
  </si>
  <si>
    <t>-500626982</t>
  </si>
  <si>
    <t>789222532R</t>
  </si>
  <si>
    <t>Otryskání abrazivem ocelových kcí třídy II stupeň zarezavění C stupeň přípravy Sa 2 1/2</t>
  </si>
  <si>
    <t>1031674379</t>
  </si>
  <si>
    <t>Otryskání povrchů ocelových konstrukcí suché abrazivní tryskání abrazivem konstrukcí třídy II stupeň zrezivění C, stupeň přípravy Sa 2 1/2</t>
  </si>
  <si>
    <t>789224532R</t>
  </si>
  <si>
    <t>Otryskání abrazivem ocelových konstrukcí třídy IV stupeň zarezavění C stupeň přípravy Sa 2 1/2</t>
  </si>
  <si>
    <t>2103245773</t>
  </si>
  <si>
    <t>Otryskání povrchů ocelových konstrukcí suché abrazivní tryskání abrazivem konstrukcí třídy IV stupeň zrezivění C, stupeň přípravy Sa 2 1/2</t>
  </si>
  <si>
    <t>-311560690</t>
  </si>
  <si>
    <t>Opeření na zdi ze štětovnic IIIn - pouze líc</t>
  </si>
  <si>
    <t>"opeření" 19,4 "m"  *3 "ks" * 0,60 "m2/m"</t>
  </si>
  <si>
    <t xml:space="preserve">Opeření na jäklec ze štětovnic IIIn </t>
  </si>
  <si>
    <t>"opeření" (2,85+8,95) * 3 "ks" * 1,54 "m2/m"</t>
  </si>
  <si>
    <t>"opeření" 57,5 * 3 "ks"  * 1,54 "m2/m"</t>
  </si>
  <si>
    <t>Nosná konstrukce opeření na zdi</t>
  </si>
  <si>
    <t>"nosné pásoviny" (0,18+0,02*2) * (1,70-3*0,4) * 11 "ks"</t>
  </si>
  <si>
    <t xml:space="preserve">"nosné podpory - jäkl" 2*(0,14+0,08)*1,68*6"ks" </t>
  </si>
  <si>
    <t>"na stěne" (2*0,1+2*0,08+2*0,016+0,18) * 7 "ks"</t>
  </si>
  <si>
    <t>"nosná L 160/14" 4*0,16*0,36 * 7*3 "ks"</t>
  </si>
  <si>
    <t>"zavětrování" 4*0,06*1,6*2</t>
  </si>
  <si>
    <t>"nosné podpory 2xU200 u zdi" (0,78-0,24) *  1,7 *20 "ks"</t>
  </si>
  <si>
    <t>"nosné podpory 2xU200 u svodidla" 0,78 *  1,7 *20 "ks"</t>
  </si>
  <si>
    <t>"příčky U240" (0,33*0,78+0,065*4*0,21) * 4 *20 "ks"</t>
  </si>
  <si>
    <t>"výztuhy" 0,09*0,09*2 *20 "ks"</t>
  </si>
  <si>
    <t>"výztuhy" 2*0,06*4*3</t>
  </si>
  <si>
    <t>839,7</t>
  </si>
  <si>
    <t>12,57</t>
  </si>
  <si>
    <t>25,65</t>
  </si>
  <si>
    <t>14,547</t>
  </si>
  <si>
    <t>0,84</t>
  </si>
  <si>
    <t>SO 02.2 - Oprava dolního svodidla VPK</t>
  </si>
  <si>
    <t>346951131</t>
  </si>
  <si>
    <t>Opeření svodidel z ocelových štětovnic</t>
  </si>
  <si>
    <t>-1524271968</t>
  </si>
  <si>
    <t>Opeření svodidel z měkkého dřeva, ocelových štětovnic ze štětovnic ocelových</t>
  </si>
  <si>
    <t>https://podminky.urs.cz/item/CS_URS_2024_02/346951131</t>
  </si>
  <si>
    <t>Viz přílohu D.1.2.1.3</t>
  </si>
  <si>
    <t>3*4,5</t>
  </si>
  <si>
    <t>1265379313</t>
  </si>
  <si>
    <t>1837794686</t>
  </si>
  <si>
    <t>-1148216914</t>
  </si>
  <si>
    <t>839478750</t>
  </si>
  <si>
    <t>-1782913961</t>
  </si>
  <si>
    <t>3*4,5* 62,2 "kg/m"</t>
  </si>
  <si>
    <t>1492165310</t>
  </si>
  <si>
    <t>453997361</t>
  </si>
  <si>
    <t>789234532R</t>
  </si>
  <si>
    <t>Otryskání abrazivem potrubí do DN 600 stupeň zarezavění C stupeň přípravy Sa 2 1/2</t>
  </si>
  <si>
    <t>1297771851</t>
  </si>
  <si>
    <t>Otryskání povrchu potrubí do DN 600 stupeň zarezivění C, stupeň přípravy Sa 2 1/2</t>
  </si>
  <si>
    <t>1231987069</t>
  </si>
  <si>
    <t>4,5 "m"  *3 "ks" * 1,9 "m2/m"</t>
  </si>
  <si>
    <t>"plech lavky" 2*3,3</t>
  </si>
  <si>
    <t>"nosníky lávky" 3*1,0*4*0,12</t>
  </si>
  <si>
    <t>"vzpěry lávky" 3*1,5*4*0,16</t>
  </si>
  <si>
    <t>"lemování lávky" 0,25*3,3*2</t>
  </si>
  <si>
    <t>Sloupy z trub</t>
  </si>
  <si>
    <t>"sloupy" 2,0 "m"  *3 "ks" * (pi*0,530) "m2/m"</t>
  </si>
  <si>
    <t>"víko" (pi*0,530^2)/4  * 3 "ks"</t>
  </si>
  <si>
    <t>"nosná trouba" pi*0,377*3,1</t>
  </si>
  <si>
    <t xml:space="preserve">                                 (2*pi*0,377^2)/4</t>
  </si>
  <si>
    <t>SO 02.3 - Oprava dolního svodidla MPK</t>
  </si>
  <si>
    <t>-1914605553</t>
  </si>
  <si>
    <t>3*4,5 "LB"</t>
  </si>
  <si>
    <t>-2063533543</t>
  </si>
  <si>
    <t>2029766427</t>
  </si>
  <si>
    <t>308785031</t>
  </si>
  <si>
    <t>1110783559</t>
  </si>
  <si>
    <t>-330630446</t>
  </si>
  <si>
    <t>3*4,5* 62,2 "kg/m" "LB"</t>
  </si>
  <si>
    <t>976677272</t>
  </si>
  <si>
    <t>nater_kc*2 "LB+PB"</t>
  </si>
  <si>
    <t>Otryskání abrazivem ze strusky ocelových kcí třídy IV stupeň zarezavění A stupeň přípravy Sa 2 1/2</t>
  </si>
  <si>
    <t>1566774563</t>
  </si>
  <si>
    <t>Otryskání povrchů ocelových konstrukcí suché abrazivní tryskání abrazivem ze strusky třídy IV stupeň zrezivění A, stupeň přípravy Sa 2 1/2</t>
  </si>
  <si>
    <t>nater_stet "LB"</t>
  </si>
  <si>
    <t>1736902157</t>
  </si>
  <si>
    <t>nater_stet "PB"</t>
  </si>
  <si>
    <t>-1802477306</t>
  </si>
  <si>
    <t>nater_trub*2 "LB+PB"</t>
  </si>
  <si>
    <t>-497728891</t>
  </si>
  <si>
    <t>Výpočty pro jedno svodidlo</t>
  </si>
  <si>
    <t>nater_stet*2 "LB+PB"</t>
  </si>
  <si>
    <t>VON 02 - Vedlejší a ostatní náklady</t>
  </si>
  <si>
    <t>Zařízení staveniště (podíl na nákladech příslušející k SO 02)</t>
  </si>
  <si>
    <t>1771123026</t>
  </si>
  <si>
    <t>Zařízení staveniště (podíl na nákladech příslušející k SO 02)
vč. zajištění vody a elektrické energie</t>
  </si>
  <si>
    <t>Zpracování projednání a schválení povodňového plánu (podíl na nákladech příslušející k SO 02)</t>
  </si>
  <si>
    <t>-1112745186</t>
  </si>
  <si>
    <t>Zpracování projednání a schválení havarijního plánu (podíl na nákladech příslušející k SO 02)</t>
  </si>
  <si>
    <t>-1390152578</t>
  </si>
  <si>
    <t>Dokumentace zajištovaná zhotovitelem stavby (podíl na nákladech příslušející k SO 02)</t>
  </si>
  <si>
    <t>1894688304</t>
  </si>
  <si>
    <t>Vypracování plánu kontrolní činnosti a řízení jakosti (podíl na nákladech příslušející k SO 02)</t>
  </si>
  <si>
    <t>1689683503</t>
  </si>
  <si>
    <t>Fotodokumentace stavby (podíl na nákladech příslušející k SO 02)</t>
  </si>
  <si>
    <t>-976876709</t>
  </si>
  <si>
    <t>Náklady vyplývající z opatření BOZP (podíl na nákladech příslušející k SO 02)</t>
  </si>
  <si>
    <t>-99493162</t>
  </si>
  <si>
    <t>SEZNAM FIGUR</t>
  </si>
  <si>
    <t>Výměra</t>
  </si>
  <si>
    <t>Část I/ SO 01</t>
  </si>
  <si>
    <t>Použití figury:</t>
  </si>
  <si>
    <t>Část II/ SO 02.1</t>
  </si>
  <si>
    <t>Část II/ SO 02.2</t>
  </si>
  <si>
    <t>Část II/ SO 02.3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</si>
  <si>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</si>
  <si>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</si>
  <si>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</si>
  <si>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</si>
  <si>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</si>
  <si>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</si>
  <si>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</si>
  <si>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</si>
  <si>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</si>
  <si>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</si>
  <si>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</si>
  <si>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</si>
  <si>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</si>
  <si>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</si>
  <si>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</si>
  <si>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</si>
  <si>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</si>
  <si>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</si>
  <si>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</si>
  <si>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</si>
  <si>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</si>
  <si>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</si>
  <si>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</si>
  <si>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</si>
  <si>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</si>
  <si>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</si>
  <si>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</si>
  <si>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</si>
  <si>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</si>
  <si>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</si>
  <si>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</si>
  <si>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</si>
  <si>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</si>
  <si>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</si>
  <si>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</si>
  <si>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</si>
  <si>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</si>
  <si>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</si>
  <si>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</si>
  <si>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</si>
  <si>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</si>
  <si>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</si>
  <si>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</si>
  <si>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</si>
  <si>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</si>
  <si>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</si>
  <si>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</si>
  <si>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</si>
  <si>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</si>
  <si>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</si>
  <si>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</si>
  <si>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</si>
  <si>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</si>
  <si>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</si>
  <si>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</si>
  <si>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</si>
  <si>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</si>
  <si>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</si>
  <si>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</si>
  <si>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</si>
  <si>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</si>
  <si>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</si>
  <si>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</si>
  <si>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</si>
  <si>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</si>
  <si>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</si>
  <si>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</si>
  <si>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</si>
  <si>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</si>
  <si>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</si>
  <si>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</si>
  <si>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</si>
  <si>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</si>
  <si>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</si>
  <si>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</si>
  <si>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</si>
  <si>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</si>
  <si>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</si>
  <si>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</si>
  <si>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</si>
  <si>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</si>
  <si>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</si>
  <si>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</si>
  <si>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</si>
  <si>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</si>
  <si>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</si>
  <si>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</si>
  <si>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</si>
  <si>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</si>
  <si>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</si>
  <si>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</si>
  <si>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</si>
  <si>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</si>
  <si>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</si>
  <si>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</si>
  <si>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</si>
  <si>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</si>
  <si>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</si>
  <si>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</si>
  <si>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</si>
  <si>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</si>
  <si>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</si>
  <si>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</si>
  <si>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</si>
  <si>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</si>
  <si>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</si>
  <si>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</si>
  <si>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</si>
  <si>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</si>
  <si>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</si>
  <si>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</si>
  <si>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</si>
  <si>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</si>
  <si>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</si>
  <si>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</si>
  <si>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</si>
  <si>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</si>
  <si>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</si>
  <si>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</si>
  <si>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</si>
  <si>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</si>
  <si>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</si>
  <si>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</si>
  <si>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</si>
  <si>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</si>
  <si>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</si>
  <si>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</si>
  <si>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</si>
  <si>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</si>
  <si>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</si>
  <si>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</si>
  <si>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</si>
  <si>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</si>
  <si>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</si>
  <si>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</si>
  <si>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</si>
  <si>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</si>
  <si>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</si>
  <si>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</si>
  <si>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</si>
  <si>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</si>
  <si>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</si>
  <si>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</si>
  <si>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</si>
  <si>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</si>
  <si>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</si>
  <si>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</si>
  <si>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</si>
  <si>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</si>
  <si>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</si>
  <si>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</si>
  <si>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</si>
  <si>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</si>
  <si>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</si>
  <si>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</si>
  <si>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</si>
  <si>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</si>
  <si>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</si>
  <si>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</si>
  <si>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</si>
  <si>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</si>
  <si>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</si>
  <si>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</si>
  <si>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</si>
  <si>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</si>
  <si>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</si>
  <si>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</si>
  <si>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</si>
  <si>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</si>
  <si>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</si>
  <si>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</si>
  <si>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</si>
  <si>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</si>
  <si>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</si>
  <si>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</si>
  <si>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</si>
  <si>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</si>
  <si>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</si>
  <si>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</si>
  <si>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</si>
  <si>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</si>
  <si>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</si>
  <si>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</si>
  <si>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</si>
  <si>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</si>
  <si>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Přijatá smluvní částka</t>
  </si>
  <si>
    <t>Kč</t>
  </si>
  <si>
    <t>Celková přijatá částka za odkup vyzískaných materiálů</t>
  </si>
  <si>
    <t>Celková nabídková cena</t>
  </si>
  <si>
    <t>VÝZISKY</t>
  </si>
  <si>
    <t>Kovový odpad</t>
  </si>
  <si>
    <t>(minimální jednotková cena za kovový odpad musí být ve stejné výši, nebo přesahující částku 2500 Kč/ t)</t>
  </si>
  <si>
    <t>množství</t>
  </si>
  <si>
    <t>(Z položky: odvoz železného šrotu z SO 01+SO 02.2)</t>
  </si>
  <si>
    <t>cena za tunu</t>
  </si>
  <si>
    <t>Pozn.:</t>
  </si>
  <si>
    <t>Dodavatel musí na tomto listu vyplnit všechny žlutě podbarvené buňky.</t>
  </si>
  <si>
    <t>Dodavatel nesmí upravovat jiné než žlutě podbarvené buňky.</t>
  </si>
  <si>
    <t>Stavba:  PK Hořín – rekonstrukce svodidel VPK a MPK - DZS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</si>
</sst>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61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8"/>
      <color rgb="FF00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7"/>
      <color rgb="FF969696"/>
      <name val="Arial CE"/>
      <family val="2"/>
      <charset val="238"/>
    </font>
    <font>
      <b/>
      <sz val="9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  <font>
      <sz val="8"/>
      <name val="Arial CE"/>
      <family val="2"/>
    </font>
    <font>
      <sz val="11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i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5" fillId="0" borderId="0" applyNumberFormat="0" applyFill="0" applyBorder="0" applyAlignment="0" applyProtection="0"/>
    <xf numFmtId="0" fontId="57" fillId="0" borderId="1"/>
  </cellStyleXfs>
  <cellXfs count="3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4" fillId="0" borderId="13" xfId="0" applyNumberFormat="1" applyFont="1" applyBorder="1"/>
    <xf numFmtId="166" fontId="34" fillId="0" borderId="14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49" fontId="40" fillId="0" borderId="23" xfId="0" applyNumberFormat="1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center" vertical="center" wrapText="1"/>
    </xf>
    <xf numFmtId="167" fontId="40" fillId="0" borderId="23" xfId="0" applyNumberFormat="1" applyFont="1" applyBorder="1" applyAlignment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>
      <alignment horizontal="left" vertical="center"/>
    </xf>
    <xf numFmtId="0" fontId="54" fillId="0" borderId="1" xfId="0" applyFont="1" applyBorder="1" applyAlignment="1">
      <alignment vertical="top"/>
    </xf>
    <xf numFmtId="0" fontId="54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49" fontId="54" fillId="0" borderId="1" xfId="0" applyNumberFormat="1" applyFont="1" applyBorder="1" applyAlignment="1">
      <alignment horizontal="left" vertical="center"/>
    </xf>
    <xf numFmtId="0" fontId="5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  <xf numFmtId="0" fontId="14" fillId="0" borderId="1" xfId="2" applyFont="1" applyAlignment="1">
      <alignment horizontal="left" vertical="top"/>
    </xf>
    <xf numFmtId="0" fontId="3" fillId="0" borderId="1" xfId="2" applyFont="1" applyAlignment="1">
      <alignment horizontal="left" vertical="top" wrapText="1"/>
    </xf>
    <xf numFmtId="0" fontId="57" fillId="0" borderId="1" xfId="2"/>
    <xf numFmtId="0" fontId="5" fillId="0" borderId="24" xfId="2" applyFont="1" applyBorder="1"/>
    <xf numFmtId="0" fontId="5" fillId="0" borderId="25" xfId="2" applyFont="1" applyBorder="1"/>
    <xf numFmtId="4" fontId="5" fillId="0" borderId="26" xfId="2" applyNumberFormat="1" applyFont="1" applyBorder="1"/>
    <xf numFmtId="0" fontId="5" fillId="0" borderId="1" xfId="2" applyFont="1"/>
    <xf numFmtId="0" fontId="5" fillId="0" borderId="30" xfId="2" applyFont="1" applyBorder="1" applyAlignment="1">
      <alignment wrapText="1"/>
    </xf>
    <xf numFmtId="0" fontId="5" fillId="0" borderId="29" xfId="2" applyFont="1" applyBorder="1"/>
    <xf numFmtId="4" fontId="5" fillId="0" borderId="31" xfId="2" applyNumberFormat="1" applyFont="1" applyBorder="1"/>
    <xf numFmtId="0" fontId="3" fillId="0" borderId="1" xfId="2" applyFont="1"/>
    <xf numFmtId="0" fontId="3" fillId="0" borderId="32" xfId="2" applyFont="1" applyBorder="1"/>
    <xf numFmtId="0" fontId="3" fillId="0" borderId="33" xfId="2" applyFont="1" applyBorder="1"/>
    <xf numFmtId="4" fontId="3" fillId="0" borderId="34" xfId="2" applyNumberFormat="1" applyFont="1" applyBorder="1"/>
    <xf numFmtId="4" fontId="5" fillId="0" borderId="1" xfId="2" applyNumberFormat="1" applyFont="1"/>
    <xf numFmtId="0" fontId="58" fillId="0" borderId="1" xfId="2" applyFont="1"/>
    <xf numFmtId="0" fontId="5" fillId="0" borderId="35" xfId="2" applyFont="1" applyBorder="1"/>
    <xf numFmtId="0" fontId="5" fillId="0" borderId="36" xfId="2" applyFont="1" applyBorder="1"/>
    <xf numFmtId="4" fontId="5" fillId="0" borderId="36" xfId="2" applyNumberFormat="1" applyFont="1" applyBorder="1"/>
    <xf numFmtId="0" fontId="59" fillId="0" borderId="36" xfId="2" applyFont="1" applyBorder="1"/>
    <xf numFmtId="0" fontId="5" fillId="0" borderId="37" xfId="2" applyFont="1" applyBorder="1"/>
    <xf numFmtId="0" fontId="5" fillId="0" borderId="38" xfId="2" applyFont="1" applyBorder="1"/>
    <xf numFmtId="0" fontId="2" fillId="0" borderId="1" xfId="2" applyFont="1"/>
    <xf numFmtId="0" fontId="5" fillId="0" borderId="39" xfId="2" applyFont="1" applyBorder="1"/>
    <xf numFmtId="0" fontId="5" fillId="0" borderId="40" xfId="2" applyFont="1" applyBorder="1"/>
    <xf numFmtId="0" fontId="5" fillId="0" borderId="41" xfId="2" applyFont="1" applyBorder="1"/>
    <xf numFmtId="0" fontId="18" fillId="0" borderId="41" xfId="2" applyFont="1" applyBorder="1"/>
    <xf numFmtId="3" fontId="18" fillId="5" borderId="41" xfId="2" applyNumberFormat="1" applyFont="1" applyFill="1" applyBorder="1" applyProtection="1">
      <protection locked="0"/>
    </xf>
    <xf numFmtId="0" fontId="5" fillId="0" borderId="42" xfId="2" applyFont="1" applyBorder="1"/>
    <xf numFmtId="0" fontId="60" fillId="0" borderId="1" xfId="2" applyFont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left"/>
    </xf>
    <xf numFmtId="0" fontId="45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wrapText="1"/>
    </xf>
  </cellXfs>
  <cellStyles count="3">
    <cellStyle name="Hypertextový odkaz" xfId="1" builtinId="8"/>
    <cellStyle name="Normální" xfId="0" builtinId="0" customBuiltin="1"/>
    <cellStyle name="Normální 2" xfId="2" xr:uid="{CF177F68-C2A5-493F-AA86-FE54B673F2D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19735126" TargetMode="External"/><Relationship Id="rId13" Type="http://schemas.openxmlformats.org/officeDocument/2006/relationships/hyperlink" Target="https://podminky.urs.cz/item/CS_URS_2024_02/953965143" TargetMode="External"/><Relationship Id="rId18" Type="http://schemas.openxmlformats.org/officeDocument/2006/relationships/hyperlink" Target="https://podminky.urs.cz/item/CS_URS_2024_02/767211312" TargetMode="External"/><Relationship Id="rId3" Type="http://schemas.openxmlformats.org/officeDocument/2006/relationships/hyperlink" Target="https://podminky.urs.cz/item/CS_URS_2024_02/153111137" TargetMode="External"/><Relationship Id="rId21" Type="http://schemas.openxmlformats.org/officeDocument/2006/relationships/hyperlink" Target="https://podminky.urs.cz/item/CS_URS_2024_02/767996702" TargetMode="External"/><Relationship Id="rId7" Type="http://schemas.openxmlformats.org/officeDocument/2006/relationships/hyperlink" Target="https://podminky.urs.cz/item/CS_URS_2024_02/171153101" TargetMode="External"/><Relationship Id="rId12" Type="http://schemas.openxmlformats.org/officeDocument/2006/relationships/hyperlink" Target="https://podminky.urs.cz/item/CS_URS_2024_02/953945121" TargetMode="External"/><Relationship Id="rId17" Type="http://schemas.openxmlformats.org/officeDocument/2006/relationships/hyperlink" Target="https://podminky.urs.cz/item/CS_URS_2024_02/767161814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podminky.urs.cz/item/CS_URS_2024_02/127751111" TargetMode="External"/><Relationship Id="rId16" Type="http://schemas.openxmlformats.org/officeDocument/2006/relationships/hyperlink" Target="https://podminky.urs.cz/item/CS_URS_2024_02/998325011" TargetMode="External"/><Relationship Id="rId20" Type="http://schemas.openxmlformats.org/officeDocument/2006/relationships/hyperlink" Target="https://podminky.urs.cz/item/CS_URS_2024_02/767995116" TargetMode="External"/><Relationship Id="rId1" Type="http://schemas.openxmlformats.org/officeDocument/2006/relationships/hyperlink" Target="https://podminky.urs.cz/item/CS_URS_2024_02/124253100" TargetMode="External"/><Relationship Id="rId6" Type="http://schemas.openxmlformats.org/officeDocument/2006/relationships/hyperlink" Target="https://podminky.urs.cz/item/CS_URS_2024_02/153113111" TargetMode="External"/><Relationship Id="rId11" Type="http://schemas.openxmlformats.org/officeDocument/2006/relationships/hyperlink" Target="https://podminky.urs.cz/item/CS_URS_2024_02/941111811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s://podminky.urs.cz/item/CS_URS_2024_02/153112122" TargetMode="External"/><Relationship Id="rId15" Type="http://schemas.openxmlformats.org/officeDocument/2006/relationships/hyperlink" Target="https://podminky.urs.cz/item/CS_URS_2024_02/997321611" TargetMode="External"/><Relationship Id="rId23" Type="http://schemas.openxmlformats.org/officeDocument/2006/relationships/hyperlink" Target="https://podminky.urs.cz/item/CS_URS_2024_02/998767101" TargetMode="External"/><Relationship Id="rId10" Type="http://schemas.openxmlformats.org/officeDocument/2006/relationships/hyperlink" Target="https://podminky.urs.cz/item/CS_URS_2024_02/941111211" TargetMode="External"/><Relationship Id="rId19" Type="http://schemas.openxmlformats.org/officeDocument/2006/relationships/hyperlink" Target="https://podminky.urs.cz/item/CS_URS_2024_02/767995115" TargetMode="External"/><Relationship Id="rId4" Type="http://schemas.openxmlformats.org/officeDocument/2006/relationships/hyperlink" Target="https://podminky.urs.cz/item/CS_URS_2024_02/153112112" TargetMode="External"/><Relationship Id="rId9" Type="http://schemas.openxmlformats.org/officeDocument/2006/relationships/hyperlink" Target="https://podminky.urs.cz/item/CS_URS_2024_02/941111111" TargetMode="External"/><Relationship Id="rId14" Type="http://schemas.openxmlformats.org/officeDocument/2006/relationships/hyperlink" Target="https://podminky.urs.cz/item/CS_URS_2024_02/997321211" TargetMode="External"/><Relationship Id="rId22" Type="http://schemas.openxmlformats.org/officeDocument/2006/relationships/hyperlink" Target="https://podminky.urs.cz/item/CS_URS_2024_02/76799670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767996703" TargetMode="External"/><Relationship Id="rId2" Type="http://schemas.openxmlformats.org/officeDocument/2006/relationships/hyperlink" Target="https://podminky.urs.cz/item/CS_URS_2024_02/998325011" TargetMode="External"/><Relationship Id="rId1" Type="http://schemas.openxmlformats.org/officeDocument/2006/relationships/hyperlink" Target="https://podminky.urs.cz/item/CS_URS_2024_02/346951131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767996703" TargetMode="External"/><Relationship Id="rId2" Type="http://schemas.openxmlformats.org/officeDocument/2006/relationships/hyperlink" Target="https://podminky.urs.cz/item/CS_URS_2024_02/998325011" TargetMode="External"/><Relationship Id="rId1" Type="http://schemas.openxmlformats.org/officeDocument/2006/relationships/hyperlink" Target="https://podminky.urs.cz/item/CS_URS_2024_02/346951131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D075-E170-46C9-B359-A13B1956BEB0}">
  <dimension ref="A2:Q19"/>
  <sheetViews>
    <sheetView zoomScaleNormal="100" workbookViewId="0">
      <selection activeCell="H14" sqref="H14"/>
    </sheetView>
  </sheetViews>
  <sheetFormatPr defaultRowHeight="14.25" x14ac:dyDescent="0.2"/>
  <cols>
    <col min="1" max="1" width="1" style="295" customWidth="1"/>
    <col min="2" max="2" width="33.5" style="295" bestFit="1" customWidth="1"/>
    <col min="3" max="3" width="7.6640625" style="295" customWidth="1"/>
    <col min="4" max="4" width="20" style="295" bestFit="1" customWidth="1"/>
    <col min="5" max="5" width="7" style="295" customWidth="1"/>
    <col min="6" max="6" width="4.1640625" style="295" customWidth="1"/>
    <col min="7" max="7" width="15" style="295" bestFit="1" customWidth="1"/>
    <col min="8" max="8" width="14.5" style="295" customWidth="1"/>
    <col min="9" max="9" width="5" style="295" customWidth="1"/>
    <col min="10" max="10" width="18.5" style="295" customWidth="1"/>
    <col min="11" max="15" width="9.33203125" style="295"/>
    <col min="16" max="16" width="7.33203125" style="295" customWidth="1"/>
    <col min="17" max="17" width="1.1640625" style="295" customWidth="1"/>
    <col min="18" max="16384" width="9.33203125" style="291"/>
  </cols>
  <sheetData>
    <row r="2" spans="2:17" ht="18" x14ac:dyDescent="0.2">
      <c r="B2" s="289" t="s">
        <v>899</v>
      </c>
      <c r="C2" s="290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</row>
    <row r="5" spans="2:17" x14ac:dyDescent="0.2">
      <c r="B5" s="292" t="s">
        <v>886</v>
      </c>
      <c r="C5" s="293"/>
      <c r="D5" s="294">
        <f>'Rekapitulace stavby'!AG54</f>
        <v>0</v>
      </c>
      <c r="E5" s="295" t="s">
        <v>887</v>
      </c>
    </row>
    <row r="6" spans="2:17" ht="28.5" x14ac:dyDescent="0.2">
      <c r="B6" s="296" t="s">
        <v>888</v>
      </c>
      <c r="C6" s="297"/>
      <c r="D6" s="298">
        <f>D12</f>
        <v>156755</v>
      </c>
      <c r="E6" s="295" t="s">
        <v>887</v>
      </c>
    </row>
    <row r="7" spans="2:17" ht="15.75" thickBot="1" x14ac:dyDescent="0.3">
      <c r="B7" s="299"/>
      <c r="C7" s="299"/>
      <c r="D7" s="299"/>
    </row>
    <row r="8" spans="2:17" ht="18.75" customHeight="1" thickBot="1" x14ac:dyDescent="0.3">
      <c r="B8" s="300" t="s">
        <v>889</v>
      </c>
      <c r="C8" s="301"/>
      <c r="D8" s="302">
        <f>D5-D6</f>
        <v>-156755</v>
      </c>
      <c r="E8" s="295" t="s">
        <v>887</v>
      </c>
    </row>
    <row r="11" spans="2:17" ht="15" thickBot="1" x14ac:dyDescent="0.25">
      <c r="B11" s="295" t="s">
        <v>890</v>
      </c>
      <c r="D11" s="303"/>
      <c r="G11" s="304"/>
      <c r="H11" s="304"/>
      <c r="I11" s="304"/>
      <c r="J11" s="304"/>
      <c r="K11" s="304"/>
      <c r="L11" s="304"/>
      <c r="M11" s="304"/>
      <c r="N11" s="304"/>
      <c r="O11" s="304"/>
    </row>
    <row r="12" spans="2:17" ht="16.5" customHeight="1" x14ac:dyDescent="0.2">
      <c r="B12" s="305" t="s">
        <v>891</v>
      </c>
      <c r="C12" s="306"/>
      <c r="D12" s="307">
        <f>+H13*H14</f>
        <v>156755</v>
      </c>
      <c r="E12" s="306" t="s">
        <v>887</v>
      </c>
      <c r="F12" s="308" t="s">
        <v>892</v>
      </c>
      <c r="G12" s="306"/>
      <c r="H12" s="306"/>
      <c r="I12" s="306"/>
      <c r="J12" s="306"/>
      <c r="K12" s="306"/>
      <c r="L12" s="306"/>
      <c r="M12" s="306"/>
      <c r="N12" s="306"/>
      <c r="O12" s="306"/>
      <c r="P12" s="309"/>
    </row>
    <row r="13" spans="2:17" ht="16.5" customHeight="1" x14ac:dyDescent="0.2">
      <c r="B13" s="310"/>
      <c r="G13" s="311" t="s">
        <v>893</v>
      </c>
      <c r="H13" s="311">
        <f>61.862+0.84</f>
        <v>62.702000000000005</v>
      </c>
      <c r="I13" s="311" t="s">
        <v>150</v>
      </c>
      <c r="J13" s="311" t="s">
        <v>894</v>
      </c>
      <c r="P13" s="312"/>
    </row>
    <row r="14" spans="2:17" ht="16.5" customHeight="1" thickBot="1" x14ac:dyDescent="0.25">
      <c r="B14" s="313"/>
      <c r="C14" s="314"/>
      <c r="D14" s="314"/>
      <c r="E14" s="314"/>
      <c r="F14" s="314"/>
      <c r="G14" s="315" t="s">
        <v>895</v>
      </c>
      <c r="H14" s="316">
        <v>2500</v>
      </c>
      <c r="I14" s="315" t="s">
        <v>887</v>
      </c>
      <c r="J14" s="314"/>
      <c r="K14" s="314"/>
      <c r="L14" s="314"/>
      <c r="M14" s="314"/>
      <c r="N14" s="314"/>
      <c r="O14" s="314"/>
      <c r="P14" s="317"/>
    </row>
    <row r="17" spans="2:2" x14ac:dyDescent="0.2">
      <c r="B17" s="318" t="s">
        <v>896</v>
      </c>
    </row>
    <row r="18" spans="2:2" x14ac:dyDescent="0.2">
      <c r="B18" s="318" t="s">
        <v>897</v>
      </c>
    </row>
    <row r="19" spans="2:2" x14ac:dyDescent="0.2">
      <c r="B19" s="318" t="s">
        <v>898</v>
      </c>
    </row>
  </sheetData>
  <sheetProtection algorithmName="SHA-512" hashValue="5dK4O+gJUERdOy4nO4NkBBdSpKIipkQN2cdfKLQkD0xfC808YkitONwoZqmsJboQsycoQg9lbJoYepi8xmImzA==" saltValue="AK7cR1DIR3v/1EgD5iuveQ==" spinCount="100000" sheet="1" objects="1" scenarios="1"/>
  <dataValidations count="1">
    <dataValidation type="custom" allowBlank="1" showInputMessage="1" showErrorMessage="1" errorTitle="Podmínka" error="Minimální hodnota 2500 Kč" promptTitle="Podmínka" prompt="Minimální hodnota 2500 Kč" sqref="H14" xr:uid="{1035D8E1-2C30-4734-9132-D3A6DF0E8C0B}">
      <formula1>H14&gt;=2500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blackAndWhite="1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 x14ac:dyDescent="0.2"/>
  <cols>
    <col min="1" max="1" width="8.33203125" style="204" customWidth="1"/>
    <col min="2" max="2" width="1.6640625" style="204" customWidth="1"/>
    <col min="3" max="4" width="5" style="204" customWidth="1"/>
    <col min="5" max="5" width="11.6640625" style="204" customWidth="1"/>
    <col min="6" max="6" width="9.1640625" style="204" customWidth="1"/>
    <col min="7" max="7" width="5" style="204" customWidth="1"/>
    <col min="8" max="8" width="77.83203125" style="204" customWidth="1"/>
    <col min="9" max="10" width="20" style="204" customWidth="1"/>
    <col min="11" max="11" width="1.6640625" style="204" customWidth="1"/>
  </cols>
  <sheetData>
    <row r="1" spans="2:11" customFormat="1" ht="37.5" customHeight="1" x14ac:dyDescent="0.2"/>
    <row r="2" spans="2:11" customFormat="1" ht="7.5" customHeight="1" x14ac:dyDescent="0.2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6" customFormat="1" ht="45" customHeight="1" x14ac:dyDescent="0.2">
      <c r="B3" s="208"/>
      <c r="C3" s="366" t="s">
        <v>701</v>
      </c>
      <c r="D3" s="366"/>
      <c r="E3" s="366"/>
      <c r="F3" s="366"/>
      <c r="G3" s="366"/>
      <c r="H3" s="366"/>
      <c r="I3" s="366"/>
      <c r="J3" s="366"/>
      <c r="K3" s="209"/>
    </row>
    <row r="4" spans="2:11" customFormat="1" ht="25.5" customHeight="1" x14ac:dyDescent="0.3">
      <c r="B4" s="210"/>
      <c r="C4" s="371" t="s">
        <v>702</v>
      </c>
      <c r="D4" s="371"/>
      <c r="E4" s="371"/>
      <c r="F4" s="371"/>
      <c r="G4" s="371"/>
      <c r="H4" s="371"/>
      <c r="I4" s="371"/>
      <c r="J4" s="371"/>
      <c r="K4" s="211"/>
    </row>
    <row r="5" spans="2:11" customFormat="1" ht="5.25" customHeight="1" x14ac:dyDescent="0.2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customFormat="1" ht="15" customHeight="1" x14ac:dyDescent="0.2">
      <c r="B6" s="210"/>
      <c r="C6" s="370" t="s">
        <v>703</v>
      </c>
      <c r="D6" s="370"/>
      <c r="E6" s="370"/>
      <c r="F6" s="370"/>
      <c r="G6" s="370"/>
      <c r="H6" s="370"/>
      <c r="I6" s="370"/>
      <c r="J6" s="370"/>
      <c r="K6" s="211"/>
    </row>
    <row r="7" spans="2:11" customFormat="1" ht="15" customHeight="1" x14ac:dyDescent="0.2">
      <c r="B7" s="214"/>
      <c r="C7" s="370" t="s">
        <v>704</v>
      </c>
      <c r="D7" s="370"/>
      <c r="E7" s="370"/>
      <c r="F7" s="370"/>
      <c r="G7" s="370"/>
      <c r="H7" s="370"/>
      <c r="I7" s="370"/>
      <c r="J7" s="370"/>
      <c r="K7" s="211"/>
    </row>
    <row r="8" spans="2:11" customFormat="1" ht="12.75" customHeight="1" x14ac:dyDescent="0.2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customFormat="1" ht="15" customHeight="1" x14ac:dyDescent="0.2">
      <c r="B9" s="214"/>
      <c r="C9" s="370" t="s">
        <v>705</v>
      </c>
      <c r="D9" s="370"/>
      <c r="E9" s="370"/>
      <c r="F9" s="370"/>
      <c r="G9" s="370"/>
      <c r="H9" s="370"/>
      <c r="I9" s="370"/>
      <c r="J9" s="370"/>
      <c r="K9" s="211"/>
    </row>
    <row r="10" spans="2:11" customFormat="1" ht="15" customHeight="1" x14ac:dyDescent="0.2">
      <c r="B10" s="214"/>
      <c r="C10" s="213"/>
      <c r="D10" s="370" t="s">
        <v>706</v>
      </c>
      <c r="E10" s="370"/>
      <c r="F10" s="370"/>
      <c r="G10" s="370"/>
      <c r="H10" s="370"/>
      <c r="I10" s="370"/>
      <c r="J10" s="370"/>
      <c r="K10" s="211"/>
    </row>
    <row r="11" spans="2:11" customFormat="1" ht="15" customHeight="1" x14ac:dyDescent="0.2">
      <c r="B11" s="214"/>
      <c r="C11" s="215"/>
      <c r="D11" s="370" t="s">
        <v>707</v>
      </c>
      <c r="E11" s="370"/>
      <c r="F11" s="370"/>
      <c r="G11" s="370"/>
      <c r="H11" s="370"/>
      <c r="I11" s="370"/>
      <c r="J11" s="370"/>
      <c r="K11" s="211"/>
    </row>
    <row r="12" spans="2:11" customFormat="1" ht="15" customHeight="1" x14ac:dyDescent="0.2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customFormat="1" ht="15" customHeight="1" x14ac:dyDescent="0.2">
      <c r="B13" s="214"/>
      <c r="C13" s="215"/>
      <c r="D13" s="216" t="s">
        <v>708</v>
      </c>
      <c r="E13" s="213"/>
      <c r="F13" s="213"/>
      <c r="G13" s="213"/>
      <c r="H13" s="213"/>
      <c r="I13" s="213"/>
      <c r="J13" s="213"/>
      <c r="K13" s="211"/>
    </row>
    <row r="14" spans="2:11" customFormat="1" ht="12.75" customHeight="1" x14ac:dyDescent="0.2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customFormat="1" ht="15" customHeight="1" x14ac:dyDescent="0.2">
      <c r="B15" s="214"/>
      <c r="C15" s="215"/>
      <c r="D15" s="370" t="s">
        <v>709</v>
      </c>
      <c r="E15" s="370"/>
      <c r="F15" s="370"/>
      <c r="G15" s="370"/>
      <c r="H15" s="370"/>
      <c r="I15" s="370"/>
      <c r="J15" s="370"/>
      <c r="K15" s="211"/>
    </row>
    <row r="16" spans="2:11" customFormat="1" ht="15" customHeight="1" x14ac:dyDescent="0.2">
      <c r="B16" s="214"/>
      <c r="C16" s="215"/>
      <c r="D16" s="370" t="s">
        <v>710</v>
      </c>
      <c r="E16" s="370"/>
      <c r="F16" s="370"/>
      <c r="G16" s="370"/>
      <c r="H16" s="370"/>
      <c r="I16" s="370"/>
      <c r="J16" s="370"/>
      <c r="K16" s="211"/>
    </row>
    <row r="17" spans="2:11" customFormat="1" ht="15" customHeight="1" x14ac:dyDescent="0.2">
      <c r="B17" s="214"/>
      <c r="C17" s="215"/>
      <c r="D17" s="370" t="s">
        <v>711</v>
      </c>
      <c r="E17" s="370"/>
      <c r="F17" s="370"/>
      <c r="G17" s="370"/>
      <c r="H17" s="370"/>
      <c r="I17" s="370"/>
      <c r="J17" s="370"/>
      <c r="K17" s="211"/>
    </row>
    <row r="18" spans="2:11" customFormat="1" ht="15" customHeight="1" x14ac:dyDescent="0.2">
      <c r="B18" s="214"/>
      <c r="C18" s="215"/>
      <c r="D18" s="215"/>
      <c r="E18" s="217" t="s">
        <v>82</v>
      </c>
      <c r="F18" s="370" t="s">
        <v>712</v>
      </c>
      <c r="G18" s="370"/>
      <c r="H18" s="370"/>
      <c r="I18" s="370"/>
      <c r="J18" s="370"/>
      <c r="K18" s="211"/>
    </row>
    <row r="19" spans="2:11" customFormat="1" ht="15" customHeight="1" x14ac:dyDescent="0.2">
      <c r="B19" s="214"/>
      <c r="C19" s="215"/>
      <c r="D19" s="215"/>
      <c r="E19" s="217" t="s">
        <v>713</v>
      </c>
      <c r="F19" s="370" t="s">
        <v>714</v>
      </c>
      <c r="G19" s="370"/>
      <c r="H19" s="370"/>
      <c r="I19" s="370"/>
      <c r="J19" s="370"/>
      <c r="K19" s="211"/>
    </row>
    <row r="20" spans="2:11" customFormat="1" ht="15" customHeight="1" x14ac:dyDescent="0.2">
      <c r="B20" s="214"/>
      <c r="C20" s="215"/>
      <c r="D20" s="215"/>
      <c r="E20" s="217" t="s">
        <v>715</v>
      </c>
      <c r="F20" s="370" t="s">
        <v>716</v>
      </c>
      <c r="G20" s="370"/>
      <c r="H20" s="370"/>
      <c r="I20" s="370"/>
      <c r="J20" s="370"/>
      <c r="K20" s="211"/>
    </row>
    <row r="21" spans="2:11" customFormat="1" ht="15" customHeight="1" x14ac:dyDescent="0.2">
      <c r="B21" s="214"/>
      <c r="C21" s="215"/>
      <c r="D21" s="215"/>
      <c r="E21" s="217" t="s">
        <v>546</v>
      </c>
      <c r="F21" s="370" t="s">
        <v>91</v>
      </c>
      <c r="G21" s="370"/>
      <c r="H21" s="370"/>
      <c r="I21" s="370"/>
      <c r="J21" s="370"/>
      <c r="K21" s="211"/>
    </row>
    <row r="22" spans="2:11" customFormat="1" ht="15" customHeight="1" x14ac:dyDescent="0.2">
      <c r="B22" s="214"/>
      <c r="C22" s="215"/>
      <c r="D22" s="215"/>
      <c r="E22" s="217" t="s">
        <v>717</v>
      </c>
      <c r="F22" s="370" t="s">
        <v>718</v>
      </c>
      <c r="G22" s="370"/>
      <c r="H22" s="370"/>
      <c r="I22" s="370"/>
      <c r="J22" s="370"/>
      <c r="K22" s="211"/>
    </row>
    <row r="23" spans="2:11" customFormat="1" ht="15" customHeight="1" x14ac:dyDescent="0.2">
      <c r="B23" s="214"/>
      <c r="C23" s="215"/>
      <c r="D23" s="215"/>
      <c r="E23" s="217" t="s">
        <v>88</v>
      </c>
      <c r="F23" s="370" t="s">
        <v>719</v>
      </c>
      <c r="G23" s="370"/>
      <c r="H23" s="370"/>
      <c r="I23" s="370"/>
      <c r="J23" s="370"/>
      <c r="K23" s="211"/>
    </row>
    <row r="24" spans="2:11" customFormat="1" ht="12.75" customHeight="1" x14ac:dyDescent="0.2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customFormat="1" ht="15" customHeight="1" x14ac:dyDescent="0.2">
      <c r="B25" s="214"/>
      <c r="C25" s="370" t="s">
        <v>720</v>
      </c>
      <c r="D25" s="370"/>
      <c r="E25" s="370"/>
      <c r="F25" s="370"/>
      <c r="G25" s="370"/>
      <c r="H25" s="370"/>
      <c r="I25" s="370"/>
      <c r="J25" s="370"/>
      <c r="K25" s="211"/>
    </row>
    <row r="26" spans="2:11" customFormat="1" ht="15" customHeight="1" x14ac:dyDescent="0.2">
      <c r="B26" s="214"/>
      <c r="C26" s="370" t="s">
        <v>721</v>
      </c>
      <c r="D26" s="370"/>
      <c r="E26" s="370"/>
      <c r="F26" s="370"/>
      <c r="G26" s="370"/>
      <c r="H26" s="370"/>
      <c r="I26" s="370"/>
      <c r="J26" s="370"/>
      <c r="K26" s="211"/>
    </row>
    <row r="27" spans="2:11" customFormat="1" ht="15" customHeight="1" x14ac:dyDescent="0.2">
      <c r="B27" s="214"/>
      <c r="C27" s="213"/>
      <c r="D27" s="370" t="s">
        <v>722</v>
      </c>
      <c r="E27" s="370"/>
      <c r="F27" s="370"/>
      <c r="G27" s="370"/>
      <c r="H27" s="370"/>
      <c r="I27" s="370"/>
      <c r="J27" s="370"/>
      <c r="K27" s="211"/>
    </row>
    <row r="28" spans="2:11" customFormat="1" ht="15" customHeight="1" x14ac:dyDescent="0.2">
      <c r="B28" s="214"/>
      <c r="C28" s="215"/>
      <c r="D28" s="370" t="s">
        <v>723</v>
      </c>
      <c r="E28" s="370"/>
      <c r="F28" s="370"/>
      <c r="G28" s="370"/>
      <c r="H28" s="370"/>
      <c r="I28" s="370"/>
      <c r="J28" s="370"/>
      <c r="K28" s="211"/>
    </row>
    <row r="29" spans="2:11" customFormat="1" ht="12.75" customHeight="1" x14ac:dyDescent="0.2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customFormat="1" ht="15" customHeight="1" x14ac:dyDescent="0.2">
      <c r="B30" s="214"/>
      <c r="C30" s="215"/>
      <c r="D30" s="370" t="s">
        <v>724</v>
      </c>
      <c r="E30" s="370"/>
      <c r="F30" s="370"/>
      <c r="G30" s="370"/>
      <c r="H30" s="370"/>
      <c r="I30" s="370"/>
      <c r="J30" s="370"/>
      <c r="K30" s="211"/>
    </row>
    <row r="31" spans="2:11" customFormat="1" ht="15" customHeight="1" x14ac:dyDescent="0.2">
      <c r="B31" s="214"/>
      <c r="C31" s="215"/>
      <c r="D31" s="370" t="s">
        <v>725</v>
      </c>
      <c r="E31" s="370"/>
      <c r="F31" s="370"/>
      <c r="G31" s="370"/>
      <c r="H31" s="370"/>
      <c r="I31" s="370"/>
      <c r="J31" s="370"/>
      <c r="K31" s="211"/>
    </row>
    <row r="32" spans="2:11" customFormat="1" ht="12.75" customHeight="1" x14ac:dyDescent="0.2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customFormat="1" ht="15" customHeight="1" x14ac:dyDescent="0.2">
      <c r="B33" s="214"/>
      <c r="C33" s="215"/>
      <c r="D33" s="370" t="s">
        <v>726</v>
      </c>
      <c r="E33" s="370"/>
      <c r="F33" s="370"/>
      <c r="G33" s="370"/>
      <c r="H33" s="370"/>
      <c r="I33" s="370"/>
      <c r="J33" s="370"/>
      <c r="K33" s="211"/>
    </row>
    <row r="34" spans="2:11" customFormat="1" ht="15" customHeight="1" x14ac:dyDescent="0.2">
      <c r="B34" s="214"/>
      <c r="C34" s="215"/>
      <c r="D34" s="370" t="s">
        <v>727</v>
      </c>
      <c r="E34" s="370"/>
      <c r="F34" s="370"/>
      <c r="G34" s="370"/>
      <c r="H34" s="370"/>
      <c r="I34" s="370"/>
      <c r="J34" s="370"/>
      <c r="K34" s="211"/>
    </row>
    <row r="35" spans="2:11" customFormat="1" ht="15" customHeight="1" x14ac:dyDescent="0.2">
      <c r="B35" s="214"/>
      <c r="C35" s="215"/>
      <c r="D35" s="370" t="s">
        <v>728</v>
      </c>
      <c r="E35" s="370"/>
      <c r="F35" s="370"/>
      <c r="G35" s="370"/>
      <c r="H35" s="370"/>
      <c r="I35" s="370"/>
      <c r="J35" s="370"/>
      <c r="K35" s="211"/>
    </row>
    <row r="36" spans="2:11" customFormat="1" ht="15" customHeight="1" x14ac:dyDescent="0.2">
      <c r="B36" s="214"/>
      <c r="C36" s="215"/>
      <c r="D36" s="213"/>
      <c r="E36" s="216" t="s">
        <v>170</v>
      </c>
      <c r="F36" s="213"/>
      <c r="G36" s="370" t="s">
        <v>729</v>
      </c>
      <c r="H36" s="370"/>
      <c r="I36" s="370"/>
      <c r="J36" s="370"/>
      <c r="K36" s="211"/>
    </row>
    <row r="37" spans="2:11" customFormat="1" ht="30.75" customHeight="1" x14ac:dyDescent="0.2">
      <c r="B37" s="214"/>
      <c r="C37" s="215"/>
      <c r="D37" s="213"/>
      <c r="E37" s="216" t="s">
        <v>730</v>
      </c>
      <c r="F37" s="213"/>
      <c r="G37" s="370" t="s">
        <v>731</v>
      </c>
      <c r="H37" s="370"/>
      <c r="I37" s="370"/>
      <c r="J37" s="370"/>
      <c r="K37" s="211"/>
    </row>
    <row r="38" spans="2:11" customFormat="1" ht="15" customHeight="1" x14ac:dyDescent="0.2">
      <c r="B38" s="214"/>
      <c r="C38" s="215"/>
      <c r="D38" s="213"/>
      <c r="E38" s="216" t="s">
        <v>57</v>
      </c>
      <c r="F38" s="213"/>
      <c r="G38" s="370" t="s">
        <v>732</v>
      </c>
      <c r="H38" s="370"/>
      <c r="I38" s="370"/>
      <c r="J38" s="370"/>
      <c r="K38" s="211"/>
    </row>
    <row r="39" spans="2:11" customFormat="1" ht="15" customHeight="1" x14ac:dyDescent="0.2">
      <c r="B39" s="214"/>
      <c r="C39" s="215"/>
      <c r="D39" s="213"/>
      <c r="E39" s="216" t="s">
        <v>58</v>
      </c>
      <c r="F39" s="213"/>
      <c r="G39" s="370" t="s">
        <v>733</v>
      </c>
      <c r="H39" s="370"/>
      <c r="I39" s="370"/>
      <c r="J39" s="370"/>
      <c r="K39" s="211"/>
    </row>
    <row r="40" spans="2:11" customFormat="1" ht="15" customHeight="1" x14ac:dyDescent="0.2">
      <c r="B40" s="214"/>
      <c r="C40" s="215"/>
      <c r="D40" s="213"/>
      <c r="E40" s="216" t="s">
        <v>171</v>
      </c>
      <c r="F40" s="213"/>
      <c r="G40" s="370" t="s">
        <v>734</v>
      </c>
      <c r="H40" s="370"/>
      <c r="I40" s="370"/>
      <c r="J40" s="370"/>
      <c r="K40" s="211"/>
    </row>
    <row r="41" spans="2:11" customFormat="1" ht="15" customHeight="1" x14ac:dyDescent="0.2">
      <c r="B41" s="214"/>
      <c r="C41" s="215"/>
      <c r="D41" s="213"/>
      <c r="E41" s="216" t="s">
        <v>172</v>
      </c>
      <c r="F41" s="213"/>
      <c r="G41" s="370" t="s">
        <v>735</v>
      </c>
      <c r="H41" s="370"/>
      <c r="I41" s="370"/>
      <c r="J41" s="370"/>
      <c r="K41" s="211"/>
    </row>
    <row r="42" spans="2:11" customFormat="1" ht="15" customHeight="1" x14ac:dyDescent="0.2">
      <c r="B42" s="214"/>
      <c r="C42" s="215"/>
      <c r="D42" s="213"/>
      <c r="E42" s="216" t="s">
        <v>736</v>
      </c>
      <c r="F42" s="213"/>
      <c r="G42" s="370" t="s">
        <v>737</v>
      </c>
      <c r="H42" s="370"/>
      <c r="I42" s="370"/>
      <c r="J42" s="370"/>
      <c r="K42" s="211"/>
    </row>
    <row r="43" spans="2:11" customFormat="1" ht="15" customHeight="1" x14ac:dyDescent="0.2">
      <c r="B43" s="214"/>
      <c r="C43" s="215"/>
      <c r="D43" s="213"/>
      <c r="E43" s="216"/>
      <c r="F43" s="213"/>
      <c r="G43" s="370" t="s">
        <v>738</v>
      </c>
      <c r="H43" s="370"/>
      <c r="I43" s="370"/>
      <c r="J43" s="370"/>
      <c r="K43" s="211"/>
    </row>
    <row r="44" spans="2:11" customFormat="1" ht="15" customHeight="1" x14ac:dyDescent="0.2">
      <c r="B44" s="214"/>
      <c r="C44" s="215"/>
      <c r="D44" s="213"/>
      <c r="E44" s="216" t="s">
        <v>739</v>
      </c>
      <c r="F44" s="213"/>
      <c r="G44" s="370" t="s">
        <v>740</v>
      </c>
      <c r="H44" s="370"/>
      <c r="I44" s="370"/>
      <c r="J44" s="370"/>
      <c r="K44" s="211"/>
    </row>
    <row r="45" spans="2:11" customFormat="1" ht="15" customHeight="1" x14ac:dyDescent="0.2">
      <c r="B45" s="214"/>
      <c r="C45" s="215"/>
      <c r="D45" s="213"/>
      <c r="E45" s="216" t="s">
        <v>174</v>
      </c>
      <c r="F45" s="213"/>
      <c r="G45" s="370" t="s">
        <v>741</v>
      </c>
      <c r="H45" s="370"/>
      <c r="I45" s="370"/>
      <c r="J45" s="370"/>
      <c r="K45" s="211"/>
    </row>
    <row r="46" spans="2:11" customFormat="1" ht="12.75" customHeight="1" x14ac:dyDescent="0.2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customFormat="1" ht="15" customHeight="1" x14ac:dyDescent="0.2">
      <c r="B47" s="214"/>
      <c r="C47" s="215"/>
      <c r="D47" s="370" t="s">
        <v>742</v>
      </c>
      <c r="E47" s="370"/>
      <c r="F47" s="370"/>
      <c r="G47" s="370"/>
      <c r="H47" s="370"/>
      <c r="I47" s="370"/>
      <c r="J47" s="370"/>
      <c r="K47" s="211"/>
    </row>
    <row r="48" spans="2:11" customFormat="1" ht="15" customHeight="1" x14ac:dyDescent="0.2">
      <c r="B48" s="214"/>
      <c r="C48" s="215"/>
      <c r="D48" s="215"/>
      <c r="E48" s="370" t="s">
        <v>743</v>
      </c>
      <c r="F48" s="370"/>
      <c r="G48" s="370"/>
      <c r="H48" s="370"/>
      <c r="I48" s="370"/>
      <c r="J48" s="370"/>
      <c r="K48" s="211"/>
    </row>
    <row r="49" spans="2:11" customFormat="1" ht="15" customHeight="1" x14ac:dyDescent="0.2">
      <c r="B49" s="214"/>
      <c r="C49" s="215"/>
      <c r="D49" s="215"/>
      <c r="E49" s="370" t="s">
        <v>744</v>
      </c>
      <c r="F49" s="370"/>
      <c r="G49" s="370"/>
      <c r="H49" s="370"/>
      <c r="I49" s="370"/>
      <c r="J49" s="370"/>
      <c r="K49" s="211"/>
    </row>
    <row r="50" spans="2:11" customFormat="1" ht="15" customHeight="1" x14ac:dyDescent="0.2">
      <c r="B50" s="214"/>
      <c r="C50" s="215"/>
      <c r="D50" s="215"/>
      <c r="E50" s="370" t="s">
        <v>745</v>
      </c>
      <c r="F50" s="370"/>
      <c r="G50" s="370"/>
      <c r="H50" s="370"/>
      <c r="I50" s="370"/>
      <c r="J50" s="370"/>
      <c r="K50" s="211"/>
    </row>
    <row r="51" spans="2:11" customFormat="1" ht="15" customHeight="1" x14ac:dyDescent="0.2">
      <c r="B51" s="214"/>
      <c r="C51" s="215"/>
      <c r="D51" s="370" t="s">
        <v>746</v>
      </c>
      <c r="E51" s="370"/>
      <c r="F51" s="370"/>
      <c r="G51" s="370"/>
      <c r="H51" s="370"/>
      <c r="I51" s="370"/>
      <c r="J51" s="370"/>
      <c r="K51" s="211"/>
    </row>
    <row r="52" spans="2:11" customFormat="1" ht="25.5" customHeight="1" x14ac:dyDescent="0.3">
      <c r="B52" s="210"/>
      <c r="C52" s="371" t="s">
        <v>747</v>
      </c>
      <c r="D52" s="371"/>
      <c r="E52" s="371"/>
      <c r="F52" s="371"/>
      <c r="G52" s="371"/>
      <c r="H52" s="371"/>
      <c r="I52" s="371"/>
      <c r="J52" s="371"/>
      <c r="K52" s="211"/>
    </row>
    <row r="53" spans="2:11" customFormat="1" ht="5.25" customHeight="1" x14ac:dyDescent="0.2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customFormat="1" ht="15" customHeight="1" x14ac:dyDescent="0.2">
      <c r="B54" s="210"/>
      <c r="C54" s="370" t="s">
        <v>748</v>
      </c>
      <c r="D54" s="370"/>
      <c r="E54" s="370"/>
      <c r="F54" s="370"/>
      <c r="G54" s="370"/>
      <c r="H54" s="370"/>
      <c r="I54" s="370"/>
      <c r="J54" s="370"/>
      <c r="K54" s="211"/>
    </row>
    <row r="55" spans="2:11" customFormat="1" ht="15" customHeight="1" x14ac:dyDescent="0.2">
      <c r="B55" s="210"/>
      <c r="C55" s="370" t="s">
        <v>749</v>
      </c>
      <c r="D55" s="370"/>
      <c r="E55" s="370"/>
      <c r="F55" s="370"/>
      <c r="G55" s="370"/>
      <c r="H55" s="370"/>
      <c r="I55" s="370"/>
      <c r="J55" s="370"/>
      <c r="K55" s="211"/>
    </row>
    <row r="56" spans="2:11" customFormat="1" ht="12.75" customHeight="1" x14ac:dyDescent="0.2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customFormat="1" ht="15" customHeight="1" x14ac:dyDescent="0.2">
      <c r="B57" s="210"/>
      <c r="C57" s="370" t="s">
        <v>750</v>
      </c>
      <c r="D57" s="370"/>
      <c r="E57" s="370"/>
      <c r="F57" s="370"/>
      <c r="G57" s="370"/>
      <c r="H57" s="370"/>
      <c r="I57" s="370"/>
      <c r="J57" s="370"/>
      <c r="K57" s="211"/>
    </row>
    <row r="58" spans="2:11" customFormat="1" ht="15" customHeight="1" x14ac:dyDescent="0.2">
      <c r="B58" s="210"/>
      <c r="C58" s="215"/>
      <c r="D58" s="370" t="s">
        <v>751</v>
      </c>
      <c r="E58" s="370"/>
      <c r="F58" s="370"/>
      <c r="G58" s="370"/>
      <c r="H58" s="370"/>
      <c r="I58" s="370"/>
      <c r="J58" s="370"/>
      <c r="K58" s="211"/>
    </row>
    <row r="59" spans="2:11" customFormat="1" ht="15" customHeight="1" x14ac:dyDescent="0.2">
      <c r="B59" s="210"/>
      <c r="C59" s="215"/>
      <c r="D59" s="370" t="s">
        <v>752</v>
      </c>
      <c r="E59" s="370"/>
      <c r="F59" s="370"/>
      <c r="G59" s="370"/>
      <c r="H59" s="370"/>
      <c r="I59" s="370"/>
      <c r="J59" s="370"/>
      <c r="K59" s="211"/>
    </row>
    <row r="60" spans="2:11" customFormat="1" ht="15" customHeight="1" x14ac:dyDescent="0.2">
      <c r="B60" s="210"/>
      <c r="C60" s="215"/>
      <c r="D60" s="370" t="s">
        <v>753</v>
      </c>
      <c r="E60" s="370"/>
      <c r="F60" s="370"/>
      <c r="G60" s="370"/>
      <c r="H60" s="370"/>
      <c r="I60" s="370"/>
      <c r="J60" s="370"/>
      <c r="K60" s="211"/>
    </row>
    <row r="61" spans="2:11" customFormat="1" ht="15" customHeight="1" x14ac:dyDescent="0.2">
      <c r="B61" s="210"/>
      <c r="C61" s="215"/>
      <c r="D61" s="370" t="s">
        <v>754</v>
      </c>
      <c r="E61" s="370"/>
      <c r="F61" s="370"/>
      <c r="G61" s="370"/>
      <c r="H61" s="370"/>
      <c r="I61" s="370"/>
      <c r="J61" s="370"/>
      <c r="K61" s="211"/>
    </row>
    <row r="62" spans="2:11" customFormat="1" ht="15" customHeight="1" x14ac:dyDescent="0.2">
      <c r="B62" s="210"/>
      <c r="C62" s="215"/>
      <c r="D62" s="369" t="s">
        <v>755</v>
      </c>
      <c r="E62" s="369"/>
      <c r="F62" s="369"/>
      <c r="G62" s="369"/>
      <c r="H62" s="369"/>
      <c r="I62" s="369"/>
      <c r="J62" s="369"/>
      <c r="K62" s="211"/>
    </row>
    <row r="63" spans="2:11" customFormat="1" ht="15" customHeight="1" x14ac:dyDescent="0.2">
      <c r="B63" s="210"/>
      <c r="C63" s="215"/>
      <c r="D63" s="370" t="s">
        <v>756</v>
      </c>
      <c r="E63" s="370"/>
      <c r="F63" s="370"/>
      <c r="G63" s="370"/>
      <c r="H63" s="370"/>
      <c r="I63" s="370"/>
      <c r="J63" s="370"/>
      <c r="K63" s="211"/>
    </row>
    <row r="64" spans="2:11" customFormat="1" ht="12.75" customHeight="1" x14ac:dyDescent="0.2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customFormat="1" ht="15" customHeight="1" x14ac:dyDescent="0.2">
      <c r="B65" s="210"/>
      <c r="C65" s="215"/>
      <c r="D65" s="370" t="s">
        <v>757</v>
      </c>
      <c r="E65" s="370"/>
      <c r="F65" s="370"/>
      <c r="G65" s="370"/>
      <c r="H65" s="370"/>
      <c r="I65" s="370"/>
      <c r="J65" s="370"/>
      <c r="K65" s="211"/>
    </row>
    <row r="66" spans="2:11" customFormat="1" ht="15" customHeight="1" x14ac:dyDescent="0.2">
      <c r="B66" s="210"/>
      <c r="C66" s="215"/>
      <c r="D66" s="369" t="s">
        <v>758</v>
      </c>
      <c r="E66" s="369"/>
      <c r="F66" s="369"/>
      <c r="G66" s="369"/>
      <c r="H66" s="369"/>
      <c r="I66" s="369"/>
      <c r="J66" s="369"/>
      <c r="K66" s="211"/>
    </row>
    <row r="67" spans="2:11" customFormat="1" ht="15" customHeight="1" x14ac:dyDescent="0.2">
      <c r="B67" s="210"/>
      <c r="C67" s="215"/>
      <c r="D67" s="370" t="s">
        <v>759</v>
      </c>
      <c r="E67" s="370"/>
      <c r="F67" s="370"/>
      <c r="G67" s="370"/>
      <c r="H67" s="370"/>
      <c r="I67" s="370"/>
      <c r="J67" s="370"/>
      <c r="K67" s="211"/>
    </row>
    <row r="68" spans="2:11" customFormat="1" ht="15" customHeight="1" x14ac:dyDescent="0.2">
      <c r="B68" s="210"/>
      <c r="C68" s="215"/>
      <c r="D68" s="370" t="s">
        <v>760</v>
      </c>
      <c r="E68" s="370"/>
      <c r="F68" s="370"/>
      <c r="G68" s="370"/>
      <c r="H68" s="370"/>
      <c r="I68" s="370"/>
      <c r="J68" s="370"/>
      <c r="K68" s="211"/>
    </row>
    <row r="69" spans="2:11" customFormat="1" ht="15" customHeight="1" x14ac:dyDescent="0.2">
      <c r="B69" s="210"/>
      <c r="C69" s="215"/>
      <c r="D69" s="370" t="s">
        <v>761</v>
      </c>
      <c r="E69" s="370"/>
      <c r="F69" s="370"/>
      <c r="G69" s="370"/>
      <c r="H69" s="370"/>
      <c r="I69" s="370"/>
      <c r="J69" s="370"/>
      <c r="K69" s="211"/>
    </row>
    <row r="70" spans="2:11" customFormat="1" ht="15" customHeight="1" x14ac:dyDescent="0.2">
      <c r="B70" s="210"/>
      <c r="C70" s="215"/>
      <c r="D70" s="370" t="s">
        <v>762</v>
      </c>
      <c r="E70" s="370"/>
      <c r="F70" s="370"/>
      <c r="G70" s="370"/>
      <c r="H70" s="370"/>
      <c r="I70" s="370"/>
      <c r="J70" s="370"/>
      <c r="K70" s="211"/>
    </row>
    <row r="71" spans="2:11" customFormat="1" ht="12.75" customHeight="1" x14ac:dyDescent="0.2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customFormat="1" ht="18.75" customHeight="1" x14ac:dyDescent="0.2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customFormat="1" ht="18.75" customHeight="1" x14ac:dyDescent="0.2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customFormat="1" ht="7.5" customHeight="1" x14ac:dyDescent="0.2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customFormat="1" ht="45" customHeight="1" x14ac:dyDescent="0.2">
      <c r="B75" s="227"/>
      <c r="C75" s="368" t="s">
        <v>763</v>
      </c>
      <c r="D75" s="368"/>
      <c r="E75" s="368"/>
      <c r="F75" s="368"/>
      <c r="G75" s="368"/>
      <c r="H75" s="368"/>
      <c r="I75" s="368"/>
      <c r="J75" s="368"/>
      <c r="K75" s="228"/>
    </row>
    <row r="76" spans="2:11" customFormat="1" ht="17.25" customHeight="1" x14ac:dyDescent="0.2">
      <c r="B76" s="227"/>
      <c r="C76" s="229" t="s">
        <v>764</v>
      </c>
      <c r="D76" s="229"/>
      <c r="E76" s="229"/>
      <c r="F76" s="229" t="s">
        <v>765</v>
      </c>
      <c r="G76" s="230"/>
      <c r="H76" s="229" t="s">
        <v>58</v>
      </c>
      <c r="I76" s="229" t="s">
        <v>61</v>
      </c>
      <c r="J76" s="229" t="s">
        <v>766</v>
      </c>
      <c r="K76" s="228"/>
    </row>
    <row r="77" spans="2:11" customFormat="1" ht="17.25" customHeight="1" x14ac:dyDescent="0.2">
      <c r="B77" s="227"/>
      <c r="C77" s="231" t="s">
        <v>767</v>
      </c>
      <c r="D77" s="231"/>
      <c r="E77" s="231"/>
      <c r="F77" s="232" t="s">
        <v>768</v>
      </c>
      <c r="G77" s="233"/>
      <c r="H77" s="231"/>
      <c r="I77" s="231"/>
      <c r="J77" s="231" t="s">
        <v>769</v>
      </c>
      <c r="K77" s="228"/>
    </row>
    <row r="78" spans="2:11" customFormat="1" ht="5.25" customHeight="1" x14ac:dyDescent="0.2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customFormat="1" ht="15" customHeight="1" x14ac:dyDescent="0.2">
      <c r="B79" s="227"/>
      <c r="C79" s="216" t="s">
        <v>57</v>
      </c>
      <c r="D79" s="236"/>
      <c r="E79" s="236"/>
      <c r="F79" s="237" t="s">
        <v>770</v>
      </c>
      <c r="G79" s="238"/>
      <c r="H79" s="216" t="s">
        <v>771</v>
      </c>
      <c r="I79" s="216" t="s">
        <v>772</v>
      </c>
      <c r="J79" s="216">
        <v>20</v>
      </c>
      <c r="K79" s="228"/>
    </row>
    <row r="80" spans="2:11" customFormat="1" ht="15" customHeight="1" x14ac:dyDescent="0.2">
      <c r="B80" s="227"/>
      <c r="C80" s="216" t="s">
        <v>773</v>
      </c>
      <c r="D80" s="216"/>
      <c r="E80" s="216"/>
      <c r="F80" s="237" t="s">
        <v>770</v>
      </c>
      <c r="G80" s="238"/>
      <c r="H80" s="216" t="s">
        <v>774</v>
      </c>
      <c r="I80" s="216" t="s">
        <v>772</v>
      </c>
      <c r="J80" s="216">
        <v>120</v>
      </c>
      <c r="K80" s="228"/>
    </row>
    <row r="81" spans="2:11" customFormat="1" ht="15" customHeight="1" x14ac:dyDescent="0.2">
      <c r="B81" s="239"/>
      <c r="C81" s="216" t="s">
        <v>775</v>
      </c>
      <c r="D81" s="216"/>
      <c r="E81" s="216"/>
      <c r="F81" s="237" t="s">
        <v>776</v>
      </c>
      <c r="G81" s="238"/>
      <c r="H81" s="216" t="s">
        <v>777</v>
      </c>
      <c r="I81" s="216" t="s">
        <v>772</v>
      </c>
      <c r="J81" s="216">
        <v>50</v>
      </c>
      <c r="K81" s="228"/>
    </row>
    <row r="82" spans="2:11" customFormat="1" ht="15" customHeight="1" x14ac:dyDescent="0.2">
      <c r="B82" s="239"/>
      <c r="C82" s="216" t="s">
        <v>778</v>
      </c>
      <c r="D82" s="216"/>
      <c r="E82" s="216"/>
      <c r="F82" s="237" t="s">
        <v>770</v>
      </c>
      <c r="G82" s="238"/>
      <c r="H82" s="216" t="s">
        <v>779</v>
      </c>
      <c r="I82" s="216" t="s">
        <v>780</v>
      </c>
      <c r="J82" s="216"/>
      <c r="K82" s="228"/>
    </row>
    <row r="83" spans="2:11" customFormat="1" ht="15" customHeight="1" x14ac:dyDescent="0.2">
      <c r="B83" s="239"/>
      <c r="C83" s="216" t="s">
        <v>781</v>
      </c>
      <c r="D83" s="216"/>
      <c r="E83" s="216"/>
      <c r="F83" s="237" t="s">
        <v>776</v>
      </c>
      <c r="G83" s="216"/>
      <c r="H83" s="216" t="s">
        <v>782</v>
      </c>
      <c r="I83" s="216" t="s">
        <v>772</v>
      </c>
      <c r="J83" s="216">
        <v>15</v>
      </c>
      <c r="K83" s="228"/>
    </row>
    <row r="84" spans="2:11" customFormat="1" ht="15" customHeight="1" x14ac:dyDescent="0.2">
      <c r="B84" s="239"/>
      <c r="C84" s="216" t="s">
        <v>783</v>
      </c>
      <c r="D84" s="216"/>
      <c r="E84" s="216"/>
      <c r="F84" s="237" t="s">
        <v>776</v>
      </c>
      <c r="G84" s="216"/>
      <c r="H84" s="216" t="s">
        <v>784</v>
      </c>
      <c r="I84" s="216" t="s">
        <v>772</v>
      </c>
      <c r="J84" s="216">
        <v>15</v>
      </c>
      <c r="K84" s="228"/>
    </row>
    <row r="85" spans="2:11" customFormat="1" ht="15" customHeight="1" x14ac:dyDescent="0.2">
      <c r="B85" s="239"/>
      <c r="C85" s="216" t="s">
        <v>785</v>
      </c>
      <c r="D85" s="216"/>
      <c r="E85" s="216"/>
      <c r="F85" s="237" t="s">
        <v>776</v>
      </c>
      <c r="G85" s="216"/>
      <c r="H85" s="216" t="s">
        <v>786</v>
      </c>
      <c r="I85" s="216" t="s">
        <v>772</v>
      </c>
      <c r="J85" s="216">
        <v>20</v>
      </c>
      <c r="K85" s="228"/>
    </row>
    <row r="86" spans="2:11" customFormat="1" ht="15" customHeight="1" x14ac:dyDescent="0.2">
      <c r="B86" s="239"/>
      <c r="C86" s="216" t="s">
        <v>787</v>
      </c>
      <c r="D86" s="216"/>
      <c r="E86" s="216"/>
      <c r="F86" s="237" t="s">
        <v>776</v>
      </c>
      <c r="G86" s="216"/>
      <c r="H86" s="216" t="s">
        <v>788</v>
      </c>
      <c r="I86" s="216" t="s">
        <v>772</v>
      </c>
      <c r="J86" s="216">
        <v>20</v>
      </c>
      <c r="K86" s="228"/>
    </row>
    <row r="87" spans="2:11" customFormat="1" ht="15" customHeight="1" x14ac:dyDescent="0.2">
      <c r="B87" s="239"/>
      <c r="C87" s="216" t="s">
        <v>789</v>
      </c>
      <c r="D87" s="216"/>
      <c r="E87" s="216"/>
      <c r="F87" s="237" t="s">
        <v>776</v>
      </c>
      <c r="G87" s="238"/>
      <c r="H87" s="216" t="s">
        <v>790</v>
      </c>
      <c r="I87" s="216" t="s">
        <v>772</v>
      </c>
      <c r="J87" s="216">
        <v>50</v>
      </c>
      <c r="K87" s="228"/>
    </row>
    <row r="88" spans="2:11" customFormat="1" ht="15" customHeight="1" x14ac:dyDescent="0.2">
      <c r="B88" s="239"/>
      <c r="C88" s="216" t="s">
        <v>791</v>
      </c>
      <c r="D88" s="216"/>
      <c r="E88" s="216"/>
      <c r="F88" s="237" t="s">
        <v>776</v>
      </c>
      <c r="G88" s="238"/>
      <c r="H88" s="216" t="s">
        <v>792</v>
      </c>
      <c r="I88" s="216" t="s">
        <v>772</v>
      </c>
      <c r="J88" s="216">
        <v>20</v>
      </c>
      <c r="K88" s="228"/>
    </row>
    <row r="89" spans="2:11" customFormat="1" ht="15" customHeight="1" x14ac:dyDescent="0.2">
      <c r="B89" s="239"/>
      <c r="C89" s="216" t="s">
        <v>793</v>
      </c>
      <c r="D89" s="216"/>
      <c r="E89" s="216"/>
      <c r="F89" s="237" t="s">
        <v>776</v>
      </c>
      <c r="G89" s="238"/>
      <c r="H89" s="216" t="s">
        <v>794</v>
      </c>
      <c r="I89" s="216" t="s">
        <v>772</v>
      </c>
      <c r="J89" s="216">
        <v>20</v>
      </c>
      <c r="K89" s="228"/>
    </row>
    <row r="90" spans="2:11" customFormat="1" ht="15" customHeight="1" x14ac:dyDescent="0.2">
      <c r="B90" s="239"/>
      <c r="C90" s="216" t="s">
        <v>795</v>
      </c>
      <c r="D90" s="216"/>
      <c r="E90" s="216"/>
      <c r="F90" s="237" t="s">
        <v>776</v>
      </c>
      <c r="G90" s="238"/>
      <c r="H90" s="216" t="s">
        <v>796</v>
      </c>
      <c r="I90" s="216" t="s">
        <v>772</v>
      </c>
      <c r="J90" s="216">
        <v>50</v>
      </c>
      <c r="K90" s="228"/>
    </row>
    <row r="91" spans="2:11" customFormat="1" ht="15" customHeight="1" x14ac:dyDescent="0.2">
      <c r="B91" s="239"/>
      <c r="C91" s="216" t="s">
        <v>797</v>
      </c>
      <c r="D91" s="216"/>
      <c r="E91" s="216"/>
      <c r="F91" s="237" t="s">
        <v>776</v>
      </c>
      <c r="G91" s="238"/>
      <c r="H91" s="216" t="s">
        <v>797</v>
      </c>
      <c r="I91" s="216" t="s">
        <v>772</v>
      </c>
      <c r="J91" s="216">
        <v>50</v>
      </c>
      <c r="K91" s="228"/>
    </row>
    <row r="92" spans="2:11" customFormat="1" ht="15" customHeight="1" x14ac:dyDescent="0.2">
      <c r="B92" s="239"/>
      <c r="C92" s="216" t="s">
        <v>798</v>
      </c>
      <c r="D92" s="216"/>
      <c r="E92" s="216"/>
      <c r="F92" s="237" t="s">
        <v>776</v>
      </c>
      <c r="G92" s="238"/>
      <c r="H92" s="216" t="s">
        <v>799</v>
      </c>
      <c r="I92" s="216" t="s">
        <v>772</v>
      </c>
      <c r="J92" s="216">
        <v>255</v>
      </c>
      <c r="K92" s="228"/>
    </row>
    <row r="93" spans="2:11" customFormat="1" ht="15" customHeight="1" x14ac:dyDescent="0.2">
      <c r="B93" s="239"/>
      <c r="C93" s="216" t="s">
        <v>800</v>
      </c>
      <c r="D93" s="216"/>
      <c r="E93" s="216"/>
      <c r="F93" s="237" t="s">
        <v>770</v>
      </c>
      <c r="G93" s="238"/>
      <c r="H93" s="216" t="s">
        <v>801</v>
      </c>
      <c r="I93" s="216" t="s">
        <v>802</v>
      </c>
      <c r="J93" s="216"/>
      <c r="K93" s="228"/>
    </row>
    <row r="94" spans="2:11" customFormat="1" ht="15" customHeight="1" x14ac:dyDescent="0.2">
      <c r="B94" s="239"/>
      <c r="C94" s="216" t="s">
        <v>803</v>
      </c>
      <c r="D94" s="216"/>
      <c r="E94" s="216"/>
      <c r="F94" s="237" t="s">
        <v>770</v>
      </c>
      <c r="G94" s="238"/>
      <c r="H94" s="216" t="s">
        <v>804</v>
      </c>
      <c r="I94" s="216" t="s">
        <v>805</v>
      </c>
      <c r="J94" s="216"/>
      <c r="K94" s="228"/>
    </row>
    <row r="95" spans="2:11" customFormat="1" ht="15" customHeight="1" x14ac:dyDescent="0.2">
      <c r="B95" s="239"/>
      <c r="C95" s="216" t="s">
        <v>806</v>
      </c>
      <c r="D95" s="216"/>
      <c r="E95" s="216"/>
      <c r="F95" s="237" t="s">
        <v>770</v>
      </c>
      <c r="G95" s="238"/>
      <c r="H95" s="216" t="s">
        <v>806</v>
      </c>
      <c r="I95" s="216" t="s">
        <v>805</v>
      </c>
      <c r="J95" s="216"/>
      <c r="K95" s="228"/>
    </row>
    <row r="96" spans="2:11" customFormat="1" ht="15" customHeight="1" x14ac:dyDescent="0.2">
      <c r="B96" s="239"/>
      <c r="C96" s="216" t="s">
        <v>42</v>
      </c>
      <c r="D96" s="216"/>
      <c r="E96" s="216"/>
      <c r="F96" s="237" t="s">
        <v>770</v>
      </c>
      <c r="G96" s="238"/>
      <c r="H96" s="216" t="s">
        <v>807</v>
      </c>
      <c r="I96" s="216" t="s">
        <v>805</v>
      </c>
      <c r="J96" s="216"/>
      <c r="K96" s="228"/>
    </row>
    <row r="97" spans="2:11" customFormat="1" ht="15" customHeight="1" x14ac:dyDescent="0.2">
      <c r="B97" s="239"/>
      <c r="C97" s="216" t="s">
        <v>52</v>
      </c>
      <c r="D97" s="216"/>
      <c r="E97" s="216"/>
      <c r="F97" s="237" t="s">
        <v>770</v>
      </c>
      <c r="G97" s="238"/>
      <c r="H97" s="216" t="s">
        <v>808</v>
      </c>
      <c r="I97" s="216" t="s">
        <v>805</v>
      </c>
      <c r="J97" s="216"/>
      <c r="K97" s="228"/>
    </row>
    <row r="98" spans="2:11" customFormat="1" ht="15" customHeight="1" x14ac:dyDescent="0.2">
      <c r="B98" s="240"/>
      <c r="C98" s="241"/>
      <c r="D98" s="241"/>
      <c r="E98" s="241"/>
      <c r="F98" s="241"/>
      <c r="G98" s="241"/>
      <c r="H98" s="241"/>
      <c r="I98" s="241"/>
      <c r="J98" s="241"/>
      <c r="K98" s="242"/>
    </row>
    <row r="99" spans="2:11" customFormat="1" ht="18.75" customHeight="1" x14ac:dyDescent="0.2">
      <c r="B99" s="243"/>
      <c r="C99" s="244"/>
      <c r="D99" s="244"/>
      <c r="E99" s="244"/>
      <c r="F99" s="244"/>
      <c r="G99" s="244"/>
      <c r="H99" s="244"/>
      <c r="I99" s="244"/>
      <c r="J99" s="244"/>
      <c r="K99" s="243"/>
    </row>
    <row r="100" spans="2:11" customFormat="1" ht="18.75" customHeight="1" x14ac:dyDescent="0.2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customFormat="1" ht="7.5" customHeight="1" x14ac:dyDescent="0.2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customFormat="1" ht="45" customHeight="1" x14ac:dyDescent="0.2">
      <c r="B102" s="227"/>
      <c r="C102" s="368" t="s">
        <v>809</v>
      </c>
      <c r="D102" s="368"/>
      <c r="E102" s="368"/>
      <c r="F102" s="368"/>
      <c r="G102" s="368"/>
      <c r="H102" s="368"/>
      <c r="I102" s="368"/>
      <c r="J102" s="368"/>
      <c r="K102" s="228"/>
    </row>
    <row r="103" spans="2:11" customFormat="1" ht="17.25" customHeight="1" x14ac:dyDescent="0.2">
      <c r="B103" s="227"/>
      <c r="C103" s="229" t="s">
        <v>764</v>
      </c>
      <c r="D103" s="229"/>
      <c r="E103" s="229"/>
      <c r="F103" s="229" t="s">
        <v>765</v>
      </c>
      <c r="G103" s="230"/>
      <c r="H103" s="229" t="s">
        <v>58</v>
      </c>
      <c r="I103" s="229" t="s">
        <v>61</v>
      </c>
      <c r="J103" s="229" t="s">
        <v>766</v>
      </c>
      <c r="K103" s="228"/>
    </row>
    <row r="104" spans="2:11" customFormat="1" ht="17.25" customHeight="1" x14ac:dyDescent="0.2">
      <c r="B104" s="227"/>
      <c r="C104" s="231" t="s">
        <v>767</v>
      </c>
      <c r="D104" s="231"/>
      <c r="E104" s="231"/>
      <c r="F104" s="232" t="s">
        <v>768</v>
      </c>
      <c r="G104" s="233"/>
      <c r="H104" s="231"/>
      <c r="I104" s="231"/>
      <c r="J104" s="231" t="s">
        <v>769</v>
      </c>
      <c r="K104" s="228"/>
    </row>
    <row r="105" spans="2:11" customFormat="1" ht="5.25" customHeight="1" x14ac:dyDescent="0.2">
      <c r="B105" s="227"/>
      <c r="C105" s="229"/>
      <c r="D105" s="229"/>
      <c r="E105" s="229"/>
      <c r="F105" s="229"/>
      <c r="G105" s="245"/>
      <c r="H105" s="229"/>
      <c r="I105" s="229"/>
      <c r="J105" s="229"/>
      <c r="K105" s="228"/>
    </row>
    <row r="106" spans="2:11" customFormat="1" ht="15" customHeight="1" x14ac:dyDescent="0.2">
      <c r="B106" s="227"/>
      <c r="C106" s="216" t="s">
        <v>57</v>
      </c>
      <c r="D106" s="236"/>
      <c r="E106" s="236"/>
      <c r="F106" s="237" t="s">
        <v>770</v>
      </c>
      <c r="G106" s="216"/>
      <c r="H106" s="216" t="s">
        <v>810</v>
      </c>
      <c r="I106" s="216" t="s">
        <v>772</v>
      </c>
      <c r="J106" s="216">
        <v>20</v>
      </c>
      <c r="K106" s="228"/>
    </row>
    <row r="107" spans="2:11" customFormat="1" ht="15" customHeight="1" x14ac:dyDescent="0.2">
      <c r="B107" s="227"/>
      <c r="C107" s="216" t="s">
        <v>773</v>
      </c>
      <c r="D107" s="216"/>
      <c r="E107" s="216"/>
      <c r="F107" s="237" t="s">
        <v>770</v>
      </c>
      <c r="G107" s="216"/>
      <c r="H107" s="216" t="s">
        <v>810</v>
      </c>
      <c r="I107" s="216" t="s">
        <v>772</v>
      </c>
      <c r="J107" s="216">
        <v>120</v>
      </c>
      <c r="K107" s="228"/>
    </row>
    <row r="108" spans="2:11" customFormat="1" ht="15" customHeight="1" x14ac:dyDescent="0.2">
      <c r="B108" s="239"/>
      <c r="C108" s="216" t="s">
        <v>775</v>
      </c>
      <c r="D108" s="216"/>
      <c r="E108" s="216"/>
      <c r="F108" s="237" t="s">
        <v>776</v>
      </c>
      <c r="G108" s="216"/>
      <c r="H108" s="216" t="s">
        <v>810</v>
      </c>
      <c r="I108" s="216" t="s">
        <v>772</v>
      </c>
      <c r="J108" s="216">
        <v>50</v>
      </c>
      <c r="K108" s="228"/>
    </row>
    <row r="109" spans="2:11" customFormat="1" ht="15" customHeight="1" x14ac:dyDescent="0.2">
      <c r="B109" s="239"/>
      <c r="C109" s="216" t="s">
        <v>778</v>
      </c>
      <c r="D109" s="216"/>
      <c r="E109" s="216"/>
      <c r="F109" s="237" t="s">
        <v>770</v>
      </c>
      <c r="G109" s="216"/>
      <c r="H109" s="216" t="s">
        <v>810</v>
      </c>
      <c r="I109" s="216" t="s">
        <v>780</v>
      </c>
      <c r="J109" s="216"/>
      <c r="K109" s="228"/>
    </row>
    <row r="110" spans="2:11" customFormat="1" ht="15" customHeight="1" x14ac:dyDescent="0.2">
      <c r="B110" s="239"/>
      <c r="C110" s="216" t="s">
        <v>789</v>
      </c>
      <c r="D110" s="216"/>
      <c r="E110" s="216"/>
      <c r="F110" s="237" t="s">
        <v>776</v>
      </c>
      <c r="G110" s="216"/>
      <c r="H110" s="216" t="s">
        <v>810</v>
      </c>
      <c r="I110" s="216" t="s">
        <v>772</v>
      </c>
      <c r="J110" s="216">
        <v>50</v>
      </c>
      <c r="K110" s="228"/>
    </row>
    <row r="111" spans="2:11" customFormat="1" ht="15" customHeight="1" x14ac:dyDescent="0.2">
      <c r="B111" s="239"/>
      <c r="C111" s="216" t="s">
        <v>797</v>
      </c>
      <c r="D111" s="216"/>
      <c r="E111" s="216"/>
      <c r="F111" s="237" t="s">
        <v>776</v>
      </c>
      <c r="G111" s="216"/>
      <c r="H111" s="216" t="s">
        <v>810</v>
      </c>
      <c r="I111" s="216" t="s">
        <v>772</v>
      </c>
      <c r="J111" s="216">
        <v>50</v>
      </c>
      <c r="K111" s="228"/>
    </row>
    <row r="112" spans="2:11" customFormat="1" ht="15" customHeight="1" x14ac:dyDescent="0.2">
      <c r="B112" s="239"/>
      <c r="C112" s="216" t="s">
        <v>795</v>
      </c>
      <c r="D112" s="216"/>
      <c r="E112" s="216"/>
      <c r="F112" s="237" t="s">
        <v>776</v>
      </c>
      <c r="G112" s="216"/>
      <c r="H112" s="216" t="s">
        <v>810</v>
      </c>
      <c r="I112" s="216" t="s">
        <v>772</v>
      </c>
      <c r="J112" s="216">
        <v>50</v>
      </c>
      <c r="K112" s="228"/>
    </row>
    <row r="113" spans="2:11" customFormat="1" ht="15" customHeight="1" x14ac:dyDescent="0.2">
      <c r="B113" s="239"/>
      <c r="C113" s="216" t="s">
        <v>57</v>
      </c>
      <c r="D113" s="216"/>
      <c r="E113" s="216"/>
      <c r="F113" s="237" t="s">
        <v>770</v>
      </c>
      <c r="G113" s="216"/>
      <c r="H113" s="216" t="s">
        <v>811</v>
      </c>
      <c r="I113" s="216" t="s">
        <v>772</v>
      </c>
      <c r="J113" s="216">
        <v>20</v>
      </c>
      <c r="K113" s="228"/>
    </row>
    <row r="114" spans="2:11" customFormat="1" ht="15" customHeight="1" x14ac:dyDescent="0.2">
      <c r="B114" s="239"/>
      <c r="C114" s="216" t="s">
        <v>812</v>
      </c>
      <c r="D114" s="216"/>
      <c r="E114" s="216"/>
      <c r="F114" s="237" t="s">
        <v>770</v>
      </c>
      <c r="G114" s="216"/>
      <c r="H114" s="216" t="s">
        <v>813</v>
      </c>
      <c r="I114" s="216" t="s">
        <v>772</v>
      </c>
      <c r="J114" s="216">
        <v>120</v>
      </c>
      <c r="K114" s="228"/>
    </row>
    <row r="115" spans="2:11" customFormat="1" ht="15" customHeight="1" x14ac:dyDescent="0.2">
      <c r="B115" s="239"/>
      <c r="C115" s="216" t="s">
        <v>42</v>
      </c>
      <c r="D115" s="216"/>
      <c r="E115" s="216"/>
      <c r="F115" s="237" t="s">
        <v>770</v>
      </c>
      <c r="G115" s="216"/>
      <c r="H115" s="216" t="s">
        <v>814</v>
      </c>
      <c r="I115" s="216" t="s">
        <v>805</v>
      </c>
      <c r="J115" s="216"/>
      <c r="K115" s="228"/>
    </row>
    <row r="116" spans="2:11" customFormat="1" ht="15" customHeight="1" x14ac:dyDescent="0.2">
      <c r="B116" s="239"/>
      <c r="C116" s="216" t="s">
        <v>52</v>
      </c>
      <c r="D116" s="216"/>
      <c r="E116" s="216"/>
      <c r="F116" s="237" t="s">
        <v>770</v>
      </c>
      <c r="G116" s="216"/>
      <c r="H116" s="216" t="s">
        <v>815</v>
      </c>
      <c r="I116" s="216" t="s">
        <v>805</v>
      </c>
      <c r="J116" s="216"/>
      <c r="K116" s="228"/>
    </row>
    <row r="117" spans="2:11" customFormat="1" ht="15" customHeight="1" x14ac:dyDescent="0.2">
      <c r="B117" s="239"/>
      <c r="C117" s="216" t="s">
        <v>61</v>
      </c>
      <c r="D117" s="216"/>
      <c r="E117" s="216"/>
      <c r="F117" s="237" t="s">
        <v>770</v>
      </c>
      <c r="G117" s="216"/>
      <c r="H117" s="216" t="s">
        <v>816</v>
      </c>
      <c r="I117" s="216" t="s">
        <v>817</v>
      </c>
      <c r="J117" s="216"/>
      <c r="K117" s="228"/>
    </row>
    <row r="118" spans="2:11" customFormat="1" ht="15" customHeight="1" x14ac:dyDescent="0.2">
      <c r="B118" s="240"/>
      <c r="C118" s="246"/>
      <c r="D118" s="246"/>
      <c r="E118" s="246"/>
      <c r="F118" s="246"/>
      <c r="G118" s="246"/>
      <c r="H118" s="246"/>
      <c r="I118" s="246"/>
      <c r="J118" s="246"/>
      <c r="K118" s="242"/>
    </row>
    <row r="119" spans="2:11" customFormat="1" ht="18.75" customHeight="1" x14ac:dyDescent="0.2">
      <c r="B119" s="247"/>
      <c r="C119" s="248"/>
      <c r="D119" s="248"/>
      <c r="E119" s="248"/>
      <c r="F119" s="249"/>
      <c r="G119" s="248"/>
      <c r="H119" s="248"/>
      <c r="I119" s="248"/>
      <c r="J119" s="248"/>
      <c r="K119" s="247"/>
    </row>
    <row r="120" spans="2:11" customFormat="1" ht="18.75" customHeight="1" x14ac:dyDescent="0.2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customFormat="1" ht="7.5" customHeight="1" x14ac:dyDescent="0.2">
      <c r="B121" s="250"/>
      <c r="C121" s="251"/>
      <c r="D121" s="251"/>
      <c r="E121" s="251"/>
      <c r="F121" s="251"/>
      <c r="G121" s="251"/>
      <c r="H121" s="251"/>
      <c r="I121" s="251"/>
      <c r="J121" s="251"/>
      <c r="K121" s="252"/>
    </row>
    <row r="122" spans="2:11" customFormat="1" ht="45" customHeight="1" x14ac:dyDescent="0.2">
      <c r="B122" s="253"/>
      <c r="C122" s="366" t="s">
        <v>818</v>
      </c>
      <c r="D122" s="366"/>
      <c r="E122" s="366"/>
      <c r="F122" s="366"/>
      <c r="G122" s="366"/>
      <c r="H122" s="366"/>
      <c r="I122" s="366"/>
      <c r="J122" s="366"/>
      <c r="K122" s="254"/>
    </row>
    <row r="123" spans="2:11" customFormat="1" ht="17.25" customHeight="1" x14ac:dyDescent="0.2">
      <c r="B123" s="255"/>
      <c r="C123" s="229" t="s">
        <v>764</v>
      </c>
      <c r="D123" s="229"/>
      <c r="E123" s="229"/>
      <c r="F123" s="229" t="s">
        <v>765</v>
      </c>
      <c r="G123" s="230"/>
      <c r="H123" s="229" t="s">
        <v>58</v>
      </c>
      <c r="I123" s="229" t="s">
        <v>61</v>
      </c>
      <c r="J123" s="229" t="s">
        <v>766</v>
      </c>
      <c r="K123" s="256"/>
    </row>
    <row r="124" spans="2:11" customFormat="1" ht="17.25" customHeight="1" x14ac:dyDescent="0.2">
      <c r="B124" s="255"/>
      <c r="C124" s="231" t="s">
        <v>767</v>
      </c>
      <c r="D124" s="231"/>
      <c r="E124" s="231"/>
      <c r="F124" s="232" t="s">
        <v>768</v>
      </c>
      <c r="G124" s="233"/>
      <c r="H124" s="231"/>
      <c r="I124" s="231"/>
      <c r="J124" s="231" t="s">
        <v>769</v>
      </c>
      <c r="K124" s="256"/>
    </row>
    <row r="125" spans="2:11" customFormat="1" ht="5.25" customHeight="1" x14ac:dyDescent="0.2">
      <c r="B125" s="257"/>
      <c r="C125" s="234"/>
      <c r="D125" s="234"/>
      <c r="E125" s="234"/>
      <c r="F125" s="234"/>
      <c r="G125" s="258"/>
      <c r="H125" s="234"/>
      <c r="I125" s="234"/>
      <c r="J125" s="234"/>
      <c r="K125" s="259"/>
    </row>
    <row r="126" spans="2:11" customFormat="1" ht="15" customHeight="1" x14ac:dyDescent="0.2">
      <c r="B126" s="257"/>
      <c r="C126" s="216" t="s">
        <v>773</v>
      </c>
      <c r="D126" s="236"/>
      <c r="E126" s="236"/>
      <c r="F126" s="237" t="s">
        <v>770</v>
      </c>
      <c r="G126" s="216"/>
      <c r="H126" s="216" t="s">
        <v>810</v>
      </c>
      <c r="I126" s="216" t="s">
        <v>772</v>
      </c>
      <c r="J126" s="216">
        <v>120</v>
      </c>
      <c r="K126" s="260"/>
    </row>
    <row r="127" spans="2:11" customFormat="1" ht="15" customHeight="1" x14ac:dyDescent="0.2">
      <c r="B127" s="257"/>
      <c r="C127" s="216" t="s">
        <v>819</v>
      </c>
      <c r="D127" s="216"/>
      <c r="E127" s="216"/>
      <c r="F127" s="237" t="s">
        <v>770</v>
      </c>
      <c r="G127" s="216"/>
      <c r="H127" s="216" t="s">
        <v>820</v>
      </c>
      <c r="I127" s="216" t="s">
        <v>772</v>
      </c>
      <c r="J127" s="216" t="s">
        <v>821</v>
      </c>
      <c r="K127" s="260"/>
    </row>
    <row r="128" spans="2:11" customFormat="1" ht="15" customHeight="1" x14ac:dyDescent="0.2">
      <c r="B128" s="257"/>
      <c r="C128" s="216" t="s">
        <v>88</v>
      </c>
      <c r="D128" s="216"/>
      <c r="E128" s="216"/>
      <c r="F128" s="237" t="s">
        <v>770</v>
      </c>
      <c r="G128" s="216"/>
      <c r="H128" s="216" t="s">
        <v>822</v>
      </c>
      <c r="I128" s="216" t="s">
        <v>772</v>
      </c>
      <c r="J128" s="216" t="s">
        <v>821</v>
      </c>
      <c r="K128" s="260"/>
    </row>
    <row r="129" spans="2:11" customFormat="1" ht="15" customHeight="1" x14ac:dyDescent="0.2">
      <c r="B129" s="257"/>
      <c r="C129" s="216" t="s">
        <v>781</v>
      </c>
      <c r="D129" s="216"/>
      <c r="E129" s="216"/>
      <c r="F129" s="237" t="s">
        <v>776</v>
      </c>
      <c r="G129" s="216"/>
      <c r="H129" s="216" t="s">
        <v>782</v>
      </c>
      <c r="I129" s="216" t="s">
        <v>772</v>
      </c>
      <c r="J129" s="216">
        <v>15</v>
      </c>
      <c r="K129" s="260"/>
    </row>
    <row r="130" spans="2:11" customFormat="1" ht="15" customHeight="1" x14ac:dyDescent="0.2">
      <c r="B130" s="257"/>
      <c r="C130" s="216" t="s">
        <v>783</v>
      </c>
      <c r="D130" s="216"/>
      <c r="E130" s="216"/>
      <c r="F130" s="237" t="s">
        <v>776</v>
      </c>
      <c r="G130" s="216"/>
      <c r="H130" s="216" t="s">
        <v>784</v>
      </c>
      <c r="I130" s="216" t="s">
        <v>772</v>
      </c>
      <c r="J130" s="216">
        <v>15</v>
      </c>
      <c r="K130" s="260"/>
    </row>
    <row r="131" spans="2:11" customFormat="1" ht="15" customHeight="1" x14ac:dyDescent="0.2">
      <c r="B131" s="257"/>
      <c r="C131" s="216" t="s">
        <v>785</v>
      </c>
      <c r="D131" s="216"/>
      <c r="E131" s="216"/>
      <c r="F131" s="237" t="s">
        <v>776</v>
      </c>
      <c r="G131" s="216"/>
      <c r="H131" s="216" t="s">
        <v>786</v>
      </c>
      <c r="I131" s="216" t="s">
        <v>772</v>
      </c>
      <c r="J131" s="216">
        <v>20</v>
      </c>
      <c r="K131" s="260"/>
    </row>
    <row r="132" spans="2:11" customFormat="1" ht="15" customHeight="1" x14ac:dyDescent="0.2">
      <c r="B132" s="257"/>
      <c r="C132" s="216" t="s">
        <v>787</v>
      </c>
      <c r="D132" s="216"/>
      <c r="E132" s="216"/>
      <c r="F132" s="237" t="s">
        <v>776</v>
      </c>
      <c r="G132" s="216"/>
      <c r="H132" s="216" t="s">
        <v>788</v>
      </c>
      <c r="I132" s="216" t="s">
        <v>772</v>
      </c>
      <c r="J132" s="216">
        <v>20</v>
      </c>
      <c r="K132" s="260"/>
    </row>
    <row r="133" spans="2:11" customFormat="1" ht="15" customHeight="1" x14ac:dyDescent="0.2">
      <c r="B133" s="257"/>
      <c r="C133" s="216" t="s">
        <v>775</v>
      </c>
      <c r="D133" s="216"/>
      <c r="E133" s="216"/>
      <c r="F133" s="237" t="s">
        <v>776</v>
      </c>
      <c r="G133" s="216"/>
      <c r="H133" s="216" t="s">
        <v>810</v>
      </c>
      <c r="I133" s="216" t="s">
        <v>772</v>
      </c>
      <c r="J133" s="216">
        <v>50</v>
      </c>
      <c r="K133" s="260"/>
    </row>
    <row r="134" spans="2:11" customFormat="1" ht="15" customHeight="1" x14ac:dyDescent="0.2">
      <c r="B134" s="257"/>
      <c r="C134" s="216" t="s">
        <v>789</v>
      </c>
      <c r="D134" s="216"/>
      <c r="E134" s="216"/>
      <c r="F134" s="237" t="s">
        <v>776</v>
      </c>
      <c r="G134" s="216"/>
      <c r="H134" s="216" t="s">
        <v>810</v>
      </c>
      <c r="I134" s="216" t="s">
        <v>772</v>
      </c>
      <c r="J134" s="216">
        <v>50</v>
      </c>
      <c r="K134" s="260"/>
    </row>
    <row r="135" spans="2:11" customFormat="1" ht="15" customHeight="1" x14ac:dyDescent="0.2">
      <c r="B135" s="257"/>
      <c r="C135" s="216" t="s">
        <v>795</v>
      </c>
      <c r="D135" s="216"/>
      <c r="E135" s="216"/>
      <c r="F135" s="237" t="s">
        <v>776</v>
      </c>
      <c r="G135" s="216"/>
      <c r="H135" s="216" t="s">
        <v>810</v>
      </c>
      <c r="I135" s="216" t="s">
        <v>772</v>
      </c>
      <c r="J135" s="216">
        <v>50</v>
      </c>
      <c r="K135" s="260"/>
    </row>
    <row r="136" spans="2:11" customFormat="1" ht="15" customHeight="1" x14ac:dyDescent="0.2">
      <c r="B136" s="257"/>
      <c r="C136" s="216" t="s">
        <v>797</v>
      </c>
      <c r="D136" s="216"/>
      <c r="E136" s="216"/>
      <c r="F136" s="237" t="s">
        <v>776</v>
      </c>
      <c r="G136" s="216"/>
      <c r="H136" s="216" t="s">
        <v>810</v>
      </c>
      <c r="I136" s="216" t="s">
        <v>772</v>
      </c>
      <c r="J136" s="216">
        <v>50</v>
      </c>
      <c r="K136" s="260"/>
    </row>
    <row r="137" spans="2:11" customFormat="1" ht="15" customHeight="1" x14ac:dyDescent="0.2">
      <c r="B137" s="257"/>
      <c r="C137" s="216" t="s">
        <v>798</v>
      </c>
      <c r="D137" s="216"/>
      <c r="E137" s="216"/>
      <c r="F137" s="237" t="s">
        <v>776</v>
      </c>
      <c r="G137" s="216"/>
      <c r="H137" s="216" t="s">
        <v>823</v>
      </c>
      <c r="I137" s="216" t="s">
        <v>772</v>
      </c>
      <c r="J137" s="216">
        <v>255</v>
      </c>
      <c r="K137" s="260"/>
    </row>
    <row r="138" spans="2:11" customFormat="1" ht="15" customHeight="1" x14ac:dyDescent="0.2">
      <c r="B138" s="257"/>
      <c r="C138" s="216" t="s">
        <v>800</v>
      </c>
      <c r="D138" s="216"/>
      <c r="E138" s="216"/>
      <c r="F138" s="237" t="s">
        <v>770</v>
      </c>
      <c r="G138" s="216"/>
      <c r="H138" s="216" t="s">
        <v>824</v>
      </c>
      <c r="I138" s="216" t="s">
        <v>802</v>
      </c>
      <c r="J138" s="216"/>
      <c r="K138" s="260"/>
    </row>
    <row r="139" spans="2:11" customFormat="1" ht="15" customHeight="1" x14ac:dyDescent="0.2">
      <c r="B139" s="257"/>
      <c r="C139" s="216" t="s">
        <v>803</v>
      </c>
      <c r="D139" s="216"/>
      <c r="E139" s="216"/>
      <c r="F139" s="237" t="s">
        <v>770</v>
      </c>
      <c r="G139" s="216"/>
      <c r="H139" s="216" t="s">
        <v>825</v>
      </c>
      <c r="I139" s="216" t="s">
        <v>805</v>
      </c>
      <c r="J139" s="216"/>
      <c r="K139" s="260"/>
    </row>
    <row r="140" spans="2:11" customFormat="1" ht="15" customHeight="1" x14ac:dyDescent="0.2">
      <c r="B140" s="257"/>
      <c r="C140" s="216" t="s">
        <v>806</v>
      </c>
      <c r="D140" s="216"/>
      <c r="E140" s="216"/>
      <c r="F140" s="237" t="s">
        <v>770</v>
      </c>
      <c r="G140" s="216"/>
      <c r="H140" s="216" t="s">
        <v>806</v>
      </c>
      <c r="I140" s="216" t="s">
        <v>805</v>
      </c>
      <c r="J140" s="216"/>
      <c r="K140" s="260"/>
    </row>
    <row r="141" spans="2:11" customFormat="1" ht="15" customHeight="1" x14ac:dyDescent="0.2">
      <c r="B141" s="257"/>
      <c r="C141" s="216" t="s">
        <v>42</v>
      </c>
      <c r="D141" s="216"/>
      <c r="E141" s="216"/>
      <c r="F141" s="237" t="s">
        <v>770</v>
      </c>
      <c r="G141" s="216"/>
      <c r="H141" s="216" t="s">
        <v>826</v>
      </c>
      <c r="I141" s="216" t="s">
        <v>805</v>
      </c>
      <c r="J141" s="216"/>
      <c r="K141" s="260"/>
    </row>
    <row r="142" spans="2:11" customFormat="1" ht="15" customHeight="1" x14ac:dyDescent="0.2">
      <c r="B142" s="257"/>
      <c r="C142" s="216" t="s">
        <v>827</v>
      </c>
      <c r="D142" s="216"/>
      <c r="E142" s="216"/>
      <c r="F142" s="237" t="s">
        <v>770</v>
      </c>
      <c r="G142" s="216"/>
      <c r="H142" s="216" t="s">
        <v>828</v>
      </c>
      <c r="I142" s="216" t="s">
        <v>805</v>
      </c>
      <c r="J142" s="216"/>
      <c r="K142" s="260"/>
    </row>
    <row r="143" spans="2:11" customFormat="1" ht="15" customHeight="1" x14ac:dyDescent="0.2">
      <c r="B143" s="261"/>
      <c r="C143" s="262"/>
      <c r="D143" s="262"/>
      <c r="E143" s="262"/>
      <c r="F143" s="262"/>
      <c r="G143" s="262"/>
      <c r="H143" s="262"/>
      <c r="I143" s="262"/>
      <c r="J143" s="262"/>
      <c r="K143" s="263"/>
    </row>
    <row r="144" spans="2:11" customFormat="1" ht="18.75" customHeight="1" x14ac:dyDescent="0.2">
      <c r="B144" s="248"/>
      <c r="C144" s="248"/>
      <c r="D144" s="248"/>
      <c r="E144" s="248"/>
      <c r="F144" s="249"/>
      <c r="G144" s="248"/>
      <c r="H144" s="248"/>
      <c r="I144" s="248"/>
      <c r="J144" s="248"/>
      <c r="K144" s="248"/>
    </row>
    <row r="145" spans="2:11" customFormat="1" ht="18.75" customHeight="1" x14ac:dyDescent="0.2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customFormat="1" ht="7.5" customHeight="1" x14ac:dyDescent="0.2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customFormat="1" ht="45" customHeight="1" x14ac:dyDescent="0.2">
      <c r="B147" s="227"/>
      <c r="C147" s="368" t="s">
        <v>829</v>
      </c>
      <c r="D147" s="368"/>
      <c r="E147" s="368"/>
      <c r="F147" s="368"/>
      <c r="G147" s="368"/>
      <c r="H147" s="368"/>
      <c r="I147" s="368"/>
      <c r="J147" s="368"/>
      <c r="K147" s="228"/>
    </row>
    <row r="148" spans="2:11" customFormat="1" ht="17.25" customHeight="1" x14ac:dyDescent="0.2">
      <c r="B148" s="227"/>
      <c r="C148" s="229" t="s">
        <v>764</v>
      </c>
      <c r="D148" s="229"/>
      <c r="E148" s="229"/>
      <c r="F148" s="229" t="s">
        <v>765</v>
      </c>
      <c r="G148" s="230"/>
      <c r="H148" s="229" t="s">
        <v>58</v>
      </c>
      <c r="I148" s="229" t="s">
        <v>61</v>
      </c>
      <c r="J148" s="229" t="s">
        <v>766</v>
      </c>
      <c r="K148" s="228"/>
    </row>
    <row r="149" spans="2:11" customFormat="1" ht="17.25" customHeight="1" x14ac:dyDescent="0.2">
      <c r="B149" s="227"/>
      <c r="C149" s="231" t="s">
        <v>767</v>
      </c>
      <c r="D149" s="231"/>
      <c r="E149" s="231"/>
      <c r="F149" s="232" t="s">
        <v>768</v>
      </c>
      <c r="G149" s="233"/>
      <c r="H149" s="231"/>
      <c r="I149" s="231"/>
      <c r="J149" s="231" t="s">
        <v>769</v>
      </c>
      <c r="K149" s="228"/>
    </row>
    <row r="150" spans="2:11" customFormat="1" ht="5.25" customHeight="1" x14ac:dyDescent="0.2">
      <c r="B150" s="239"/>
      <c r="C150" s="234"/>
      <c r="D150" s="234"/>
      <c r="E150" s="234"/>
      <c r="F150" s="234"/>
      <c r="G150" s="235"/>
      <c r="H150" s="234"/>
      <c r="I150" s="234"/>
      <c r="J150" s="234"/>
      <c r="K150" s="260"/>
    </row>
    <row r="151" spans="2:11" customFormat="1" ht="15" customHeight="1" x14ac:dyDescent="0.2">
      <c r="B151" s="239"/>
      <c r="C151" s="264" t="s">
        <v>773</v>
      </c>
      <c r="D151" s="216"/>
      <c r="E151" s="216"/>
      <c r="F151" s="265" t="s">
        <v>770</v>
      </c>
      <c r="G151" s="216"/>
      <c r="H151" s="264" t="s">
        <v>810</v>
      </c>
      <c r="I151" s="264" t="s">
        <v>772</v>
      </c>
      <c r="J151" s="264">
        <v>120</v>
      </c>
      <c r="K151" s="260"/>
    </row>
    <row r="152" spans="2:11" customFormat="1" ht="15" customHeight="1" x14ac:dyDescent="0.2">
      <c r="B152" s="239"/>
      <c r="C152" s="264" t="s">
        <v>819</v>
      </c>
      <c r="D152" s="216"/>
      <c r="E152" s="216"/>
      <c r="F152" s="265" t="s">
        <v>770</v>
      </c>
      <c r="G152" s="216"/>
      <c r="H152" s="264" t="s">
        <v>830</v>
      </c>
      <c r="I152" s="264" t="s">
        <v>772</v>
      </c>
      <c r="J152" s="264" t="s">
        <v>821</v>
      </c>
      <c r="K152" s="260"/>
    </row>
    <row r="153" spans="2:11" customFormat="1" ht="15" customHeight="1" x14ac:dyDescent="0.2">
      <c r="B153" s="239"/>
      <c r="C153" s="264" t="s">
        <v>88</v>
      </c>
      <c r="D153" s="216"/>
      <c r="E153" s="216"/>
      <c r="F153" s="265" t="s">
        <v>770</v>
      </c>
      <c r="G153" s="216"/>
      <c r="H153" s="264" t="s">
        <v>831</v>
      </c>
      <c r="I153" s="264" t="s">
        <v>772</v>
      </c>
      <c r="J153" s="264" t="s">
        <v>821</v>
      </c>
      <c r="K153" s="260"/>
    </row>
    <row r="154" spans="2:11" customFormat="1" ht="15" customHeight="1" x14ac:dyDescent="0.2">
      <c r="B154" s="239"/>
      <c r="C154" s="264" t="s">
        <v>775</v>
      </c>
      <c r="D154" s="216"/>
      <c r="E154" s="216"/>
      <c r="F154" s="265" t="s">
        <v>776</v>
      </c>
      <c r="G154" s="216"/>
      <c r="H154" s="264" t="s">
        <v>810</v>
      </c>
      <c r="I154" s="264" t="s">
        <v>772</v>
      </c>
      <c r="J154" s="264">
        <v>50</v>
      </c>
      <c r="K154" s="260"/>
    </row>
    <row r="155" spans="2:11" customFormat="1" ht="15" customHeight="1" x14ac:dyDescent="0.2">
      <c r="B155" s="239"/>
      <c r="C155" s="264" t="s">
        <v>778</v>
      </c>
      <c r="D155" s="216"/>
      <c r="E155" s="216"/>
      <c r="F155" s="265" t="s">
        <v>770</v>
      </c>
      <c r="G155" s="216"/>
      <c r="H155" s="264" t="s">
        <v>810</v>
      </c>
      <c r="I155" s="264" t="s">
        <v>780</v>
      </c>
      <c r="J155" s="264"/>
      <c r="K155" s="260"/>
    </row>
    <row r="156" spans="2:11" customFormat="1" ht="15" customHeight="1" x14ac:dyDescent="0.2">
      <c r="B156" s="239"/>
      <c r="C156" s="264" t="s">
        <v>789</v>
      </c>
      <c r="D156" s="216"/>
      <c r="E156" s="216"/>
      <c r="F156" s="265" t="s">
        <v>776</v>
      </c>
      <c r="G156" s="216"/>
      <c r="H156" s="264" t="s">
        <v>810</v>
      </c>
      <c r="I156" s="264" t="s">
        <v>772</v>
      </c>
      <c r="J156" s="264">
        <v>50</v>
      </c>
      <c r="K156" s="260"/>
    </row>
    <row r="157" spans="2:11" customFormat="1" ht="15" customHeight="1" x14ac:dyDescent="0.2">
      <c r="B157" s="239"/>
      <c r="C157" s="264" t="s">
        <v>797</v>
      </c>
      <c r="D157" s="216"/>
      <c r="E157" s="216"/>
      <c r="F157" s="265" t="s">
        <v>776</v>
      </c>
      <c r="G157" s="216"/>
      <c r="H157" s="264" t="s">
        <v>810</v>
      </c>
      <c r="I157" s="264" t="s">
        <v>772</v>
      </c>
      <c r="J157" s="264">
        <v>50</v>
      </c>
      <c r="K157" s="260"/>
    </row>
    <row r="158" spans="2:11" customFormat="1" ht="15" customHeight="1" x14ac:dyDescent="0.2">
      <c r="B158" s="239"/>
      <c r="C158" s="264" t="s">
        <v>795</v>
      </c>
      <c r="D158" s="216"/>
      <c r="E158" s="216"/>
      <c r="F158" s="265" t="s">
        <v>776</v>
      </c>
      <c r="G158" s="216"/>
      <c r="H158" s="264" t="s">
        <v>810</v>
      </c>
      <c r="I158" s="264" t="s">
        <v>772</v>
      </c>
      <c r="J158" s="264">
        <v>50</v>
      </c>
      <c r="K158" s="260"/>
    </row>
    <row r="159" spans="2:11" customFormat="1" ht="15" customHeight="1" x14ac:dyDescent="0.2">
      <c r="B159" s="239"/>
      <c r="C159" s="264" t="s">
        <v>157</v>
      </c>
      <c r="D159" s="216"/>
      <c r="E159" s="216"/>
      <c r="F159" s="265" t="s">
        <v>770</v>
      </c>
      <c r="G159" s="216"/>
      <c r="H159" s="264" t="s">
        <v>832</v>
      </c>
      <c r="I159" s="264" t="s">
        <v>772</v>
      </c>
      <c r="J159" s="264" t="s">
        <v>833</v>
      </c>
      <c r="K159" s="260"/>
    </row>
    <row r="160" spans="2:11" customFormat="1" ht="15" customHeight="1" x14ac:dyDescent="0.2">
      <c r="B160" s="239"/>
      <c r="C160" s="264" t="s">
        <v>834</v>
      </c>
      <c r="D160" s="216"/>
      <c r="E160" s="216"/>
      <c r="F160" s="265" t="s">
        <v>770</v>
      </c>
      <c r="G160" s="216"/>
      <c r="H160" s="264" t="s">
        <v>835</v>
      </c>
      <c r="I160" s="264" t="s">
        <v>805</v>
      </c>
      <c r="J160" s="264"/>
      <c r="K160" s="260"/>
    </row>
    <row r="161" spans="2:11" customFormat="1" ht="15" customHeight="1" x14ac:dyDescent="0.2">
      <c r="B161" s="266"/>
      <c r="C161" s="246"/>
      <c r="D161" s="246"/>
      <c r="E161" s="246"/>
      <c r="F161" s="246"/>
      <c r="G161" s="246"/>
      <c r="H161" s="246"/>
      <c r="I161" s="246"/>
      <c r="J161" s="246"/>
      <c r="K161" s="267"/>
    </row>
    <row r="162" spans="2:11" customFormat="1" ht="18.75" customHeight="1" x14ac:dyDescent="0.2">
      <c r="B162" s="248"/>
      <c r="C162" s="258"/>
      <c r="D162" s="258"/>
      <c r="E162" s="258"/>
      <c r="F162" s="268"/>
      <c r="G162" s="258"/>
      <c r="H162" s="258"/>
      <c r="I162" s="258"/>
      <c r="J162" s="258"/>
      <c r="K162" s="248"/>
    </row>
    <row r="163" spans="2:11" customFormat="1" ht="18.75" customHeight="1" x14ac:dyDescent="0.2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customFormat="1" ht="7.5" customHeight="1" x14ac:dyDescent="0.2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customFormat="1" ht="45" customHeight="1" x14ac:dyDescent="0.2">
      <c r="B165" s="208"/>
      <c r="C165" s="366" t="s">
        <v>836</v>
      </c>
      <c r="D165" s="366"/>
      <c r="E165" s="366"/>
      <c r="F165" s="366"/>
      <c r="G165" s="366"/>
      <c r="H165" s="366"/>
      <c r="I165" s="366"/>
      <c r="J165" s="366"/>
      <c r="K165" s="209"/>
    </row>
    <row r="166" spans="2:11" customFormat="1" ht="17.25" customHeight="1" x14ac:dyDescent="0.2">
      <c r="B166" s="208"/>
      <c r="C166" s="229" t="s">
        <v>764</v>
      </c>
      <c r="D166" s="229"/>
      <c r="E166" s="229"/>
      <c r="F166" s="229" t="s">
        <v>765</v>
      </c>
      <c r="G166" s="269"/>
      <c r="H166" s="270" t="s">
        <v>58</v>
      </c>
      <c r="I166" s="270" t="s">
        <v>61</v>
      </c>
      <c r="J166" s="229" t="s">
        <v>766</v>
      </c>
      <c r="K166" s="209"/>
    </row>
    <row r="167" spans="2:11" customFormat="1" ht="17.25" customHeight="1" x14ac:dyDescent="0.2">
      <c r="B167" s="210"/>
      <c r="C167" s="231" t="s">
        <v>767</v>
      </c>
      <c r="D167" s="231"/>
      <c r="E167" s="231"/>
      <c r="F167" s="232" t="s">
        <v>768</v>
      </c>
      <c r="G167" s="271"/>
      <c r="H167" s="272"/>
      <c r="I167" s="272"/>
      <c r="J167" s="231" t="s">
        <v>769</v>
      </c>
      <c r="K167" s="211"/>
    </row>
    <row r="168" spans="2:11" customFormat="1" ht="5.25" customHeight="1" x14ac:dyDescent="0.2">
      <c r="B168" s="239"/>
      <c r="C168" s="234"/>
      <c r="D168" s="234"/>
      <c r="E168" s="234"/>
      <c r="F168" s="234"/>
      <c r="G168" s="235"/>
      <c r="H168" s="234"/>
      <c r="I168" s="234"/>
      <c r="J168" s="234"/>
      <c r="K168" s="260"/>
    </row>
    <row r="169" spans="2:11" customFormat="1" ht="15" customHeight="1" x14ac:dyDescent="0.2">
      <c r="B169" s="239"/>
      <c r="C169" s="216" t="s">
        <v>773</v>
      </c>
      <c r="D169" s="216"/>
      <c r="E169" s="216"/>
      <c r="F169" s="237" t="s">
        <v>770</v>
      </c>
      <c r="G169" s="216"/>
      <c r="H169" s="216" t="s">
        <v>810</v>
      </c>
      <c r="I169" s="216" t="s">
        <v>772</v>
      </c>
      <c r="J169" s="216">
        <v>120</v>
      </c>
      <c r="K169" s="260"/>
    </row>
    <row r="170" spans="2:11" customFormat="1" ht="15" customHeight="1" x14ac:dyDescent="0.2">
      <c r="B170" s="239"/>
      <c r="C170" s="216" t="s">
        <v>819</v>
      </c>
      <c r="D170" s="216"/>
      <c r="E170" s="216"/>
      <c r="F170" s="237" t="s">
        <v>770</v>
      </c>
      <c r="G170" s="216"/>
      <c r="H170" s="216" t="s">
        <v>820</v>
      </c>
      <c r="I170" s="216" t="s">
        <v>772</v>
      </c>
      <c r="J170" s="216" t="s">
        <v>821</v>
      </c>
      <c r="K170" s="260"/>
    </row>
    <row r="171" spans="2:11" customFormat="1" ht="15" customHeight="1" x14ac:dyDescent="0.2">
      <c r="B171" s="239"/>
      <c r="C171" s="216" t="s">
        <v>88</v>
      </c>
      <c r="D171" s="216"/>
      <c r="E171" s="216"/>
      <c r="F171" s="237" t="s">
        <v>770</v>
      </c>
      <c r="G171" s="216"/>
      <c r="H171" s="216" t="s">
        <v>837</v>
      </c>
      <c r="I171" s="216" t="s">
        <v>772</v>
      </c>
      <c r="J171" s="216" t="s">
        <v>821</v>
      </c>
      <c r="K171" s="260"/>
    </row>
    <row r="172" spans="2:11" customFormat="1" ht="15" customHeight="1" x14ac:dyDescent="0.2">
      <c r="B172" s="239"/>
      <c r="C172" s="216" t="s">
        <v>775</v>
      </c>
      <c r="D172" s="216"/>
      <c r="E172" s="216"/>
      <c r="F172" s="237" t="s">
        <v>776</v>
      </c>
      <c r="G172" s="216"/>
      <c r="H172" s="216" t="s">
        <v>837</v>
      </c>
      <c r="I172" s="216" t="s">
        <v>772</v>
      </c>
      <c r="J172" s="216">
        <v>50</v>
      </c>
      <c r="K172" s="260"/>
    </row>
    <row r="173" spans="2:11" customFormat="1" ht="15" customHeight="1" x14ac:dyDescent="0.2">
      <c r="B173" s="239"/>
      <c r="C173" s="216" t="s">
        <v>778</v>
      </c>
      <c r="D173" s="216"/>
      <c r="E173" s="216"/>
      <c r="F173" s="237" t="s">
        <v>770</v>
      </c>
      <c r="G173" s="216"/>
      <c r="H173" s="216" t="s">
        <v>837</v>
      </c>
      <c r="I173" s="216" t="s">
        <v>780</v>
      </c>
      <c r="J173" s="216"/>
      <c r="K173" s="260"/>
    </row>
    <row r="174" spans="2:11" customFormat="1" ht="15" customHeight="1" x14ac:dyDescent="0.2">
      <c r="B174" s="239"/>
      <c r="C174" s="216" t="s">
        <v>789</v>
      </c>
      <c r="D174" s="216"/>
      <c r="E174" s="216"/>
      <c r="F174" s="237" t="s">
        <v>776</v>
      </c>
      <c r="G174" s="216"/>
      <c r="H174" s="216" t="s">
        <v>837</v>
      </c>
      <c r="I174" s="216" t="s">
        <v>772</v>
      </c>
      <c r="J174" s="216">
        <v>50</v>
      </c>
      <c r="K174" s="260"/>
    </row>
    <row r="175" spans="2:11" customFormat="1" ht="15" customHeight="1" x14ac:dyDescent="0.2">
      <c r="B175" s="239"/>
      <c r="C175" s="216" t="s">
        <v>797</v>
      </c>
      <c r="D175" s="216"/>
      <c r="E175" s="216"/>
      <c r="F175" s="237" t="s">
        <v>776</v>
      </c>
      <c r="G175" s="216"/>
      <c r="H175" s="216" t="s">
        <v>837</v>
      </c>
      <c r="I175" s="216" t="s">
        <v>772</v>
      </c>
      <c r="J175" s="216">
        <v>50</v>
      </c>
      <c r="K175" s="260"/>
    </row>
    <row r="176" spans="2:11" customFormat="1" ht="15" customHeight="1" x14ac:dyDescent="0.2">
      <c r="B176" s="239"/>
      <c r="C176" s="216" t="s">
        <v>795</v>
      </c>
      <c r="D176" s="216"/>
      <c r="E176" s="216"/>
      <c r="F176" s="237" t="s">
        <v>776</v>
      </c>
      <c r="G176" s="216"/>
      <c r="H176" s="216" t="s">
        <v>837</v>
      </c>
      <c r="I176" s="216" t="s">
        <v>772</v>
      </c>
      <c r="J176" s="216">
        <v>50</v>
      </c>
      <c r="K176" s="260"/>
    </row>
    <row r="177" spans="2:11" customFormat="1" ht="15" customHeight="1" x14ac:dyDescent="0.2">
      <c r="B177" s="239"/>
      <c r="C177" s="216" t="s">
        <v>170</v>
      </c>
      <c r="D177" s="216"/>
      <c r="E177" s="216"/>
      <c r="F177" s="237" t="s">
        <v>770</v>
      </c>
      <c r="G177" s="216"/>
      <c r="H177" s="216" t="s">
        <v>838</v>
      </c>
      <c r="I177" s="216" t="s">
        <v>839</v>
      </c>
      <c r="J177" s="216"/>
      <c r="K177" s="260"/>
    </row>
    <row r="178" spans="2:11" customFormat="1" ht="15" customHeight="1" x14ac:dyDescent="0.2">
      <c r="B178" s="239"/>
      <c r="C178" s="216" t="s">
        <v>61</v>
      </c>
      <c r="D178" s="216"/>
      <c r="E178" s="216"/>
      <c r="F178" s="237" t="s">
        <v>770</v>
      </c>
      <c r="G178" s="216"/>
      <c r="H178" s="216" t="s">
        <v>840</v>
      </c>
      <c r="I178" s="216" t="s">
        <v>841</v>
      </c>
      <c r="J178" s="216">
        <v>1</v>
      </c>
      <c r="K178" s="260"/>
    </row>
    <row r="179" spans="2:11" customFormat="1" ht="15" customHeight="1" x14ac:dyDescent="0.2">
      <c r="B179" s="239"/>
      <c r="C179" s="216" t="s">
        <v>57</v>
      </c>
      <c r="D179" s="216"/>
      <c r="E179" s="216"/>
      <c r="F179" s="237" t="s">
        <v>770</v>
      </c>
      <c r="G179" s="216"/>
      <c r="H179" s="216" t="s">
        <v>842</v>
      </c>
      <c r="I179" s="216" t="s">
        <v>772</v>
      </c>
      <c r="J179" s="216">
        <v>20</v>
      </c>
      <c r="K179" s="260"/>
    </row>
    <row r="180" spans="2:11" customFormat="1" ht="15" customHeight="1" x14ac:dyDescent="0.2">
      <c r="B180" s="239"/>
      <c r="C180" s="216" t="s">
        <v>58</v>
      </c>
      <c r="D180" s="216"/>
      <c r="E180" s="216"/>
      <c r="F180" s="237" t="s">
        <v>770</v>
      </c>
      <c r="G180" s="216"/>
      <c r="H180" s="216" t="s">
        <v>843</v>
      </c>
      <c r="I180" s="216" t="s">
        <v>772</v>
      </c>
      <c r="J180" s="216">
        <v>255</v>
      </c>
      <c r="K180" s="260"/>
    </row>
    <row r="181" spans="2:11" customFormat="1" ht="15" customHeight="1" x14ac:dyDescent="0.2">
      <c r="B181" s="239"/>
      <c r="C181" s="216" t="s">
        <v>171</v>
      </c>
      <c r="D181" s="216"/>
      <c r="E181" s="216"/>
      <c r="F181" s="237" t="s">
        <v>770</v>
      </c>
      <c r="G181" s="216"/>
      <c r="H181" s="216" t="s">
        <v>734</v>
      </c>
      <c r="I181" s="216" t="s">
        <v>772</v>
      </c>
      <c r="J181" s="216">
        <v>10</v>
      </c>
      <c r="K181" s="260"/>
    </row>
    <row r="182" spans="2:11" customFormat="1" ht="15" customHeight="1" x14ac:dyDescent="0.2">
      <c r="B182" s="239"/>
      <c r="C182" s="216" t="s">
        <v>172</v>
      </c>
      <c r="D182" s="216"/>
      <c r="E182" s="216"/>
      <c r="F182" s="237" t="s">
        <v>770</v>
      </c>
      <c r="G182" s="216"/>
      <c r="H182" s="216" t="s">
        <v>844</v>
      </c>
      <c r="I182" s="216" t="s">
        <v>805</v>
      </c>
      <c r="J182" s="216"/>
      <c r="K182" s="260"/>
    </row>
    <row r="183" spans="2:11" customFormat="1" ht="15" customHeight="1" x14ac:dyDescent="0.2">
      <c r="B183" s="239"/>
      <c r="C183" s="216" t="s">
        <v>845</v>
      </c>
      <c r="D183" s="216"/>
      <c r="E183" s="216"/>
      <c r="F183" s="237" t="s">
        <v>770</v>
      </c>
      <c r="G183" s="216"/>
      <c r="H183" s="216" t="s">
        <v>846</v>
      </c>
      <c r="I183" s="216" t="s">
        <v>805</v>
      </c>
      <c r="J183" s="216"/>
      <c r="K183" s="260"/>
    </row>
    <row r="184" spans="2:11" customFormat="1" ht="15" customHeight="1" x14ac:dyDescent="0.2">
      <c r="B184" s="239"/>
      <c r="C184" s="216" t="s">
        <v>834</v>
      </c>
      <c r="D184" s="216"/>
      <c r="E184" s="216"/>
      <c r="F184" s="237" t="s">
        <v>770</v>
      </c>
      <c r="G184" s="216"/>
      <c r="H184" s="216" t="s">
        <v>847</v>
      </c>
      <c r="I184" s="216" t="s">
        <v>805</v>
      </c>
      <c r="J184" s="216"/>
      <c r="K184" s="260"/>
    </row>
    <row r="185" spans="2:11" customFormat="1" ht="15" customHeight="1" x14ac:dyDescent="0.2">
      <c r="B185" s="239"/>
      <c r="C185" s="216" t="s">
        <v>174</v>
      </c>
      <c r="D185" s="216"/>
      <c r="E185" s="216"/>
      <c r="F185" s="237" t="s">
        <v>776</v>
      </c>
      <c r="G185" s="216"/>
      <c r="H185" s="216" t="s">
        <v>848</v>
      </c>
      <c r="I185" s="216" t="s">
        <v>772</v>
      </c>
      <c r="J185" s="216">
        <v>50</v>
      </c>
      <c r="K185" s="260"/>
    </row>
    <row r="186" spans="2:11" customFormat="1" ht="15" customHeight="1" x14ac:dyDescent="0.2">
      <c r="B186" s="239"/>
      <c r="C186" s="216" t="s">
        <v>849</v>
      </c>
      <c r="D186" s="216"/>
      <c r="E186" s="216"/>
      <c r="F186" s="237" t="s">
        <v>776</v>
      </c>
      <c r="G186" s="216"/>
      <c r="H186" s="216" t="s">
        <v>850</v>
      </c>
      <c r="I186" s="216" t="s">
        <v>851</v>
      </c>
      <c r="J186" s="216"/>
      <c r="K186" s="260"/>
    </row>
    <row r="187" spans="2:11" customFormat="1" ht="15" customHeight="1" x14ac:dyDescent="0.2">
      <c r="B187" s="239"/>
      <c r="C187" s="216" t="s">
        <v>852</v>
      </c>
      <c r="D187" s="216"/>
      <c r="E187" s="216"/>
      <c r="F187" s="237" t="s">
        <v>776</v>
      </c>
      <c r="G187" s="216"/>
      <c r="H187" s="216" t="s">
        <v>853</v>
      </c>
      <c r="I187" s="216" t="s">
        <v>851</v>
      </c>
      <c r="J187" s="216"/>
      <c r="K187" s="260"/>
    </row>
    <row r="188" spans="2:11" customFormat="1" ht="15" customHeight="1" x14ac:dyDescent="0.2">
      <c r="B188" s="239"/>
      <c r="C188" s="216" t="s">
        <v>854</v>
      </c>
      <c r="D188" s="216"/>
      <c r="E188" s="216"/>
      <c r="F188" s="237" t="s">
        <v>776</v>
      </c>
      <c r="G188" s="216"/>
      <c r="H188" s="216" t="s">
        <v>855</v>
      </c>
      <c r="I188" s="216" t="s">
        <v>851</v>
      </c>
      <c r="J188" s="216"/>
      <c r="K188" s="260"/>
    </row>
    <row r="189" spans="2:11" customFormat="1" ht="15" customHeight="1" x14ac:dyDescent="0.2">
      <c r="B189" s="239"/>
      <c r="C189" s="273" t="s">
        <v>856</v>
      </c>
      <c r="D189" s="216"/>
      <c r="E189" s="216"/>
      <c r="F189" s="237" t="s">
        <v>776</v>
      </c>
      <c r="G189" s="216"/>
      <c r="H189" s="216" t="s">
        <v>857</v>
      </c>
      <c r="I189" s="216" t="s">
        <v>858</v>
      </c>
      <c r="J189" s="274" t="s">
        <v>859</v>
      </c>
      <c r="K189" s="260"/>
    </row>
    <row r="190" spans="2:11" customFormat="1" ht="15" customHeight="1" x14ac:dyDescent="0.2">
      <c r="B190" s="275"/>
      <c r="C190" s="276" t="s">
        <v>860</v>
      </c>
      <c r="D190" s="277"/>
      <c r="E190" s="277"/>
      <c r="F190" s="278" t="s">
        <v>776</v>
      </c>
      <c r="G190" s="277"/>
      <c r="H190" s="277" t="s">
        <v>861</v>
      </c>
      <c r="I190" s="277" t="s">
        <v>858</v>
      </c>
      <c r="J190" s="279" t="s">
        <v>859</v>
      </c>
      <c r="K190" s="280"/>
    </row>
    <row r="191" spans="2:11" customFormat="1" ht="15" customHeight="1" x14ac:dyDescent="0.2">
      <c r="B191" s="239"/>
      <c r="C191" s="273" t="s">
        <v>46</v>
      </c>
      <c r="D191" s="216"/>
      <c r="E191" s="216"/>
      <c r="F191" s="237" t="s">
        <v>770</v>
      </c>
      <c r="G191" s="216"/>
      <c r="H191" s="213" t="s">
        <v>862</v>
      </c>
      <c r="I191" s="216" t="s">
        <v>863</v>
      </c>
      <c r="J191" s="216"/>
      <c r="K191" s="260"/>
    </row>
    <row r="192" spans="2:11" customFormat="1" ht="15" customHeight="1" x14ac:dyDescent="0.2">
      <c r="B192" s="239"/>
      <c r="C192" s="273" t="s">
        <v>864</v>
      </c>
      <c r="D192" s="216"/>
      <c r="E192" s="216"/>
      <c r="F192" s="237" t="s">
        <v>770</v>
      </c>
      <c r="G192" s="216"/>
      <c r="H192" s="216" t="s">
        <v>865</v>
      </c>
      <c r="I192" s="216" t="s">
        <v>805</v>
      </c>
      <c r="J192" s="216"/>
      <c r="K192" s="260"/>
    </row>
    <row r="193" spans="2:11" customFormat="1" ht="15" customHeight="1" x14ac:dyDescent="0.2">
      <c r="B193" s="239"/>
      <c r="C193" s="273" t="s">
        <v>866</v>
      </c>
      <c r="D193" s="216"/>
      <c r="E193" s="216"/>
      <c r="F193" s="237" t="s">
        <v>770</v>
      </c>
      <c r="G193" s="216"/>
      <c r="H193" s="216" t="s">
        <v>867</v>
      </c>
      <c r="I193" s="216" t="s">
        <v>805</v>
      </c>
      <c r="J193" s="216"/>
      <c r="K193" s="260"/>
    </row>
    <row r="194" spans="2:11" customFormat="1" ht="15" customHeight="1" x14ac:dyDescent="0.2">
      <c r="B194" s="239"/>
      <c r="C194" s="273" t="s">
        <v>868</v>
      </c>
      <c r="D194" s="216"/>
      <c r="E194" s="216"/>
      <c r="F194" s="237" t="s">
        <v>776</v>
      </c>
      <c r="G194" s="216"/>
      <c r="H194" s="216" t="s">
        <v>869</v>
      </c>
      <c r="I194" s="216" t="s">
        <v>805</v>
      </c>
      <c r="J194" s="216"/>
      <c r="K194" s="260"/>
    </row>
    <row r="195" spans="2:11" customFormat="1" ht="15" customHeight="1" x14ac:dyDescent="0.2">
      <c r="B195" s="266"/>
      <c r="C195" s="281"/>
      <c r="D195" s="246"/>
      <c r="E195" s="246"/>
      <c r="F195" s="246"/>
      <c r="G195" s="246"/>
      <c r="H195" s="246"/>
      <c r="I195" s="246"/>
      <c r="J195" s="246"/>
      <c r="K195" s="267"/>
    </row>
    <row r="196" spans="2:11" customFormat="1" ht="18.75" customHeight="1" x14ac:dyDescent="0.2">
      <c r="B196" s="248"/>
      <c r="C196" s="258"/>
      <c r="D196" s="258"/>
      <c r="E196" s="258"/>
      <c r="F196" s="268"/>
      <c r="G196" s="258"/>
      <c r="H196" s="258"/>
      <c r="I196" s="258"/>
      <c r="J196" s="258"/>
      <c r="K196" s="248"/>
    </row>
    <row r="197" spans="2:11" customFormat="1" ht="18.75" customHeight="1" x14ac:dyDescent="0.2">
      <c r="B197" s="248"/>
      <c r="C197" s="258"/>
      <c r="D197" s="258"/>
      <c r="E197" s="258"/>
      <c r="F197" s="268"/>
      <c r="G197" s="258"/>
      <c r="H197" s="258"/>
      <c r="I197" s="258"/>
      <c r="J197" s="258"/>
      <c r="K197" s="248"/>
    </row>
    <row r="198" spans="2:11" customFormat="1" ht="18.75" customHeight="1" x14ac:dyDescent="0.2"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</row>
    <row r="199" spans="2:11" customFormat="1" ht="13.5" x14ac:dyDescent="0.2">
      <c r="B199" s="205"/>
      <c r="C199" s="206"/>
      <c r="D199" s="206"/>
      <c r="E199" s="206"/>
      <c r="F199" s="206"/>
      <c r="G199" s="206"/>
      <c r="H199" s="206"/>
      <c r="I199" s="206"/>
      <c r="J199" s="206"/>
      <c r="K199" s="207"/>
    </row>
    <row r="200" spans="2:11" customFormat="1" ht="21" x14ac:dyDescent="0.2">
      <c r="B200" s="208"/>
      <c r="C200" s="366" t="s">
        <v>870</v>
      </c>
      <c r="D200" s="366"/>
      <c r="E200" s="366"/>
      <c r="F200" s="366"/>
      <c r="G200" s="366"/>
      <c r="H200" s="366"/>
      <c r="I200" s="366"/>
      <c r="J200" s="366"/>
      <c r="K200" s="209"/>
    </row>
    <row r="201" spans="2:11" customFormat="1" ht="25.5" customHeight="1" x14ac:dyDescent="0.3">
      <c r="B201" s="208"/>
      <c r="C201" s="282" t="s">
        <v>871</v>
      </c>
      <c r="D201" s="282"/>
      <c r="E201" s="282"/>
      <c r="F201" s="282" t="s">
        <v>872</v>
      </c>
      <c r="G201" s="283"/>
      <c r="H201" s="367" t="s">
        <v>873</v>
      </c>
      <c r="I201" s="367"/>
      <c r="J201" s="367"/>
      <c r="K201" s="209"/>
    </row>
    <row r="202" spans="2:11" customFormat="1" ht="5.25" customHeight="1" x14ac:dyDescent="0.2">
      <c r="B202" s="239"/>
      <c r="C202" s="234"/>
      <c r="D202" s="234"/>
      <c r="E202" s="234"/>
      <c r="F202" s="234"/>
      <c r="G202" s="258"/>
      <c r="H202" s="234"/>
      <c r="I202" s="234"/>
      <c r="J202" s="234"/>
      <c r="K202" s="260"/>
    </row>
    <row r="203" spans="2:11" customFormat="1" ht="15" customHeight="1" x14ac:dyDescent="0.2">
      <c r="B203" s="239"/>
      <c r="C203" s="216" t="s">
        <v>863</v>
      </c>
      <c r="D203" s="216"/>
      <c r="E203" s="216"/>
      <c r="F203" s="237" t="s">
        <v>47</v>
      </c>
      <c r="G203" s="216"/>
      <c r="H203" s="365" t="s">
        <v>874</v>
      </c>
      <c r="I203" s="365"/>
      <c r="J203" s="365"/>
      <c r="K203" s="260"/>
    </row>
    <row r="204" spans="2:11" customFormat="1" ht="15" customHeight="1" x14ac:dyDescent="0.2">
      <c r="B204" s="239"/>
      <c r="C204" s="216"/>
      <c r="D204" s="216"/>
      <c r="E204" s="216"/>
      <c r="F204" s="237" t="s">
        <v>48</v>
      </c>
      <c r="G204" s="216"/>
      <c r="H204" s="365" t="s">
        <v>875</v>
      </c>
      <c r="I204" s="365"/>
      <c r="J204" s="365"/>
      <c r="K204" s="260"/>
    </row>
    <row r="205" spans="2:11" customFormat="1" ht="15" customHeight="1" x14ac:dyDescent="0.2">
      <c r="B205" s="239"/>
      <c r="C205" s="216"/>
      <c r="D205" s="216"/>
      <c r="E205" s="216"/>
      <c r="F205" s="237" t="s">
        <v>51</v>
      </c>
      <c r="G205" s="216"/>
      <c r="H205" s="365" t="s">
        <v>876</v>
      </c>
      <c r="I205" s="365"/>
      <c r="J205" s="365"/>
      <c r="K205" s="260"/>
    </row>
    <row r="206" spans="2:11" customFormat="1" ht="15" customHeight="1" x14ac:dyDescent="0.2">
      <c r="B206" s="239"/>
      <c r="C206" s="216"/>
      <c r="D206" s="216"/>
      <c r="E206" s="216"/>
      <c r="F206" s="237" t="s">
        <v>49</v>
      </c>
      <c r="G206" s="216"/>
      <c r="H206" s="365" t="s">
        <v>877</v>
      </c>
      <c r="I206" s="365"/>
      <c r="J206" s="365"/>
      <c r="K206" s="260"/>
    </row>
    <row r="207" spans="2:11" customFormat="1" ht="15" customHeight="1" x14ac:dyDescent="0.2">
      <c r="B207" s="239"/>
      <c r="C207" s="216"/>
      <c r="D207" s="216"/>
      <c r="E207" s="216"/>
      <c r="F207" s="237" t="s">
        <v>50</v>
      </c>
      <c r="G207" s="216"/>
      <c r="H207" s="365" t="s">
        <v>878</v>
      </c>
      <c r="I207" s="365"/>
      <c r="J207" s="365"/>
      <c r="K207" s="260"/>
    </row>
    <row r="208" spans="2:11" customFormat="1" ht="15" customHeight="1" x14ac:dyDescent="0.2">
      <c r="B208" s="239"/>
      <c r="C208" s="216"/>
      <c r="D208" s="216"/>
      <c r="E208" s="216"/>
      <c r="F208" s="237"/>
      <c r="G208" s="216"/>
      <c r="H208" s="216"/>
      <c r="I208" s="216"/>
      <c r="J208" s="216"/>
      <c r="K208" s="260"/>
    </row>
    <row r="209" spans="2:11" customFormat="1" ht="15" customHeight="1" x14ac:dyDescent="0.2">
      <c r="B209" s="239"/>
      <c r="C209" s="216" t="s">
        <v>817</v>
      </c>
      <c r="D209" s="216"/>
      <c r="E209" s="216"/>
      <c r="F209" s="237" t="s">
        <v>82</v>
      </c>
      <c r="G209" s="216"/>
      <c r="H209" s="365" t="s">
        <v>879</v>
      </c>
      <c r="I209" s="365"/>
      <c r="J209" s="365"/>
      <c r="K209" s="260"/>
    </row>
    <row r="210" spans="2:11" customFormat="1" ht="15" customHeight="1" x14ac:dyDescent="0.2">
      <c r="B210" s="239"/>
      <c r="C210" s="216"/>
      <c r="D210" s="216"/>
      <c r="E210" s="216"/>
      <c r="F210" s="237" t="s">
        <v>715</v>
      </c>
      <c r="G210" s="216"/>
      <c r="H210" s="365" t="s">
        <v>716</v>
      </c>
      <c r="I210" s="365"/>
      <c r="J210" s="365"/>
      <c r="K210" s="260"/>
    </row>
    <row r="211" spans="2:11" customFormat="1" ht="15" customHeight="1" x14ac:dyDescent="0.2">
      <c r="B211" s="239"/>
      <c r="C211" s="216"/>
      <c r="D211" s="216"/>
      <c r="E211" s="216"/>
      <c r="F211" s="237" t="s">
        <v>713</v>
      </c>
      <c r="G211" s="216"/>
      <c r="H211" s="365" t="s">
        <v>880</v>
      </c>
      <c r="I211" s="365"/>
      <c r="J211" s="365"/>
      <c r="K211" s="260"/>
    </row>
    <row r="212" spans="2:11" customFormat="1" ht="15" customHeight="1" x14ac:dyDescent="0.2">
      <c r="B212" s="284"/>
      <c r="C212" s="216"/>
      <c r="D212" s="216"/>
      <c r="E212" s="216"/>
      <c r="F212" s="237" t="s">
        <v>546</v>
      </c>
      <c r="G212" s="273"/>
      <c r="H212" s="364" t="s">
        <v>91</v>
      </c>
      <c r="I212" s="364"/>
      <c r="J212" s="364"/>
      <c r="K212" s="285"/>
    </row>
    <row r="213" spans="2:11" customFormat="1" ht="15" customHeight="1" x14ac:dyDescent="0.2">
      <c r="B213" s="284"/>
      <c r="C213" s="216"/>
      <c r="D213" s="216"/>
      <c r="E213" s="216"/>
      <c r="F213" s="237" t="s">
        <v>717</v>
      </c>
      <c r="G213" s="273"/>
      <c r="H213" s="364" t="s">
        <v>881</v>
      </c>
      <c r="I213" s="364"/>
      <c r="J213" s="364"/>
      <c r="K213" s="285"/>
    </row>
    <row r="214" spans="2:11" customFormat="1" ht="15" customHeight="1" x14ac:dyDescent="0.2">
      <c r="B214" s="284"/>
      <c r="C214" s="216"/>
      <c r="D214" s="216"/>
      <c r="E214" s="216"/>
      <c r="F214" s="237"/>
      <c r="G214" s="273"/>
      <c r="H214" s="264"/>
      <c r="I214" s="264"/>
      <c r="J214" s="264"/>
      <c r="K214" s="285"/>
    </row>
    <row r="215" spans="2:11" customFormat="1" ht="15" customHeight="1" x14ac:dyDescent="0.2">
      <c r="B215" s="284"/>
      <c r="C215" s="216" t="s">
        <v>841</v>
      </c>
      <c r="D215" s="216"/>
      <c r="E215" s="216"/>
      <c r="F215" s="237">
        <v>1</v>
      </c>
      <c r="G215" s="273"/>
      <c r="H215" s="364" t="s">
        <v>882</v>
      </c>
      <c r="I215" s="364"/>
      <c r="J215" s="364"/>
      <c r="K215" s="285"/>
    </row>
    <row r="216" spans="2:11" customFormat="1" ht="15" customHeight="1" x14ac:dyDescent="0.2">
      <c r="B216" s="284"/>
      <c r="C216" s="216"/>
      <c r="D216" s="216"/>
      <c r="E216" s="216"/>
      <c r="F216" s="237">
        <v>2</v>
      </c>
      <c r="G216" s="273"/>
      <c r="H216" s="364" t="s">
        <v>883</v>
      </c>
      <c r="I216" s="364"/>
      <c r="J216" s="364"/>
      <c r="K216" s="285"/>
    </row>
    <row r="217" spans="2:11" customFormat="1" ht="15" customHeight="1" x14ac:dyDescent="0.2">
      <c r="B217" s="284"/>
      <c r="C217" s="216"/>
      <c r="D217" s="216"/>
      <c r="E217" s="216"/>
      <c r="F217" s="237">
        <v>3</v>
      </c>
      <c r="G217" s="273"/>
      <c r="H217" s="364" t="s">
        <v>884</v>
      </c>
      <c r="I217" s="364"/>
      <c r="J217" s="364"/>
      <c r="K217" s="285"/>
    </row>
    <row r="218" spans="2:11" customFormat="1" ht="15" customHeight="1" x14ac:dyDescent="0.2">
      <c r="B218" s="284"/>
      <c r="C218" s="216"/>
      <c r="D218" s="216"/>
      <c r="E218" s="216"/>
      <c r="F218" s="237">
        <v>4</v>
      </c>
      <c r="G218" s="273"/>
      <c r="H218" s="364" t="s">
        <v>885</v>
      </c>
      <c r="I218" s="364"/>
      <c r="J218" s="364"/>
      <c r="K218" s="285"/>
    </row>
    <row r="219" spans="2:11" customFormat="1" ht="12.75" customHeight="1" x14ac:dyDescent="0.2">
      <c r="B219" s="286"/>
      <c r="C219" s="287"/>
      <c r="D219" s="287"/>
      <c r="E219" s="287"/>
      <c r="F219" s="287"/>
      <c r="G219" s="287"/>
      <c r="H219" s="287"/>
      <c r="I219" s="287"/>
      <c r="J219" s="287"/>
      <c r="K219" s="288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opLeftCell="A11" zoomScale="70" zoomScaleNormal="70" workbookViewId="0">
      <selection activeCell="AI70" sqref="AI7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 x14ac:dyDescent="0.2"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S2" s="18" t="s">
        <v>6</v>
      </c>
      <c r="BT2" s="18" t="s">
        <v>7</v>
      </c>
    </row>
    <row r="3" spans="1:74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 x14ac:dyDescent="0.2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 x14ac:dyDescent="0.2">
      <c r="B5" s="21"/>
      <c r="D5" s="25" t="s">
        <v>13</v>
      </c>
      <c r="K5" s="330" t="s">
        <v>14</v>
      </c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R5" s="21"/>
      <c r="BE5" s="327" t="s">
        <v>15</v>
      </c>
      <c r="BS5" s="18" t="s">
        <v>6</v>
      </c>
    </row>
    <row r="6" spans="1:74" ht="36.950000000000003" customHeight="1" x14ac:dyDescent="0.2">
      <c r="B6" s="21"/>
      <c r="D6" s="27" t="s">
        <v>16</v>
      </c>
      <c r="K6" s="331" t="s">
        <v>17</v>
      </c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R6" s="21"/>
      <c r="BE6" s="328"/>
      <c r="BS6" s="18" t="s">
        <v>6</v>
      </c>
    </row>
    <row r="7" spans="1:74" ht="12" customHeight="1" x14ac:dyDescent="0.2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28"/>
      <c r="BS7" s="18" t="s">
        <v>6</v>
      </c>
    </row>
    <row r="8" spans="1:74" ht="12" customHeight="1" x14ac:dyDescent="0.2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28"/>
      <c r="BS8" s="18" t="s">
        <v>6</v>
      </c>
    </row>
    <row r="9" spans="1:74" ht="14.45" customHeight="1" x14ac:dyDescent="0.2">
      <c r="B9" s="21"/>
      <c r="AR9" s="21"/>
      <c r="BE9" s="328"/>
      <c r="BS9" s="18" t="s">
        <v>6</v>
      </c>
    </row>
    <row r="10" spans="1:74" ht="12" customHeight="1" x14ac:dyDescent="0.2">
      <c r="B10" s="21"/>
      <c r="D10" s="28" t="s">
        <v>25</v>
      </c>
      <c r="AK10" s="28" t="s">
        <v>26</v>
      </c>
      <c r="AN10" s="26" t="s">
        <v>27</v>
      </c>
      <c r="AR10" s="21"/>
      <c r="BE10" s="328"/>
      <c r="BS10" s="18" t="s">
        <v>6</v>
      </c>
    </row>
    <row r="11" spans="1:74" ht="18.399999999999999" customHeight="1" x14ac:dyDescent="0.2">
      <c r="B11" s="21"/>
      <c r="E11" s="26" t="s">
        <v>28</v>
      </c>
      <c r="AK11" s="28" t="s">
        <v>29</v>
      </c>
      <c r="AN11" s="26" t="s">
        <v>30</v>
      </c>
      <c r="AR11" s="21"/>
      <c r="BE11" s="328"/>
      <c r="BS11" s="18" t="s">
        <v>6</v>
      </c>
    </row>
    <row r="12" spans="1:74" ht="6.95" customHeight="1" x14ac:dyDescent="0.2">
      <c r="B12" s="21"/>
      <c r="AR12" s="21"/>
      <c r="BE12" s="328"/>
      <c r="BS12" s="18" t="s">
        <v>6</v>
      </c>
    </row>
    <row r="13" spans="1:74" ht="12" customHeight="1" x14ac:dyDescent="0.2">
      <c r="B13" s="21"/>
      <c r="D13" s="28" t="s">
        <v>31</v>
      </c>
      <c r="AK13" s="28" t="s">
        <v>26</v>
      </c>
      <c r="AN13" s="30" t="s">
        <v>32</v>
      </c>
      <c r="AR13" s="21"/>
      <c r="BE13" s="328"/>
      <c r="BS13" s="18" t="s">
        <v>6</v>
      </c>
    </row>
    <row r="14" spans="1:74" ht="12.75" x14ac:dyDescent="0.2">
      <c r="B14" s="21"/>
      <c r="E14" s="332" t="s">
        <v>32</v>
      </c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28" t="s">
        <v>29</v>
      </c>
      <c r="AN14" s="30" t="s">
        <v>32</v>
      </c>
      <c r="AR14" s="21"/>
      <c r="BE14" s="328"/>
      <c r="BS14" s="18" t="s">
        <v>6</v>
      </c>
    </row>
    <row r="15" spans="1:74" ht="6.95" customHeight="1" x14ac:dyDescent="0.2">
      <c r="B15" s="21"/>
      <c r="AR15" s="21"/>
      <c r="BE15" s="328"/>
      <c r="BS15" s="18" t="s">
        <v>4</v>
      </c>
    </row>
    <row r="16" spans="1:74" ht="12" customHeight="1" x14ac:dyDescent="0.2">
      <c r="B16" s="21"/>
      <c r="D16" s="28" t="s">
        <v>33</v>
      </c>
      <c r="AK16" s="28" t="s">
        <v>26</v>
      </c>
      <c r="AN16" s="26" t="s">
        <v>34</v>
      </c>
      <c r="AR16" s="21"/>
      <c r="BE16" s="328"/>
      <c r="BS16" s="18" t="s">
        <v>4</v>
      </c>
    </row>
    <row r="17" spans="2:71" ht="18.399999999999999" customHeight="1" x14ac:dyDescent="0.2">
      <c r="B17" s="21"/>
      <c r="E17" s="26" t="s">
        <v>35</v>
      </c>
      <c r="AK17" s="28" t="s">
        <v>29</v>
      </c>
      <c r="AN17" s="26" t="s">
        <v>36</v>
      </c>
      <c r="AR17" s="21"/>
      <c r="BE17" s="328"/>
      <c r="BS17" s="18" t="s">
        <v>37</v>
      </c>
    </row>
    <row r="18" spans="2:71" ht="6.95" customHeight="1" x14ac:dyDescent="0.2">
      <c r="B18" s="21"/>
      <c r="AR18" s="21"/>
      <c r="BE18" s="328"/>
      <c r="BS18" s="18" t="s">
        <v>6</v>
      </c>
    </row>
    <row r="19" spans="2:71" ht="12" customHeight="1" x14ac:dyDescent="0.2">
      <c r="B19" s="21"/>
      <c r="D19" s="28" t="s">
        <v>38</v>
      </c>
      <c r="AK19" s="28" t="s">
        <v>26</v>
      </c>
      <c r="AN19" s="26" t="s">
        <v>19</v>
      </c>
      <c r="AR19" s="21"/>
      <c r="BE19" s="328"/>
      <c r="BS19" s="18" t="s">
        <v>6</v>
      </c>
    </row>
    <row r="20" spans="2:71" ht="18.399999999999999" customHeight="1" x14ac:dyDescent="0.2">
      <c r="B20" s="21"/>
      <c r="E20" s="26" t="s">
        <v>39</v>
      </c>
      <c r="AK20" s="28" t="s">
        <v>29</v>
      </c>
      <c r="AN20" s="26" t="s">
        <v>19</v>
      </c>
      <c r="AR20" s="21"/>
      <c r="BE20" s="328"/>
      <c r="BS20" s="18" t="s">
        <v>37</v>
      </c>
    </row>
    <row r="21" spans="2:71" ht="6.95" customHeight="1" x14ac:dyDescent="0.2">
      <c r="B21" s="21"/>
      <c r="AR21" s="21"/>
      <c r="BE21" s="328"/>
    </row>
    <row r="22" spans="2:71" ht="12" customHeight="1" x14ac:dyDescent="0.2">
      <c r="B22" s="21"/>
      <c r="D22" s="28" t="s">
        <v>40</v>
      </c>
      <c r="AR22" s="21"/>
      <c r="BE22" s="328"/>
    </row>
    <row r="23" spans="2:71" ht="47.25" customHeight="1" x14ac:dyDescent="0.2">
      <c r="B23" s="21"/>
      <c r="E23" s="334" t="s">
        <v>41</v>
      </c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R23" s="21"/>
      <c r="BE23" s="328"/>
    </row>
    <row r="24" spans="2:71" ht="6.95" customHeight="1" x14ac:dyDescent="0.2">
      <c r="B24" s="21"/>
      <c r="AR24" s="21"/>
      <c r="BE24" s="328"/>
    </row>
    <row r="25" spans="2:71" ht="6.95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28"/>
    </row>
    <row r="26" spans="2:71" s="1" customFormat="1" ht="25.9" customHeight="1" x14ac:dyDescent="0.2">
      <c r="B26" s="33"/>
      <c r="D26" s="34" t="s">
        <v>42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35">
        <f>ROUND(AG54,2)</f>
        <v>0</v>
      </c>
      <c r="AL26" s="336"/>
      <c r="AM26" s="336"/>
      <c r="AN26" s="336"/>
      <c r="AO26" s="336"/>
      <c r="AR26" s="33"/>
      <c r="BE26" s="328"/>
    </row>
    <row r="27" spans="2:71" s="1" customFormat="1" ht="6.95" customHeight="1" x14ac:dyDescent="0.2">
      <c r="B27" s="33"/>
      <c r="AR27" s="33"/>
      <c r="BE27" s="328"/>
    </row>
    <row r="28" spans="2:71" s="1" customFormat="1" ht="12.75" x14ac:dyDescent="0.2">
      <c r="B28" s="33"/>
      <c r="L28" s="337" t="s">
        <v>43</v>
      </c>
      <c r="M28" s="337"/>
      <c r="N28" s="337"/>
      <c r="O28" s="337"/>
      <c r="P28" s="337"/>
      <c r="W28" s="337" t="s">
        <v>44</v>
      </c>
      <c r="X28" s="337"/>
      <c r="Y28" s="337"/>
      <c r="Z28" s="337"/>
      <c r="AA28" s="337"/>
      <c r="AB28" s="337"/>
      <c r="AC28" s="337"/>
      <c r="AD28" s="337"/>
      <c r="AE28" s="337"/>
      <c r="AK28" s="337" t="s">
        <v>45</v>
      </c>
      <c r="AL28" s="337"/>
      <c r="AM28" s="337"/>
      <c r="AN28" s="337"/>
      <c r="AO28" s="337"/>
      <c r="AR28" s="33"/>
      <c r="BE28" s="328"/>
    </row>
    <row r="29" spans="2:71" s="2" customFormat="1" ht="14.45" customHeight="1" x14ac:dyDescent="0.2">
      <c r="B29" s="37"/>
      <c r="D29" s="28" t="s">
        <v>46</v>
      </c>
      <c r="F29" s="28" t="s">
        <v>47</v>
      </c>
      <c r="L29" s="320">
        <v>0.21</v>
      </c>
      <c r="M29" s="321"/>
      <c r="N29" s="321"/>
      <c r="O29" s="321"/>
      <c r="P29" s="321"/>
      <c r="W29" s="322">
        <f>ROUND(AZ54, 2)</f>
        <v>0</v>
      </c>
      <c r="X29" s="321"/>
      <c r="Y29" s="321"/>
      <c r="Z29" s="321"/>
      <c r="AA29" s="321"/>
      <c r="AB29" s="321"/>
      <c r="AC29" s="321"/>
      <c r="AD29" s="321"/>
      <c r="AE29" s="321"/>
      <c r="AK29" s="322">
        <f>ROUND(AV54, 2)</f>
        <v>0</v>
      </c>
      <c r="AL29" s="321"/>
      <c r="AM29" s="321"/>
      <c r="AN29" s="321"/>
      <c r="AO29" s="321"/>
      <c r="AR29" s="37"/>
      <c r="BE29" s="329"/>
    </row>
    <row r="30" spans="2:71" s="2" customFormat="1" ht="14.45" customHeight="1" x14ac:dyDescent="0.2">
      <c r="B30" s="37"/>
      <c r="F30" s="28" t="s">
        <v>48</v>
      </c>
      <c r="L30" s="320">
        <v>0.12</v>
      </c>
      <c r="M30" s="321"/>
      <c r="N30" s="321"/>
      <c r="O30" s="321"/>
      <c r="P30" s="321"/>
      <c r="W30" s="322">
        <f>ROUND(BA54, 2)</f>
        <v>0</v>
      </c>
      <c r="X30" s="321"/>
      <c r="Y30" s="321"/>
      <c r="Z30" s="321"/>
      <c r="AA30" s="321"/>
      <c r="AB30" s="321"/>
      <c r="AC30" s="321"/>
      <c r="AD30" s="321"/>
      <c r="AE30" s="321"/>
      <c r="AK30" s="322">
        <f>ROUND(AW54, 2)</f>
        <v>0</v>
      </c>
      <c r="AL30" s="321"/>
      <c r="AM30" s="321"/>
      <c r="AN30" s="321"/>
      <c r="AO30" s="321"/>
      <c r="AR30" s="37"/>
      <c r="BE30" s="329"/>
    </row>
    <row r="31" spans="2:71" s="2" customFormat="1" ht="14.45" hidden="1" customHeight="1" x14ac:dyDescent="0.2">
      <c r="B31" s="37"/>
      <c r="F31" s="28" t="s">
        <v>49</v>
      </c>
      <c r="L31" s="320">
        <v>0.21</v>
      </c>
      <c r="M31" s="321"/>
      <c r="N31" s="321"/>
      <c r="O31" s="321"/>
      <c r="P31" s="321"/>
      <c r="W31" s="322">
        <f>ROUND(BB54, 2)</f>
        <v>0</v>
      </c>
      <c r="X31" s="321"/>
      <c r="Y31" s="321"/>
      <c r="Z31" s="321"/>
      <c r="AA31" s="321"/>
      <c r="AB31" s="321"/>
      <c r="AC31" s="321"/>
      <c r="AD31" s="321"/>
      <c r="AE31" s="321"/>
      <c r="AK31" s="322">
        <v>0</v>
      </c>
      <c r="AL31" s="321"/>
      <c r="AM31" s="321"/>
      <c r="AN31" s="321"/>
      <c r="AO31" s="321"/>
      <c r="AR31" s="37"/>
      <c r="BE31" s="329"/>
    </row>
    <row r="32" spans="2:71" s="2" customFormat="1" ht="14.45" hidden="1" customHeight="1" x14ac:dyDescent="0.2">
      <c r="B32" s="37"/>
      <c r="F32" s="28" t="s">
        <v>50</v>
      </c>
      <c r="L32" s="320">
        <v>0.12</v>
      </c>
      <c r="M32" s="321"/>
      <c r="N32" s="321"/>
      <c r="O32" s="321"/>
      <c r="P32" s="321"/>
      <c r="W32" s="322">
        <f>ROUND(BC54, 2)</f>
        <v>0</v>
      </c>
      <c r="X32" s="321"/>
      <c r="Y32" s="321"/>
      <c r="Z32" s="321"/>
      <c r="AA32" s="321"/>
      <c r="AB32" s="321"/>
      <c r="AC32" s="321"/>
      <c r="AD32" s="321"/>
      <c r="AE32" s="321"/>
      <c r="AK32" s="322">
        <v>0</v>
      </c>
      <c r="AL32" s="321"/>
      <c r="AM32" s="321"/>
      <c r="AN32" s="321"/>
      <c r="AO32" s="321"/>
      <c r="AR32" s="37"/>
      <c r="BE32" s="329"/>
    </row>
    <row r="33" spans="2:44" s="2" customFormat="1" ht="14.45" hidden="1" customHeight="1" x14ac:dyDescent="0.2">
      <c r="B33" s="37"/>
      <c r="F33" s="28" t="s">
        <v>51</v>
      </c>
      <c r="L33" s="320">
        <v>0</v>
      </c>
      <c r="M33" s="321"/>
      <c r="N33" s="321"/>
      <c r="O33" s="321"/>
      <c r="P33" s="321"/>
      <c r="W33" s="322">
        <f>ROUND(BD54, 2)</f>
        <v>0</v>
      </c>
      <c r="X33" s="321"/>
      <c r="Y33" s="321"/>
      <c r="Z33" s="321"/>
      <c r="AA33" s="321"/>
      <c r="AB33" s="321"/>
      <c r="AC33" s="321"/>
      <c r="AD33" s="321"/>
      <c r="AE33" s="321"/>
      <c r="AK33" s="322">
        <v>0</v>
      </c>
      <c r="AL33" s="321"/>
      <c r="AM33" s="321"/>
      <c r="AN33" s="321"/>
      <c r="AO33" s="321"/>
      <c r="AR33" s="37"/>
    </row>
    <row r="34" spans="2:44" s="1" customFormat="1" ht="6.95" customHeight="1" x14ac:dyDescent="0.2">
      <c r="B34" s="33"/>
      <c r="AR34" s="33"/>
    </row>
    <row r="35" spans="2:44" s="1" customFormat="1" ht="25.9" customHeight="1" x14ac:dyDescent="0.2">
      <c r="B35" s="33"/>
      <c r="C35" s="38"/>
      <c r="D35" s="39" t="s">
        <v>52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53</v>
      </c>
      <c r="U35" s="40"/>
      <c r="V35" s="40"/>
      <c r="W35" s="40"/>
      <c r="X35" s="326" t="s">
        <v>54</v>
      </c>
      <c r="Y35" s="324"/>
      <c r="Z35" s="324"/>
      <c r="AA35" s="324"/>
      <c r="AB35" s="324"/>
      <c r="AC35" s="40"/>
      <c r="AD35" s="40"/>
      <c r="AE35" s="40"/>
      <c r="AF35" s="40"/>
      <c r="AG35" s="40"/>
      <c r="AH35" s="40"/>
      <c r="AI35" s="40"/>
      <c r="AJ35" s="40"/>
      <c r="AK35" s="323">
        <f>SUM(AK26:AK33)</f>
        <v>0</v>
      </c>
      <c r="AL35" s="324"/>
      <c r="AM35" s="324"/>
      <c r="AN35" s="324"/>
      <c r="AO35" s="325"/>
      <c r="AP35" s="38"/>
      <c r="AQ35" s="38"/>
      <c r="AR35" s="33"/>
    </row>
    <row r="36" spans="2:44" s="1" customFormat="1" ht="6.95" customHeight="1" x14ac:dyDescent="0.2">
      <c r="B36" s="33"/>
      <c r="AR36" s="33"/>
    </row>
    <row r="37" spans="2:44" s="1" customFormat="1" ht="6.95" customHeight="1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 x14ac:dyDescent="0.2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 x14ac:dyDescent="0.2">
      <c r="B42" s="33"/>
      <c r="C42" s="22" t="s">
        <v>55</v>
      </c>
      <c r="AR42" s="33"/>
    </row>
    <row r="43" spans="2:44" s="1" customFormat="1" ht="6.95" customHeight="1" x14ac:dyDescent="0.2">
      <c r="B43" s="33"/>
      <c r="AR43" s="33"/>
    </row>
    <row r="44" spans="2:44" s="3" customFormat="1" ht="12" customHeight="1" x14ac:dyDescent="0.2">
      <c r="B44" s="46"/>
      <c r="C44" s="28" t="s">
        <v>13</v>
      </c>
      <c r="L44" s="3" t="str">
        <f>K5</f>
        <v>024026Av3</v>
      </c>
      <c r="AR44" s="46"/>
    </row>
    <row r="45" spans="2:44" s="4" customFormat="1" ht="36.950000000000003" customHeight="1" x14ac:dyDescent="0.2">
      <c r="B45" s="47"/>
      <c r="C45" s="48" t="s">
        <v>16</v>
      </c>
      <c r="L45" s="340" t="str">
        <f>K6</f>
        <v>PK Hořín – rekonstrukce svodidel VPK a MPK - DZS</v>
      </c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R45" s="47"/>
    </row>
    <row r="46" spans="2:44" s="1" customFormat="1" ht="6.95" customHeight="1" x14ac:dyDescent="0.2">
      <c r="B46" s="33"/>
      <c r="AR46" s="33"/>
    </row>
    <row r="47" spans="2:44" s="1" customFormat="1" ht="12" customHeight="1" x14ac:dyDescent="0.2">
      <c r="B47" s="33"/>
      <c r="C47" s="28" t="s">
        <v>21</v>
      </c>
      <c r="L47" s="49" t="str">
        <f>IF(K8="","",K8)</f>
        <v>VD Vraňany – Hořín, objekt plavebních komor</v>
      </c>
      <c r="AI47" s="28" t="s">
        <v>23</v>
      </c>
      <c r="AM47" s="342" t="str">
        <f>IF(AN8= "","",AN8)</f>
        <v>16. 1. 2026</v>
      </c>
      <c r="AN47" s="342"/>
      <c r="AR47" s="33"/>
    </row>
    <row r="48" spans="2:44" s="1" customFormat="1" ht="6.95" customHeight="1" x14ac:dyDescent="0.2">
      <c r="B48" s="33"/>
      <c r="AR48" s="33"/>
    </row>
    <row r="49" spans="1:91" s="1" customFormat="1" ht="15.2" customHeight="1" x14ac:dyDescent="0.2">
      <c r="B49" s="33"/>
      <c r="C49" s="28" t="s">
        <v>25</v>
      </c>
      <c r="L49" s="3" t="str">
        <f>IF(E11= "","",E11)</f>
        <v>Povodí Vltavy, státní podnik</v>
      </c>
      <c r="AI49" s="28" t="s">
        <v>33</v>
      </c>
      <c r="AM49" s="354" t="str">
        <f>IF(E17="","",E17)</f>
        <v>AQUATIS a. s.</v>
      </c>
      <c r="AN49" s="355"/>
      <c r="AO49" s="355"/>
      <c r="AP49" s="355"/>
      <c r="AR49" s="33"/>
      <c r="AS49" s="350" t="s">
        <v>56</v>
      </c>
      <c r="AT49" s="35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 x14ac:dyDescent="0.2">
      <c r="B50" s="33"/>
      <c r="C50" s="28" t="s">
        <v>31</v>
      </c>
      <c r="L50" s="3" t="str">
        <f>IF(E14= "Vyplň údaj","",E14)</f>
        <v/>
      </c>
      <c r="AI50" s="28" t="s">
        <v>38</v>
      </c>
      <c r="AM50" s="354" t="str">
        <f>IF(E20="","",E20)</f>
        <v>Ing. Jaroslav Hladík</v>
      </c>
      <c r="AN50" s="355"/>
      <c r="AO50" s="355"/>
      <c r="AP50" s="355"/>
      <c r="AR50" s="33"/>
      <c r="AS50" s="352"/>
      <c r="AT50" s="353"/>
      <c r="BD50" s="54"/>
    </row>
    <row r="51" spans="1:91" s="1" customFormat="1" ht="10.9" customHeight="1" x14ac:dyDescent="0.2">
      <c r="B51" s="33"/>
      <c r="AR51" s="33"/>
      <c r="AS51" s="352"/>
      <c r="AT51" s="353"/>
      <c r="BD51" s="54"/>
    </row>
    <row r="52" spans="1:91" s="1" customFormat="1" ht="29.25" customHeight="1" x14ac:dyDescent="0.2">
      <c r="B52" s="33"/>
      <c r="C52" s="356" t="s">
        <v>57</v>
      </c>
      <c r="D52" s="357"/>
      <c r="E52" s="357"/>
      <c r="F52" s="357"/>
      <c r="G52" s="357"/>
      <c r="H52" s="55"/>
      <c r="I52" s="359" t="s">
        <v>58</v>
      </c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8" t="s">
        <v>59</v>
      </c>
      <c r="AH52" s="357"/>
      <c r="AI52" s="357"/>
      <c r="AJ52" s="357"/>
      <c r="AK52" s="357"/>
      <c r="AL52" s="357"/>
      <c r="AM52" s="357"/>
      <c r="AN52" s="359" t="s">
        <v>60</v>
      </c>
      <c r="AO52" s="357"/>
      <c r="AP52" s="357"/>
      <c r="AQ52" s="56" t="s">
        <v>61</v>
      </c>
      <c r="AR52" s="33"/>
      <c r="AS52" s="57" t="s">
        <v>62</v>
      </c>
      <c r="AT52" s="58" t="s">
        <v>63</v>
      </c>
      <c r="AU52" s="58" t="s">
        <v>64</v>
      </c>
      <c r="AV52" s="58" t="s">
        <v>65</v>
      </c>
      <c r="AW52" s="58" t="s">
        <v>66</v>
      </c>
      <c r="AX52" s="58" t="s">
        <v>67</v>
      </c>
      <c r="AY52" s="58" t="s">
        <v>68</v>
      </c>
      <c r="AZ52" s="58" t="s">
        <v>69</v>
      </c>
      <c r="BA52" s="58" t="s">
        <v>70</v>
      </c>
      <c r="BB52" s="58" t="s">
        <v>71</v>
      </c>
      <c r="BC52" s="58" t="s">
        <v>72</v>
      </c>
      <c r="BD52" s="59" t="s">
        <v>73</v>
      </c>
    </row>
    <row r="53" spans="1:91" s="1" customFormat="1" ht="10.9" customHeight="1" x14ac:dyDescent="0.2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 x14ac:dyDescent="0.2">
      <c r="B54" s="61"/>
      <c r="C54" s="62" t="s">
        <v>74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48">
        <f>ROUND(AG55+AG58,2)</f>
        <v>0</v>
      </c>
      <c r="AH54" s="348"/>
      <c r="AI54" s="348"/>
      <c r="AJ54" s="348"/>
      <c r="AK54" s="348"/>
      <c r="AL54" s="348"/>
      <c r="AM54" s="348"/>
      <c r="AN54" s="349">
        <f t="shared" ref="AN54:AN62" si="0">SUM(AG54,AT54)</f>
        <v>0</v>
      </c>
      <c r="AO54" s="349"/>
      <c r="AP54" s="349"/>
      <c r="AQ54" s="65" t="s">
        <v>19</v>
      </c>
      <c r="AR54" s="61"/>
      <c r="AS54" s="66">
        <f>ROUND(AS55+AS58,2)</f>
        <v>0</v>
      </c>
      <c r="AT54" s="67">
        <f t="shared" ref="AT54:AT62" si="1">ROUND(SUM(AV54:AW54),2)</f>
        <v>0</v>
      </c>
      <c r="AU54" s="68">
        <f>ROUND(AU55+AU58,5)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ROUND(AZ55+AZ58,2)</f>
        <v>0</v>
      </c>
      <c r="BA54" s="67">
        <f>ROUND(BA55+BA58,2)</f>
        <v>0</v>
      </c>
      <c r="BB54" s="67">
        <f>ROUND(BB55+BB58,2)</f>
        <v>0</v>
      </c>
      <c r="BC54" s="67">
        <f>ROUND(BC55+BC58,2)</f>
        <v>0</v>
      </c>
      <c r="BD54" s="69">
        <f>ROUND(BD55+BD58,2)</f>
        <v>0</v>
      </c>
      <c r="BS54" s="70" t="s">
        <v>75</v>
      </c>
      <c r="BT54" s="70" t="s">
        <v>76</v>
      </c>
      <c r="BU54" s="71" t="s">
        <v>77</v>
      </c>
      <c r="BV54" s="70" t="s">
        <v>78</v>
      </c>
      <c r="BW54" s="70" t="s">
        <v>5</v>
      </c>
      <c r="BX54" s="70" t="s">
        <v>79</v>
      </c>
      <c r="CL54" s="70" t="s">
        <v>19</v>
      </c>
    </row>
    <row r="55" spans="1:91" s="6" customFormat="1" ht="24.75" customHeight="1" x14ac:dyDescent="0.2">
      <c r="B55" s="72"/>
      <c r="C55" s="73"/>
      <c r="D55" s="346" t="s">
        <v>80</v>
      </c>
      <c r="E55" s="346"/>
      <c r="F55" s="346"/>
      <c r="G55" s="346"/>
      <c r="H55" s="346"/>
      <c r="I55" s="74"/>
      <c r="J55" s="346" t="s">
        <v>81</v>
      </c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3">
        <f>ROUND(SUM(AG56:AG57),2)</f>
        <v>0</v>
      </c>
      <c r="AH55" s="344"/>
      <c r="AI55" s="344"/>
      <c r="AJ55" s="344"/>
      <c r="AK55" s="344"/>
      <c r="AL55" s="344"/>
      <c r="AM55" s="344"/>
      <c r="AN55" s="345">
        <f t="shared" si="0"/>
        <v>0</v>
      </c>
      <c r="AO55" s="344"/>
      <c r="AP55" s="344"/>
      <c r="AQ55" s="75" t="s">
        <v>82</v>
      </c>
      <c r="AR55" s="72"/>
      <c r="AS55" s="76">
        <f>ROUND(SUM(AS56:AS57),2)</f>
        <v>0</v>
      </c>
      <c r="AT55" s="77">
        <f t="shared" si="1"/>
        <v>0</v>
      </c>
      <c r="AU55" s="78">
        <f>ROUND(SUM(AU56:AU57),5)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ROUND(SUM(AZ56:AZ57),2)</f>
        <v>0</v>
      </c>
      <c r="BA55" s="77">
        <f>ROUND(SUM(BA56:BA57),2)</f>
        <v>0</v>
      </c>
      <c r="BB55" s="77">
        <f>ROUND(SUM(BB56:BB57),2)</f>
        <v>0</v>
      </c>
      <c r="BC55" s="77">
        <f>ROUND(SUM(BC56:BC57),2)</f>
        <v>0</v>
      </c>
      <c r="BD55" s="79">
        <f>ROUND(SUM(BD56:BD57),2)</f>
        <v>0</v>
      </c>
      <c r="BS55" s="80" t="s">
        <v>75</v>
      </c>
      <c r="BT55" s="80" t="s">
        <v>83</v>
      </c>
      <c r="BU55" s="80" t="s">
        <v>77</v>
      </c>
      <c r="BV55" s="80" t="s">
        <v>78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3" customFormat="1" ht="23.25" customHeight="1" x14ac:dyDescent="0.2">
      <c r="A56" s="81" t="s">
        <v>86</v>
      </c>
      <c r="B56" s="46"/>
      <c r="C56" s="9"/>
      <c r="D56" s="9"/>
      <c r="E56" s="347" t="s">
        <v>87</v>
      </c>
      <c r="F56" s="347"/>
      <c r="G56" s="347"/>
      <c r="H56" s="347"/>
      <c r="I56" s="347"/>
      <c r="J56" s="9"/>
      <c r="K56" s="347" t="s">
        <v>81</v>
      </c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38">
        <f>'SO 01 - Rekonstrukce horn...'!J32</f>
        <v>0</v>
      </c>
      <c r="AH56" s="339"/>
      <c r="AI56" s="339"/>
      <c r="AJ56" s="339"/>
      <c r="AK56" s="339"/>
      <c r="AL56" s="339"/>
      <c r="AM56" s="339"/>
      <c r="AN56" s="338">
        <f t="shared" si="0"/>
        <v>0</v>
      </c>
      <c r="AO56" s="339"/>
      <c r="AP56" s="339"/>
      <c r="AQ56" s="82" t="s">
        <v>88</v>
      </c>
      <c r="AR56" s="46"/>
      <c r="AS56" s="83">
        <v>0</v>
      </c>
      <c r="AT56" s="84">
        <f t="shared" si="1"/>
        <v>0</v>
      </c>
      <c r="AU56" s="85">
        <f>'SO 01 - Rekonstrukce horn...'!P94</f>
        <v>0</v>
      </c>
      <c r="AV56" s="84">
        <f>'SO 01 - Rekonstrukce horn...'!J35</f>
        <v>0</v>
      </c>
      <c r="AW56" s="84">
        <f>'SO 01 - Rekonstrukce horn...'!J36</f>
        <v>0</v>
      </c>
      <c r="AX56" s="84">
        <f>'SO 01 - Rekonstrukce horn...'!J37</f>
        <v>0</v>
      </c>
      <c r="AY56" s="84">
        <f>'SO 01 - Rekonstrukce horn...'!J38</f>
        <v>0</v>
      </c>
      <c r="AZ56" s="84">
        <f>'SO 01 - Rekonstrukce horn...'!F35</f>
        <v>0</v>
      </c>
      <c r="BA56" s="84">
        <f>'SO 01 - Rekonstrukce horn...'!F36</f>
        <v>0</v>
      </c>
      <c r="BB56" s="84">
        <f>'SO 01 - Rekonstrukce horn...'!F37</f>
        <v>0</v>
      </c>
      <c r="BC56" s="84">
        <f>'SO 01 - Rekonstrukce horn...'!F38</f>
        <v>0</v>
      </c>
      <c r="BD56" s="86">
        <f>'SO 01 - Rekonstrukce horn...'!F39</f>
        <v>0</v>
      </c>
      <c r="BT56" s="26" t="s">
        <v>85</v>
      </c>
      <c r="BV56" s="26" t="s">
        <v>78</v>
      </c>
      <c r="BW56" s="26" t="s">
        <v>89</v>
      </c>
      <c r="BX56" s="26" t="s">
        <v>84</v>
      </c>
      <c r="CL56" s="26" t="s">
        <v>19</v>
      </c>
    </row>
    <row r="57" spans="1:91" s="3" customFormat="1" ht="16.5" customHeight="1" x14ac:dyDescent="0.2">
      <c r="A57" s="81" t="s">
        <v>86</v>
      </c>
      <c r="B57" s="46"/>
      <c r="C57" s="9"/>
      <c r="D57" s="9"/>
      <c r="E57" s="347" t="s">
        <v>90</v>
      </c>
      <c r="F57" s="347"/>
      <c r="G57" s="347"/>
      <c r="H57" s="347"/>
      <c r="I57" s="347"/>
      <c r="J57" s="9"/>
      <c r="K57" s="347" t="s">
        <v>91</v>
      </c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38">
        <f>'VON 01 - Vedlejší a ostat...'!J32</f>
        <v>0</v>
      </c>
      <c r="AH57" s="339"/>
      <c r="AI57" s="339"/>
      <c r="AJ57" s="339"/>
      <c r="AK57" s="339"/>
      <c r="AL57" s="339"/>
      <c r="AM57" s="339"/>
      <c r="AN57" s="338">
        <f t="shared" si="0"/>
        <v>0</v>
      </c>
      <c r="AO57" s="339"/>
      <c r="AP57" s="339"/>
      <c r="AQ57" s="82" t="s">
        <v>88</v>
      </c>
      <c r="AR57" s="46"/>
      <c r="AS57" s="83">
        <v>0</v>
      </c>
      <c r="AT57" s="84">
        <f t="shared" si="1"/>
        <v>0</v>
      </c>
      <c r="AU57" s="85">
        <f>'VON 01 - Vedlejší a ostat...'!P86</f>
        <v>0</v>
      </c>
      <c r="AV57" s="84">
        <f>'VON 01 - Vedlejší a ostat...'!J35</f>
        <v>0</v>
      </c>
      <c r="AW57" s="84">
        <f>'VON 01 - Vedlejší a ostat...'!J36</f>
        <v>0</v>
      </c>
      <c r="AX57" s="84">
        <f>'VON 01 - Vedlejší a ostat...'!J37</f>
        <v>0</v>
      </c>
      <c r="AY57" s="84">
        <f>'VON 01 - Vedlejší a ostat...'!J38</f>
        <v>0</v>
      </c>
      <c r="AZ57" s="84">
        <f>'VON 01 - Vedlejší a ostat...'!F35</f>
        <v>0</v>
      </c>
      <c r="BA57" s="84">
        <f>'VON 01 - Vedlejší a ostat...'!F36</f>
        <v>0</v>
      </c>
      <c r="BB57" s="84">
        <f>'VON 01 - Vedlejší a ostat...'!F37</f>
        <v>0</v>
      </c>
      <c r="BC57" s="84">
        <f>'VON 01 - Vedlejší a ostat...'!F38</f>
        <v>0</v>
      </c>
      <c r="BD57" s="86">
        <f>'VON 01 - Vedlejší a ostat...'!F39</f>
        <v>0</v>
      </c>
      <c r="BT57" s="26" t="s">
        <v>85</v>
      </c>
      <c r="BV57" s="26" t="s">
        <v>78</v>
      </c>
      <c r="BW57" s="26" t="s">
        <v>92</v>
      </c>
      <c r="BX57" s="26" t="s">
        <v>84</v>
      </c>
      <c r="CL57" s="26" t="s">
        <v>19</v>
      </c>
    </row>
    <row r="58" spans="1:91" s="6" customFormat="1" ht="16.5" customHeight="1" x14ac:dyDescent="0.2">
      <c r="B58" s="72"/>
      <c r="C58" s="73"/>
      <c r="D58" s="346" t="s">
        <v>93</v>
      </c>
      <c r="E58" s="346"/>
      <c r="F58" s="346"/>
      <c r="G58" s="346"/>
      <c r="H58" s="346"/>
      <c r="I58" s="74"/>
      <c r="J58" s="346" t="s">
        <v>94</v>
      </c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3">
        <f>ROUND(SUM(AG59:AG62),2)</f>
        <v>0</v>
      </c>
      <c r="AH58" s="344"/>
      <c r="AI58" s="344"/>
      <c r="AJ58" s="344"/>
      <c r="AK58" s="344"/>
      <c r="AL58" s="344"/>
      <c r="AM58" s="344"/>
      <c r="AN58" s="345">
        <f t="shared" si="0"/>
        <v>0</v>
      </c>
      <c r="AO58" s="344"/>
      <c r="AP58" s="344"/>
      <c r="AQ58" s="75" t="s">
        <v>82</v>
      </c>
      <c r="AR58" s="72"/>
      <c r="AS58" s="76">
        <f>ROUND(SUM(AS59:AS62),2)</f>
        <v>0</v>
      </c>
      <c r="AT58" s="77">
        <f t="shared" si="1"/>
        <v>0</v>
      </c>
      <c r="AU58" s="78">
        <f>ROUND(SUM(AU59:AU62),5)</f>
        <v>0</v>
      </c>
      <c r="AV58" s="77">
        <f>ROUND(AZ58*L29,2)</f>
        <v>0</v>
      </c>
      <c r="AW58" s="77">
        <f>ROUND(BA58*L30,2)</f>
        <v>0</v>
      </c>
      <c r="AX58" s="77">
        <f>ROUND(BB58*L29,2)</f>
        <v>0</v>
      </c>
      <c r="AY58" s="77">
        <f>ROUND(BC58*L30,2)</f>
        <v>0</v>
      </c>
      <c r="AZ58" s="77">
        <f>ROUND(SUM(AZ59:AZ62),2)</f>
        <v>0</v>
      </c>
      <c r="BA58" s="77">
        <f>ROUND(SUM(BA59:BA62),2)</f>
        <v>0</v>
      </c>
      <c r="BB58" s="77">
        <f>ROUND(SUM(BB59:BB62),2)</f>
        <v>0</v>
      </c>
      <c r="BC58" s="77">
        <f>ROUND(SUM(BC59:BC62),2)</f>
        <v>0</v>
      </c>
      <c r="BD58" s="79">
        <f>ROUND(SUM(BD59:BD62),2)</f>
        <v>0</v>
      </c>
      <c r="BS58" s="80" t="s">
        <v>75</v>
      </c>
      <c r="BT58" s="80" t="s">
        <v>83</v>
      </c>
      <c r="BU58" s="80" t="s">
        <v>77</v>
      </c>
      <c r="BV58" s="80" t="s">
        <v>78</v>
      </c>
      <c r="BW58" s="80" t="s">
        <v>95</v>
      </c>
      <c r="BX58" s="80" t="s">
        <v>5</v>
      </c>
      <c r="CL58" s="80" t="s">
        <v>19</v>
      </c>
      <c r="CM58" s="80" t="s">
        <v>85</v>
      </c>
    </row>
    <row r="59" spans="1:91" s="3" customFormat="1" ht="23.25" customHeight="1" x14ac:dyDescent="0.2">
      <c r="A59" s="81" t="s">
        <v>86</v>
      </c>
      <c r="B59" s="46"/>
      <c r="C59" s="9"/>
      <c r="D59" s="9"/>
      <c r="E59" s="347" t="s">
        <v>96</v>
      </c>
      <c r="F59" s="347"/>
      <c r="G59" s="347"/>
      <c r="H59" s="347"/>
      <c r="I59" s="347"/>
      <c r="J59" s="9"/>
      <c r="K59" s="347" t="s">
        <v>97</v>
      </c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38">
        <f>'SO 02.1 - Oprava opeření ...'!J32</f>
        <v>0</v>
      </c>
      <c r="AH59" s="339"/>
      <c r="AI59" s="339"/>
      <c r="AJ59" s="339"/>
      <c r="AK59" s="339"/>
      <c r="AL59" s="339"/>
      <c r="AM59" s="339"/>
      <c r="AN59" s="338">
        <f t="shared" si="0"/>
        <v>0</v>
      </c>
      <c r="AO59" s="339"/>
      <c r="AP59" s="339"/>
      <c r="AQ59" s="82" t="s">
        <v>88</v>
      </c>
      <c r="AR59" s="46"/>
      <c r="AS59" s="83">
        <v>0</v>
      </c>
      <c r="AT59" s="84">
        <f t="shared" si="1"/>
        <v>0</v>
      </c>
      <c r="AU59" s="85">
        <f>'SO 02.1 - Oprava opeření ...'!P89</f>
        <v>0</v>
      </c>
      <c r="AV59" s="84">
        <f>'SO 02.1 - Oprava opeření ...'!J35</f>
        <v>0</v>
      </c>
      <c r="AW59" s="84">
        <f>'SO 02.1 - Oprava opeření ...'!J36</f>
        <v>0</v>
      </c>
      <c r="AX59" s="84">
        <f>'SO 02.1 - Oprava opeření ...'!J37</f>
        <v>0</v>
      </c>
      <c r="AY59" s="84">
        <f>'SO 02.1 - Oprava opeření ...'!J38</f>
        <v>0</v>
      </c>
      <c r="AZ59" s="84">
        <f>'SO 02.1 - Oprava opeření ...'!F35</f>
        <v>0</v>
      </c>
      <c r="BA59" s="84">
        <f>'SO 02.1 - Oprava opeření ...'!F36</f>
        <v>0</v>
      </c>
      <c r="BB59" s="84">
        <f>'SO 02.1 - Oprava opeření ...'!F37</f>
        <v>0</v>
      </c>
      <c r="BC59" s="84">
        <f>'SO 02.1 - Oprava opeření ...'!F38</f>
        <v>0</v>
      </c>
      <c r="BD59" s="86">
        <f>'SO 02.1 - Oprava opeření ...'!F39</f>
        <v>0</v>
      </c>
      <c r="BT59" s="26" t="s">
        <v>85</v>
      </c>
      <c r="BV59" s="26" t="s">
        <v>78</v>
      </c>
      <c r="BW59" s="26" t="s">
        <v>98</v>
      </c>
      <c r="BX59" s="26" t="s">
        <v>95</v>
      </c>
      <c r="CL59" s="26" t="s">
        <v>19</v>
      </c>
    </row>
    <row r="60" spans="1:91" s="3" customFormat="1" ht="16.5" customHeight="1" x14ac:dyDescent="0.2">
      <c r="A60" s="81" t="s">
        <v>86</v>
      </c>
      <c r="B60" s="46"/>
      <c r="C60" s="9"/>
      <c r="D60" s="9"/>
      <c r="E60" s="347" t="s">
        <v>99</v>
      </c>
      <c r="F60" s="347"/>
      <c r="G60" s="347"/>
      <c r="H60" s="347"/>
      <c r="I60" s="347"/>
      <c r="J60" s="9"/>
      <c r="K60" s="347" t="s">
        <v>100</v>
      </c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38">
        <f>'SO 02.2 - Oprava dolního ...'!J32</f>
        <v>0</v>
      </c>
      <c r="AH60" s="339"/>
      <c r="AI60" s="339"/>
      <c r="AJ60" s="339"/>
      <c r="AK60" s="339"/>
      <c r="AL60" s="339"/>
      <c r="AM60" s="339"/>
      <c r="AN60" s="338">
        <f t="shared" si="0"/>
        <v>0</v>
      </c>
      <c r="AO60" s="339"/>
      <c r="AP60" s="339"/>
      <c r="AQ60" s="82" t="s">
        <v>88</v>
      </c>
      <c r="AR60" s="46"/>
      <c r="AS60" s="83">
        <v>0</v>
      </c>
      <c r="AT60" s="84">
        <f t="shared" si="1"/>
        <v>0</v>
      </c>
      <c r="AU60" s="85">
        <f>'SO 02.2 - Oprava dolního ...'!P93</f>
        <v>0</v>
      </c>
      <c r="AV60" s="84">
        <f>'SO 02.2 - Oprava dolního ...'!J35</f>
        <v>0</v>
      </c>
      <c r="AW60" s="84">
        <f>'SO 02.2 - Oprava dolního ...'!J36</f>
        <v>0</v>
      </c>
      <c r="AX60" s="84">
        <f>'SO 02.2 - Oprava dolního ...'!J37</f>
        <v>0</v>
      </c>
      <c r="AY60" s="84">
        <f>'SO 02.2 - Oprava dolního ...'!J38</f>
        <v>0</v>
      </c>
      <c r="AZ60" s="84">
        <f>'SO 02.2 - Oprava dolního ...'!F35</f>
        <v>0</v>
      </c>
      <c r="BA60" s="84">
        <f>'SO 02.2 - Oprava dolního ...'!F36</f>
        <v>0</v>
      </c>
      <c r="BB60" s="84">
        <f>'SO 02.2 - Oprava dolního ...'!F37</f>
        <v>0</v>
      </c>
      <c r="BC60" s="84">
        <f>'SO 02.2 - Oprava dolního ...'!F38</f>
        <v>0</v>
      </c>
      <c r="BD60" s="86">
        <f>'SO 02.2 - Oprava dolního ...'!F39</f>
        <v>0</v>
      </c>
      <c r="BT60" s="26" t="s">
        <v>85</v>
      </c>
      <c r="BV60" s="26" t="s">
        <v>78</v>
      </c>
      <c r="BW60" s="26" t="s">
        <v>101</v>
      </c>
      <c r="BX60" s="26" t="s">
        <v>95</v>
      </c>
      <c r="CL60" s="26" t="s">
        <v>19</v>
      </c>
    </row>
    <row r="61" spans="1:91" s="3" customFormat="1" ht="16.5" customHeight="1" x14ac:dyDescent="0.2">
      <c r="A61" s="81" t="s">
        <v>86</v>
      </c>
      <c r="B61" s="46"/>
      <c r="C61" s="9"/>
      <c r="D61" s="9"/>
      <c r="E61" s="347" t="s">
        <v>102</v>
      </c>
      <c r="F61" s="347"/>
      <c r="G61" s="347"/>
      <c r="H61" s="347"/>
      <c r="I61" s="347"/>
      <c r="J61" s="9"/>
      <c r="K61" s="347" t="s">
        <v>103</v>
      </c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38">
        <f>'SO 02.3 - Oprava dolního ...'!J32</f>
        <v>0</v>
      </c>
      <c r="AH61" s="339"/>
      <c r="AI61" s="339"/>
      <c r="AJ61" s="339"/>
      <c r="AK61" s="339"/>
      <c r="AL61" s="339"/>
      <c r="AM61" s="339"/>
      <c r="AN61" s="338">
        <f t="shared" si="0"/>
        <v>0</v>
      </c>
      <c r="AO61" s="339"/>
      <c r="AP61" s="339"/>
      <c r="AQ61" s="82" t="s">
        <v>88</v>
      </c>
      <c r="AR61" s="46"/>
      <c r="AS61" s="83">
        <v>0</v>
      </c>
      <c r="AT61" s="84">
        <f t="shared" si="1"/>
        <v>0</v>
      </c>
      <c r="AU61" s="85">
        <f>'SO 02.3 - Oprava dolního ...'!P93</f>
        <v>0</v>
      </c>
      <c r="AV61" s="84">
        <f>'SO 02.3 - Oprava dolního ...'!J35</f>
        <v>0</v>
      </c>
      <c r="AW61" s="84">
        <f>'SO 02.3 - Oprava dolního ...'!J36</f>
        <v>0</v>
      </c>
      <c r="AX61" s="84">
        <f>'SO 02.3 - Oprava dolního ...'!J37</f>
        <v>0</v>
      </c>
      <c r="AY61" s="84">
        <f>'SO 02.3 - Oprava dolního ...'!J38</f>
        <v>0</v>
      </c>
      <c r="AZ61" s="84">
        <f>'SO 02.3 - Oprava dolního ...'!F35</f>
        <v>0</v>
      </c>
      <c r="BA61" s="84">
        <f>'SO 02.3 - Oprava dolního ...'!F36</f>
        <v>0</v>
      </c>
      <c r="BB61" s="84">
        <f>'SO 02.3 - Oprava dolního ...'!F37</f>
        <v>0</v>
      </c>
      <c r="BC61" s="84">
        <f>'SO 02.3 - Oprava dolního ...'!F38</f>
        <v>0</v>
      </c>
      <c r="BD61" s="86">
        <f>'SO 02.3 - Oprava dolního ...'!F39</f>
        <v>0</v>
      </c>
      <c r="BT61" s="26" t="s">
        <v>85</v>
      </c>
      <c r="BV61" s="26" t="s">
        <v>78</v>
      </c>
      <c r="BW61" s="26" t="s">
        <v>104</v>
      </c>
      <c r="BX61" s="26" t="s">
        <v>95</v>
      </c>
      <c r="CL61" s="26" t="s">
        <v>19</v>
      </c>
    </row>
    <row r="62" spans="1:91" s="3" customFormat="1" ht="16.5" customHeight="1" x14ac:dyDescent="0.2">
      <c r="A62" s="81" t="s">
        <v>86</v>
      </c>
      <c r="B62" s="46"/>
      <c r="C62" s="9"/>
      <c r="D62" s="9"/>
      <c r="E62" s="347" t="s">
        <v>105</v>
      </c>
      <c r="F62" s="347"/>
      <c r="G62" s="347"/>
      <c r="H62" s="347"/>
      <c r="I62" s="347"/>
      <c r="J62" s="9"/>
      <c r="K62" s="347" t="s">
        <v>91</v>
      </c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38">
        <f>'VON 02 - Vedlejší a ostat...'!J32</f>
        <v>0</v>
      </c>
      <c r="AH62" s="339"/>
      <c r="AI62" s="339"/>
      <c r="AJ62" s="339"/>
      <c r="AK62" s="339"/>
      <c r="AL62" s="339"/>
      <c r="AM62" s="339"/>
      <c r="AN62" s="338">
        <f t="shared" si="0"/>
        <v>0</v>
      </c>
      <c r="AO62" s="339"/>
      <c r="AP62" s="339"/>
      <c r="AQ62" s="82" t="s">
        <v>88</v>
      </c>
      <c r="AR62" s="46"/>
      <c r="AS62" s="87">
        <v>0</v>
      </c>
      <c r="AT62" s="88">
        <f t="shared" si="1"/>
        <v>0</v>
      </c>
      <c r="AU62" s="89">
        <f>'VON 02 - Vedlejší a ostat...'!P86</f>
        <v>0</v>
      </c>
      <c r="AV62" s="88">
        <f>'VON 02 - Vedlejší a ostat...'!J35</f>
        <v>0</v>
      </c>
      <c r="AW62" s="88">
        <f>'VON 02 - Vedlejší a ostat...'!J36</f>
        <v>0</v>
      </c>
      <c r="AX62" s="88">
        <f>'VON 02 - Vedlejší a ostat...'!J37</f>
        <v>0</v>
      </c>
      <c r="AY62" s="88">
        <f>'VON 02 - Vedlejší a ostat...'!J38</f>
        <v>0</v>
      </c>
      <c r="AZ62" s="88">
        <f>'VON 02 - Vedlejší a ostat...'!F35</f>
        <v>0</v>
      </c>
      <c r="BA62" s="88">
        <f>'VON 02 - Vedlejší a ostat...'!F36</f>
        <v>0</v>
      </c>
      <c r="BB62" s="88">
        <f>'VON 02 - Vedlejší a ostat...'!F37</f>
        <v>0</v>
      </c>
      <c r="BC62" s="88">
        <f>'VON 02 - Vedlejší a ostat...'!F38</f>
        <v>0</v>
      </c>
      <c r="BD62" s="90">
        <f>'VON 02 - Vedlejší a ostat...'!F39</f>
        <v>0</v>
      </c>
      <c r="BT62" s="26" t="s">
        <v>85</v>
      </c>
      <c r="BV62" s="26" t="s">
        <v>78</v>
      </c>
      <c r="BW62" s="26" t="s">
        <v>106</v>
      </c>
      <c r="BX62" s="26" t="s">
        <v>95</v>
      </c>
      <c r="CL62" s="26" t="s">
        <v>19</v>
      </c>
    </row>
    <row r="63" spans="1:91" s="1" customFormat="1" ht="30" customHeight="1" x14ac:dyDescent="0.2">
      <c r="B63" s="33"/>
      <c r="AR63" s="33"/>
    </row>
    <row r="64" spans="1:91" s="1" customFormat="1" ht="6.95" customHeight="1" x14ac:dyDescent="0.2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33"/>
    </row>
  </sheetData>
  <sheetProtection algorithmName="SHA-512" hashValue="71+T3v491d4t1pbmrb3V03MUHmUtFUKvn1JG9S2u+VYK/nfVERQL3cPIaVAV9x4nKLQ7dF89DXeak58qBFnBvg==" saltValue="CxoXmHyKdN5vgRcXb7LvZu48PNNQdZLTqKa3EzEmYT60nleVoqTOy/F87WqfHXNYhP4Qv/5Yi3+ZJi0lc5ayCA==" spinCount="100000" sheet="1" objects="1" scenarios="1" formatColumns="0" formatRows="0"/>
  <mergeCells count="70">
    <mergeCell ref="AS49:AT51"/>
    <mergeCell ref="AM49:AP49"/>
    <mergeCell ref="AM50:AP50"/>
    <mergeCell ref="C52:G52"/>
    <mergeCell ref="AG52:AM52"/>
    <mergeCell ref="AN52:AP52"/>
    <mergeCell ref="I52:AF52"/>
    <mergeCell ref="D55:H55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E62:I62"/>
    <mergeCell ref="K62:AF62"/>
    <mergeCell ref="AG54:AM54"/>
    <mergeCell ref="AN54:AP54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8:AM58"/>
    <mergeCell ref="AN58:AP58"/>
    <mergeCell ref="D58:H58"/>
    <mergeCell ref="J58:AF58"/>
    <mergeCell ref="W30:AE30"/>
    <mergeCell ref="AK30:AO30"/>
    <mergeCell ref="L30:P30"/>
    <mergeCell ref="AK31:AO31"/>
    <mergeCell ref="AN62:AP62"/>
    <mergeCell ref="AG62:AM62"/>
    <mergeCell ref="AN59:AP59"/>
    <mergeCell ref="AG59:AM59"/>
    <mergeCell ref="L45:AO45"/>
    <mergeCell ref="AM47:AN47"/>
    <mergeCell ref="AG55:AM55"/>
    <mergeCell ref="AN55:AP55"/>
    <mergeCell ref="J55:AF55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</mergeCells>
  <hyperlinks>
    <hyperlink ref="A56" location="'SO 01 - Rekonstrukce horn...'!C2" display="/" xr:uid="{00000000-0004-0000-0000-000000000000}"/>
    <hyperlink ref="A57" location="'VON 01 - Vedlejší a ostat...'!C2" display="/" xr:uid="{00000000-0004-0000-0000-000001000000}"/>
    <hyperlink ref="A59" location="'SO 02.1 - Oprava opeření ...'!C2" display="/" xr:uid="{00000000-0004-0000-0000-000002000000}"/>
    <hyperlink ref="A60" location="'SO 02.2 - Oprava dolního ...'!C2" display="/" xr:uid="{00000000-0004-0000-0000-000003000000}"/>
    <hyperlink ref="A61" location="'SO 02.3 - Oprava dolního ...'!C2" display="/" xr:uid="{00000000-0004-0000-0000-000004000000}"/>
    <hyperlink ref="A62" location="'VON 02 - Vedlejší a ostat...'!C2" display="/" xr:uid="{00000000-0004-0000-0000-000005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81"/>
  <sheetViews>
    <sheetView showGridLines="0" tabSelected="1" topLeftCell="A67" zoomScaleNormal="100" workbookViewId="0">
      <selection activeCell="I97" sqref="I9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89</v>
      </c>
      <c r="AZ2" s="91" t="s">
        <v>107</v>
      </c>
      <c r="BA2" s="91" t="s">
        <v>108</v>
      </c>
      <c r="BB2" s="91" t="s">
        <v>109</v>
      </c>
      <c r="BC2" s="91" t="s">
        <v>110</v>
      </c>
      <c r="BD2" s="91" t="s">
        <v>85</v>
      </c>
    </row>
    <row r="3" spans="2:5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91" t="s">
        <v>111</v>
      </c>
      <c r="BA3" s="91" t="s">
        <v>112</v>
      </c>
      <c r="BB3" s="91" t="s">
        <v>113</v>
      </c>
      <c r="BC3" s="91" t="s">
        <v>114</v>
      </c>
      <c r="BD3" s="91" t="s">
        <v>85</v>
      </c>
    </row>
    <row r="4" spans="2:56" ht="24.95" customHeight="1" x14ac:dyDescent="0.2">
      <c r="B4" s="21"/>
      <c r="D4" s="22" t="s">
        <v>115</v>
      </c>
      <c r="L4" s="21"/>
      <c r="M4" s="92" t="s">
        <v>10</v>
      </c>
      <c r="AT4" s="18" t="s">
        <v>4</v>
      </c>
      <c r="AZ4" s="91" t="s">
        <v>116</v>
      </c>
      <c r="BA4" s="91" t="s">
        <v>117</v>
      </c>
      <c r="BB4" s="91" t="s">
        <v>113</v>
      </c>
      <c r="BC4" s="91" t="s">
        <v>118</v>
      </c>
      <c r="BD4" s="91" t="s">
        <v>85</v>
      </c>
    </row>
    <row r="5" spans="2:56" ht="6.95" customHeight="1" x14ac:dyDescent="0.2">
      <c r="B5" s="21"/>
      <c r="L5" s="21"/>
      <c r="AZ5" s="91" t="s">
        <v>119</v>
      </c>
      <c r="BA5" s="91" t="s">
        <v>120</v>
      </c>
      <c r="BB5" s="91" t="s">
        <v>109</v>
      </c>
      <c r="BC5" s="91" t="s">
        <v>121</v>
      </c>
      <c r="BD5" s="91" t="s">
        <v>85</v>
      </c>
    </row>
    <row r="6" spans="2:56" ht="12" customHeight="1" x14ac:dyDescent="0.2">
      <c r="B6" s="21"/>
      <c r="D6" s="28" t="s">
        <v>16</v>
      </c>
      <c r="L6" s="21"/>
      <c r="AZ6" s="91" t="s">
        <v>122</v>
      </c>
      <c r="BA6" s="91" t="s">
        <v>123</v>
      </c>
      <c r="BB6" s="91" t="s">
        <v>113</v>
      </c>
      <c r="BC6" s="91" t="s">
        <v>124</v>
      </c>
      <c r="BD6" s="91" t="s">
        <v>85</v>
      </c>
    </row>
    <row r="7" spans="2:56" ht="16.5" customHeight="1" x14ac:dyDescent="0.2">
      <c r="B7" s="21"/>
      <c r="E7" s="361" t="str">
        <f>'Rekapitulace stavby'!K6</f>
        <v>PK Hořín – rekonstrukce svodidel VPK a MPK - DZS</v>
      </c>
      <c r="F7" s="362"/>
      <c r="G7" s="362"/>
      <c r="H7" s="362"/>
      <c r="L7" s="21"/>
      <c r="AZ7" s="91" t="s">
        <v>125</v>
      </c>
      <c r="BA7" s="91" t="s">
        <v>126</v>
      </c>
      <c r="BB7" s="91" t="s">
        <v>113</v>
      </c>
      <c r="BC7" s="91" t="s">
        <v>127</v>
      </c>
      <c r="BD7" s="91" t="s">
        <v>85</v>
      </c>
    </row>
    <row r="8" spans="2:56" ht="12" customHeight="1" x14ac:dyDescent="0.2">
      <c r="B8" s="21"/>
      <c r="D8" s="28" t="s">
        <v>128</v>
      </c>
      <c r="L8" s="21"/>
      <c r="AZ8" s="91" t="s">
        <v>129</v>
      </c>
      <c r="BA8" s="91" t="s">
        <v>130</v>
      </c>
      <c r="BB8" s="91" t="s">
        <v>131</v>
      </c>
      <c r="BC8" s="91" t="s">
        <v>132</v>
      </c>
      <c r="BD8" s="91" t="s">
        <v>85</v>
      </c>
    </row>
    <row r="9" spans="2:56" s="1" customFormat="1" ht="16.5" customHeight="1" x14ac:dyDescent="0.2">
      <c r="B9" s="33"/>
      <c r="E9" s="361" t="s">
        <v>133</v>
      </c>
      <c r="F9" s="360"/>
      <c r="G9" s="360"/>
      <c r="H9" s="360"/>
      <c r="L9" s="33"/>
      <c r="AZ9" s="91" t="s">
        <v>134</v>
      </c>
      <c r="BA9" s="91" t="s">
        <v>135</v>
      </c>
      <c r="BB9" s="91" t="s">
        <v>131</v>
      </c>
      <c r="BC9" s="91" t="s">
        <v>136</v>
      </c>
      <c r="BD9" s="91" t="s">
        <v>85</v>
      </c>
    </row>
    <row r="10" spans="2:56" s="1" customFormat="1" ht="12" customHeight="1" x14ac:dyDescent="0.2">
      <c r="B10" s="33"/>
      <c r="D10" s="28" t="s">
        <v>137</v>
      </c>
      <c r="L10" s="33"/>
      <c r="AZ10" s="91" t="s">
        <v>138</v>
      </c>
      <c r="BA10" s="91" t="s">
        <v>139</v>
      </c>
      <c r="BB10" s="91" t="s">
        <v>131</v>
      </c>
      <c r="BC10" s="91" t="s">
        <v>140</v>
      </c>
      <c r="BD10" s="91" t="s">
        <v>85</v>
      </c>
    </row>
    <row r="11" spans="2:56" s="1" customFormat="1" ht="16.5" customHeight="1" x14ac:dyDescent="0.2">
      <c r="B11" s="33"/>
      <c r="E11" s="340" t="s">
        <v>141</v>
      </c>
      <c r="F11" s="360"/>
      <c r="G11" s="360"/>
      <c r="H11" s="360"/>
      <c r="L11" s="33"/>
      <c r="AZ11" s="91" t="s">
        <v>142</v>
      </c>
      <c r="BA11" s="91" t="s">
        <v>143</v>
      </c>
      <c r="BB11" s="91" t="s">
        <v>131</v>
      </c>
      <c r="BC11" s="91" t="s">
        <v>144</v>
      </c>
      <c r="BD11" s="91" t="s">
        <v>85</v>
      </c>
    </row>
    <row r="12" spans="2:56" s="1" customFormat="1" x14ac:dyDescent="0.2">
      <c r="B12" s="33"/>
      <c r="L12" s="33"/>
      <c r="AZ12" s="91" t="s">
        <v>145</v>
      </c>
      <c r="BA12" s="91" t="s">
        <v>146</v>
      </c>
      <c r="BB12" s="91" t="s">
        <v>113</v>
      </c>
      <c r="BC12" s="91" t="s">
        <v>147</v>
      </c>
      <c r="BD12" s="91" t="s">
        <v>85</v>
      </c>
    </row>
    <row r="13" spans="2:5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  <c r="AZ13" s="91" t="s">
        <v>148</v>
      </c>
      <c r="BA13" s="91" t="s">
        <v>149</v>
      </c>
      <c r="BB13" s="91" t="s">
        <v>150</v>
      </c>
      <c r="BC13" s="91" t="s">
        <v>151</v>
      </c>
      <c r="BD13" s="91" t="s">
        <v>85</v>
      </c>
    </row>
    <row r="14" spans="2:5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16. 1. 2026</v>
      </c>
      <c r="L14" s="33"/>
      <c r="AZ14" s="91" t="s">
        <v>152</v>
      </c>
      <c r="BA14" s="91" t="s">
        <v>153</v>
      </c>
      <c r="BB14" s="91" t="s">
        <v>154</v>
      </c>
      <c r="BC14" s="91" t="s">
        <v>155</v>
      </c>
      <c r="BD14" s="91" t="s">
        <v>85</v>
      </c>
    </row>
    <row r="15" spans="2:56" s="1" customFormat="1" ht="10.9" customHeight="1" x14ac:dyDescent="0.2">
      <c r="B15" s="33"/>
      <c r="L15" s="33"/>
    </row>
    <row r="16" spans="2:56" s="1" customFormat="1" ht="12" customHeight="1" x14ac:dyDescent="0.2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 x14ac:dyDescent="0.2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 x14ac:dyDescent="0.2">
      <c r="B20" s="33"/>
      <c r="E20" s="363" t="str">
        <f>'Rekapitulace stavby'!E14</f>
        <v>Vyplň údaj</v>
      </c>
      <c r="F20" s="330"/>
      <c r="G20" s="330"/>
      <c r="H20" s="330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 x14ac:dyDescent="0.2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8" t="s">
        <v>38</v>
      </c>
      <c r="I25" s="28" t="s">
        <v>26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39</v>
      </c>
      <c r="I26" s="28" t="s">
        <v>29</v>
      </c>
      <c r="J26" s="26" t="s">
        <v>19</v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8" t="s">
        <v>40</v>
      </c>
      <c r="L28" s="33"/>
    </row>
    <row r="29" spans="2:12" s="7" customFormat="1" ht="16.5" customHeight="1" x14ac:dyDescent="0.2">
      <c r="B29" s="93"/>
      <c r="E29" s="334" t="s">
        <v>19</v>
      </c>
      <c r="F29" s="334"/>
      <c r="G29" s="334"/>
      <c r="H29" s="334"/>
      <c r="L29" s="93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4" t="s">
        <v>42</v>
      </c>
      <c r="J32" s="64">
        <f>ROUND(J94,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 x14ac:dyDescent="0.2">
      <c r="B35" s="33"/>
      <c r="D35" s="53" t="s">
        <v>46</v>
      </c>
      <c r="E35" s="28" t="s">
        <v>47</v>
      </c>
      <c r="F35" s="84">
        <f>ROUND((SUM(BE94:BE380)),  2)</f>
        <v>0</v>
      </c>
      <c r="I35" s="95">
        <v>0.21</v>
      </c>
      <c r="J35" s="84">
        <f>ROUND(((SUM(BE94:BE380))*I35),  2)</f>
        <v>0</v>
      </c>
      <c r="L35" s="33"/>
    </row>
    <row r="36" spans="2:12" s="1" customFormat="1" ht="14.45" customHeight="1" x14ac:dyDescent="0.2">
      <c r="B36" s="33"/>
      <c r="E36" s="28" t="s">
        <v>48</v>
      </c>
      <c r="F36" s="84">
        <f>ROUND((SUM(BF94:BF380)),  2)</f>
        <v>0</v>
      </c>
      <c r="I36" s="95">
        <v>0.12</v>
      </c>
      <c r="J36" s="84">
        <f>ROUND(((SUM(BF94:BF380))*I36),  2)</f>
        <v>0</v>
      </c>
      <c r="L36" s="33"/>
    </row>
    <row r="37" spans="2:12" s="1" customFormat="1" ht="14.45" hidden="1" customHeight="1" x14ac:dyDescent="0.2">
      <c r="B37" s="33"/>
      <c r="E37" s="28" t="s">
        <v>49</v>
      </c>
      <c r="F37" s="84">
        <f>ROUND((SUM(BG94:BG380)),  2)</f>
        <v>0</v>
      </c>
      <c r="I37" s="95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8" t="s">
        <v>50</v>
      </c>
      <c r="F38" s="84">
        <f>ROUND((SUM(BH94:BH380)),  2)</f>
        <v>0</v>
      </c>
      <c r="I38" s="95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8" t="s">
        <v>51</v>
      </c>
      <c r="F39" s="84">
        <f>ROUND((SUM(BI94:BI380)),  2)</f>
        <v>0</v>
      </c>
      <c r="I39" s="95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6"/>
      <c r="D41" s="97" t="s">
        <v>52</v>
      </c>
      <c r="E41" s="55"/>
      <c r="F41" s="55"/>
      <c r="G41" s="98" t="s">
        <v>53</v>
      </c>
      <c r="H41" s="99" t="s">
        <v>54</v>
      </c>
      <c r="I41" s="55"/>
      <c r="J41" s="100">
        <f>SUM(J32:J39)</f>
        <v>0</v>
      </c>
      <c r="K41" s="101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2" t="s">
        <v>156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61" t="str">
        <f>E7</f>
        <v>PK Hořín – rekonstrukce svodidel VPK a MPK - DZS</v>
      </c>
      <c r="F50" s="362"/>
      <c r="G50" s="362"/>
      <c r="H50" s="362"/>
      <c r="L50" s="33"/>
    </row>
    <row r="51" spans="2:47" ht="12" customHeight="1" x14ac:dyDescent="0.2">
      <c r="B51" s="21"/>
      <c r="C51" s="28" t="s">
        <v>128</v>
      </c>
      <c r="L51" s="21"/>
    </row>
    <row r="52" spans="2:47" s="1" customFormat="1" ht="16.5" customHeight="1" x14ac:dyDescent="0.2">
      <c r="B52" s="33"/>
      <c r="E52" s="361" t="s">
        <v>133</v>
      </c>
      <c r="F52" s="360"/>
      <c r="G52" s="360"/>
      <c r="H52" s="360"/>
      <c r="L52" s="33"/>
    </row>
    <row r="53" spans="2:47" s="1" customFormat="1" ht="12" customHeight="1" x14ac:dyDescent="0.2">
      <c r="B53" s="33"/>
      <c r="C53" s="28" t="s">
        <v>137</v>
      </c>
      <c r="L53" s="33"/>
    </row>
    <row r="54" spans="2:47" s="1" customFormat="1" ht="16.5" customHeight="1" x14ac:dyDescent="0.2">
      <c r="B54" s="33"/>
      <c r="E54" s="340" t="str">
        <f>E11</f>
        <v>SO 01 - Rekonstrukce horního svodidla mezi VPK a MPK</v>
      </c>
      <c r="F54" s="360"/>
      <c r="G54" s="360"/>
      <c r="H54" s="360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VD Vraňany – Hořín, objekt plavebních komor</v>
      </c>
      <c r="I56" s="28" t="s">
        <v>23</v>
      </c>
      <c r="J56" s="50" t="str">
        <f>IF(J14="","",J14)</f>
        <v>16. 1. 2026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8" t="s">
        <v>25</v>
      </c>
      <c r="F58" s="26" t="str">
        <f>E17</f>
        <v>Povodí Vltavy, státní podnik</v>
      </c>
      <c r="I58" s="28" t="s">
        <v>33</v>
      </c>
      <c r="J58" s="31" t="str">
        <f>E23</f>
        <v>AQUATIS a. s.</v>
      </c>
      <c r="L58" s="33"/>
    </row>
    <row r="59" spans="2:47" s="1" customFormat="1" ht="15.2" customHeight="1" x14ac:dyDescent="0.2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 Jaroslav Hladík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2" t="s">
        <v>157</v>
      </c>
      <c r="D61" s="96"/>
      <c r="E61" s="96"/>
      <c r="F61" s="96"/>
      <c r="G61" s="96"/>
      <c r="H61" s="96"/>
      <c r="I61" s="96"/>
      <c r="J61" s="103" t="s">
        <v>158</v>
      </c>
      <c r="K61" s="96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4" t="s">
        <v>74</v>
      </c>
      <c r="J63" s="64">
        <f>J94</f>
        <v>0</v>
      </c>
      <c r="L63" s="33"/>
      <c r="AU63" s="18" t="s">
        <v>159</v>
      </c>
    </row>
    <row r="64" spans="2:47" s="8" customFormat="1" ht="24.95" customHeight="1" x14ac:dyDescent="0.2">
      <c r="B64" s="105"/>
      <c r="D64" s="106" t="s">
        <v>160</v>
      </c>
      <c r="E64" s="107"/>
      <c r="F64" s="107"/>
      <c r="G64" s="107"/>
      <c r="H64" s="107"/>
      <c r="I64" s="107"/>
      <c r="J64" s="108">
        <f>J95</f>
        <v>0</v>
      </c>
      <c r="L64" s="105"/>
    </row>
    <row r="65" spans="2:12" s="9" customFormat="1" ht="19.899999999999999" customHeight="1" x14ac:dyDescent="0.2">
      <c r="B65" s="109"/>
      <c r="D65" s="110" t="s">
        <v>161</v>
      </c>
      <c r="E65" s="111"/>
      <c r="F65" s="111"/>
      <c r="G65" s="111"/>
      <c r="H65" s="111"/>
      <c r="I65" s="111"/>
      <c r="J65" s="112">
        <f>J96</f>
        <v>0</v>
      </c>
      <c r="L65" s="109"/>
    </row>
    <row r="66" spans="2:12" s="9" customFormat="1" ht="19.899999999999999" customHeight="1" x14ac:dyDescent="0.2">
      <c r="B66" s="109"/>
      <c r="D66" s="110" t="s">
        <v>162</v>
      </c>
      <c r="E66" s="111"/>
      <c r="F66" s="111"/>
      <c r="G66" s="111"/>
      <c r="H66" s="111"/>
      <c r="I66" s="111"/>
      <c r="J66" s="112">
        <f>J164</f>
        <v>0</v>
      </c>
      <c r="L66" s="109"/>
    </row>
    <row r="67" spans="2:12" s="9" customFormat="1" ht="19.899999999999999" customHeight="1" x14ac:dyDescent="0.2">
      <c r="B67" s="109"/>
      <c r="D67" s="110" t="s">
        <v>163</v>
      </c>
      <c r="E67" s="111"/>
      <c r="F67" s="111"/>
      <c r="G67" s="111"/>
      <c r="H67" s="111"/>
      <c r="I67" s="111"/>
      <c r="J67" s="112">
        <f>J179</f>
        <v>0</v>
      </c>
      <c r="L67" s="109"/>
    </row>
    <row r="68" spans="2:12" s="9" customFormat="1" ht="19.899999999999999" customHeight="1" x14ac:dyDescent="0.2">
      <c r="B68" s="109"/>
      <c r="D68" s="110" t="s">
        <v>164</v>
      </c>
      <c r="E68" s="111"/>
      <c r="F68" s="111"/>
      <c r="G68" s="111"/>
      <c r="H68" s="111"/>
      <c r="I68" s="111"/>
      <c r="J68" s="112">
        <f>J218</f>
        <v>0</v>
      </c>
      <c r="L68" s="109"/>
    </row>
    <row r="69" spans="2:12" s="9" customFormat="1" ht="19.899999999999999" customHeight="1" x14ac:dyDescent="0.2">
      <c r="B69" s="109"/>
      <c r="D69" s="110" t="s">
        <v>165</v>
      </c>
      <c r="E69" s="111"/>
      <c r="F69" s="111"/>
      <c r="G69" s="111"/>
      <c r="H69" s="111"/>
      <c r="I69" s="111"/>
      <c r="J69" s="112">
        <f>J250</f>
        <v>0</v>
      </c>
      <c r="L69" s="109"/>
    </row>
    <row r="70" spans="2:12" s="8" customFormat="1" ht="24.95" customHeight="1" x14ac:dyDescent="0.2">
      <c r="B70" s="105"/>
      <c r="D70" s="106" t="s">
        <v>166</v>
      </c>
      <c r="E70" s="107"/>
      <c r="F70" s="107"/>
      <c r="G70" s="107"/>
      <c r="H70" s="107"/>
      <c r="I70" s="107"/>
      <c r="J70" s="108">
        <f>J254</f>
        <v>0</v>
      </c>
      <c r="L70" s="105"/>
    </row>
    <row r="71" spans="2:12" s="9" customFormat="1" ht="19.899999999999999" customHeight="1" x14ac:dyDescent="0.2">
      <c r="B71" s="109"/>
      <c r="D71" s="110" t="s">
        <v>167</v>
      </c>
      <c r="E71" s="111"/>
      <c r="F71" s="111"/>
      <c r="G71" s="111"/>
      <c r="H71" s="111"/>
      <c r="I71" s="111"/>
      <c r="J71" s="112">
        <f>J255</f>
        <v>0</v>
      </c>
      <c r="L71" s="109"/>
    </row>
    <row r="72" spans="2:12" s="9" customFormat="1" ht="19.899999999999999" customHeight="1" x14ac:dyDescent="0.2">
      <c r="B72" s="109"/>
      <c r="D72" s="110" t="s">
        <v>168</v>
      </c>
      <c r="E72" s="111"/>
      <c r="F72" s="111"/>
      <c r="G72" s="111"/>
      <c r="H72" s="111"/>
      <c r="I72" s="111"/>
      <c r="J72" s="112">
        <f>J336</f>
        <v>0</v>
      </c>
      <c r="L72" s="109"/>
    </row>
    <row r="73" spans="2:12" s="1" customFormat="1" ht="21.75" customHeight="1" x14ac:dyDescent="0.2">
      <c r="B73" s="33"/>
      <c r="L73" s="33"/>
    </row>
    <row r="74" spans="2:12" s="1" customFormat="1" ht="6.95" customHeight="1" x14ac:dyDescent="0.2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5" customHeight="1" x14ac:dyDescent="0.2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5" customHeight="1" x14ac:dyDescent="0.2">
      <c r="B79" s="33"/>
      <c r="C79" s="22" t="s">
        <v>169</v>
      </c>
      <c r="L79" s="33"/>
    </row>
    <row r="80" spans="2:12" s="1" customFormat="1" ht="6.95" customHeight="1" x14ac:dyDescent="0.2">
      <c r="B80" s="33"/>
      <c r="L80" s="33"/>
    </row>
    <row r="81" spans="2:63" s="1" customFormat="1" ht="12" customHeight="1" x14ac:dyDescent="0.2">
      <c r="B81" s="33"/>
      <c r="C81" s="28" t="s">
        <v>16</v>
      </c>
      <c r="L81" s="33"/>
    </row>
    <row r="82" spans="2:63" s="1" customFormat="1" ht="16.5" customHeight="1" x14ac:dyDescent="0.2">
      <c r="B82" s="33"/>
      <c r="E82" s="361" t="str">
        <f>E7</f>
        <v>PK Hořín – rekonstrukce svodidel VPK a MPK - DZS</v>
      </c>
      <c r="F82" s="362"/>
      <c r="G82" s="362"/>
      <c r="H82" s="362"/>
      <c r="L82" s="33"/>
    </row>
    <row r="83" spans="2:63" ht="12" customHeight="1" x14ac:dyDescent="0.2">
      <c r="B83" s="21"/>
      <c r="C83" s="28" t="s">
        <v>128</v>
      </c>
      <c r="L83" s="21"/>
    </row>
    <row r="84" spans="2:63" s="1" customFormat="1" ht="16.5" customHeight="1" x14ac:dyDescent="0.2">
      <c r="B84" s="33"/>
      <c r="E84" s="361" t="s">
        <v>133</v>
      </c>
      <c r="F84" s="360"/>
      <c r="G84" s="360"/>
      <c r="H84" s="360"/>
      <c r="L84" s="33"/>
    </row>
    <row r="85" spans="2:63" s="1" customFormat="1" ht="12" customHeight="1" x14ac:dyDescent="0.2">
      <c r="B85" s="33"/>
      <c r="C85" s="28" t="s">
        <v>137</v>
      </c>
      <c r="L85" s="33"/>
    </row>
    <row r="86" spans="2:63" s="1" customFormat="1" ht="16.5" customHeight="1" x14ac:dyDescent="0.2">
      <c r="B86" s="33"/>
      <c r="E86" s="340" t="str">
        <f>E11</f>
        <v>SO 01 - Rekonstrukce horního svodidla mezi VPK a MPK</v>
      </c>
      <c r="F86" s="360"/>
      <c r="G86" s="360"/>
      <c r="H86" s="360"/>
      <c r="L86" s="33"/>
    </row>
    <row r="87" spans="2:63" s="1" customFormat="1" ht="6.95" customHeight="1" x14ac:dyDescent="0.2">
      <c r="B87" s="33"/>
      <c r="L87" s="33"/>
    </row>
    <row r="88" spans="2:63" s="1" customFormat="1" ht="12" customHeight="1" x14ac:dyDescent="0.2">
      <c r="B88" s="33"/>
      <c r="C88" s="28" t="s">
        <v>21</v>
      </c>
      <c r="F88" s="26" t="str">
        <f>F14</f>
        <v>VD Vraňany – Hořín, objekt plavebních komor</v>
      </c>
      <c r="I88" s="28" t="s">
        <v>23</v>
      </c>
      <c r="J88" s="50" t="str">
        <f>IF(J14="","",J14)</f>
        <v>16. 1. 2026</v>
      </c>
      <c r="L88" s="33"/>
    </row>
    <row r="89" spans="2:63" s="1" customFormat="1" ht="6.95" customHeight="1" x14ac:dyDescent="0.2">
      <c r="B89" s="33"/>
      <c r="L89" s="33"/>
    </row>
    <row r="90" spans="2:63" s="1" customFormat="1" ht="15.2" customHeight="1" x14ac:dyDescent="0.2">
      <c r="B90" s="33"/>
      <c r="C90" s="28" t="s">
        <v>25</v>
      </c>
      <c r="F90" s="26" t="str">
        <f>E17</f>
        <v>Povodí Vltavy, státní podnik</v>
      </c>
      <c r="I90" s="28" t="s">
        <v>33</v>
      </c>
      <c r="J90" s="31" t="str">
        <f>E23</f>
        <v>AQUATIS a. s.</v>
      </c>
      <c r="L90" s="33"/>
    </row>
    <row r="91" spans="2:63" s="1" customFormat="1" ht="15.2" customHeight="1" x14ac:dyDescent="0.2">
      <c r="B91" s="33"/>
      <c r="C91" s="28" t="s">
        <v>31</v>
      </c>
      <c r="F91" s="26" t="str">
        <f>IF(E20="","",E20)</f>
        <v>Vyplň údaj</v>
      </c>
      <c r="I91" s="28" t="s">
        <v>38</v>
      </c>
      <c r="J91" s="31" t="str">
        <f>E26</f>
        <v>Ing. Jaroslav Hladík</v>
      </c>
      <c r="L91" s="33"/>
    </row>
    <row r="92" spans="2:63" s="1" customFormat="1" ht="10.35" customHeight="1" x14ac:dyDescent="0.2">
      <c r="B92" s="33"/>
      <c r="L92" s="33"/>
    </row>
    <row r="93" spans="2:63" s="10" customFormat="1" ht="29.25" customHeight="1" x14ac:dyDescent="0.2">
      <c r="B93" s="113"/>
      <c r="C93" s="114" t="s">
        <v>170</v>
      </c>
      <c r="D93" s="115" t="s">
        <v>61</v>
      </c>
      <c r="E93" s="115" t="s">
        <v>57</v>
      </c>
      <c r="F93" s="115" t="s">
        <v>58</v>
      </c>
      <c r="G93" s="115" t="s">
        <v>171</v>
      </c>
      <c r="H93" s="115" t="s">
        <v>172</v>
      </c>
      <c r="I93" s="115" t="s">
        <v>173</v>
      </c>
      <c r="J93" s="115" t="s">
        <v>158</v>
      </c>
      <c r="K93" s="116" t="s">
        <v>174</v>
      </c>
      <c r="L93" s="113"/>
      <c r="M93" s="57" t="s">
        <v>19</v>
      </c>
      <c r="N93" s="58" t="s">
        <v>46</v>
      </c>
      <c r="O93" s="58" t="s">
        <v>175</v>
      </c>
      <c r="P93" s="58" t="s">
        <v>176</v>
      </c>
      <c r="Q93" s="58" t="s">
        <v>177</v>
      </c>
      <c r="R93" s="58" t="s">
        <v>178</v>
      </c>
      <c r="S93" s="58" t="s">
        <v>179</v>
      </c>
      <c r="T93" s="59" t="s">
        <v>180</v>
      </c>
    </row>
    <row r="94" spans="2:63" s="1" customFormat="1" ht="22.9" customHeight="1" x14ac:dyDescent="0.25">
      <c r="B94" s="33"/>
      <c r="C94" s="62" t="s">
        <v>181</v>
      </c>
      <c r="J94" s="117">
        <f>BK94</f>
        <v>0</v>
      </c>
      <c r="L94" s="33"/>
      <c r="M94" s="60"/>
      <c r="N94" s="51"/>
      <c r="O94" s="51"/>
      <c r="P94" s="118">
        <f>P95+P254</f>
        <v>0</v>
      </c>
      <c r="Q94" s="51"/>
      <c r="R94" s="118">
        <f>R95+R254</f>
        <v>385.51533702400002</v>
      </c>
      <c r="S94" s="51"/>
      <c r="T94" s="119">
        <f>T95+T254</f>
        <v>87.845016000000001</v>
      </c>
      <c r="AT94" s="18" t="s">
        <v>75</v>
      </c>
      <c r="AU94" s="18" t="s">
        <v>159</v>
      </c>
      <c r="BK94" s="120">
        <f>BK95+BK254</f>
        <v>0</v>
      </c>
    </row>
    <row r="95" spans="2:63" s="11" customFormat="1" ht="25.9" customHeight="1" x14ac:dyDescent="0.2">
      <c r="B95" s="121"/>
      <c r="D95" s="122" t="s">
        <v>75</v>
      </c>
      <c r="E95" s="123" t="s">
        <v>182</v>
      </c>
      <c r="F95" s="123" t="s">
        <v>183</v>
      </c>
      <c r="I95" s="124"/>
      <c r="J95" s="125">
        <f>BK95</f>
        <v>0</v>
      </c>
      <c r="L95" s="121"/>
      <c r="M95" s="126"/>
      <c r="P95" s="127">
        <f>P96+P164+P179+P218+P250</f>
        <v>0</v>
      </c>
      <c r="R95" s="127">
        <f>R96+R164+R179+R218+R250</f>
        <v>362.33656442400002</v>
      </c>
      <c r="T95" s="128">
        <f>T96+T164+T179+T218+T250</f>
        <v>47.110500000000002</v>
      </c>
      <c r="AR95" s="122" t="s">
        <v>83</v>
      </c>
      <c r="AT95" s="129" t="s">
        <v>75</v>
      </c>
      <c r="AU95" s="129" t="s">
        <v>76</v>
      </c>
      <c r="AY95" s="122" t="s">
        <v>184</v>
      </c>
      <c r="BK95" s="130">
        <f>BK96+BK164+BK179+BK218+BK250</f>
        <v>0</v>
      </c>
    </row>
    <row r="96" spans="2:63" s="11" customFormat="1" ht="22.9" customHeight="1" x14ac:dyDescent="0.2">
      <c r="B96" s="121"/>
      <c r="D96" s="122" t="s">
        <v>75</v>
      </c>
      <c r="E96" s="131" t="s">
        <v>83</v>
      </c>
      <c r="F96" s="131" t="s">
        <v>185</v>
      </c>
      <c r="I96" s="124"/>
      <c r="J96" s="132">
        <f>BK96</f>
        <v>0</v>
      </c>
      <c r="L96" s="121"/>
      <c r="M96" s="126"/>
      <c r="P96" s="127">
        <f>SUM(P97:P163)</f>
        <v>0</v>
      </c>
      <c r="R96" s="127">
        <f>SUM(R97:R163)</f>
        <v>346.80703949999997</v>
      </c>
      <c r="T96" s="128">
        <f>SUM(T97:T163)</f>
        <v>0</v>
      </c>
      <c r="AR96" s="122" t="s">
        <v>83</v>
      </c>
      <c r="AT96" s="129" t="s">
        <v>75</v>
      </c>
      <c r="AU96" s="129" t="s">
        <v>83</v>
      </c>
      <c r="AY96" s="122" t="s">
        <v>184</v>
      </c>
      <c r="BK96" s="130">
        <f>SUM(BK97:BK163)</f>
        <v>0</v>
      </c>
    </row>
    <row r="97" spans="2:65" s="1" customFormat="1" ht="16.5" customHeight="1" x14ac:dyDescent="0.2">
      <c r="B97" s="33"/>
      <c r="C97" s="133" t="s">
        <v>83</v>
      </c>
      <c r="D97" s="133" t="s">
        <v>186</v>
      </c>
      <c r="E97" s="134" t="s">
        <v>187</v>
      </c>
      <c r="F97" s="135" t="s">
        <v>188</v>
      </c>
      <c r="G97" s="136" t="s">
        <v>109</v>
      </c>
      <c r="H97" s="137">
        <v>54</v>
      </c>
      <c r="I97" s="138"/>
      <c r="J97" s="139">
        <f>ROUND(I97*H97,2)</f>
        <v>0</v>
      </c>
      <c r="K97" s="135" t="s">
        <v>189</v>
      </c>
      <c r="L97" s="33"/>
      <c r="M97" s="140" t="s">
        <v>19</v>
      </c>
      <c r="N97" s="141" t="s">
        <v>47</v>
      </c>
      <c r="P97" s="142">
        <f>O97*H97</f>
        <v>0</v>
      </c>
      <c r="Q97" s="142">
        <v>0</v>
      </c>
      <c r="R97" s="142">
        <f>Q97*H97</f>
        <v>0</v>
      </c>
      <c r="S97" s="142">
        <v>0</v>
      </c>
      <c r="T97" s="143">
        <f>S97*H97</f>
        <v>0</v>
      </c>
      <c r="AR97" s="144" t="s">
        <v>190</v>
      </c>
      <c r="AT97" s="144" t="s">
        <v>186</v>
      </c>
      <c r="AU97" s="144" t="s">
        <v>85</v>
      </c>
      <c r="AY97" s="18" t="s">
        <v>184</v>
      </c>
      <c r="BE97" s="145">
        <f>IF(N97="základní",J97,0)</f>
        <v>0</v>
      </c>
      <c r="BF97" s="145">
        <f>IF(N97="snížená",J97,0)</f>
        <v>0</v>
      </c>
      <c r="BG97" s="145">
        <f>IF(N97="zákl. přenesená",J97,0)</f>
        <v>0</v>
      </c>
      <c r="BH97" s="145">
        <f>IF(N97="sníž. přenesená",J97,0)</f>
        <v>0</v>
      </c>
      <c r="BI97" s="145">
        <f>IF(N97="nulová",J97,0)</f>
        <v>0</v>
      </c>
      <c r="BJ97" s="18" t="s">
        <v>83</v>
      </c>
      <c r="BK97" s="145">
        <f>ROUND(I97*H97,2)</f>
        <v>0</v>
      </c>
      <c r="BL97" s="18" t="s">
        <v>190</v>
      </c>
      <c r="BM97" s="144" t="s">
        <v>191</v>
      </c>
    </row>
    <row r="98" spans="2:65" s="1" customFormat="1" x14ac:dyDescent="0.2">
      <c r="B98" s="33"/>
      <c r="D98" s="146" t="s">
        <v>192</v>
      </c>
      <c r="F98" s="147" t="s">
        <v>193</v>
      </c>
      <c r="I98" s="148"/>
      <c r="L98" s="33"/>
      <c r="M98" s="149"/>
      <c r="T98" s="54"/>
      <c r="AT98" s="18" t="s">
        <v>192</v>
      </c>
      <c r="AU98" s="18" t="s">
        <v>85</v>
      </c>
    </row>
    <row r="99" spans="2:65" s="1" customFormat="1" x14ac:dyDescent="0.2">
      <c r="B99" s="33"/>
      <c r="D99" s="150" t="s">
        <v>194</v>
      </c>
      <c r="F99" s="151" t="s">
        <v>195</v>
      </c>
      <c r="I99" s="148"/>
      <c r="L99" s="33"/>
      <c r="M99" s="149"/>
      <c r="T99" s="54"/>
      <c r="AT99" s="18" t="s">
        <v>194</v>
      </c>
      <c r="AU99" s="18" t="s">
        <v>85</v>
      </c>
    </row>
    <row r="100" spans="2:65" s="12" customFormat="1" x14ac:dyDescent="0.2">
      <c r="B100" s="152"/>
      <c r="D100" s="146" t="s">
        <v>196</v>
      </c>
      <c r="E100" s="153" t="s">
        <v>19</v>
      </c>
      <c r="F100" s="154" t="s">
        <v>197</v>
      </c>
      <c r="H100" s="155">
        <v>54</v>
      </c>
      <c r="I100" s="156"/>
      <c r="L100" s="152"/>
      <c r="M100" s="157"/>
      <c r="T100" s="158"/>
      <c r="AT100" s="153" t="s">
        <v>196</v>
      </c>
      <c r="AU100" s="153" t="s">
        <v>85</v>
      </c>
      <c r="AV100" s="12" t="s">
        <v>85</v>
      </c>
      <c r="AW100" s="12" t="s">
        <v>37</v>
      </c>
      <c r="AX100" s="12" t="s">
        <v>83</v>
      </c>
      <c r="AY100" s="153" t="s">
        <v>184</v>
      </c>
    </row>
    <row r="101" spans="2:65" s="1" customFormat="1" ht="24.2" customHeight="1" x14ac:dyDescent="0.2">
      <c r="B101" s="33"/>
      <c r="C101" s="133" t="s">
        <v>85</v>
      </c>
      <c r="D101" s="133" t="s">
        <v>186</v>
      </c>
      <c r="E101" s="134" t="s">
        <v>198</v>
      </c>
      <c r="F101" s="135" t="s">
        <v>199</v>
      </c>
      <c r="G101" s="136" t="s">
        <v>109</v>
      </c>
      <c r="H101" s="137">
        <v>126</v>
      </c>
      <c r="I101" s="138"/>
      <c r="J101" s="139">
        <f>ROUND(I101*H101,2)</f>
        <v>0</v>
      </c>
      <c r="K101" s="135" t="s">
        <v>189</v>
      </c>
      <c r="L101" s="33"/>
      <c r="M101" s="140" t="s">
        <v>19</v>
      </c>
      <c r="N101" s="141" t="s">
        <v>47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190</v>
      </c>
      <c r="AT101" s="144" t="s">
        <v>186</v>
      </c>
      <c r="AU101" s="144" t="s">
        <v>85</v>
      </c>
      <c r="AY101" s="18" t="s">
        <v>184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8" t="s">
        <v>83</v>
      </c>
      <c r="BK101" s="145">
        <f>ROUND(I101*H101,2)</f>
        <v>0</v>
      </c>
      <c r="BL101" s="18" t="s">
        <v>190</v>
      </c>
      <c r="BM101" s="144" t="s">
        <v>200</v>
      </c>
    </row>
    <row r="102" spans="2:65" s="1" customFormat="1" ht="19.5" x14ac:dyDescent="0.2">
      <c r="B102" s="33"/>
      <c r="D102" s="146" t="s">
        <v>192</v>
      </c>
      <c r="F102" s="147" t="s">
        <v>201</v>
      </c>
      <c r="I102" s="148"/>
      <c r="L102" s="33"/>
      <c r="M102" s="149"/>
      <c r="T102" s="54"/>
      <c r="AT102" s="18" t="s">
        <v>192</v>
      </c>
      <c r="AU102" s="18" t="s">
        <v>85</v>
      </c>
    </row>
    <row r="103" spans="2:65" s="1" customFormat="1" x14ac:dyDescent="0.2">
      <c r="B103" s="33"/>
      <c r="D103" s="150" t="s">
        <v>194</v>
      </c>
      <c r="F103" s="151" t="s">
        <v>202</v>
      </c>
      <c r="I103" s="148"/>
      <c r="L103" s="33"/>
      <c r="M103" s="149"/>
      <c r="T103" s="54"/>
      <c r="AT103" s="18" t="s">
        <v>194</v>
      </c>
      <c r="AU103" s="18" t="s">
        <v>85</v>
      </c>
    </row>
    <row r="104" spans="2:65" s="12" customFormat="1" x14ac:dyDescent="0.2">
      <c r="B104" s="152"/>
      <c r="D104" s="146" t="s">
        <v>196</v>
      </c>
      <c r="E104" s="153" t="s">
        <v>19</v>
      </c>
      <c r="F104" s="154" t="s">
        <v>203</v>
      </c>
      <c r="H104" s="155">
        <v>126</v>
      </c>
      <c r="I104" s="156"/>
      <c r="L104" s="152"/>
      <c r="M104" s="157"/>
      <c r="T104" s="158"/>
      <c r="AT104" s="153" t="s">
        <v>196</v>
      </c>
      <c r="AU104" s="153" t="s">
        <v>85</v>
      </c>
      <c r="AV104" s="12" t="s">
        <v>85</v>
      </c>
      <c r="AW104" s="12" t="s">
        <v>37</v>
      </c>
      <c r="AX104" s="12" t="s">
        <v>83</v>
      </c>
      <c r="AY104" s="153" t="s">
        <v>184</v>
      </c>
    </row>
    <row r="105" spans="2:65" s="1" customFormat="1" ht="16.5" customHeight="1" x14ac:dyDescent="0.2">
      <c r="B105" s="33"/>
      <c r="C105" s="133" t="s">
        <v>204</v>
      </c>
      <c r="D105" s="133" t="s">
        <v>186</v>
      </c>
      <c r="E105" s="134" t="s">
        <v>205</v>
      </c>
      <c r="F105" s="135" t="s">
        <v>206</v>
      </c>
      <c r="G105" s="136" t="s">
        <v>154</v>
      </c>
      <c r="H105" s="137">
        <v>56.55</v>
      </c>
      <c r="I105" s="138"/>
      <c r="J105" s="139">
        <f>ROUND(I105*H105,2)</f>
        <v>0</v>
      </c>
      <c r="K105" s="135" t="s">
        <v>189</v>
      </c>
      <c r="L105" s="33"/>
      <c r="M105" s="140" t="s">
        <v>19</v>
      </c>
      <c r="N105" s="141" t="s">
        <v>47</v>
      </c>
      <c r="P105" s="142">
        <f>O105*H105</f>
        <v>0</v>
      </c>
      <c r="Q105" s="142">
        <v>1.01E-3</v>
      </c>
      <c r="R105" s="142">
        <f>Q105*H105</f>
        <v>5.71155E-2</v>
      </c>
      <c r="S105" s="142">
        <v>0</v>
      </c>
      <c r="T105" s="143">
        <f>S105*H105</f>
        <v>0</v>
      </c>
      <c r="AR105" s="144" t="s">
        <v>190</v>
      </c>
      <c r="AT105" s="144" t="s">
        <v>186</v>
      </c>
      <c r="AU105" s="144" t="s">
        <v>85</v>
      </c>
      <c r="AY105" s="18" t="s">
        <v>184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83</v>
      </c>
      <c r="BK105" s="145">
        <f>ROUND(I105*H105,2)</f>
        <v>0</v>
      </c>
      <c r="BL105" s="18" t="s">
        <v>190</v>
      </c>
      <c r="BM105" s="144" t="s">
        <v>207</v>
      </c>
    </row>
    <row r="106" spans="2:65" s="1" customFormat="1" x14ac:dyDescent="0.2">
      <c r="B106" s="33"/>
      <c r="D106" s="146" t="s">
        <v>192</v>
      </c>
      <c r="F106" s="147" t="s">
        <v>208</v>
      </c>
      <c r="I106" s="148"/>
      <c r="L106" s="33"/>
      <c r="M106" s="149"/>
      <c r="T106" s="54"/>
      <c r="AT106" s="18" t="s">
        <v>192</v>
      </c>
      <c r="AU106" s="18" t="s">
        <v>85</v>
      </c>
    </row>
    <row r="107" spans="2:65" s="1" customFormat="1" x14ac:dyDescent="0.2">
      <c r="B107" s="33"/>
      <c r="D107" s="150" t="s">
        <v>194</v>
      </c>
      <c r="F107" s="151" t="s">
        <v>209</v>
      </c>
      <c r="I107" s="148"/>
      <c r="L107" s="33"/>
      <c r="M107" s="149"/>
      <c r="T107" s="54"/>
      <c r="AT107" s="18" t="s">
        <v>194</v>
      </c>
      <c r="AU107" s="18" t="s">
        <v>85</v>
      </c>
    </row>
    <row r="108" spans="2:65" s="13" customFormat="1" x14ac:dyDescent="0.2">
      <c r="B108" s="159"/>
      <c r="D108" s="146" t="s">
        <v>196</v>
      </c>
      <c r="E108" s="160" t="s">
        <v>19</v>
      </c>
      <c r="F108" s="161" t="s">
        <v>210</v>
      </c>
      <c r="H108" s="160" t="s">
        <v>19</v>
      </c>
      <c r="I108" s="162"/>
      <c r="L108" s="159"/>
      <c r="M108" s="163"/>
      <c r="T108" s="164"/>
      <c r="AT108" s="160" t="s">
        <v>196</v>
      </c>
      <c r="AU108" s="160" t="s">
        <v>85</v>
      </c>
      <c r="AV108" s="13" t="s">
        <v>83</v>
      </c>
      <c r="AW108" s="13" t="s">
        <v>37</v>
      </c>
      <c r="AX108" s="13" t="s">
        <v>76</v>
      </c>
      <c r="AY108" s="160" t="s">
        <v>184</v>
      </c>
    </row>
    <row r="109" spans="2:65" s="13" customFormat="1" x14ac:dyDescent="0.2">
      <c r="B109" s="159"/>
      <c r="D109" s="146" t="s">
        <v>196</v>
      </c>
      <c r="E109" s="160" t="s">
        <v>19</v>
      </c>
      <c r="F109" s="161" t="s">
        <v>211</v>
      </c>
      <c r="H109" s="160" t="s">
        <v>19</v>
      </c>
      <c r="I109" s="162"/>
      <c r="L109" s="159"/>
      <c r="M109" s="163"/>
      <c r="T109" s="164"/>
      <c r="AT109" s="160" t="s">
        <v>196</v>
      </c>
      <c r="AU109" s="160" t="s">
        <v>85</v>
      </c>
      <c r="AV109" s="13" t="s">
        <v>83</v>
      </c>
      <c r="AW109" s="13" t="s">
        <v>37</v>
      </c>
      <c r="AX109" s="13" t="s">
        <v>76</v>
      </c>
      <c r="AY109" s="160" t="s">
        <v>184</v>
      </c>
    </row>
    <row r="110" spans="2:65" s="12" customFormat="1" x14ac:dyDescent="0.2">
      <c r="B110" s="152"/>
      <c r="D110" s="146" t="s">
        <v>196</v>
      </c>
      <c r="E110" s="153" t="s">
        <v>19</v>
      </c>
      <c r="F110" s="154" t="s">
        <v>212</v>
      </c>
      <c r="H110" s="155">
        <v>45.9</v>
      </c>
      <c r="I110" s="156"/>
      <c r="L110" s="152"/>
      <c r="M110" s="157"/>
      <c r="T110" s="158"/>
      <c r="AT110" s="153" t="s">
        <v>196</v>
      </c>
      <c r="AU110" s="153" t="s">
        <v>85</v>
      </c>
      <c r="AV110" s="12" t="s">
        <v>85</v>
      </c>
      <c r="AW110" s="12" t="s">
        <v>37</v>
      </c>
      <c r="AX110" s="12" t="s">
        <v>76</v>
      </c>
      <c r="AY110" s="153" t="s">
        <v>184</v>
      </c>
    </row>
    <row r="111" spans="2:65" s="12" customFormat="1" x14ac:dyDescent="0.2">
      <c r="B111" s="152"/>
      <c r="D111" s="146" t="s">
        <v>196</v>
      </c>
      <c r="E111" s="153" t="s">
        <v>19</v>
      </c>
      <c r="F111" s="154" t="s">
        <v>213</v>
      </c>
      <c r="H111" s="155">
        <v>10.65</v>
      </c>
      <c r="I111" s="156"/>
      <c r="L111" s="152"/>
      <c r="M111" s="157"/>
      <c r="T111" s="158"/>
      <c r="AT111" s="153" t="s">
        <v>196</v>
      </c>
      <c r="AU111" s="153" t="s">
        <v>85</v>
      </c>
      <c r="AV111" s="12" t="s">
        <v>85</v>
      </c>
      <c r="AW111" s="12" t="s">
        <v>37</v>
      </c>
      <c r="AX111" s="12" t="s">
        <v>76</v>
      </c>
      <c r="AY111" s="153" t="s">
        <v>184</v>
      </c>
    </row>
    <row r="112" spans="2:65" s="14" customFormat="1" x14ac:dyDescent="0.2">
      <c r="B112" s="165"/>
      <c r="D112" s="146" t="s">
        <v>196</v>
      </c>
      <c r="E112" s="166" t="s">
        <v>19</v>
      </c>
      <c r="F112" s="167" t="s">
        <v>214</v>
      </c>
      <c r="H112" s="168">
        <v>56.55</v>
      </c>
      <c r="I112" s="169"/>
      <c r="L112" s="165"/>
      <c r="M112" s="170"/>
      <c r="T112" s="171"/>
      <c r="AT112" s="166" t="s">
        <v>196</v>
      </c>
      <c r="AU112" s="166" t="s">
        <v>85</v>
      </c>
      <c r="AV112" s="14" t="s">
        <v>190</v>
      </c>
      <c r="AW112" s="14" t="s">
        <v>37</v>
      </c>
      <c r="AX112" s="14" t="s">
        <v>83</v>
      </c>
      <c r="AY112" s="166" t="s">
        <v>184</v>
      </c>
    </row>
    <row r="113" spans="2:65" s="1" customFormat="1" ht="16.5" customHeight="1" x14ac:dyDescent="0.2">
      <c r="B113" s="33"/>
      <c r="C113" s="133" t="s">
        <v>190</v>
      </c>
      <c r="D113" s="133" t="s">
        <v>186</v>
      </c>
      <c r="E113" s="134" t="s">
        <v>215</v>
      </c>
      <c r="F113" s="135" t="s">
        <v>216</v>
      </c>
      <c r="G113" s="136" t="s">
        <v>131</v>
      </c>
      <c r="H113" s="137">
        <v>146.16</v>
      </c>
      <c r="I113" s="138"/>
      <c r="J113" s="139">
        <f>ROUND(I113*H113,2)</f>
        <v>0</v>
      </c>
      <c r="K113" s="135" t="s">
        <v>189</v>
      </c>
      <c r="L113" s="33"/>
      <c r="M113" s="140" t="s">
        <v>19</v>
      </c>
      <c r="N113" s="141" t="s">
        <v>47</v>
      </c>
      <c r="P113" s="142">
        <f>O113*H113</f>
        <v>0</v>
      </c>
      <c r="Q113" s="142">
        <v>1.4999999999999999E-4</v>
      </c>
      <c r="R113" s="142">
        <f>Q113*H113</f>
        <v>2.1923999999999999E-2</v>
      </c>
      <c r="S113" s="142">
        <v>0</v>
      </c>
      <c r="T113" s="143">
        <f>S113*H113</f>
        <v>0</v>
      </c>
      <c r="AR113" s="144" t="s">
        <v>190</v>
      </c>
      <c r="AT113" s="144" t="s">
        <v>186</v>
      </c>
      <c r="AU113" s="144" t="s">
        <v>85</v>
      </c>
      <c r="AY113" s="18" t="s">
        <v>184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83</v>
      </c>
      <c r="BK113" s="145">
        <f>ROUND(I113*H113,2)</f>
        <v>0</v>
      </c>
      <c r="BL113" s="18" t="s">
        <v>190</v>
      </c>
      <c r="BM113" s="144" t="s">
        <v>217</v>
      </c>
    </row>
    <row r="114" spans="2:65" s="1" customFormat="1" x14ac:dyDescent="0.2">
      <c r="B114" s="33"/>
      <c r="D114" s="146" t="s">
        <v>192</v>
      </c>
      <c r="F114" s="147" t="s">
        <v>218</v>
      </c>
      <c r="I114" s="148"/>
      <c r="L114" s="33"/>
      <c r="M114" s="149"/>
      <c r="T114" s="54"/>
      <c r="AT114" s="18" t="s">
        <v>192</v>
      </c>
      <c r="AU114" s="18" t="s">
        <v>85</v>
      </c>
    </row>
    <row r="115" spans="2:65" s="1" customFormat="1" x14ac:dyDescent="0.2">
      <c r="B115" s="33"/>
      <c r="D115" s="150" t="s">
        <v>194</v>
      </c>
      <c r="F115" s="151" t="s">
        <v>219</v>
      </c>
      <c r="I115" s="148"/>
      <c r="L115" s="33"/>
      <c r="M115" s="149"/>
      <c r="T115" s="54"/>
      <c r="AT115" s="18" t="s">
        <v>194</v>
      </c>
      <c r="AU115" s="18" t="s">
        <v>85</v>
      </c>
    </row>
    <row r="116" spans="2:65" s="13" customFormat="1" x14ac:dyDescent="0.2">
      <c r="B116" s="159"/>
      <c r="D116" s="146" t="s">
        <v>196</v>
      </c>
      <c r="E116" s="160" t="s">
        <v>19</v>
      </c>
      <c r="F116" s="161" t="s">
        <v>210</v>
      </c>
      <c r="H116" s="160" t="s">
        <v>19</v>
      </c>
      <c r="I116" s="162"/>
      <c r="L116" s="159"/>
      <c r="M116" s="163"/>
      <c r="T116" s="164"/>
      <c r="AT116" s="160" t="s">
        <v>196</v>
      </c>
      <c r="AU116" s="160" t="s">
        <v>85</v>
      </c>
      <c r="AV116" s="13" t="s">
        <v>83</v>
      </c>
      <c r="AW116" s="13" t="s">
        <v>37</v>
      </c>
      <c r="AX116" s="13" t="s">
        <v>76</v>
      </c>
      <c r="AY116" s="160" t="s">
        <v>184</v>
      </c>
    </row>
    <row r="117" spans="2:65" s="13" customFormat="1" x14ac:dyDescent="0.2">
      <c r="B117" s="159"/>
      <c r="D117" s="146" t="s">
        <v>196</v>
      </c>
      <c r="E117" s="160" t="s">
        <v>19</v>
      </c>
      <c r="F117" s="161" t="s">
        <v>220</v>
      </c>
      <c r="H117" s="160" t="s">
        <v>19</v>
      </c>
      <c r="I117" s="162"/>
      <c r="L117" s="159"/>
      <c r="M117" s="163"/>
      <c r="T117" s="164"/>
      <c r="AT117" s="160" t="s">
        <v>196</v>
      </c>
      <c r="AU117" s="160" t="s">
        <v>85</v>
      </c>
      <c r="AV117" s="13" t="s">
        <v>83</v>
      </c>
      <c r="AW117" s="13" t="s">
        <v>37</v>
      </c>
      <c r="AX117" s="13" t="s">
        <v>76</v>
      </c>
      <c r="AY117" s="160" t="s">
        <v>184</v>
      </c>
    </row>
    <row r="118" spans="2:65" s="12" customFormat="1" x14ac:dyDescent="0.2">
      <c r="B118" s="152"/>
      <c r="D118" s="146" t="s">
        <v>196</v>
      </c>
      <c r="E118" s="153" t="s">
        <v>19</v>
      </c>
      <c r="F118" s="154" t="s">
        <v>221</v>
      </c>
      <c r="H118" s="155">
        <v>133.38</v>
      </c>
      <c r="I118" s="156"/>
      <c r="L118" s="152"/>
      <c r="M118" s="157"/>
      <c r="T118" s="158"/>
      <c r="AT118" s="153" t="s">
        <v>196</v>
      </c>
      <c r="AU118" s="153" t="s">
        <v>85</v>
      </c>
      <c r="AV118" s="12" t="s">
        <v>85</v>
      </c>
      <c r="AW118" s="12" t="s">
        <v>37</v>
      </c>
      <c r="AX118" s="12" t="s">
        <v>76</v>
      </c>
      <c r="AY118" s="153" t="s">
        <v>184</v>
      </c>
    </row>
    <row r="119" spans="2:65" s="12" customFormat="1" x14ac:dyDescent="0.2">
      <c r="B119" s="152"/>
      <c r="D119" s="146" t="s">
        <v>196</v>
      </c>
      <c r="E119" s="153" t="s">
        <v>19</v>
      </c>
      <c r="F119" s="154" t="s">
        <v>222</v>
      </c>
      <c r="H119" s="155">
        <v>8.52</v>
      </c>
      <c r="I119" s="156"/>
      <c r="L119" s="152"/>
      <c r="M119" s="157"/>
      <c r="T119" s="158"/>
      <c r="AT119" s="153" t="s">
        <v>196</v>
      </c>
      <c r="AU119" s="153" t="s">
        <v>85</v>
      </c>
      <c r="AV119" s="12" t="s">
        <v>85</v>
      </c>
      <c r="AW119" s="12" t="s">
        <v>37</v>
      </c>
      <c r="AX119" s="12" t="s">
        <v>76</v>
      </c>
      <c r="AY119" s="153" t="s">
        <v>184</v>
      </c>
    </row>
    <row r="120" spans="2:65" s="12" customFormat="1" x14ac:dyDescent="0.2">
      <c r="B120" s="152"/>
      <c r="D120" s="146" t="s">
        <v>196</v>
      </c>
      <c r="E120" s="153" t="s">
        <v>19</v>
      </c>
      <c r="F120" s="154" t="s">
        <v>223</v>
      </c>
      <c r="H120" s="155">
        <v>4.26</v>
      </c>
      <c r="I120" s="156"/>
      <c r="L120" s="152"/>
      <c r="M120" s="157"/>
      <c r="T120" s="158"/>
      <c r="AT120" s="153" t="s">
        <v>196</v>
      </c>
      <c r="AU120" s="153" t="s">
        <v>85</v>
      </c>
      <c r="AV120" s="12" t="s">
        <v>85</v>
      </c>
      <c r="AW120" s="12" t="s">
        <v>37</v>
      </c>
      <c r="AX120" s="12" t="s">
        <v>76</v>
      </c>
      <c r="AY120" s="153" t="s">
        <v>184</v>
      </c>
    </row>
    <row r="121" spans="2:65" s="14" customFormat="1" x14ac:dyDescent="0.2">
      <c r="B121" s="165"/>
      <c r="D121" s="146" t="s">
        <v>196</v>
      </c>
      <c r="E121" s="166" t="s">
        <v>19</v>
      </c>
      <c r="F121" s="167" t="s">
        <v>214</v>
      </c>
      <c r="H121" s="168">
        <v>146.16</v>
      </c>
      <c r="I121" s="169"/>
      <c r="L121" s="165"/>
      <c r="M121" s="170"/>
      <c r="T121" s="171"/>
      <c r="AT121" s="166" t="s">
        <v>196</v>
      </c>
      <c r="AU121" s="166" t="s">
        <v>85</v>
      </c>
      <c r="AV121" s="14" t="s">
        <v>190</v>
      </c>
      <c r="AW121" s="14" t="s">
        <v>37</v>
      </c>
      <c r="AX121" s="14" t="s">
        <v>83</v>
      </c>
      <c r="AY121" s="166" t="s">
        <v>184</v>
      </c>
    </row>
    <row r="122" spans="2:65" s="1" customFormat="1" ht="16.5" customHeight="1" x14ac:dyDescent="0.2">
      <c r="B122" s="33"/>
      <c r="C122" s="172" t="s">
        <v>224</v>
      </c>
      <c r="D122" s="172" t="s">
        <v>225</v>
      </c>
      <c r="E122" s="173" t="s">
        <v>226</v>
      </c>
      <c r="F122" s="174" t="s">
        <v>227</v>
      </c>
      <c r="G122" s="175" t="s">
        <v>150</v>
      </c>
      <c r="H122" s="176">
        <v>22.728000000000002</v>
      </c>
      <c r="I122" s="177"/>
      <c r="J122" s="178">
        <f>ROUND(I122*H122,2)</f>
        <v>0</v>
      </c>
      <c r="K122" s="174" t="s">
        <v>189</v>
      </c>
      <c r="L122" s="179"/>
      <c r="M122" s="180" t="s">
        <v>19</v>
      </c>
      <c r="N122" s="181" t="s">
        <v>47</v>
      </c>
      <c r="P122" s="142">
        <f>O122*H122</f>
        <v>0</v>
      </c>
      <c r="Q122" s="142">
        <v>1</v>
      </c>
      <c r="R122" s="142">
        <f>Q122*H122</f>
        <v>22.728000000000002</v>
      </c>
      <c r="S122" s="142">
        <v>0</v>
      </c>
      <c r="T122" s="143">
        <f>S122*H122</f>
        <v>0</v>
      </c>
      <c r="AR122" s="144" t="s">
        <v>228</v>
      </c>
      <c r="AT122" s="144" t="s">
        <v>225</v>
      </c>
      <c r="AU122" s="144" t="s">
        <v>85</v>
      </c>
      <c r="AY122" s="18" t="s">
        <v>184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8" t="s">
        <v>83</v>
      </c>
      <c r="BK122" s="145">
        <f>ROUND(I122*H122,2)</f>
        <v>0</v>
      </c>
      <c r="BL122" s="18" t="s">
        <v>190</v>
      </c>
      <c r="BM122" s="144" t="s">
        <v>229</v>
      </c>
    </row>
    <row r="123" spans="2:65" s="1" customFormat="1" x14ac:dyDescent="0.2">
      <c r="B123" s="33"/>
      <c r="D123" s="146" t="s">
        <v>192</v>
      </c>
      <c r="F123" s="147" t="s">
        <v>227</v>
      </c>
      <c r="I123" s="148"/>
      <c r="L123" s="33"/>
      <c r="M123" s="149"/>
      <c r="T123" s="54"/>
      <c r="AT123" s="18" t="s">
        <v>192</v>
      </c>
      <c r="AU123" s="18" t="s">
        <v>85</v>
      </c>
    </row>
    <row r="124" spans="2:65" s="13" customFormat="1" x14ac:dyDescent="0.2">
      <c r="B124" s="159"/>
      <c r="D124" s="146" t="s">
        <v>196</v>
      </c>
      <c r="E124" s="160" t="s">
        <v>19</v>
      </c>
      <c r="F124" s="161" t="s">
        <v>210</v>
      </c>
      <c r="H124" s="160" t="s">
        <v>19</v>
      </c>
      <c r="I124" s="162"/>
      <c r="L124" s="159"/>
      <c r="M124" s="163"/>
      <c r="T124" s="164"/>
      <c r="AT124" s="160" t="s">
        <v>196</v>
      </c>
      <c r="AU124" s="160" t="s">
        <v>85</v>
      </c>
      <c r="AV124" s="13" t="s">
        <v>83</v>
      </c>
      <c r="AW124" s="13" t="s">
        <v>37</v>
      </c>
      <c r="AX124" s="13" t="s">
        <v>76</v>
      </c>
      <c r="AY124" s="160" t="s">
        <v>184</v>
      </c>
    </row>
    <row r="125" spans="2:65" s="13" customFormat="1" x14ac:dyDescent="0.2">
      <c r="B125" s="159"/>
      <c r="D125" s="146" t="s">
        <v>196</v>
      </c>
      <c r="E125" s="160" t="s">
        <v>19</v>
      </c>
      <c r="F125" s="161" t="s">
        <v>220</v>
      </c>
      <c r="H125" s="160" t="s">
        <v>19</v>
      </c>
      <c r="I125" s="162"/>
      <c r="L125" s="159"/>
      <c r="M125" s="163"/>
      <c r="T125" s="164"/>
      <c r="AT125" s="160" t="s">
        <v>196</v>
      </c>
      <c r="AU125" s="160" t="s">
        <v>85</v>
      </c>
      <c r="AV125" s="13" t="s">
        <v>83</v>
      </c>
      <c r="AW125" s="13" t="s">
        <v>37</v>
      </c>
      <c r="AX125" s="13" t="s">
        <v>76</v>
      </c>
      <c r="AY125" s="160" t="s">
        <v>184</v>
      </c>
    </row>
    <row r="126" spans="2:65" s="12" customFormat="1" x14ac:dyDescent="0.2">
      <c r="B126" s="152"/>
      <c r="D126" s="146" t="s">
        <v>196</v>
      </c>
      <c r="E126" s="153" t="s">
        <v>19</v>
      </c>
      <c r="F126" s="154" t="s">
        <v>230</v>
      </c>
      <c r="H126" s="155">
        <v>20.741</v>
      </c>
      <c r="I126" s="156"/>
      <c r="L126" s="152"/>
      <c r="M126" s="157"/>
      <c r="T126" s="158"/>
      <c r="AT126" s="153" t="s">
        <v>196</v>
      </c>
      <c r="AU126" s="153" t="s">
        <v>85</v>
      </c>
      <c r="AV126" s="12" t="s">
        <v>85</v>
      </c>
      <c r="AW126" s="12" t="s">
        <v>37</v>
      </c>
      <c r="AX126" s="12" t="s">
        <v>76</v>
      </c>
      <c r="AY126" s="153" t="s">
        <v>184</v>
      </c>
    </row>
    <row r="127" spans="2:65" s="12" customFormat="1" x14ac:dyDescent="0.2">
      <c r="B127" s="152"/>
      <c r="D127" s="146" t="s">
        <v>196</v>
      </c>
      <c r="E127" s="153" t="s">
        <v>19</v>
      </c>
      <c r="F127" s="154" t="s">
        <v>231</v>
      </c>
      <c r="H127" s="155">
        <v>1.325</v>
      </c>
      <c r="I127" s="156"/>
      <c r="L127" s="152"/>
      <c r="M127" s="157"/>
      <c r="T127" s="158"/>
      <c r="AT127" s="153" t="s">
        <v>196</v>
      </c>
      <c r="AU127" s="153" t="s">
        <v>85</v>
      </c>
      <c r="AV127" s="12" t="s">
        <v>85</v>
      </c>
      <c r="AW127" s="12" t="s">
        <v>37</v>
      </c>
      <c r="AX127" s="12" t="s">
        <v>76</v>
      </c>
      <c r="AY127" s="153" t="s">
        <v>184</v>
      </c>
    </row>
    <row r="128" spans="2:65" s="12" customFormat="1" x14ac:dyDescent="0.2">
      <c r="B128" s="152"/>
      <c r="D128" s="146" t="s">
        <v>196</v>
      </c>
      <c r="E128" s="153" t="s">
        <v>19</v>
      </c>
      <c r="F128" s="154" t="s">
        <v>232</v>
      </c>
      <c r="H128" s="155">
        <v>0.66200000000000003</v>
      </c>
      <c r="I128" s="156"/>
      <c r="L128" s="152"/>
      <c r="M128" s="157"/>
      <c r="T128" s="158"/>
      <c r="AT128" s="153" t="s">
        <v>196</v>
      </c>
      <c r="AU128" s="153" t="s">
        <v>85</v>
      </c>
      <c r="AV128" s="12" t="s">
        <v>85</v>
      </c>
      <c r="AW128" s="12" t="s">
        <v>37</v>
      </c>
      <c r="AX128" s="12" t="s">
        <v>76</v>
      </c>
      <c r="AY128" s="153" t="s">
        <v>184</v>
      </c>
    </row>
    <row r="129" spans="2:65" s="14" customFormat="1" x14ac:dyDescent="0.2">
      <c r="B129" s="165"/>
      <c r="D129" s="146" t="s">
        <v>196</v>
      </c>
      <c r="E129" s="166" t="s">
        <v>19</v>
      </c>
      <c r="F129" s="167" t="s">
        <v>214</v>
      </c>
      <c r="H129" s="168">
        <v>22.728000000000002</v>
      </c>
      <c r="I129" s="169"/>
      <c r="L129" s="165"/>
      <c r="M129" s="170"/>
      <c r="T129" s="171"/>
      <c r="AT129" s="166" t="s">
        <v>196</v>
      </c>
      <c r="AU129" s="166" t="s">
        <v>85</v>
      </c>
      <c r="AV129" s="14" t="s">
        <v>190</v>
      </c>
      <c r="AW129" s="14" t="s">
        <v>37</v>
      </c>
      <c r="AX129" s="14" t="s">
        <v>83</v>
      </c>
      <c r="AY129" s="166" t="s">
        <v>184</v>
      </c>
    </row>
    <row r="130" spans="2:65" s="1" customFormat="1" ht="16.5" customHeight="1" x14ac:dyDescent="0.2">
      <c r="B130" s="33"/>
      <c r="C130" s="133" t="s">
        <v>233</v>
      </c>
      <c r="D130" s="133" t="s">
        <v>186</v>
      </c>
      <c r="E130" s="134" t="s">
        <v>234</v>
      </c>
      <c r="F130" s="135" t="s">
        <v>235</v>
      </c>
      <c r="G130" s="136" t="s">
        <v>131</v>
      </c>
      <c r="H130" s="137">
        <v>66.599999999999994</v>
      </c>
      <c r="I130" s="138"/>
      <c r="J130" s="139">
        <f>ROUND(I130*H130,2)</f>
        <v>0</v>
      </c>
      <c r="K130" s="135" t="s">
        <v>189</v>
      </c>
      <c r="L130" s="33"/>
      <c r="M130" s="140" t="s">
        <v>19</v>
      </c>
      <c r="N130" s="141" t="s">
        <v>47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190</v>
      </c>
      <c r="AT130" s="144" t="s">
        <v>186</v>
      </c>
      <c r="AU130" s="144" t="s">
        <v>85</v>
      </c>
      <c r="AY130" s="18" t="s">
        <v>184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83</v>
      </c>
      <c r="BK130" s="145">
        <f>ROUND(I130*H130,2)</f>
        <v>0</v>
      </c>
      <c r="BL130" s="18" t="s">
        <v>190</v>
      </c>
      <c r="BM130" s="144" t="s">
        <v>236</v>
      </c>
    </row>
    <row r="131" spans="2:65" s="1" customFormat="1" x14ac:dyDescent="0.2">
      <c r="B131" s="33"/>
      <c r="D131" s="146" t="s">
        <v>192</v>
      </c>
      <c r="F131" s="147" t="s">
        <v>237</v>
      </c>
      <c r="I131" s="148"/>
      <c r="L131" s="33"/>
      <c r="M131" s="149"/>
      <c r="T131" s="54"/>
      <c r="AT131" s="18" t="s">
        <v>192</v>
      </c>
      <c r="AU131" s="18" t="s">
        <v>85</v>
      </c>
    </row>
    <row r="132" spans="2:65" s="1" customFormat="1" x14ac:dyDescent="0.2">
      <c r="B132" s="33"/>
      <c r="D132" s="150" t="s">
        <v>194</v>
      </c>
      <c r="F132" s="151" t="s">
        <v>238</v>
      </c>
      <c r="I132" s="148"/>
      <c r="L132" s="33"/>
      <c r="M132" s="149"/>
      <c r="T132" s="54"/>
      <c r="AT132" s="18" t="s">
        <v>194</v>
      </c>
      <c r="AU132" s="18" t="s">
        <v>85</v>
      </c>
    </row>
    <row r="133" spans="2:65" s="13" customFormat="1" x14ac:dyDescent="0.2">
      <c r="B133" s="159"/>
      <c r="D133" s="146" t="s">
        <v>196</v>
      </c>
      <c r="E133" s="160" t="s">
        <v>19</v>
      </c>
      <c r="F133" s="161" t="s">
        <v>210</v>
      </c>
      <c r="H133" s="160" t="s">
        <v>19</v>
      </c>
      <c r="I133" s="162"/>
      <c r="L133" s="159"/>
      <c r="M133" s="163"/>
      <c r="T133" s="164"/>
      <c r="AT133" s="160" t="s">
        <v>196</v>
      </c>
      <c r="AU133" s="160" t="s">
        <v>85</v>
      </c>
      <c r="AV133" s="13" t="s">
        <v>83</v>
      </c>
      <c r="AW133" s="13" t="s">
        <v>37</v>
      </c>
      <c r="AX133" s="13" t="s">
        <v>76</v>
      </c>
      <c r="AY133" s="160" t="s">
        <v>184</v>
      </c>
    </row>
    <row r="134" spans="2:65" s="13" customFormat="1" x14ac:dyDescent="0.2">
      <c r="B134" s="159"/>
      <c r="D134" s="146" t="s">
        <v>196</v>
      </c>
      <c r="E134" s="160" t="s">
        <v>19</v>
      </c>
      <c r="F134" s="161" t="s">
        <v>220</v>
      </c>
      <c r="H134" s="160" t="s">
        <v>19</v>
      </c>
      <c r="I134" s="162"/>
      <c r="L134" s="159"/>
      <c r="M134" s="163"/>
      <c r="T134" s="164"/>
      <c r="AT134" s="160" t="s">
        <v>196</v>
      </c>
      <c r="AU134" s="160" t="s">
        <v>85</v>
      </c>
      <c r="AV134" s="13" t="s">
        <v>83</v>
      </c>
      <c r="AW134" s="13" t="s">
        <v>37</v>
      </c>
      <c r="AX134" s="13" t="s">
        <v>76</v>
      </c>
      <c r="AY134" s="160" t="s">
        <v>184</v>
      </c>
    </row>
    <row r="135" spans="2:65" s="12" customFormat="1" x14ac:dyDescent="0.2">
      <c r="B135" s="152"/>
      <c r="D135" s="146" t="s">
        <v>196</v>
      </c>
      <c r="E135" s="153" t="s">
        <v>19</v>
      </c>
      <c r="F135" s="154" t="s">
        <v>239</v>
      </c>
      <c r="H135" s="155">
        <v>59.94</v>
      </c>
      <c r="I135" s="156"/>
      <c r="L135" s="152"/>
      <c r="M135" s="157"/>
      <c r="T135" s="158"/>
      <c r="AT135" s="153" t="s">
        <v>196</v>
      </c>
      <c r="AU135" s="153" t="s">
        <v>85</v>
      </c>
      <c r="AV135" s="12" t="s">
        <v>85</v>
      </c>
      <c r="AW135" s="12" t="s">
        <v>37</v>
      </c>
      <c r="AX135" s="12" t="s">
        <v>76</v>
      </c>
      <c r="AY135" s="153" t="s">
        <v>184</v>
      </c>
    </row>
    <row r="136" spans="2:65" s="12" customFormat="1" x14ac:dyDescent="0.2">
      <c r="B136" s="152"/>
      <c r="D136" s="146" t="s">
        <v>196</v>
      </c>
      <c r="E136" s="153" t="s">
        <v>19</v>
      </c>
      <c r="F136" s="154" t="s">
        <v>240</v>
      </c>
      <c r="H136" s="155">
        <v>4.4400000000000004</v>
      </c>
      <c r="I136" s="156"/>
      <c r="L136" s="152"/>
      <c r="M136" s="157"/>
      <c r="T136" s="158"/>
      <c r="AT136" s="153" t="s">
        <v>196</v>
      </c>
      <c r="AU136" s="153" t="s">
        <v>85</v>
      </c>
      <c r="AV136" s="12" t="s">
        <v>85</v>
      </c>
      <c r="AW136" s="12" t="s">
        <v>37</v>
      </c>
      <c r="AX136" s="12" t="s">
        <v>76</v>
      </c>
      <c r="AY136" s="153" t="s">
        <v>184</v>
      </c>
    </row>
    <row r="137" spans="2:65" s="12" customFormat="1" x14ac:dyDescent="0.2">
      <c r="B137" s="152"/>
      <c r="D137" s="146" t="s">
        <v>196</v>
      </c>
      <c r="E137" s="153" t="s">
        <v>19</v>
      </c>
      <c r="F137" s="154" t="s">
        <v>241</v>
      </c>
      <c r="H137" s="155">
        <v>2.2200000000000002</v>
      </c>
      <c r="I137" s="156"/>
      <c r="L137" s="152"/>
      <c r="M137" s="157"/>
      <c r="T137" s="158"/>
      <c r="AT137" s="153" t="s">
        <v>196</v>
      </c>
      <c r="AU137" s="153" t="s">
        <v>85</v>
      </c>
      <c r="AV137" s="12" t="s">
        <v>85</v>
      </c>
      <c r="AW137" s="12" t="s">
        <v>37</v>
      </c>
      <c r="AX137" s="12" t="s">
        <v>76</v>
      </c>
      <c r="AY137" s="153" t="s">
        <v>184</v>
      </c>
    </row>
    <row r="138" spans="2:65" s="14" customFormat="1" x14ac:dyDescent="0.2">
      <c r="B138" s="165"/>
      <c r="D138" s="146" t="s">
        <v>196</v>
      </c>
      <c r="E138" s="166" t="s">
        <v>19</v>
      </c>
      <c r="F138" s="167" t="s">
        <v>214</v>
      </c>
      <c r="H138" s="168">
        <v>66.599999999999994</v>
      </c>
      <c r="I138" s="169"/>
      <c r="L138" s="165"/>
      <c r="M138" s="170"/>
      <c r="T138" s="171"/>
      <c r="AT138" s="166" t="s">
        <v>196</v>
      </c>
      <c r="AU138" s="166" t="s">
        <v>85</v>
      </c>
      <c r="AV138" s="14" t="s">
        <v>190</v>
      </c>
      <c r="AW138" s="14" t="s">
        <v>37</v>
      </c>
      <c r="AX138" s="14" t="s">
        <v>83</v>
      </c>
      <c r="AY138" s="166" t="s">
        <v>184</v>
      </c>
    </row>
    <row r="139" spans="2:65" s="1" customFormat="1" ht="21.75" customHeight="1" x14ac:dyDescent="0.2">
      <c r="B139" s="33"/>
      <c r="C139" s="133" t="s">
        <v>242</v>
      </c>
      <c r="D139" s="133" t="s">
        <v>186</v>
      </c>
      <c r="E139" s="134" t="s">
        <v>243</v>
      </c>
      <c r="F139" s="135" t="s">
        <v>244</v>
      </c>
      <c r="G139" s="136" t="s">
        <v>131</v>
      </c>
      <c r="H139" s="137">
        <v>79.2</v>
      </c>
      <c r="I139" s="138"/>
      <c r="J139" s="139">
        <f>ROUND(I139*H139,2)</f>
        <v>0</v>
      </c>
      <c r="K139" s="135" t="s">
        <v>189</v>
      </c>
      <c r="L139" s="33"/>
      <c r="M139" s="140" t="s">
        <v>19</v>
      </c>
      <c r="N139" s="141" t="s">
        <v>47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190</v>
      </c>
      <c r="AT139" s="144" t="s">
        <v>186</v>
      </c>
      <c r="AU139" s="144" t="s">
        <v>85</v>
      </c>
      <c r="AY139" s="18" t="s">
        <v>184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8" t="s">
        <v>83</v>
      </c>
      <c r="BK139" s="145">
        <f>ROUND(I139*H139,2)</f>
        <v>0</v>
      </c>
      <c r="BL139" s="18" t="s">
        <v>190</v>
      </c>
      <c r="BM139" s="144" t="s">
        <v>245</v>
      </c>
    </row>
    <row r="140" spans="2:65" s="1" customFormat="1" ht="19.5" x14ac:dyDescent="0.2">
      <c r="B140" s="33"/>
      <c r="D140" s="146" t="s">
        <v>192</v>
      </c>
      <c r="F140" s="147" t="s">
        <v>246</v>
      </c>
      <c r="I140" s="148"/>
      <c r="L140" s="33"/>
      <c r="M140" s="149"/>
      <c r="T140" s="54"/>
      <c r="AT140" s="18" t="s">
        <v>192</v>
      </c>
      <c r="AU140" s="18" t="s">
        <v>85</v>
      </c>
    </row>
    <row r="141" spans="2:65" s="1" customFormat="1" x14ac:dyDescent="0.2">
      <c r="B141" s="33"/>
      <c r="D141" s="150" t="s">
        <v>194</v>
      </c>
      <c r="F141" s="151" t="s">
        <v>247</v>
      </c>
      <c r="I141" s="148"/>
      <c r="L141" s="33"/>
      <c r="M141" s="149"/>
      <c r="T141" s="54"/>
      <c r="AT141" s="18" t="s">
        <v>194</v>
      </c>
      <c r="AU141" s="18" t="s">
        <v>85</v>
      </c>
    </row>
    <row r="142" spans="2:65" s="13" customFormat="1" x14ac:dyDescent="0.2">
      <c r="B142" s="159"/>
      <c r="D142" s="146" t="s">
        <v>196</v>
      </c>
      <c r="E142" s="160" t="s">
        <v>19</v>
      </c>
      <c r="F142" s="161" t="s">
        <v>248</v>
      </c>
      <c r="H142" s="160" t="s">
        <v>19</v>
      </c>
      <c r="I142" s="162"/>
      <c r="L142" s="159"/>
      <c r="M142" s="163"/>
      <c r="T142" s="164"/>
      <c r="AT142" s="160" t="s">
        <v>196</v>
      </c>
      <c r="AU142" s="160" t="s">
        <v>85</v>
      </c>
      <c r="AV142" s="13" t="s">
        <v>83</v>
      </c>
      <c r="AW142" s="13" t="s">
        <v>37</v>
      </c>
      <c r="AX142" s="13" t="s">
        <v>76</v>
      </c>
      <c r="AY142" s="160" t="s">
        <v>184</v>
      </c>
    </row>
    <row r="143" spans="2:65" s="12" customFormat="1" x14ac:dyDescent="0.2">
      <c r="B143" s="152"/>
      <c r="D143" s="146" t="s">
        <v>196</v>
      </c>
      <c r="E143" s="153" t="s">
        <v>19</v>
      </c>
      <c r="F143" s="154" t="s">
        <v>249</v>
      </c>
      <c r="H143" s="155">
        <v>19.2</v>
      </c>
      <c r="I143" s="156"/>
      <c r="L143" s="152"/>
      <c r="M143" s="157"/>
      <c r="T143" s="158"/>
      <c r="AT143" s="153" t="s">
        <v>196</v>
      </c>
      <c r="AU143" s="153" t="s">
        <v>85</v>
      </c>
      <c r="AV143" s="12" t="s">
        <v>85</v>
      </c>
      <c r="AW143" s="12" t="s">
        <v>37</v>
      </c>
      <c r="AX143" s="12" t="s">
        <v>76</v>
      </c>
      <c r="AY143" s="153" t="s">
        <v>184</v>
      </c>
    </row>
    <row r="144" spans="2:65" s="12" customFormat="1" x14ac:dyDescent="0.2">
      <c r="B144" s="152"/>
      <c r="D144" s="146" t="s">
        <v>196</v>
      </c>
      <c r="E144" s="153" t="s">
        <v>19</v>
      </c>
      <c r="F144" s="154" t="s">
        <v>250</v>
      </c>
      <c r="H144" s="155">
        <v>33.6</v>
      </c>
      <c r="I144" s="156"/>
      <c r="L144" s="152"/>
      <c r="M144" s="157"/>
      <c r="T144" s="158"/>
      <c r="AT144" s="153" t="s">
        <v>196</v>
      </c>
      <c r="AU144" s="153" t="s">
        <v>85</v>
      </c>
      <c r="AV144" s="12" t="s">
        <v>85</v>
      </c>
      <c r="AW144" s="12" t="s">
        <v>37</v>
      </c>
      <c r="AX144" s="12" t="s">
        <v>76</v>
      </c>
      <c r="AY144" s="153" t="s">
        <v>184</v>
      </c>
    </row>
    <row r="145" spans="2:65" s="12" customFormat="1" x14ac:dyDescent="0.2">
      <c r="B145" s="152"/>
      <c r="D145" s="146" t="s">
        <v>196</v>
      </c>
      <c r="E145" s="153" t="s">
        <v>19</v>
      </c>
      <c r="F145" s="154" t="s">
        <v>251</v>
      </c>
      <c r="H145" s="155">
        <v>14.4</v>
      </c>
      <c r="I145" s="156"/>
      <c r="L145" s="152"/>
      <c r="M145" s="157"/>
      <c r="T145" s="158"/>
      <c r="AT145" s="153" t="s">
        <v>196</v>
      </c>
      <c r="AU145" s="153" t="s">
        <v>85</v>
      </c>
      <c r="AV145" s="12" t="s">
        <v>85</v>
      </c>
      <c r="AW145" s="12" t="s">
        <v>37</v>
      </c>
      <c r="AX145" s="12" t="s">
        <v>76</v>
      </c>
      <c r="AY145" s="153" t="s">
        <v>184</v>
      </c>
    </row>
    <row r="146" spans="2:65" s="12" customFormat="1" x14ac:dyDescent="0.2">
      <c r="B146" s="152"/>
      <c r="D146" s="146" t="s">
        <v>196</v>
      </c>
      <c r="E146" s="153" t="s">
        <v>19</v>
      </c>
      <c r="F146" s="154" t="s">
        <v>252</v>
      </c>
      <c r="H146" s="155">
        <v>3.6</v>
      </c>
      <c r="I146" s="156"/>
      <c r="L146" s="152"/>
      <c r="M146" s="157"/>
      <c r="T146" s="158"/>
      <c r="AT146" s="153" t="s">
        <v>196</v>
      </c>
      <c r="AU146" s="153" t="s">
        <v>85</v>
      </c>
      <c r="AV146" s="12" t="s">
        <v>85</v>
      </c>
      <c r="AW146" s="12" t="s">
        <v>37</v>
      </c>
      <c r="AX146" s="12" t="s">
        <v>76</v>
      </c>
      <c r="AY146" s="153" t="s">
        <v>184</v>
      </c>
    </row>
    <row r="147" spans="2:65" s="12" customFormat="1" x14ac:dyDescent="0.2">
      <c r="B147" s="152"/>
      <c r="D147" s="146" t="s">
        <v>196</v>
      </c>
      <c r="E147" s="153" t="s">
        <v>19</v>
      </c>
      <c r="F147" s="154" t="s">
        <v>253</v>
      </c>
      <c r="H147" s="155">
        <v>2.4</v>
      </c>
      <c r="I147" s="156"/>
      <c r="L147" s="152"/>
      <c r="M147" s="157"/>
      <c r="T147" s="158"/>
      <c r="AT147" s="153" t="s">
        <v>196</v>
      </c>
      <c r="AU147" s="153" t="s">
        <v>85</v>
      </c>
      <c r="AV147" s="12" t="s">
        <v>85</v>
      </c>
      <c r="AW147" s="12" t="s">
        <v>37</v>
      </c>
      <c r="AX147" s="12" t="s">
        <v>76</v>
      </c>
      <c r="AY147" s="153" t="s">
        <v>184</v>
      </c>
    </row>
    <row r="148" spans="2:65" s="12" customFormat="1" x14ac:dyDescent="0.2">
      <c r="B148" s="152"/>
      <c r="D148" s="146" t="s">
        <v>196</v>
      </c>
      <c r="E148" s="153" t="s">
        <v>19</v>
      </c>
      <c r="F148" s="154" t="s">
        <v>254</v>
      </c>
      <c r="H148" s="155">
        <v>2.4</v>
      </c>
      <c r="I148" s="156"/>
      <c r="L148" s="152"/>
      <c r="M148" s="157"/>
      <c r="T148" s="158"/>
      <c r="AT148" s="153" t="s">
        <v>196</v>
      </c>
      <c r="AU148" s="153" t="s">
        <v>85</v>
      </c>
      <c r="AV148" s="12" t="s">
        <v>85</v>
      </c>
      <c r="AW148" s="12" t="s">
        <v>37</v>
      </c>
      <c r="AX148" s="12" t="s">
        <v>76</v>
      </c>
      <c r="AY148" s="153" t="s">
        <v>184</v>
      </c>
    </row>
    <row r="149" spans="2:65" s="12" customFormat="1" x14ac:dyDescent="0.2">
      <c r="B149" s="152"/>
      <c r="D149" s="146" t="s">
        <v>196</v>
      </c>
      <c r="E149" s="153" t="s">
        <v>19</v>
      </c>
      <c r="F149" s="154" t="s">
        <v>255</v>
      </c>
      <c r="H149" s="155">
        <v>3.6</v>
      </c>
      <c r="I149" s="156"/>
      <c r="L149" s="152"/>
      <c r="M149" s="157"/>
      <c r="T149" s="158"/>
      <c r="AT149" s="153" t="s">
        <v>196</v>
      </c>
      <c r="AU149" s="153" t="s">
        <v>85</v>
      </c>
      <c r="AV149" s="12" t="s">
        <v>85</v>
      </c>
      <c r="AW149" s="12" t="s">
        <v>37</v>
      </c>
      <c r="AX149" s="12" t="s">
        <v>76</v>
      </c>
      <c r="AY149" s="153" t="s">
        <v>184</v>
      </c>
    </row>
    <row r="150" spans="2:65" s="14" customFormat="1" x14ac:dyDescent="0.2">
      <c r="B150" s="165"/>
      <c r="D150" s="146" t="s">
        <v>196</v>
      </c>
      <c r="E150" s="166" t="s">
        <v>19</v>
      </c>
      <c r="F150" s="167" t="s">
        <v>214</v>
      </c>
      <c r="H150" s="168">
        <v>79.2</v>
      </c>
      <c r="I150" s="169"/>
      <c r="L150" s="165"/>
      <c r="M150" s="170"/>
      <c r="T150" s="171"/>
      <c r="AT150" s="166" t="s">
        <v>196</v>
      </c>
      <c r="AU150" s="166" t="s">
        <v>85</v>
      </c>
      <c r="AV150" s="14" t="s">
        <v>190</v>
      </c>
      <c r="AW150" s="14" t="s">
        <v>37</v>
      </c>
      <c r="AX150" s="14" t="s">
        <v>83</v>
      </c>
      <c r="AY150" s="166" t="s">
        <v>184</v>
      </c>
    </row>
    <row r="151" spans="2:65" s="1" customFormat="1" ht="16.5" customHeight="1" x14ac:dyDescent="0.2">
      <c r="B151" s="33"/>
      <c r="C151" s="133" t="s">
        <v>228</v>
      </c>
      <c r="D151" s="133" t="s">
        <v>186</v>
      </c>
      <c r="E151" s="134" t="s">
        <v>256</v>
      </c>
      <c r="F151" s="135" t="s">
        <v>257</v>
      </c>
      <c r="G151" s="136" t="s">
        <v>109</v>
      </c>
      <c r="H151" s="137">
        <v>180</v>
      </c>
      <c r="I151" s="138"/>
      <c r="J151" s="139">
        <f>ROUND(I151*H151,2)</f>
        <v>0</v>
      </c>
      <c r="K151" s="135" t="s">
        <v>19</v>
      </c>
      <c r="L151" s="33"/>
      <c r="M151" s="140" t="s">
        <v>19</v>
      </c>
      <c r="N151" s="141" t="s">
        <v>47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190</v>
      </c>
      <c r="AT151" s="144" t="s">
        <v>186</v>
      </c>
      <c r="AU151" s="144" t="s">
        <v>85</v>
      </c>
      <c r="AY151" s="18" t="s">
        <v>184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8" t="s">
        <v>83</v>
      </c>
      <c r="BK151" s="145">
        <f>ROUND(I151*H151,2)</f>
        <v>0</v>
      </c>
      <c r="BL151" s="18" t="s">
        <v>190</v>
      </c>
      <c r="BM151" s="144" t="s">
        <v>258</v>
      </c>
    </row>
    <row r="152" spans="2:65" s="1" customFormat="1" x14ac:dyDescent="0.2">
      <c r="B152" s="33"/>
      <c r="D152" s="146" t="s">
        <v>192</v>
      </c>
      <c r="F152" s="147" t="s">
        <v>257</v>
      </c>
      <c r="I152" s="148"/>
      <c r="L152" s="33"/>
      <c r="M152" s="149"/>
      <c r="T152" s="54"/>
      <c r="AT152" s="18" t="s">
        <v>192</v>
      </c>
      <c r="AU152" s="18" t="s">
        <v>85</v>
      </c>
    </row>
    <row r="153" spans="2:65" s="12" customFormat="1" x14ac:dyDescent="0.2">
      <c r="B153" s="152"/>
      <c r="D153" s="146" t="s">
        <v>196</v>
      </c>
      <c r="E153" s="153" t="s">
        <v>19</v>
      </c>
      <c r="F153" s="154" t="s">
        <v>119</v>
      </c>
      <c r="H153" s="155">
        <v>180</v>
      </c>
      <c r="I153" s="156"/>
      <c r="L153" s="152"/>
      <c r="M153" s="157"/>
      <c r="T153" s="158"/>
      <c r="AT153" s="153" t="s">
        <v>196</v>
      </c>
      <c r="AU153" s="153" t="s">
        <v>85</v>
      </c>
      <c r="AV153" s="12" t="s">
        <v>85</v>
      </c>
      <c r="AW153" s="12" t="s">
        <v>37</v>
      </c>
      <c r="AX153" s="12" t="s">
        <v>83</v>
      </c>
      <c r="AY153" s="153" t="s">
        <v>184</v>
      </c>
    </row>
    <row r="154" spans="2:65" s="1" customFormat="1" ht="16.5" customHeight="1" x14ac:dyDescent="0.2">
      <c r="B154" s="33"/>
      <c r="C154" s="133" t="s">
        <v>259</v>
      </c>
      <c r="D154" s="133" t="s">
        <v>186</v>
      </c>
      <c r="E154" s="134" t="s">
        <v>260</v>
      </c>
      <c r="F154" s="135" t="s">
        <v>261</v>
      </c>
      <c r="G154" s="136" t="s">
        <v>109</v>
      </c>
      <c r="H154" s="137">
        <v>180</v>
      </c>
      <c r="I154" s="138"/>
      <c r="J154" s="139">
        <f>ROUND(I154*H154,2)</f>
        <v>0</v>
      </c>
      <c r="K154" s="135" t="s">
        <v>189</v>
      </c>
      <c r="L154" s="33"/>
      <c r="M154" s="140" t="s">
        <v>19</v>
      </c>
      <c r="N154" s="141" t="s">
        <v>47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190</v>
      </c>
      <c r="AT154" s="144" t="s">
        <v>186</v>
      </c>
      <c r="AU154" s="144" t="s">
        <v>85</v>
      </c>
      <c r="AY154" s="18" t="s">
        <v>184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8" t="s">
        <v>83</v>
      </c>
      <c r="BK154" s="145">
        <f>ROUND(I154*H154,2)</f>
        <v>0</v>
      </c>
      <c r="BL154" s="18" t="s">
        <v>190</v>
      </c>
      <c r="BM154" s="144" t="s">
        <v>262</v>
      </c>
    </row>
    <row r="155" spans="2:65" s="1" customFormat="1" ht="19.5" x14ac:dyDescent="0.2">
      <c r="B155" s="33"/>
      <c r="D155" s="146" t="s">
        <v>192</v>
      </c>
      <c r="F155" s="147" t="s">
        <v>263</v>
      </c>
      <c r="I155" s="148"/>
      <c r="L155" s="33"/>
      <c r="M155" s="149"/>
      <c r="T155" s="54"/>
      <c r="AT155" s="18" t="s">
        <v>192</v>
      </c>
      <c r="AU155" s="18" t="s">
        <v>85</v>
      </c>
    </row>
    <row r="156" spans="2:65" s="1" customFormat="1" x14ac:dyDescent="0.2">
      <c r="B156" s="33"/>
      <c r="D156" s="150" t="s">
        <v>194</v>
      </c>
      <c r="F156" s="151" t="s">
        <v>264</v>
      </c>
      <c r="I156" s="148"/>
      <c r="L156" s="33"/>
      <c r="M156" s="149"/>
      <c r="T156" s="54"/>
      <c r="AT156" s="18" t="s">
        <v>194</v>
      </c>
      <c r="AU156" s="18" t="s">
        <v>85</v>
      </c>
    </row>
    <row r="157" spans="2:65" s="13" customFormat="1" x14ac:dyDescent="0.2">
      <c r="B157" s="159"/>
      <c r="D157" s="146" t="s">
        <v>196</v>
      </c>
      <c r="E157" s="160" t="s">
        <v>19</v>
      </c>
      <c r="F157" s="161" t="s">
        <v>265</v>
      </c>
      <c r="H157" s="160" t="s">
        <v>19</v>
      </c>
      <c r="I157" s="162"/>
      <c r="L157" s="159"/>
      <c r="M157" s="163"/>
      <c r="T157" s="164"/>
      <c r="AT157" s="160" t="s">
        <v>196</v>
      </c>
      <c r="AU157" s="160" t="s">
        <v>85</v>
      </c>
      <c r="AV157" s="13" t="s">
        <v>83</v>
      </c>
      <c r="AW157" s="13" t="s">
        <v>37</v>
      </c>
      <c r="AX157" s="13" t="s">
        <v>76</v>
      </c>
      <c r="AY157" s="160" t="s">
        <v>184</v>
      </c>
    </row>
    <row r="158" spans="2:65" s="12" customFormat="1" x14ac:dyDescent="0.2">
      <c r="B158" s="152"/>
      <c r="D158" s="146" t="s">
        <v>196</v>
      </c>
      <c r="E158" s="153" t="s">
        <v>19</v>
      </c>
      <c r="F158" s="154" t="s">
        <v>266</v>
      </c>
      <c r="H158" s="155">
        <v>180</v>
      </c>
      <c r="I158" s="156"/>
      <c r="L158" s="152"/>
      <c r="M158" s="157"/>
      <c r="T158" s="158"/>
      <c r="AT158" s="153" t="s">
        <v>196</v>
      </c>
      <c r="AU158" s="153" t="s">
        <v>85</v>
      </c>
      <c r="AV158" s="12" t="s">
        <v>85</v>
      </c>
      <c r="AW158" s="12" t="s">
        <v>37</v>
      </c>
      <c r="AX158" s="12" t="s">
        <v>76</v>
      </c>
      <c r="AY158" s="153" t="s">
        <v>184</v>
      </c>
    </row>
    <row r="159" spans="2:65" s="14" customFormat="1" x14ac:dyDescent="0.2">
      <c r="B159" s="165"/>
      <c r="D159" s="146" t="s">
        <v>196</v>
      </c>
      <c r="E159" s="166" t="s">
        <v>119</v>
      </c>
      <c r="F159" s="167" t="s">
        <v>214</v>
      </c>
      <c r="H159" s="168">
        <v>180</v>
      </c>
      <c r="I159" s="169"/>
      <c r="L159" s="165"/>
      <c r="M159" s="170"/>
      <c r="T159" s="171"/>
      <c r="AT159" s="166" t="s">
        <v>196</v>
      </c>
      <c r="AU159" s="166" t="s">
        <v>85</v>
      </c>
      <c r="AV159" s="14" t="s">
        <v>190</v>
      </c>
      <c r="AW159" s="14" t="s">
        <v>37</v>
      </c>
      <c r="AX159" s="14" t="s">
        <v>83</v>
      </c>
      <c r="AY159" s="166" t="s">
        <v>184</v>
      </c>
    </row>
    <row r="160" spans="2:65" s="1" customFormat="1" ht="16.5" customHeight="1" x14ac:dyDescent="0.2">
      <c r="B160" s="33"/>
      <c r="C160" s="172" t="s">
        <v>267</v>
      </c>
      <c r="D160" s="172" t="s">
        <v>225</v>
      </c>
      <c r="E160" s="173" t="s">
        <v>268</v>
      </c>
      <c r="F160" s="174" t="s">
        <v>269</v>
      </c>
      <c r="G160" s="175" t="s">
        <v>150</v>
      </c>
      <c r="H160" s="176">
        <v>324</v>
      </c>
      <c r="I160" s="177"/>
      <c r="J160" s="178">
        <f>ROUND(I160*H160,2)</f>
        <v>0</v>
      </c>
      <c r="K160" s="174" t="s">
        <v>189</v>
      </c>
      <c r="L160" s="179"/>
      <c r="M160" s="180" t="s">
        <v>19</v>
      </c>
      <c r="N160" s="181" t="s">
        <v>47</v>
      </c>
      <c r="P160" s="142">
        <f>O160*H160</f>
        <v>0</v>
      </c>
      <c r="Q160" s="142">
        <v>1</v>
      </c>
      <c r="R160" s="142">
        <f>Q160*H160</f>
        <v>324</v>
      </c>
      <c r="S160" s="142">
        <v>0</v>
      </c>
      <c r="T160" s="143">
        <f>S160*H160</f>
        <v>0</v>
      </c>
      <c r="AR160" s="144" t="s">
        <v>228</v>
      </c>
      <c r="AT160" s="144" t="s">
        <v>225</v>
      </c>
      <c r="AU160" s="144" t="s">
        <v>85</v>
      </c>
      <c r="AY160" s="18" t="s">
        <v>184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8" t="s">
        <v>83</v>
      </c>
      <c r="BK160" s="145">
        <f>ROUND(I160*H160,2)</f>
        <v>0</v>
      </c>
      <c r="BL160" s="18" t="s">
        <v>190</v>
      </c>
      <c r="BM160" s="144" t="s">
        <v>270</v>
      </c>
    </row>
    <row r="161" spans="2:65" s="1" customFormat="1" x14ac:dyDescent="0.2">
      <c r="B161" s="33"/>
      <c r="D161" s="146" t="s">
        <v>192</v>
      </c>
      <c r="F161" s="147" t="s">
        <v>269</v>
      </c>
      <c r="I161" s="148"/>
      <c r="L161" s="33"/>
      <c r="M161" s="149"/>
      <c r="T161" s="54"/>
      <c r="AT161" s="18" t="s">
        <v>192</v>
      </c>
      <c r="AU161" s="18" t="s">
        <v>85</v>
      </c>
    </row>
    <row r="162" spans="2:65" s="13" customFormat="1" x14ac:dyDescent="0.2">
      <c r="B162" s="159"/>
      <c r="D162" s="146" t="s">
        <v>196</v>
      </c>
      <c r="E162" s="160" t="s">
        <v>19</v>
      </c>
      <c r="F162" s="161" t="s">
        <v>271</v>
      </c>
      <c r="H162" s="160" t="s">
        <v>19</v>
      </c>
      <c r="I162" s="162"/>
      <c r="L162" s="159"/>
      <c r="M162" s="163"/>
      <c r="T162" s="164"/>
      <c r="AT162" s="160" t="s">
        <v>196</v>
      </c>
      <c r="AU162" s="160" t="s">
        <v>85</v>
      </c>
      <c r="AV162" s="13" t="s">
        <v>83</v>
      </c>
      <c r="AW162" s="13" t="s">
        <v>37</v>
      </c>
      <c r="AX162" s="13" t="s">
        <v>76</v>
      </c>
      <c r="AY162" s="160" t="s">
        <v>184</v>
      </c>
    </row>
    <row r="163" spans="2:65" s="12" customFormat="1" x14ac:dyDescent="0.2">
      <c r="B163" s="152"/>
      <c r="D163" s="146" t="s">
        <v>196</v>
      </c>
      <c r="E163" s="153" t="s">
        <v>19</v>
      </c>
      <c r="F163" s="154" t="s">
        <v>272</v>
      </c>
      <c r="H163" s="155">
        <v>324</v>
      </c>
      <c r="I163" s="156"/>
      <c r="L163" s="152"/>
      <c r="M163" s="157"/>
      <c r="T163" s="158"/>
      <c r="AT163" s="153" t="s">
        <v>196</v>
      </c>
      <c r="AU163" s="153" t="s">
        <v>85</v>
      </c>
      <c r="AV163" s="12" t="s">
        <v>85</v>
      </c>
      <c r="AW163" s="12" t="s">
        <v>37</v>
      </c>
      <c r="AX163" s="12" t="s">
        <v>83</v>
      </c>
      <c r="AY163" s="153" t="s">
        <v>184</v>
      </c>
    </row>
    <row r="164" spans="2:65" s="11" customFormat="1" ht="22.9" customHeight="1" x14ac:dyDescent="0.2">
      <c r="B164" s="121"/>
      <c r="D164" s="122" t="s">
        <v>75</v>
      </c>
      <c r="E164" s="131" t="s">
        <v>204</v>
      </c>
      <c r="F164" s="131" t="s">
        <v>273</v>
      </c>
      <c r="I164" s="124"/>
      <c r="J164" s="132">
        <f>BK164</f>
        <v>0</v>
      </c>
      <c r="L164" s="121"/>
      <c r="M164" s="126"/>
      <c r="P164" s="127">
        <f>SUM(P165:P178)</f>
        <v>0</v>
      </c>
      <c r="R164" s="127">
        <f>SUM(R165:R178)</f>
        <v>15.511770923999999</v>
      </c>
      <c r="T164" s="128">
        <f>SUM(T165:T178)</f>
        <v>0</v>
      </c>
      <c r="AR164" s="122" t="s">
        <v>83</v>
      </c>
      <c r="AT164" s="129" t="s">
        <v>75</v>
      </c>
      <c r="AU164" s="129" t="s">
        <v>83</v>
      </c>
      <c r="AY164" s="122" t="s">
        <v>184</v>
      </c>
      <c r="BK164" s="130">
        <f>SUM(BK165:BK178)</f>
        <v>0</v>
      </c>
    </row>
    <row r="165" spans="2:65" s="1" customFormat="1" ht="16.5" customHeight="1" x14ac:dyDescent="0.2">
      <c r="B165" s="33"/>
      <c r="C165" s="133" t="s">
        <v>274</v>
      </c>
      <c r="D165" s="133" t="s">
        <v>186</v>
      </c>
      <c r="E165" s="134" t="s">
        <v>275</v>
      </c>
      <c r="F165" s="135" t="s">
        <v>276</v>
      </c>
      <c r="G165" s="136" t="s">
        <v>154</v>
      </c>
      <c r="H165" s="137">
        <v>169.2</v>
      </c>
      <c r="I165" s="138"/>
      <c r="J165" s="139">
        <f>ROUND(I165*H165,2)</f>
        <v>0</v>
      </c>
      <c r="K165" s="135" t="s">
        <v>19</v>
      </c>
      <c r="L165" s="33"/>
      <c r="M165" s="140" t="s">
        <v>19</v>
      </c>
      <c r="N165" s="141" t="s">
        <v>47</v>
      </c>
      <c r="P165" s="142">
        <f>O165*H165</f>
        <v>0</v>
      </c>
      <c r="Q165" s="142">
        <v>1.7279969999999999E-2</v>
      </c>
      <c r="R165" s="142">
        <f>Q165*H165</f>
        <v>2.9237709239999994</v>
      </c>
      <c r="S165" s="142">
        <v>0</v>
      </c>
      <c r="T165" s="143">
        <f>S165*H165</f>
        <v>0</v>
      </c>
      <c r="AR165" s="144" t="s">
        <v>190</v>
      </c>
      <c r="AT165" s="144" t="s">
        <v>186</v>
      </c>
      <c r="AU165" s="144" t="s">
        <v>85</v>
      </c>
      <c r="AY165" s="18" t="s">
        <v>184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83</v>
      </c>
      <c r="BK165" s="145">
        <f>ROUND(I165*H165,2)</f>
        <v>0</v>
      </c>
      <c r="BL165" s="18" t="s">
        <v>190</v>
      </c>
      <c r="BM165" s="144" t="s">
        <v>277</v>
      </c>
    </row>
    <row r="166" spans="2:65" s="1" customFormat="1" x14ac:dyDescent="0.2">
      <c r="B166" s="33"/>
      <c r="D166" s="146" t="s">
        <v>192</v>
      </c>
      <c r="F166" s="147" t="s">
        <v>276</v>
      </c>
      <c r="I166" s="148"/>
      <c r="L166" s="33"/>
      <c r="M166" s="149"/>
      <c r="T166" s="54"/>
      <c r="AT166" s="18" t="s">
        <v>192</v>
      </c>
      <c r="AU166" s="18" t="s">
        <v>85</v>
      </c>
    </row>
    <row r="167" spans="2:65" s="1" customFormat="1" ht="19.5" x14ac:dyDescent="0.2">
      <c r="B167" s="33"/>
      <c r="D167" s="146" t="s">
        <v>278</v>
      </c>
      <c r="F167" s="182" t="s">
        <v>279</v>
      </c>
      <c r="I167" s="148"/>
      <c r="L167" s="33"/>
      <c r="M167" s="149"/>
      <c r="T167" s="54"/>
      <c r="AT167" s="18" t="s">
        <v>278</v>
      </c>
      <c r="AU167" s="18" t="s">
        <v>85</v>
      </c>
    </row>
    <row r="168" spans="2:65" s="13" customFormat="1" x14ac:dyDescent="0.2">
      <c r="B168" s="159"/>
      <c r="D168" s="146" t="s">
        <v>196</v>
      </c>
      <c r="E168" s="160" t="s">
        <v>19</v>
      </c>
      <c r="F168" s="161" t="s">
        <v>210</v>
      </c>
      <c r="H168" s="160" t="s">
        <v>19</v>
      </c>
      <c r="I168" s="162"/>
      <c r="L168" s="159"/>
      <c r="M168" s="163"/>
      <c r="T168" s="164"/>
      <c r="AT168" s="160" t="s">
        <v>196</v>
      </c>
      <c r="AU168" s="160" t="s">
        <v>85</v>
      </c>
      <c r="AV168" s="13" t="s">
        <v>83</v>
      </c>
      <c r="AW168" s="13" t="s">
        <v>37</v>
      </c>
      <c r="AX168" s="13" t="s">
        <v>76</v>
      </c>
      <c r="AY168" s="160" t="s">
        <v>184</v>
      </c>
    </row>
    <row r="169" spans="2:65" s="12" customFormat="1" x14ac:dyDescent="0.2">
      <c r="B169" s="152"/>
      <c r="D169" s="146" t="s">
        <v>196</v>
      </c>
      <c r="E169" s="153" t="s">
        <v>19</v>
      </c>
      <c r="F169" s="154" t="s">
        <v>280</v>
      </c>
      <c r="H169" s="155">
        <v>88.5</v>
      </c>
      <c r="I169" s="156"/>
      <c r="L169" s="152"/>
      <c r="M169" s="157"/>
      <c r="T169" s="158"/>
      <c r="AT169" s="153" t="s">
        <v>196</v>
      </c>
      <c r="AU169" s="153" t="s">
        <v>85</v>
      </c>
      <c r="AV169" s="12" t="s">
        <v>85</v>
      </c>
      <c r="AW169" s="12" t="s">
        <v>37</v>
      </c>
      <c r="AX169" s="12" t="s">
        <v>76</v>
      </c>
      <c r="AY169" s="153" t="s">
        <v>184</v>
      </c>
    </row>
    <row r="170" spans="2:65" s="12" customFormat="1" x14ac:dyDescent="0.2">
      <c r="B170" s="152"/>
      <c r="D170" s="146" t="s">
        <v>196</v>
      </c>
      <c r="E170" s="153" t="s">
        <v>19</v>
      </c>
      <c r="F170" s="154" t="s">
        <v>281</v>
      </c>
      <c r="H170" s="155">
        <v>27.3</v>
      </c>
      <c r="I170" s="156"/>
      <c r="L170" s="152"/>
      <c r="M170" s="157"/>
      <c r="T170" s="158"/>
      <c r="AT170" s="153" t="s">
        <v>196</v>
      </c>
      <c r="AU170" s="153" t="s">
        <v>85</v>
      </c>
      <c r="AV170" s="12" t="s">
        <v>85</v>
      </c>
      <c r="AW170" s="12" t="s">
        <v>37</v>
      </c>
      <c r="AX170" s="12" t="s">
        <v>76</v>
      </c>
      <c r="AY170" s="153" t="s">
        <v>184</v>
      </c>
    </row>
    <row r="171" spans="2:65" s="12" customFormat="1" x14ac:dyDescent="0.2">
      <c r="B171" s="152"/>
      <c r="D171" s="146" t="s">
        <v>196</v>
      </c>
      <c r="E171" s="153" t="s">
        <v>19</v>
      </c>
      <c r="F171" s="154" t="s">
        <v>282</v>
      </c>
      <c r="H171" s="155">
        <v>40.200000000000003</v>
      </c>
      <c r="I171" s="156"/>
      <c r="L171" s="152"/>
      <c r="M171" s="157"/>
      <c r="T171" s="158"/>
      <c r="AT171" s="153" t="s">
        <v>196</v>
      </c>
      <c r="AU171" s="153" t="s">
        <v>85</v>
      </c>
      <c r="AV171" s="12" t="s">
        <v>85</v>
      </c>
      <c r="AW171" s="12" t="s">
        <v>37</v>
      </c>
      <c r="AX171" s="12" t="s">
        <v>76</v>
      </c>
      <c r="AY171" s="153" t="s">
        <v>184</v>
      </c>
    </row>
    <row r="172" spans="2:65" s="12" customFormat="1" x14ac:dyDescent="0.2">
      <c r="B172" s="152"/>
      <c r="D172" s="146" t="s">
        <v>196</v>
      </c>
      <c r="E172" s="153" t="s">
        <v>19</v>
      </c>
      <c r="F172" s="154" t="s">
        <v>283</v>
      </c>
      <c r="H172" s="155">
        <v>12.5</v>
      </c>
      <c r="I172" s="156"/>
      <c r="L172" s="152"/>
      <c r="M172" s="157"/>
      <c r="T172" s="158"/>
      <c r="AT172" s="153" t="s">
        <v>196</v>
      </c>
      <c r="AU172" s="153" t="s">
        <v>85</v>
      </c>
      <c r="AV172" s="12" t="s">
        <v>85</v>
      </c>
      <c r="AW172" s="12" t="s">
        <v>37</v>
      </c>
      <c r="AX172" s="12" t="s">
        <v>76</v>
      </c>
      <c r="AY172" s="153" t="s">
        <v>184</v>
      </c>
    </row>
    <row r="173" spans="2:65" s="12" customFormat="1" x14ac:dyDescent="0.2">
      <c r="B173" s="152"/>
      <c r="D173" s="146" t="s">
        <v>196</v>
      </c>
      <c r="E173" s="153" t="s">
        <v>19</v>
      </c>
      <c r="F173" s="154" t="s">
        <v>284</v>
      </c>
      <c r="H173" s="155">
        <v>0.7</v>
      </c>
      <c r="I173" s="156"/>
      <c r="L173" s="152"/>
      <c r="M173" s="157"/>
      <c r="T173" s="158"/>
      <c r="AT173" s="153" t="s">
        <v>196</v>
      </c>
      <c r="AU173" s="153" t="s">
        <v>85</v>
      </c>
      <c r="AV173" s="12" t="s">
        <v>85</v>
      </c>
      <c r="AW173" s="12" t="s">
        <v>37</v>
      </c>
      <c r="AX173" s="12" t="s">
        <v>76</v>
      </c>
      <c r="AY173" s="153" t="s">
        <v>184</v>
      </c>
    </row>
    <row r="174" spans="2:65" s="14" customFormat="1" x14ac:dyDescent="0.2">
      <c r="B174" s="165"/>
      <c r="D174" s="146" t="s">
        <v>196</v>
      </c>
      <c r="E174" s="166" t="s">
        <v>152</v>
      </c>
      <c r="F174" s="167" t="s">
        <v>214</v>
      </c>
      <c r="H174" s="168">
        <v>169.2</v>
      </c>
      <c r="I174" s="169"/>
      <c r="L174" s="165"/>
      <c r="M174" s="170"/>
      <c r="T174" s="171"/>
      <c r="AT174" s="166" t="s">
        <v>196</v>
      </c>
      <c r="AU174" s="166" t="s">
        <v>85</v>
      </c>
      <c r="AV174" s="14" t="s">
        <v>190</v>
      </c>
      <c r="AW174" s="14" t="s">
        <v>37</v>
      </c>
      <c r="AX174" s="14" t="s">
        <v>83</v>
      </c>
      <c r="AY174" s="166" t="s">
        <v>184</v>
      </c>
    </row>
    <row r="175" spans="2:65" s="1" customFormat="1" ht="16.5" customHeight="1" x14ac:dyDescent="0.2">
      <c r="B175" s="33"/>
      <c r="C175" s="172" t="s">
        <v>8</v>
      </c>
      <c r="D175" s="172" t="s">
        <v>225</v>
      </c>
      <c r="E175" s="173" t="s">
        <v>285</v>
      </c>
      <c r="F175" s="174" t="s">
        <v>276</v>
      </c>
      <c r="G175" s="175" t="s">
        <v>150</v>
      </c>
      <c r="H175" s="176">
        <v>10.49</v>
      </c>
      <c r="I175" s="177"/>
      <c r="J175" s="178">
        <f>ROUND(I175*H175,2)</f>
        <v>0</v>
      </c>
      <c r="K175" s="174" t="s">
        <v>19</v>
      </c>
      <c r="L175" s="179"/>
      <c r="M175" s="180" t="s">
        <v>19</v>
      </c>
      <c r="N175" s="181" t="s">
        <v>47</v>
      </c>
      <c r="P175" s="142">
        <f>O175*H175</f>
        <v>0</v>
      </c>
      <c r="Q175" s="142">
        <v>1.2</v>
      </c>
      <c r="R175" s="142">
        <f>Q175*H175</f>
        <v>12.587999999999999</v>
      </c>
      <c r="S175" s="142">
        <v>0</v>
      </c>
      <c r="T175" s="143">
        <f>S175*H175</f>
        <v>0</v>
      </c>
      <c r="AR175" s="144" t="s">
        <v>228</v>
      </c>
      <c r="AT175" s="144" t="s">
        <v>225</v>
      </c>
      <c r="AU175" s="144" t="s">
        <v>85</v>
      </c>
      <c r="AY175" s="18" t="s">
        <v>184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83</v>
      </c>
      <c r="BK175" s="145">
        <f>ROUND(I175*H175,2)</f>
        <v>0</v>
      </c>
      <c r="BL175" s="18" t="s">
        <v>190</v>
      </c>
      <c r="BM175" s="144" t="s">
        <v>286</v>
      </c>
    </row>
    <row r="176" spans="2:65" s="1" customFormat="1" x14ac:dyDescent="0.2">
      <c r="B176" s="33"/>
      <c r="D176" s="146" t="s">
        <v>192</v>
      </c>
      <c r="F176" s="147" t="s">
        <v>287</v>
      </c>
      <c r="I176" s="148"/>
      <c r="L176" s="33"/>
      <c r="M176" s="149"/>
      <c r="T176" s="54"/>
      <c r="AT176" s="18" t="s">
        <v>192</v>
      </c>
      <c r="AU176" s="18" t="s">
        <v>85</v>
      </c>
    </row>
    <row r="177" spans="2:65" s="1" customFormat="1" ht="19.5" x14ac:dyDescent="0.2">
      <c r="B177" s="33"/>
      <c r="D177" s="146" t="s">
        <v>278</v>
      </c>
      <c r="F177" s="182" t="s">
        <v>279</v>
      </c>
      <c r="I177" s="148"/>
      <c r="L177" s="33"/>
      <c r="M177" s="149"/>
      <c r="T177" s="54"/>
      <c r="AT177" s="18" t="s">
        <v>278</v>
      </c>
      <c r="AU177" s="18" t="s">
        <v>85</v>
      </c>
    </row>
    <row r="178" spans="2:65" s="12" customFormat="1" x14ac:dyDescent="0.2">
      <c r="B178" s="152"/>
      <c r="D178" s="146" t="s">
        <v>196</v>
      </c>
      <c r="E178" s="153" t="s">
        <v>19</v>
      </c>
      <c r="F178" s="154" t="s">
        <v>288</v>
      </c>
      <c r="H178" s="155">
        <v>10.49</v>
      </c>
      <c r="I178" s="156"/>
      <c r="L178" s="152"/>
      <c r="M178" s="157"/>
      <c r="T178" s="158"/>
      <c r="AT178" s="153" t="s">
        <v>196</v>
      </c>
      <c r="AU178" s="153" t="s">
        <v>85</v>
      </c>
      <c r="AV178" s="12" t="s">
        <v>85</v>
      </c>
      <c r="AW178" s="12" t="s">
        <v>37</v>
      </c>
      <c r="AX178" s="12" t="s">
        <v>83</v>
      </c>
      <c r="AY178" s="153" t="s">
        <v>184</v>
      </c>
    </row>
    <row r="179" spans="2:65" s="11" customFormat="1" ht="22.9" customHeight="1" x14ac:dyDescent="0.2">
      <c r="B179" s="121"/>
      <c r="D179" s="122" t="s">
        <v>75</v>
      </c>
      <c r="E179" s="131" t="s">
        <v>259</v>
      </c>
      <c r="F179" s="131" t="s">
        <v>289</v>
      </c>
      <c r="I179" s="124"/>
      <c r="J179" s="132">
        <f>BK179</f>
        <v>0</v>
      </c>
      <c r="L179" s="121"/>
      <c r="M179" s="126"/>
      <c r="P179" s="127">
        <f>SUM(P180:P217)</f>
        <v>0</v>
      </c>
      <c r="R179" s="127">
        <f>SUM(R180:R217)</f>
        <v>1.7753999999999999E-2</v>
      </c>
      <c r="T179" s="128">
        <f>SUM(T180:T217)</f>
        <v>47.110500000000002</v>
      </c>
      <c r="AR179" s="122" t="s">
        <v>83</v>
      </c>
      <c r="AT179" s="129" t="s">
        <v>75</v>
      </c>
      <c r="AU179" s="129" t="s">
        <v>83</v>
      </c>
      <c r="AY179" s="122" t="s">
        <v>184</v>
      </c>
      <c r="BK179" s="130">
        <f>SUM(BK180:BK217)</f>
        <v>0</v>
      </c>
    </row>
    <row r="180" spans="2:65" s="1" customFormat="1" ht="16.5" customHeight="1" x14ac:dyDescent="0.2">
      <c r="B180" s="33"/>
      <c r="C180" s="133" t="s">
        <v>290</v>
      </c>
      <c r="D180" s="133" t="s">
        <v>186</v>
      </c>
      <c r="E180" s="134" t="s">
        <v>291</v>
      </c>
      <c r="F180" s="135" t="s">
        <v>292</v>
      </c>
      <c r="G180" s="136" t="s">
        <v>154</v>
      </c>
      <c r="H180" s="137">
        <v>26.6</v>
      </c>
      <c r="I180" s="138"/>
      <c r="J180" s="139">
        <f>ROUND(I180*H180,2)</f>
        <v>0</v>
      </c>
      <c r="K180" s="135" t="s">
        <v>189</v>
      </c>
      <c r="L180" s="33"/>
      <c r="M180" s="140" t="s">
        <v>19</v>
      </c>
      <c r="N180" s="141" t="s">
        <v>47</v>
      </c>
      <c r="P180" s="142">
        <f>O180*H180</f>
        <v>0</v>
      </c>
      <c r="Q180" s="142">
        <v>1.3999999999999999E-4</v>
      </c>
      <c r="R180" s="142">
        <f>Q180*H180</f>
        <v>3.7239999999999999E-3</v>
      </c>
      <c r="S180" s="142">
        <v>0</v>
      </c>
      <c r="T180" s="143">
        <f>S180*H180</f>
        <v>0</v>
      </c>
      <c r="AR180" s="144" t="s">
        <v>190</v>
      </c>
      <c r="AT180" s="144" t="s">
        <v>186</v>
      </c>
      <c r="AU180" s="144" t="s">
        <v>85</v>
      </c>
      <c r="AY180" s="18" t="s">
        <v>184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8" t="s">
        <v>83</v>
      </c>
      <c r="BK180" s="145">
        <f>ROUND(I180*H180,2)</f>
        <v>0</v>
      </c>
      <c r="BL180" s="18" t="s">
        <v>190</v>
      </c>
      <c r="BM180" s="144" t="s">
        <v>293</v>
      </c>
    </row>
    <row r="181" spans="2:65" s="1" customFormat="1" x14ac:dyDescent="0.2">
      <c r="B181" s="33"/>
      <c r="D181" s="146" t="s">
        <v>192</v>
      </c>
      <c r="F181" s="147" t="s">
        <v>294</v>
      </c>
      <c r="I181" s="148"/>
      <c r="L181" s="33"/>
      <c r="M181" s="149"/>
      <c r="T181" s="54"/>
      <c r="AT181" s="18" t="s">
        <v>192</v>
      </c>
      <c r="AU181" s="18" t="s">
        <v>85</v>
      </c>
    </row>
    <row r="182" spans="2:65" s="1" customFormat="1" x14ac:dyDescent="0.2">
      <c r="B182" s="33"/>
      <c r="D182" s="150" t="s">
        <v>194</v>
      </c>
      <c r="F182" s="151" t="s">
        <v>295</v>
      </c>
      <c r="I182" s="148"/>
      <c r="L182" s="33"/>
      <c r="M182" s="149"/>
      <c r="T182" s="54"/>
      <c r="AT182" s="18" t="s">
        <v>194</v>
      </c>
      <c r="AU182" s="18" t="s">
        <v>85</v>
      </c>
    </row>
    <row r="183" spans="2:65" s="13" customFormat="1" x14ac:dyDescent="0.2">
      <c r="B183" s="159"/>
      <c r="D183" s="146" t="s">
        <v>196</v>
      </c>
      <c r="E183" s="160" t="s">
        <v>19</v>
      </c>
      <c r="F183" s="161" t="s">
        <v>296</v>
      </c>
      <c r="H183" s="160" t="s">
        <v>19</v>
      </c>
      <c r="I183" s="162"/>
      <c r="L183" s="159"/>
      <c r="M183" s="163"/>
      <c r="T183" s="164"/>
      <c r="AT183" s="160" t="s">
        <v>196</v>
      </c>
      <c r="AU183" s="160" t="s">
        <v>85</v>
      </c>
      <c r="AV183" s="13" t="s">
        <v>83</v>
      </c>
      <c r="AW183" s="13" t="s">
        <v>37</v>
      </c>
      <c r="AX183" s="13" t="s">
        <v>76</v>
      </c>
      <c r="AY183" s="160" t="s">
        <v>184</v>
      </c>
    </row>
    <row r="184" spans="2:65" s="12" customFormat="1" x14ac:dyDescent="0.2">
      <c r="B184" s="152"/>
      <c r="D184" s="146" t="s">
        <v>196</v>
      </c>
      <c r="E184" s="153" t="s">
        <v>19</v>
      </c>
      <c r="F184" s="154" t="s">
        <v>297</v>
      </c>
      <c r="H184" s="155">
        <v>26.6</v>
      </c>
      <c r="I184" s="156"/>
      <c r="L184" s="152"/>
      <c r="M184" s="157"/>
      <c r="T184" s="158"/>
      <c r="AT184" s="153" t="s">
        <v>196</v>
      </c>
      <c r="AU184" s="153" t="s">
        <v>85</v>
      </c>
      <c r="AV184" s="12" t="s">
        <v>85</v>
      </c>
      <c r="AW184" s="12" t="s">
        <v>37</v>
      </c>
      <c r="AX184" s="12" t="s">
        <v>83</v>
      </c>
      <c r="AY184" s="153" t="s">
        <v>184</v>
      </c>
    </row>
    <row r="185" spans="2:65" s="1" customFormat="1" ht="21.75" customHeight="1" x14ac:dyDescent="0.2">
      <c r="B185" s="33"/>
      <c r="C185" s="133" t="s">
        <v>298</v>
      </c>
      <c r="D185" s="133" t="s">
        <v>186</v>
      </c>
      <c r="E185" s="134" t="s">
        <v>299</v>
      </c>
      <c r="F185" s="135" t="s">
        <v>300</v>
      </c>
      <c r="G185" s="136" t="s">
        <v>131</v>
      </c>
      <c r="H185" s="137">
        <v>219.3</v>
      </c>
      <c r="I185" s="138"/>
      <c r="J185" s="139">
        <f>ROUND(I185*H185,2)</f>
        <v>0</v>
      </c>
      <c r="K185" s="135" t="s">
        <v>189</v>
      </c>
      <c r="L185" s="33"/>
      <c r="M185" s="140" t="s">
        <v>19</v>
      </c>
      <c r="N185" s="141" t="s">
        <v>47</v>
      </c>
      <c r="P185" s="142">
        <f>O185*H185</f>
        <v>0</v>
      </c>
      <c r="Q185" s="142">
        <v>0</v>
      </c>
      <c r="R185" s="142">
        <f>Q185*H185</f>
        <v>0</v>
      </c>
      <c r="S185" s="142">
        <v>0</v>
      </c>
      <c r="T185" s="143">
        <f>S185*H185</f>
        <v>0</v>
      </c>
      <c r="AR185" s="144" t="s">
        <v>190</v>
      </c>
      <c r="AT185" s="144" t="s">
        <v>186</v>
      </c>
      <c r="AU185" s="144" t="s">
        <v>85</v>
      </c>
      <c r="AY185" s="18" t="s">
        <v>184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8" t="s">
        <v>83</v>
      </c>
      <c r="BK185" s="145">
        <f>ROUND(I185*H185,2)</f>
        <v>0</v>
      </c>
      <c r="BL185" s="18" t="s">
        <v>190</v>
      </c>
      <c r="BM185" s="144" t="s">
        <v>301</v>
      </c>
    </row>
    <row r="186" spans="2:65" s="1" customFormat="1" ht="19.5" x14ac:dyDescent="0.2">
      <c r="B186" s="33"/>
      <c r="D186" s="146" t="s">
        <v>192</v>
      </c>
      <c r="F186" s="147" t="s">
        <v>302</v>
      </c>
      <c r="I186" s="148"/>
      <c r="L186" s="33"/>
      <c r="M186" s="149"/>
      <c r="T186" s="54"/>
      <c r="AT186" s="18" t="s">
        <v>192</v>
      </c>
      <c r="AU186" s="18" t="s">
        <v>85</v>
      </c>
    </row>
    <row r="187" spans="2:65" s="1" customFormat="1" x14ac:dyDescent="0.2">
      <c r="B187" s="33"/>
      <c r="D187" s="150" t="s">
        <v>194</v>
      </c>
      <c r="F187" s="151" t="s">
        <v>303</v>
      </c>
      <c r="I187" s="148"/>
      <c r="L187" s="33"/>
      <c r="M187" s="149"/>
      <c r="T187" s="54"/>
      <c r="AT187" s="18" t="s">
        <v>194</v>
      </c>
      <c r="AU187" s="18" t="s">
        <v>85</v>
      </c>
    </row>
    <row r="188" spans="2:65" s="13" customFormat="1" x14ac:dyDescent="0.2">
      <c r="B188" s="159"/>
      <c r="D188" s="146" t="s">
        <v>196</v>
      </c>
      <c r="E188" s="160" t="s">
        <v>19</v>
      </c>
      <c r="F188" s="161" t="s">
        <v>210</v>
      </c>
      <c r="H188" s="160" t="s">
        <v>19</v>
      </c>
      <c r="I188" s="162"/>
      <c r="L188" s="159"/>
      <c r="M188" s="163"/>
      <c r="T188" s="164"/>
      <c r="AT188" s="160" t="s">
        <v>196</v>
      </c>
      <c r="AU188" s="160" t="s">
        <v>85</v>
      </c>
      <c r="AV188" s="13" t="s">
        <v>83</v>
      </c>
      <c r="AW188" s="13" t="s">
        <v>37</v>
      </c>
      <c r="AX188" s="13" t="s">
        <v>76</v>
      </c>
      <c r="AY188" s="160" t="s">
        <v>184</v>
      </c>
    </row>
    <row r="189" spans="2:65" s="13" customFormat="1" x14ac:dyDescent="0.2">
      <c r="B189" s="159"/>
      <c r="D189" s="146" t="s">
        <v>196</v>
      </c>
      <c r="E189" s="160" t="s">
        <v>19</v>
      </c>
      <c r="F189" s="161" t="s">
        <v>304</v>
      </c>
      <c r="H189" s="160" t="s">
        <v>19</v>
      </c>
      <c r="I189" s="162"/>
      <c r="L189" s="159"/>
      <c r="M189" s="163"/>
      <c r="T189" s="164"/>
      <c r="AT189" s="160" t="s">
        <v>196</v>
      </c>
      <c r="AU189" s="160" t="s">
        <v>85</v>
      </c>
      <c r="AV189" s="13" t="s">
        <v>83</v>
      </c>
      <c r="AW189" s="13" t="s">
        <v>37</v>
      </c>
      <c r="AX189" s="13" t="s">
        <v>76</v>
      </c>
      <c r="AY189" s="160" t="s">
        <v>184</v>
      </c>
    </row>
    <row r="190" spans="2:65" s="12" customFormat="1" x14ac:dyDescent="0.2">
      <c r="B190" s="152"/>
      <c r="D190" s="146" t="s">
        <v>196</v>
      </c>
      <c r="E190" s="153" t="s">
        <v>19</v>
      </c>
      <c r="F190" s="154" t="s">
        <v>305</v>
      </c>
      <c r="H190" s="155">
        <v>219.3</v>
      </c>
      <c r="I190" s="156"/>
      <c r="L190" s="152"/>
      <c r="M190" s="157"/>
      <c r="T190" s="158"/>
      <c r="AT190" s="153" t="s">
        <v>196</v>
      </c>
      <c r="AU190" s="153" t="s">
        <v>85</v>
      </c>
      <c r="AV190" s="12" t="s">
        <v>85</v>
      </c>
      <c r="AW190" s="12" t="s">
        <v>37</v>
      </c>
      <c r="AX190" s="12" t="s">
        <v>76</v>
      </c>
      <c r="AY190" s="153" t="s">
        <v>184</v>
      </c>
    </row>
    <row r="191" spans="2:65" s="14" customFormat="1" x14ac:dyDescent="0.2">
      <c r="B191" s="165"/>
      <c r="D191" s="146" t="s">
        <v>196</v>
      </c>
      <c r="E191" s="166" t="s">
        <v>129</v>
      </c>
      <c r="F191" s="167" t="s">
        <v>214</v>
      </c>
      <c r="H191" s="168">
        <v>219.3</v>
      </c>
      <c r="I191" s="169"/>
      <c r="L191" s="165"/>
      <c r="M191" s="170"/>
      <c r="T191" s="171"/>
      <c r="AT191" s="166" t="s">
        <v>196</v>
      </c>
      <c r="AU191" s="166" t="s">
        <v>85</v>
      </c>
      <c r="AV191" s="14" t="s">
        <v>190</v>
      </c>
      <c r="AW191" s="14" t="s">
        <v>37</v>
      </c>
      <c r="AX191" s="14" t="s">
        <v>83</v>
      </c>
      <c r="AY191" s="166" t="s">
        <v>184</v>
      </c>
    </row>
    <row r="192" spans="2:65" s="1" customFormat="1" ht="24.2" customHeight="1" x14ac:dyDescent="0.2">
      <c r="B192" s="33"/>
      <c r="C192" s="133" t="s">
        <v>306</v>
      </c>
      <c r="D192" s="133" t="s">
        <v>186</v>
      </c>
      <c r="E192" s="134" t="s">
        <v>307</v>
      </c>
      <c r="F192" s="135" t="s">
        <v>308</v>
      </c>
      <c r="G192" s="136" t="s">
        <v>131</v>
      </c>
      <c r="H192" s="137">
        <v>6579</v>
      </c>
      <c r="I192" s="138"/>
      <c r="J192" s="139">
        <f>ROUND(I192*H192,2)</f>
        <v>0</v>
      </c>
      <c r="K192" s="135" t="s">
        <v>189</v>
      </c>
      <c r="L192" s="33"/>
      <c r="M192" s="140" t="s">
        <v>19</v>
      </c>
      <c r="N192" s="141" t="s">
        <v>47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190</v>
      </c>
      <c r="AT192" s="144" t="s">
        <v>186</v>
      </c>
      <c r="AU192" s="144" t="s">
        <v>85</v>
      </c>
      <c r="AY192" s="18" t="s">
        <v>184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8" t="s">
        <v>83</v>
      </c>
      <c r="BK192" s="145">
        <f>ROUND(I192*H192,2)</f>
        <v>0</v>
      </c>
      <c r="BL192" s="18" t="s">
        <v>190</v>
      </c>
      <c r="BM192" s="144" t="s">
        <v>309</v>
      </c>
    </row>
    <row r="193" spans="2:65" s="1" customFormat="1" ht="19.5" x14ac:dyDescent="0.2">
      <c r="B193" s="33"/>
      <c r="D193" s="146" t="s">
        <v>192</v>
      </c>
      <c r="F193" s="147" t="s">
        <v>310</v>
      </c>
      <c r="I193" s="148"/>
      <c r="L193" s="33"/>
      <c r="M193" s="149"/>
      <c r="T193" s="54"/>
      <c r="AT193" s="18" t="s">
        <v>192</v>
      </c>
      <c r="AU193" s="18" t="s">
        <v>85</v>
      </c>
    </row>
    <row r="194" spans="2:65" s="1" customFormat="1" x14ac:dyDescent="0.2">
      <c r="B194" s="33"/>
      <c r="D194" s="150" t="s">
        <v>194</v>
      </c>
      <c r="F194" s="151" t="s">
        <v>311</v>
      </c>
      <c r="I194" s="148"/>
      <c r="L194" s="33"/>
      <c r="M194" s="149"/>
      <c r="T194" s="54"/>
      <c r="AT194" s="18" t="s">
        <v>194</v>
      </c>
      <c r="AU194" s="18" t="s">
        <v>85</v>
      </c>
    </row>
    <row r="195" spans="2:65" s="12" customFormat="1" x14ac:dyDescent="0.2">
      <c r="B195" s="152"/>
      <c r="D195" s="146" t="s">
        <v>196</v>
      </c>
      <c r="E195" s="153" t="s">
        <v>19</v>
      </c>
      <c r="F195" s="154" t="s">
        <v>312</v>
      </c>
      <c r="H195" s="155">
        <v>6579</v>
      </c>
      <c r="I195" s="156"/>
      <c r="L195" s="152"/>
      <c r="M195" s="157"/>
      <c r="T195" s="158"/>
      <c r="AT195" s="153" t="s">
        <v>196</v>
      </c>
      <c r="AU195" s="153" t="s">
        <v>85</v>
      </c>
      <c r="AV195" s="12" t="s">
        <v>85</v>
      </c>
      <c r="AW195" s="12" t="s">
        <v>37</v>
      </c>
      <c r="AX195" s="12" t="s">
        <v>83</v>
      </c>
      <c r="AY195" s="153" t="s">
        <v>184</v>
      </c>
    </row>
    <row r="196" spans="2:65" s="1" customFormat="1" ht="24.2" customHeight="1" x14ac:dyDescent="0.2">
      <c r="B196" s="33"/>
      <c r="C196" s="133" t="s">
        <v>313</v>
      </c>
      <c r="D196" s="133" t="s">
        <v>186</v>
      </c>
      <c r="E196" s="134" t="s">
        <v>314</v>
      </c>
      <c r="F196" s="135" t="s">
        <v>315</v>
      </c>
      <c r="G196" s="136" t="s">
        <v>131</v>
      </c>
      <c r="H196" s="137">
        <v>219.3</v>
      </c>
      <c r="I196" s="138"/>
      <c r="J196" s="139">
        <f>ROUND(I196*H196,2)</f>
        <v>0</v>
      </c>
      <c r="K196" s="135" t="s">
        <v>189</v>
      </c>
      <c r="L196" s="33"/>
      <c r="M196" s="140" t="s">
        <v>19</v>
      </c>
      <c r="N196" s="141" t="s">
        <v>47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190</v>
      </c>
      <c r="AT196" s="144" t="s">
        <v>186</v>
      </c>
      <c r="AU196" s="144" t="s">
        <v>85</v>
      </c>
      <c r="AY196" s="18" t="s">
        <v>184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8" t="s">
        <v>83</v>
      </c>
      <c r="BK196" s="145">
        <f>ROUND(I196*H196,2)</f>
        <v>0</v>
      </c>
      <c r="BL196" s="18" t="s">
        <v>190</v>
      </c>
      <c r="BM196" s="144" t="s">
        <v>316</v>
      </c>
    </row>
    <row r="197" spans="2:65" s="1" customFormat="1" ht="19.5" x14ac:dyDescent="0.2">
      <c r="B197" s="33"/>
      <c r="D197" s="146" t="s">
        <v>192</v>
      </c>
      <c r="F197" s="147" t="s">
        <v>317</v>
      </c>
      <c r="I197" s="148"/>
      <c r="L197" s="33"/>
      <c r="M197" s="149"/>
      <c r="T197" s="54"/>
      <c r="AT197" s="18" t="s">
        <v>192</v>
      </c>
      <c r="AU197" s="18" t="s">
        <v>85</v>
      </c>
    </row>
    <row r="198" spans="2:65" s="1" customFormat="1" x14ac:dyDescent="0.2">
      <c r="B198" s="33"/>
      <c r="D198" s="150" t="s">
        <v>194</v>
      </c>
      <c r="F198" s="151" t="s">
        <v>318</v>
      </c>
      <c r="I198" s="148"/>
      <c r="L198" s="33"/>
      <c r="M198" s="149"/>
      <c r="T198" s="54"/>
      <c r="AT198" s="18" t="s">
        <v>194</v>
      </c>
      <c r="AU198" s="18" t="s">
        <v>85</v>
      </c>
    </row>
    <row r="199" spans="2:65" s="12" customFormat="1" x14ac:dyDescent="0.2">
      <c r="B199" s="152"/>
      <c r="D199" s="146" t="s">
        <v>196</v>
      </c>
      <c r="E199" s="153" t="s">
        <v>19</v>
      </c>
      <c r="F199" s="154" t="s">
        <v>129</v>
      </c>
      <c r="H199" s="155">
        <v>219.3</v>
      </c>
      <c r="I199" s="156"/>
      <c r="L199" s="152"/>
      <c r="M199" s="157"/>
      <c r="T199" s="158"/>
      <c r="AT199" s="153" t="s">
        <v>196</v>
      </c>
      <c r="AU199" s="153" t="s">
        <v>85</v>
      </c>
      <c r="AV199" s="12" t="s">
        <v>85</v>
      </c>
      <c r="AW199" s="12" t="s">
        <v>37</v>
      </c>
      <c r="AX199" s="12" t="s">
        <v>83</v>
      </c>
      <c r="AY199" s="153" t="s">
        <v>184</v>
      </c>
    </row>
    <row r="200" spans="2:65" s="1" customFormat="1" ht="24.2" customHeight="1" x14ac:dyDescent="0.2">
      <c r="B200" s="33"/>
      <c r="C200" s="133" t="s">
        <v>319</v>
      </c>
      <c r="D200" s="133" t="s">
        <v>186</v>
      </c>
      <c r="E200" s="134" t="s">
        <v>320</v>
      </c>
      <c r="F200" s="135" t="s">
        <v>321</v>
      </c>
      <c r="G200" s="136" t="s">
        <v>322</v>
      </c>
      <c r="H200" s="137">
        <v>1</v>
      </c>
      <c r="I200" s="138"/>
      <c r="J200" s="139">
        <f>ROUND(I200*H200,2)</f>
        <v>0</v>
      </c>
      <c r="K200" s="135" t="s">
        <v>19</v>
      </c>
      <c r="L200" s="33"/>
      <c r="M200" s="140" t="s">
        <v>19</v>
      </c>
      <c r="N200" s="141" t="s">
        <v>47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190</v>
      </c>
      <c r="AT200" s="144" t="s">
        <v>186</v>
      </c>
      <c r="AU200" s="144" t="s">
        <v>85</v>
      </c>
      <c r="AY200" s="18" t="s">
        <v>184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8" t="s">
        <v>83</v>
      </c>
      <c r="BK200" s="145">
        <f>ROUND(I200*H200,2)</f>
        <v>0</v>
      </c>
      <c r="BL200" s="18" t="s">
        <v>190</v>
      </c>
      <c r="BM200" s="144" t="s">
        <v>323</v>
      </c>
    </row>
    <row r="201" spans="2:65" s="1" customFormat="1" ht="19.5" x14ac:dyDescent="0.2">
      <c r="B201" s="33"/>
      <c r="D201" s="146" t="s">
        <v>192</v>
      </c>
      <c r="F201" s="147" t="s">
        <v>321</v>
      </c>
      <c r="I201" s="148"/>
      <c r="L201" s="33"/>
      <c r="M201" s="149"/>
      <c r="T201" s="54"/>
      <c r="AT201" s="18" t="s">
        <v>192</v>
      </c>
      <c r="AU201" s="18" t="s">
        <v>85</v>
      </c>
    </row>
    <row r="202" spans="2:65" s="1" customFormat="1" ht="21.75" customHeight="1" x14ac:dyDescent="0.2">
      <c r="B202" s="33"/>
      <c r="C202" s="133" t="s">
        <v>324</v>
      </c>
      <c r="D202" s="133" t="s">
        <v>186</v>
      </c>
      <c r="E202" s="134" t="s">
        <v>325</v>
      </c>
      <c r="F202" s="135" t="s">
        <v>326</v>
      </c>
      <c r="G202" s="136" t="s">
        <v>327</v>
      </c>
      <c r="H202" s="137">
        <v>3</v>
      </c>
      <c r="I202" s="138"/>
      <c r="J202" s="139">
        <f>ROUND(I202*H202,2)</f>
        <v>0</v>
      </c>
      <c r="K202" s="135" t="s">
        <v>189</v>
      </c>
      <c r="L202" s="33"/>
      <c r="M202" s="140" t="s">
        <v>19</v>
      </c>
      <c r="N202" s="141" t="s">
        <v>47</v>
      </c>
      <c r="P202" s="142">
        <f>O202*H202</f>
        <v>0</v>
      </c>
      <c r="Q202" s="142">
        <v>2.0000000000000001E-4</v>
      </c>
      <c r="R202" s="142">
        <f>Q202*H202</f>
        <v>6.0000000000000006E-4</v>
      </c>
      <c r="S202" s="142">
        <v>0</v>
      </c>
      <c r="T202" s="143">
        <f>S202*H202</f>
        <v>0</v>
      </c>
      <c r="AR202" s="144" t="s">
        <v>190</v>
      </c>
      <c r="AT202" s="144" t="s">
        <v>186</v>
      </c>
      <c r="AU202" s="144" t="s">
        <v>85</v>
      </c>
      <c r="AY202" s="18" t="s">
        <v>184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83</v>
      </c>
      <c r="BK202" s="145">
        <f>ROUND(I202*H202,2)</f>
        <v>0</v>
      </c>
      <c r="BL202" s="18" t="s">
        <v>190</v>
      </c>
      <c r="BM202" s="144" t="s">
        <v>328</v>
      </c>
    </row>
    <row r="203" spans="2:65" s="1" customFormat="1" ht="19.5" x14ac:dyDescent="0.2">
      <c r="B203" s="33"/>
      <c r="D203" s="146" t="s">
        <v>192</v>
      </c>
      <c r="F203" s="147" t="s">
        <v>329</v>
      </c>
      <c r="I203" s="148"/>
      <c r="L203" s="33"/>
      <c r="M203" s="149"/>
      <c r="T203" s="54"/>
      <c r="AT203" s="18" t="s">
        <v>192</v>
      </c>
      <c r="AU203" s="18" t="s">
        <v>85</v>
      </c>
    </row>
    <row r="204" spans="2:65" s="1" customFormat="1" x14ac:dyDescent="0.2">
      <c r="B204" s="33"/>
      <c r="D204" s="150" t="s">
        <v>194</v>
      </c>
      <c r="F204" s="151" t="s">
        <v>330</v>
      </c>
      <c r="I204" s="148"/>
      <c r="L204" s="33"/>
      <c r="M204" s="149"/>
      <c r="T204" s="54"/>
      <c r="AT204" s="18" t="s">
        <v>194</v>
      </c>
      <c r="AU204" s="18" t="s">
        <v>85</v>
      </c>
    </row>
    <row r="205" spans="2:65" s="12" customFormat="1" x14ac:dyDescent="0.2">
      <c r="B205" s="152"/>
      <c r="D205" s="146" t="s">
        <v>196</v>
      </c>
      <c r="E205" s="153" t="s">
        <v>19</v>
      </c>
      <c r="F205" s="154" t="s">
        <v>331</v>
      </c>
      <c r="H205" s="155">
        <v>3</v>
      </c>
      <c r="I205" s="156"/>
      <c r="L205" s="152"/>
      <c r="M205" s="157"/>
      <c r="T205" s="158"/>
      <c r="AT205" s="153" t="s">
        <v>196</v>
      </c>
      <c r="AU205" s="153" t="s">
        <v>85</v>
      </c>
      <c r="AV205" s="12" t="s">
        <v>85</v>
      </c>
      <c r="AW205" s="12" t="s">
        <v>37</v>
      </c>
      <c r="AX205" s="12" t="s">
        <v>83</v>
      </c>
      <c r="AY205" s="153" t="s">
        <v>184</v>
      </c>
    </row>
    <row r="206" spans="2:65" s="1" customFormat="1" ht="16.5" customHeight="1" x14ac:dyDescent="0.2">
      <c r="B206" s="33"/>
      <c r="C206" s="133" t="s">
        <v>332</v>
      </c>
      <c r="D206" s="133" t="s">
        <v>186</v>
      </c>
      <c r="E206" s="134" t="s">
        <v>333</v>
      </c>
      <c r="F206" s="135" t="s">
        <v>334</v>
      </c>
      <c r="G206" s="136" t="s">
        <v>327</v>
      </c>
      <c r="H206" s="137">
        <v>17</v>
      </c>
      <c r="I206" s="138"/>
      <c r="J206" s="139">
        <f>ROUND(I206*H206,2)</f>
        <v>0</v>
      </c>
      <c r="K206" s="135" t="s">
        <v>19</v>
      </c>
      <c r="L206" s="33"/>
      <c r="M206" s="140" t="s">
        <v>19</v>
      </c>
      <c r="N206" s="141" t="s">
        <v>47</v>
      </c>
      <c r="P206" s="142">
        <f>O206*H206</f>
        <v>0</v>
      </c>
      <c r="Q206" s="142">
        <v>1.1E-4</v>
      </c>
      <c r="R206" s="142">
        <f>Q206*H206</f>
        <v>1.8700000000000001E-3</v>
      </c>
      <c r="S206" s="142">
        <v>0</v>
      </c>
      <c r="T206" s="143">
        <f>S206*H206</f>
        <v>0</v>
      </c>
      <c r="AR206" s="144" t="s">
        <v>190</v>
      </c>
      <c r="AT206" s="144" t="s">
        <v>186</v>
      </c>
      <c r="AU206" s="144" t="s">
        <v>85</v>
      </c>
      <c r="AY206" s="18" t="s">
        <v>184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8" t="s">
        <v>83</v>
      </c>
      <c r="BK206" s="145">
        <f>ROUND(I206*H206,2)</f>
        <v>0</v>
      </c>
      <c r="BL206" s="18" t="s">
        <v>190</v>
      </c>
      <c r="BM206" s="144" t="s">
        <v>335</v>
      </c>
    </row>
    <row r="207" spans="2:65" s="1" customFormat="1" x14ac:dyDescent="0.2">
      <c r="B207" s="33"/>
      <c r="D207" s="146" t="s">
        <v>192</v>
      </c>
      <c r="F207" s="147" t="s">
        <v>336</v>
      </c>
      <c r="I207" s="148"/>
      <c r="L207" s="33"/>
      <c r="M207" s="149"/>
      <c r="T207" s="54"/>
      <c r="AT207" s="18" t="s">
        <v>192</v>
      </c>
      <c r="AU207" s="18" t="s">
        <v>85</v>
      </c>
    </row>
    <row r="208" spans="2:65" s="13" customFormat="1" x14ac:dyDescent="0.2">
      <c r="B208" s="159"/>
      <c r="D208" s="146" t="s">
        <v>196</v>
      </c>
      <c r="E208" s="160" t="s">
        <v>19</v>
      </c>
      <c r="F208" s="161" t="s">
        <v>337</v>
      </c>
      <c r="H208" s="160" t="s">
        <v>19</v>
      </c>
      <c r="I208" s="162"/>
      <c r="L208" s="159"/>
      <c r="M208" s="163"/>
      <c r="T208" s="164"/>
      <c r="AT208" s="160" t="s">
        <v>196</v>
      </c>
      <c r="AU208" s="160" t="s">
        <v>85</v>
      </c>
      <c r="AV208" s="13" t="s">
        <v>83</v>
      </c>
      <c r="AW208" s="13" t="s">
        <v>37</v>
      </c>
      <c r="AX208" s="13" t="s">
        <v>76</v>
      </c>
      <c r="AY208" s="160" t="s">
        <v>184</v>
      </c>
    </row>
    <row r="209" spans="2:65" s="12" customFormat="1" x14ac:dyDescent="0.2">
      <c r="B209" s="152"/>
      <c r="D209" s="146" t="s">
        <v>196</v>
      </c>
      <c r="E209" s="153" t="s">
        <v>19</v>
      </c>
      <c r="F209" s="154" t="s">
        <v>338</v>
      </c>
      <c r="H209" s="155">
        <v>17</v>
      </c>
      <c r="I209" s="156"/>
      <c r="L209" s="152"/>
      <c r="M209" s="157"/>
      <c r="T209" s="158"/>
      <c r="AT209" s="153" t="s">
        <v>196</v>
      </c>
      <c r="AU209" s="153" t="s">
        <v>85</v>
      </c>
      <c r="AV209" s="12" t="s">
        <v>85</v>
      </c>
      <c r="AW209" s="12" t="s">
        <v>37</v>
      </c>
      <c r="AX209" s="12" t="s">
        <v>83</v>
      </c>
      <c r="AY209" s="153" t="s">
        <v>184</v>
      </c>
    </row>
    <row r="210" spans="2:65" s="1" customFormat="1" ht="16.5" customHeight="1" x14ac:dyDescent="0.2">
      <c r="B210" s="33"/>
      <c r="C210" s="133" t="s">
        <v>339</v>
      </c>
      <c r="D210" s="133" t="s">
        <v>186</v>
      </c>
      <c r="E210" s="134" t="s">
        <v>340</v>
      </c>
      <c r="F210" s="135" t="s">
        <v>341</v>
      </c>
      <c r="G210" s="136" t="s">
        <v>327</v>
      </c>
      <c r="H210" s="137">
        <v>17</v>
      </c>
      <c r="I210" s="138"/>
      <c r="J210" s="139">
        <f>ROUND(I210*H210,2)</f>
        <v>0</v>
      </c>
      <c r="K210" s="135" t="s">
        <v>189</v>
      </c>
      <c r="L210" s="33"/>
      <c r="M210" s="140" t="s">
        <v>19</v>
      </c>
      <c r="N210" s="141" t="s">
        <v>47</v>
      </c>
      <c r="P210" s="142">
        <f>O210*H210</f>
        <v>0</v>
      </c>
      <c r="Q210" s="142">
        <v>6.8000000000000005E-4</v>
      </c>
      <c r="R210" s="142">
        <f>Q210*H210</f>
        <v>1.1560000000000001E-2</v>
      </c>
      <c r="S210" s="142">
        <v>0</v>
      </c>
      <c r="T210" s="143">
        <f>S210*H210</f>
        <v>0</v>
      </c>
      <c r="AR210" s="144" t="s">
        <v>190</v>
      </c>
      <c r="AT210" s="144" t="s">
        <v>186</v>
      </c>
      <c r="AU210" s="144" t="s">
        <v>85</v>
      </c>
      <c r="AY210" s="18" t="s">
        <v>184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8" t="s">
        <v>83</v>
      </c>
      <c r="BK210" s="145">
        <f>ROUND(I210*H210,2)</f>
        <v>0</v>
      </c>
      <c r="BL210" s="18" t="s">
        <v>190</v>
      </c>
      <c r="BM210" s="144" t="s">
        <v>342</v>
      </c>
    </row>
    <row r="211" spans="2:65" s="1" customFormat="1" x14ac:dyDescent="0.2">
      <c r="B211" s="33"/>
      <c r="D211" s="146" t="s">
        <v>192</v>
      </c>
      <c r="F211" s="147" t="s">
        <v>343</v>
      </c>
      <c r="I211" s="148"/>
      <c r="L211" s="33"/>
      <c r="M211" s="149"/>
      <c r="T211" s="54"/>
      <c r="AT211" s="18" t="s">
        <v>192</v>
      </c>
      <c r="AU211" s="18" t="s">
        <v>85</v>
      </c>
    </row>
    <row r="212" spans="2:65" s="1" customFormat="1" x14ac:dyDescent="0.2">
      <c r="B212" s="33"/>
      <c r="D212" s="150" t="s">
        <v>194</v>
      </c>
      <c r="F212" s="151" t="s">
        <v>344</v>
      </c>
      <c r="I212" s="148"/>
      <c r="L212" s="33"/>
      <c r="M212" s="149"/>
      <c r="T212" s="54"/>
      <c r="AT212" s="18" t="s">
        <v>194</v>
      </c>
      <c r="AU212" s="18" t="s">
        <v>85</v>
      </c>
    </row>
    <row r="213" spans="2:65" s="1" customFormat="1" ht="16.5" customHeight="1" x14ac:dyDescent="0.2">
      <c r="B213" s="33"/>
      <c r="C213" s="133" t="s">
        <v>7</v>
      </c>
      <c r="D213" s="133" t="s">
        <v>186</v>
      </c>
      <c r="E213" s="134" t="s">
        <v>345</v>
      </c>
      <c r="F213" s="135" t="s">
        <v>346</v>
      </c>
      <c r="G213" s="136" t="s">
        <v>109</v>
      </c>
      <c r="H213" s="137">
        <v>16.53</v>
      </c>
      <c r="I213" s="138"/>
      <c r="J213" s="139">
        <f>ROUND(I213*H213,2)</f>
        <v>0</v>
      </c>
      <c r="K213" s="135" t="s">
        <v>19</v>
      </c>
      <c r="L213" s="33"/>
      <c r="M213" s="140" t="s">
        <v>19</v>
      </c>
      <c r="N213" s="141" t="s">
        <v>47</v>
      </c>
      <c r="P213" s="142">
        <f>O213*H213</f>
        <v>0</v>
      </c>
      <c r="Q213" s="142">
        <v>0</v>
      </c>
      <c r="R213" s="142">
        <f>Q213*H213</f>
        <v>0</v>
      </c>
      <c r="S213" s="142">
        <v>2.85</v>
      </c>
      <c r="T213" s="143">
        <f>S213*H213</f>
        <v>47.110500000000002</v>
      </c>
      <c r="AR213" s="144" t="s">
        <v>190</v>
      </c>
      <c r="AT213" s="144" t="s">
        <v>186</v>
      </c>
      <c r="AU213" s="144" t="s">
        <v>85</v>
      </c>
      <c r="AY213" s="18" t="s">
        <v>184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8" t="s">
        <v>83</v>
      </c>
      <c r="BK213" s="145">
        <f>ROUND(I213*H213,2)</f>
        <v>0</v>
      </c>
      <c r="BL213" s="18" t="s">
        <v>190</v>
      </c>
      <c r="BM213" s="144" t="s">
        <v>347</v>
      </c>
    </row>
    <row r="214" spans="2:65" s="1" customFormat="1" ht="19.5" x14ac:dyDescent="0.2">
      <c r="B214" s="33"/>
      <c r="D214" s="146" t="s">
        <v>192</v>
      </c>
      <c r="F214" s="147" t="s">
        <v>348</v>
      </c>
      <c r="I214" s="148"/>
      <c r="L214" s="33"/>
      <c r="M214" s="149"/>
      <c r="T214" s="54"/>
      <c r="AT214" s="18" t="s">
        <v>192</v>
      </c>
      <c r="AU214" s="18" t="s">
        <v>85</v>
      </c>
    </row>
    <row r="215" spans="2:65" s="13" customFormat="1" x14ac:dyDescent="0.2">
      <c r="B215" s="159"/>
      <c r="D215" s="146" t="s">
        <v>196</v>
      </c>
      <c r="E215" s="160" t="s">
        <v>19</v>
      </c>
      <c r="F215" s="161" t="s">
        <v>349</v>
      </c>
      <c r="H215" s="160" t="s">
        <v>19</v>
      </c>
      <c r="I215" s="162"/>
      <c r="L215" s="159"/>
      <c r="M215" s="163"/>
      <c r="T215" s="164"/>
      <c r="AT215" s="160" t="s">
        <v>196</v>
      </c>
      <c r="AU215" s="160" t="s">
        <v>85</v>
      </c>
      <c r="AV215" s="13" t="s">
        <v>83</v>
      </c>
      <c r="AW215" s="13" t="s">
        <v>37</v>
      </c>
      <c r="AX215" s="13" t="s">
        <v>76</v>
      </c>
      <c r="AY215" s="160" t="s">
        <v>184</v>
      </c>
    </row>
    <row r="216" spans="2:65" s="12" customFormat="1" x14ac:dyDescent="0.2">
      <c r="B216" s="152"/>
      <c r="D216" s="146" t="s">
        <v>196</v>
      </c>
      <c r="E216" s="153" t="s">
        <v>19</v>
      </c>
      <c r="F216" s="154" t="s">
        <v>350</v>
      </c>
      <c r="H216" s="155">
        <v>16.53</v>
      </c>
      <c r="I216" s="156"/>
      <c r="L216" s="152"/>
      <c r="M216" s="157"/>
      <c r="T216" s="158"/>
      <c r="AT216" s="153" t="s">
        <v>196</v>
      </c>
      <c r="AU216" s="153" t="s">
        <v>85</v>
      </c>
      <c r="AV216" s="12" t="s">
        <v>85</v>
      </c>
      <c r="AW216" s="12" t="s">
        <v>37</v>
      </c>
      <c r="AX216" s="12" t="s">
        <v>76</v>
      </c>
      <c r="AY216" s="153" t="s">
        <v>184</v>
      </c>
    </row>
    <row r="217" spans="2:65" s="14" customFormat="1" x14ac:dyDescent="0.2">
      <c r="B217" s="165"/>
      <c r="D217" s="146" t="s">
        <v>196</v>
      </c>
      <c r="E217" s="166" t="s">
        <v>107</v>
      </c>
      <c r="F217" s="167" t="s">
        <v>214</v>
      </c>
      <c r="H217" s="168">
        <v>16.53</v>
      </c>
      <c r="I217" s="169"/>
      <c r="L217" s="165"/>
      <c r="M217" s="170"/>
      <c r="T217" s="171"/>
      <c r="AT217" s="166" t="s">
        <v>196</v>
      </c>
      <c r="AU217" s="166" t="s">
        <v>85</v>
      </c>
      <c r="AV217" s="14" t="s">
        <v>190</v>
      </c>
      <c r="AW217" s="14" t="s">
        <v>37</v>
      </c>
      <c r="AX217" s="14" t="s">
        <v>83</v>
      </c>
      <c r="AY217" s="166" t="s">
        <v>184</v>
      </c>
    </row>
    <row r="218" spans="2:65" s="11" customFormat="1" ht="22.9" customHeight="1" x14ac:dyDescent="0.2">
      <c r="B218" s="121"/>
      <c r="D218" s="122" t="s">
        <v>75</v>
      </c>
      <c r="E218" s="131" t="s">
        <v>351</v>
      </c>
      <c r="F218" s="131" t="s">
        <v>352</v>
      </c>
      <c r="I218" s="124"/>
      <c r="J218" s="132">
        <f>BK218</f>
        <v>0</v>
      </c>
      <c r="L218" s="121"/>
      <c r="M218" s="126"/>
      <c r="P218" s="127">
        <f>SUM(P219:P249)</f>
        <v>0</v>
      </c>
      <c r="R218" s="127">
        <f>SUM(R219:R249)</f>
        <v>0</v>
      </c>
      <c r="T218" s="128">
        <f>SUM(T219:T249)</f>
        <v>0</v>
      </c>
      <c r="AR218" s="122" t="s">
        <v>83</v>
      </c>
      <c r="AT218" s="129" t="s">
        <v>75</v>
      </c>
      <c r="AU218" s="129" t="s">
        <v>83</v>
      </c>
      <c r="AY218" s="122" t="s">
        <v>184</v>
      </c>
      <c r="BK218" s="130">
        <f>SUM(BK219:BK249)</f>
        <v>0</v>
      </c>
    </row>
    <row r="219" spans="2:65" s="1" customFormat="1" ht="16.5" customHeight="1" x14ac:dyDescent="0.2">
      <c r="B219" s="33"/>
      <c r="C219" s="133" t="s">
        <v>353</v>
      </c>
      <c r="D219" s="133" t="s">
        <v>186</v>
      </c>
      <c r="E219" s="134" t="s">
        <v>354</v>
      </c>
      <c r="F219" s="135" t="s">
        <v>355</v>
      </c>
      <c r="G219" s="136" t="s">
        <v>150</v>
      </c>
      <c r="H219" s="137">
        <v>47.110999999999997</v>
      </c>
      <c r="I219" s="138"/>
      <c r="J219" s="139">
        <f>ROUND(I219*H219,2)</f>
        <v>0</v>
      </c>
      <c r="K219" s="135" t="s">
        <v>189</v>
      </c>
      <c r="L219" s="33"/>
      <c r="M219" s="140" t="s">
        <v>19</v>
      </c>
      <c r="N219" s="141" t="s">
        <v>47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190</v>
      </c>
      <c r="AT219" s="144" t="s">
        <v>186</v>
      </c>
      <c r="AU219" s="144" t="s">
        <v>85</v>
      </c>
      <c r="AY219" s="18" t="s">
        <v>184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8" t="s">
        <v>83</v>
      </c>
      <c r="BK219" s="145">
        <f>ROUND(I219*H219,2)</f>
        <v>0</v>
      </c>
      <c r="BL219" s="18" t="s">
        <v>190</v>
      </c>
      <c r="BM219" s="144" t="s">
        <v>356</v>
      </c>
    </row>
    <row r="220" spans="2:65" s="1" customFormat="1" ht="19.5" x14ac:dyDescent="0.2">
      <c r="B220" s="33"/>
      <c r="D220" s="146" t="s">
        <v>192</v>
      </c>
      <c r="F220" s="147" t="s">
        <v>357</v>
      </c>
      <c r="I220" s="148"/>
      <c r="L220" s="33"/>
      <c r="M220" s="149"/>
      <c r="T220" s="54"/>
      <c r="AT220" s="18" t="s">
        <v>192</v>
      </c>
      <c r="AU220" s="18" t="s">
        <v>85</v>
      </c>
    </row>
    <row r="221" spans="2:65" s="1" customFormat="1" x14ac:dyDescent="0.2">
      <c r="B221" s="33"/>
      <c r="D221" s="150" t="s">
        <v>194</v>
      </c>
      <c r="F221" s="151" t="s">
        <v>358</v>
      </c>
      <c r="I221" s="148"/>
      <c r="L221" s="33"/>
      <c r="M221" s="149"/>
      <c r="T221" s="54"/>
      <c r="AT221" s="18" t="s">
        <v>194</v>
      </c>
      <c r="AU221" s="18" t="s">
        <v>85</v>
      </c>
    </row>
    <row r="222" spans="2:65" s="12" customFormat="1" x14ac:dyDescent="0.2">
      <c r="B222" s="152"/>
      <c r="D222" s="146" t="s">
        <v>196</v>
      </c>
      <c r="E222" s="153" t="s">
        <v>19</v>
      </c>
      <c r="F222" s="154" t="s">
        <v>359</v>
      </c>
      <c r="H222" s="155">
        <v>47.110999999999997</v>
      </c>
      <c r="I222" s="156"/>
      <c r="L222" s="152"/>
      <c r="M222" s="157"/>
      <c r="T222" s="158"/>
      <c r="AT222" s="153" t="s">
        <v>196</v>
      </c>
      <c r="AU222" s="153" t="s">
        <v>85</v>
      </c>
      <c r="AV222" s="12" t="s">
        <v>85</v>
      </c>
      <c r="AW222" s="12" t="s">
        <v>37</v>
      </c>
      <c r="AX222" s="12" t="s">
        <v>83</v>
      </c>
      <c r="AY222" s="153" t="s">
        <v>184</v>
      </c>
    </row>
    <row r="223" spans="2:65" s="1" customFormat="1" ht="16.5" customHeight="1" x14ac:dyDescent="0.2">
      <c r="B223" s="33"/>
      <c r="C223" s="133" t="s">
        <v>360</v>
      </c>
      <c r="D223" s="133" t="s">
        <v>186</v>
      </c>
      <c r="E223" s="134" t="s">
        <v>361</v>
      </c>
      <c r="F223" s="135" t="s">
        <v>362</v>
      </c>
      <c r="G223" s="136" t="s">
        <v>150</v>
      </c>
      <c r="H223" s="137">
        <v>61.862000000000002</v>
      </c>
      <c r="I223" s="138"/>
      <c r="J223" s="139">
        <f>ROUND(I223*H223,2)</f>
        <v>0</v>
      </c>
      <c r="K223" s="135" t="s">
        <v>189</v>
      </c>
      <c r="L223" s="33"/>
      <c r="M223" s="140" t="s">
        <v>19</v>
      </c>
      <c r="N223" s="141" t="s">
        <v>47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190</v>
      </c>
      <c r="AT223" s="144" t="s">
        <v>186</v>
      </c>
      <c r="AU223" s="144" t="s">
        <v>85</v>
      </c>
      <c r="AY223" s="18" t="s">
        <v>184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8" t="s">
        <v>83</v>
      </c>
      <c r="BK223" s="145">
        <f>ROUND(I223*H223,2)</f>
        <v>0</v>
      </c>
      <c r="BL223" s="18" t="s">
        <v>190</v>
      </c>
      <c r="BM223" s="144" t="s">
        <v>363</v>
      </c>
    </row>
    <row r="224" spans="2:65" s="1" customFormat="1" ht="19.5" x14ac:dyDescent="0.2">
      <c r="B224" s="33"/>
      <c r="D224" s="146" t="s">
        <v>192</v>
      </c>
      <c r="F224" s="147" t="s">
        <v>364</v>
      </c>
      <c r="I224" s="148"/>
      <c r="L224" s="33"/>
      <c r="M224" s="149"/>
      <c r="T224" s="54"/>
      <c r="AT224" s="18" t="s">
        <v>192</v>
      </c>
      <c r="AU224" s="18" t="s">
        <v>85</v>
      </c>
    </row>
    <row r="225" spans="2:51" s="1" customFormat="1" x14ac:dyDescent="0.2">
      <c r="B225" s="33"/>
      <c r="D225" s="150" t="s">
        <v>194</v>
      </c>
      <c r="F225" s="151" t="s">
        <v>365</v>
      </c>
      <c r="I225" s="148"/>
      <c r="L225" s="33"/>
      <c r="M225" s="149"/>
      <c r="T225" s="54"/>
      <c r="AT225" s="18" t="s">
        <v>194</v>
      </c>
      <c r="AU225" s="18" t="s">
        <v>85</v>
      </c>
    </row>
    <row r="226" spans="2:51" s="13" customFormat="1" x14ac:dyDescent="0.2">
      <c r="B226" s="159"/>
      <c r="D226" s="146" t="s">
        <v>196</v>
      </c>
      <c r="E226" s="160" t="s">
        <v>19</v>
      </c>
      <c r="F226" s="161" t="s">
        <v>366</v>
      </c>
      <c r="H226" s="160" t="s">
        <v>19</v>
      </c>
      <c r="I226" s="162"/>
      <c r="L226" s="159"/>
      <c r="M226" s="163"/>
      <c r="T226" s="164"/>
      <c r="AT226" s="160" t="s">
        <v>196</v>
      </c>
      <c r="AU226" s="160" t="s">
        <v>85</v>
      </c>
      <c r="AV226" s="13" t="s">
        <v>83</v>
      </c>
      <c r="AW226" s="13" t="s">
        <v>37</v>
      </c>
      <c r="AX226" s="13" t="s">
        <v>76</v>
      </c>
      <c r="AY226" s="160" t="s">
        <v>184</v>
      </c>
    </row>
    <row r="227" spans="2:51" s="12" customFormat="1" x14ac:dyDescent="0.2">
      <c r="B227" s="152"/>
      <c r="D227" s="146" t="s">
        <v>196</v>
      </c>
      <c r="E227" s="153" t="s">
        <v>19</v>
      </c>
      <c r="F227" s="154" t="s">
        <v>367</v>
      </c>
      <c r="H227" s="155">
        <v>9.65</v>
      </c>
      <c r="I227" s="156"/>
      <c r="L227" s="152"/>
      <c r="M227" s="157"/>
      <c r="T227" s="158"/>
      <c r="AT227" s="153" t="s">
        <v>196</v>
      </c>
      <c r="AU227" s="153" t="s">
        <v>85</v>
      </c>
      <c r="AV227" s="12" t="s">
        <v>85</v>
      </c>
      <c r="AW227" s="12" t="s">
        <v>37</v>
      </c>
      <c r="AX227" s="12" t="s">
        <v>76</v>
      </c>
      <c r="AY227" s="153" t="s">
        <v>184</v>
      </c>
    </row>
    <row r="228" spans="2:51" s="12" customFormat="1" x14ac:dyDescent="0.2">
      <c r="B228" s="152"/>
      <c r="D228" s="146" t="s">
        <v>196</v>
      </c>
      <c r="E228" s="153" t="s">
        <v>19</v>
      </c>
      <c r="F228" s="154" t="s">
        <v>368</v>
      </c>
      <c r="H228" s="155">
        <v>16.887</v>
      </c>
      <c r="I228" s="156"/>
      <c r="L228" s="152"/>
      <c r="M228" s="157"/>
      <c r="T228" s="158"/>
      <c r="AT228" s="153" t="s">
        <v>196</v>
      </c>
      <c r="AU228" s="153" t="s">
        <v>85</v>
      </c>
      <c r="AV228" s="12" t="s">
        <v>85</v>
      </c>
      <c r="AW228" s="12" t="s">
        <v>37</v>
      </c>
      <c r="AX228" s="12" t="s">
        <v>76</v>
      </c>
      <c r="AY228" s="153" t="s">
        <v>184</v>
      </c>
    </row>
    <row r="229" spans="2:51" s="12" customFormat="1" x14ac:dyDescent="0.2">
      <c r="B229" s="152"/>
      <c r="D229" s="146" t="s">
        <v>196</v>
      </c>
      <c r="E229" s="153" t="s">
        <v>19</v>
      </c>
      <c r="F229" s="154" t="s">
        <v>369</v>
      </c>
      <c r="H229" s="155">
        <v>7.2370000000000001</v>
      </c>
      <c r="I229" s="156"/>
      <c r="L229" s="152"/>
      <c r="M229" s="157"/>
      <c r="T229" s="158"/>
      <c r="AT229" s="153" t="s">
        <v>196</v>
      </c>
      <c r="AU229" s="153" t="s">
        <v>85</v>
      </c>
      <c r="AV229" s="12" t="s">
        <v>85</v>
      </c>
      <c r="AW229" s="12" t="s">
        <v>37</v>
      </c>
      <c r="AX229" s="12" t="s">
        <v>76</v>
      </c>
      <c r="AY229" s="153" t="s">
        <v>184</v>
      </c>
    </row>
    <row r="230" spans="2:51" s="12" customFormat="1" x14ac:dyDescent="0.2">
      <c r="B230" s="152"/>
      <c r="D230" s="146" t="s">
        <v>196</v>
      </c>
      <c r="E230" s="153" t="s">
        <v>19</v>
      </c>
      <c r="F230" s="154" t="s">
        <v>370</v>
      </c>
      <c r="H230" s="155">
        <v>0.66600000000000004</v>
      </c>
      <c r="I230" s="156"/>
      <c r="L230" s="152"/>
      <c r="M230" s="157"/>
      <c r="T230" s="158"/>
      <c r="AT230" s="153" t="s">
        <v>196</v>
      </c>
      <c r="AU230" s="153" t="s">
        <v>85</v>
      </c>
      <c r="AV230" s="12" t="s">
        <v>85</v>
      </c>
      <c r="AW230" s="12" t="s">
        <v>37</v>
      </c>
      <c r="AX230" s="12" t="s">
        <v>76</v>
      </c>
      <c r="AY230" s="153" t="s">
        <v>184</v>
      </c>
    </row>
    <row r="231" spans="2:51" s="12" customFormat="1" x14ac:dyDescent="0.2">
      <c r="B231" s="152"/>
      <c r="D231" s="146" t="s">
        <v>196</v>
      </c>
      <c r="E231" s="153" t="s">
        <v>19</v>
      </c>
      <c r="F231" s="154" t="s">
        <v>371</v>
      </c>
      <c r="H231" s="155">
        <v>0.44400000000000001</v>
      </c>
      <c r="I231" s="156"/>
      <c r="L231" s="152"/>
      <c r="M231" s="157"/>
      <c r="T231" s="158"/>
      <c r="AT231" s="153" t="s">
        <v>196</v>
      </c>
      <c r="AU231" s="153" t="s">
        <v>85</v>
      </c>
      <c r="AV231" s="12" t="s">
        <v>85</v>
      </c>
      <c r="AW231" s="12" t="s">
        <v>37</v>
      </c>
      <c r="AX231" s="12" t="s">
        <v>76</v>
      </c>
      <c r="AY231" s="153" t="s">
        <v>184</v>
      </c>
    </row>
    <row r="232" spans="2:51" s="12" customFormat="1" x14ac:dyDescent="0.2">
      <c r="B232" s="152"/>
      <c r="D232" s="146" t="s">
        <v>196</v>
      </c>
      <c r="E232" s="153" t="s">
        <v>19</v>
      </c>
      <c r="F232" s="154" t="s">
        <v>372</v>
      </c>
      <c r="H232" s="155">
        <v>0.44400000000000001</v>
      </c>
      <c r="I232" s="156"/>
      <c r="L232" s="152"/>
      <c r="M232" s="157"/>
      <c r="T232" s="158"/>
      <c r="AT232" s="153" t="s">
        <v>196</v>
      </c>
      <c r="AU232" s="153" t="s">
        <v>85</v>
      </c>
      <c r="AV232" s="12" t="s">
        <v>85</v>
      </c>
      <c r="AW232" s="12" t="s">
        <v>37</v>
      </c>
      <c r="AX232" s="12" t="s">
        <v>76</v>
      </c>
      <c r="AY232" s="153" t="s">
        <v>184</v>
      </c>
    </row>
    <row r="233" spans="2:51" s="12" customFormat="1" x14ac:dyDescent="0.2">
      <c r="B233" s="152"/>
      <c r="D233" s="146" t="s">
        <v>196</v>
      </c>
      <c r="E233" s="153" t="s">
        <v>19</v>
      </c>
      <c r="F233" s="154" t="s">
        <v>373</v>
      </c>
      <c r="H233" s="155">
        <v>0.66600000000000004</v>
      </c>
      <c r="I233" s="156"/>
      <c r="L233" s="152"/>
      <c r="M233" s="157"/>
      <c r="T233" s="158"/>
      <c r="AT233" s="153" t="s">
        <v>196</v>
      </c>
      <c r="AU233" s="153" t="s">
        <v>85</v>
      </c>
      <c r="AV233" s="12" t="s">
        <v>85</v>
      </c>
      <c r="AW233" s="12" t="s">
        <v>37</v>
      </c>
      <c r="AX233" s="12" t="s">
        <v>76</v>
      </c>
      <c r="AY233" s="153" t="s">
        <v>184</v>
      </c>
    </row>
    <row r="234" spans="2:51" s="15" customFormat="1" x14ac:dyDescent="0.2">
      <c r="B234" s="183"/>
      <c r="D234" s="146" t="s">
        <v>196</v>
      </c>
      <c r="E234" s="184" t="s">
        <v>19</v>
      </c>
      <c r="F234" s="185" t="s">
        <v>374</v>
      </c>
      <c r="H234" s="186">
        <v>35.994</v>
      </c>
      <c r="I234" s="187"/>
      <c r="L234" s="183"/>
      <c r="M234" s="188"/>
      <c r="T234" s="189"/>
      <c r="AT234" s="184" t="s">
        <v>196</v>
      </c>
      <c r="AU234" s="184" t="s">
        <v>85</v>
      </c>
      <c r="AV234" s="15" t="s">
        <v>204</v>
      </c>
      <c r="AW234" s="15" t="s">
        <v>37</v>
      </c>
      <c r="AX234" s="15" t="s">
        <v>76</v>
      </c>
      <c r="AY234" s="184" t="s">
        <v>184</v>
      </c>
    </row>
    <row r="235" spans="2:51" s="13" customFormat="1" x14ac:dyDescent="0.2">
      <c r="B235" s="159"/>
      <c r="D235" s="146" t="s">
        <v>196</v>
      </c>
      <c r="E235" s="160" t="s">
        <v>19</v>
      </c>
      <c r="F235" s="161" t="s">
        <v>375</v>
      </c>
      <c r="H235" s="160" t="s">
        <v>19</v>
      </c>
      <c r="I235" s="162"/>
      <c r="L235" s="159"/>
      <c r="M235" s="163"/>
      <c r="T235" s="164"/>
      <c r="AT235" s="160" t="s">
        <v>196</v>
      </c>
      <c r="AU235" s="160" t="s">
        <v>85</v>
      </c>
      <c r="AV235" s="13" t="s">
        <v>83</v>
      </c>
      <c r="AW235" s="13" t="s">
        <v>37</v>
      </c>
      <c r="AX235" s="13" t="s">
        <v>76</v>
      </c>
      <c r="AY235" s="160" t="s">
        <v>184</v>
      </c>
    </row>
    <row r="236" spans="2:51" s="12" customFormat="1" x14ac:dyDescent="0.2">
      <c r="B236" s="152"/>
      <c r="D236" s="146" t="s">
        <v>196</v>
      </c>
      <c r="E236" s="153" t="s">
        <v>19</v>
      </c>
      <c r="F236" s="154" t="s">
        <v>376</v>
      </c>
      <c r="H236" s="155">
        <v>0.17199999999999999</v>
      </c>
      <c r="I236" s="156"/>
      <c r="L236" s="152"/>
      <c r="M236" s="157"/>
      <c r="T236" s="158"/>
      <c r="AT236" s="153" t="s">
        <v>196</v>
      </c>
      <c r="AU236" s="153" t="s">
        <v>85</v>
      </c>
      <c r="AV236" s="12" t="s">
        <v>85</v>
      </c>
      <c r="AW236" s="12" t="s">
        <v>37</v>
      </c>
      <c r="AX236" s="12" t="s">
        <v>76</v>
      </c>
      <c r="AY236" s="153" t="s">
        <v>184</v>
      </c>
    </row>
    <row r="237" spans="2:51" s="12" customFormat="1" x14ac:dyDescent="0.2">
      <c r="B237" s="152"/>
      <c r="D237" s="146" t="s">
        <v>196</v>
      </c>
      <c r="E237" s="153" t="s">
        <v>19</v>
      </c>
      <c r="F237" s="154" t="s">
        <v>377</v>
      </c>
      <c r="H237" s="155">
        <v>8.2000000000000003E-2</v>
      </c>
      <c r="I237" s="156"/>
      <c r="L237" s="152"/>
      <c r="M237" s="157"/>
      <c r="T237" s="158"/>
      <c r="AT237" s="153" t="s">
        <v>196</v>
      </c>
      <c r="AU237" s="153" t="s">
        <v>85</v>
      </c>
      <c r="AV237" s="12" t="s">
        <v>85</v>
      </c>
      <c r="AW237" s="12" t="s">
        <v>37</v>
      </c>
      <c r="AX237" s="12" t="s">
        <v>76</v>
      </c>
      <c r="AY237" s="153" t="s">
        <v>184</v>
      </c>
    </row>
    <row r="238" spans="2:51" s="12" customFormat="1" x14ac:dyDescent="0.2">
      <c r="B238" s="152"/>
      <c r="D238" s="146" t="s">
        <v>196</v>
      </c>
      <c r="E238" s="153" t="s">
        <v>19</v>
      </c>
      <c r="F238" s="154" t="s">
        <v>378</v>
      </c>
      <c r="H238" s="155">
        <v>0.216</v>
      </c>
      <c r="I238" s="156"/>
      <c r="L238" s="152"/>
      <c r="M238" s="157"/>
      <c r="T238" s="158"/>
      <c r="AT238" s="153" t="s">
        <v>196</v>
      </c>
      <c r="AU238" s="153" t="s">
        <v>85</v>
      </c>
      <c r="AV238" s="12" t="s">
        <v>85</v>
      </c>
      <c r="AW238" s="12" t="s">
        <v>37</v>
      </c>
      <c r="AX238" s="12" t="s">
        <v>76</v>
      </c>
      <c r="AY238" s="153" t="s">
        <v>184</v>
      </c>
    </row>
    <row r="239" spans="2:51" s="15" customFormat="1" x14ac:dyDescent="0.2">
      <c r="B239" s="183"/>
      <c r="D239" s="146" t="s">
        <v>196</v>
      </c>
      <c r="E239" s="184" t="s">
        <v>19</v>
      </c>
      <c r="F239" s="185" t="s">
        <v>374</v>
      </c>
      <c r="H239" s="186">
        <v>0.47</v>
      </c>
      <c r="I239" s="187"/>
      <c r="L239" s="183"/>
      <c r="M239" s="188"/>
      <c r="T239" s="189"/>
      <c r="AT239" s="184" t="s">
        <v>196</v>
      </c>
      <c r="AU239" s="184" t="s">
        <v>85</v>
      </c>
      <c r="AV239" s="15" t="s">
        <v>204</v>
      </c>
      <c r="AW239" s="15" t="s">
        <v>37</v>
      </c>
      <c r="AX239" s="15" t="s">
        <v>76</v>
      </c>
      <c r="AY239" s="184" t="s">
        <v>184</v>
      </c>
    </row>
    <row r="240" spans="2:51" s="12" customFormat="1" x14ac:dyDescent="0.2">
      <c r="B240" s="152"/>
      <c r="D240" s="146" t="s">
        <v>196</v>
      </c>
      <c r="E240" s="153" t="s">
        <v>19</v>
      </c>
      <c r="F240" s="154" t="s">
        <v>379</v>
      </c>
      <c r="H240" s="155">
        <v>10.255000000000001</v>
      </c>
      <c r="I240" s="156"/>
      <c r="L240" s="152"/>
      <c r="M240" s="157"/>
      <c r="T240" s="158"/>
      <c r="AT240" s="153" t="s">
        <v>196</v>
      </c>
      <c r="AU240" s="153" t="s">
        <v>85</v>
      </c>
      <c r="AV240" s="12" t="s">
        <v>85</v>
      </c>
      <c r="AW240" s="12" t="s">
        <v>37</v>
      </c>
      <c r="AX240" s="12" t="s">
        <v>76</v>
      </c>
      <c r="AY240" s="153" t="s">
        <v>184</v>
      </c>
    </row>
    <row r="241" spans="2:65" s="12" customFormat="1" x14ac:dyDescent="0.2">
      <c r="B241" s="152"/>
      <c r="D241" s="146" t="s">
        <v>196</v>
      </c>
      <c r="E241" s="153" t="s">
        <v>19</v>
      </c>
      <c r="F241" s="154" t="s">
        <v>380</v>
      </c>
      <c r="H241" s="155">
        <v>15.143000000000001</v>
      </c>
      <c r="I241" s="156"/>
      <c r="L241" s="152"/>
      <c r="M241" s="157"/>
      <c r="T241" s="158"/>
      <c r="AT241" s="153" t="s">
        <v>196</v>
      </c>
      <c r="AU241" s="153" t="s">
        <v>85</v>
      </c>
      <c r="AV241" s="12" t="s">
        <v>85</v>
      </c>
      <c r="AW241" s="12" t="s">
        <v>37</v>
      </c>
      <c r="AX241" s="12" t="s">
        <v>76</v>
      </c>
      <c r="AY241" s="153" t="s">
        <v>184</v>
      </c>
    </row>
    <row r="242" spans="2:65" s="14" customFormat="1" x14ac:dyDescent="0.2">
      <c r="B242" s="165"/>
      <c r="D242" s="146" t="s">
        <v>196</v>
      </c>
      <c r="E242" s="166" t="s">
        <v>148</v>
      </c>
      <c r="F242" s="167" t="s">
        <v>214</v>
      </c>
      <c r="H242" s="168">
        <v>61.862000000000002</v>
      </c>
      <c r="I242" s="169"/>
      <c r="L242" s="165"/>
      <c r="M242" s="170"/>
      <c r="T242" s="171"/>
      <c r="AT242" s="166" t="s">
        <v>196</v>
      </c>
      <c r="AU242" s="166" t="s">
        <v>85</v>
      </c>
      <c r="AV242" s="14" t="s">
        <v>190</v>
      </c>
      <c r="AW242" s="14" t="s">
        <v>37</v>
      </c>
      <c r="AX242" s="14" t="s">
        <v>83</v>
      </c>
      <c r="AY242" s="166" t="s">
        <v>184</v>
      </c>
    </row>
    <row r="243" spans="2:65" s="1" customFormat="1" ht="16.5" customHeight="1" x14ac:dyDescent="0.2">
      <c r="B243" s="33"/>
      <c r="C243" s="133" t="s">
        <v>381</v>
      </c>
      <c r="D243" s="133" t="s">
        <v>186</v>
      </c>
      <c r="E243" s="134" t="s">
        <v>382</v>
      </c>
      <c r="F243" s="135" t="s">
        <v>383</v>
      </c>
      <c r="G243" s="136" t="s">
        <v>150</v>
      </c>
      <c r="H243" s="137">
        <v>47.110999999999997</v>
      </c>
      <c r="I243" s="138"/>
      <c r="J243" s="139">
        <f>ROUND(I243*H243,2)</f>
        <v>0</v>
      </c>
      <c r="K243" s="135" t="s">
        <v>19</v>
      </c>
      <c r="L243" s="33"/>
      <c r="M243" s="140" t="s">
        <v>19</v>
      </c>
      <c r="N243" s="141" t="s">
        <v>47</v>
      </c>
      <c r="P243" s="142">
        <f>O243*H243</f>
        <v>0</v>
      </c>
      <c r="Q243" s="142">
        <v>0</v>
      </c>
      <c r="R243" s="142">
        <f>Q243*H243</f>
        <v>0</v>
      </c>
      <c r="S243" s="142">
        <v>0</v>
      </c>
      <c r="T243" s="143">
        <f>S243*H243</f>
        <v>0</v>
      </c>
      <c r="AR243" s="144" t="s">
        <v>190</v>
      </c>
      <c r="AT243" s="144" t="s">
        <v>186</v>
      </c>
      <c r="AU243" s="144" t="s">
        <v>85</v>
      </c>
      <c r="AY243" s="18" t="s">
        <v>184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8" t="s">
        <v>83</v>
      </c>
      <c r="BK243" s="145">
        <f>ROUND(I243*H243,2)</f>
        <v>0</v>
      </c>
      <c r="BL243" s="18" t="s">
        <v>190</v>
      </c>
      <c r="BM243" s="144" t="s">
        <v>384</v>
      </c>
    </row>
    <row r="244" spans="2:65" s="1" customFormat="1" ht="58.5" x14ac:dyDescent="0.2">
      <c r="B244" s="33"/>
      <c r="D244" s="146" t="s">
        <v>192</v>
      </c>
      <c r="F244" s="147" t="s">
        <v>385</v>
      </c>
      <c r="I244" s="148"/>
      <c r="L244" s="33"/>
      <c r="M244" s="149"/>
      <c r="T244" s="54"/>
      <c r="AT244" s="18" t="s">
        <v>192</v>
      </c>
      <c r="AU244" s="18" t="s">
        <v>85</v>
      </c>
    </row>
    <row r="245" spans="2:65" s="12" customFormat="1" x14ac:dyDescent="0.2">
      <c r="B245" s="152"/>
      <c r="D245" s="146" t="s">
        <v>196</v>
      </c>
      <c r="E245" s="153" t="s">
        <v>19</v>
      </c>
      <c r="F245" s="154" t="s">
        <v>359</v>
      </c>
      <c r="H245" s="155">
        <v>47.110999999999997</v>
      </c>
      <c r="I245" s="156"/>
      <c r="L245" s="152"/>
      <c r="M245" s="157"/>
      <c r="T245" s="158"/>
      <c r="AT245" s="153" t="s">
        <v>196</v>
      </c>
      <c r="AU245" s="153" t="s">
        <v>85</v>
      </c>
      <c r="AV245" s="12" t="s">
        <v>85</v>
      </c>
      <c r="AW245" s="12" t="s">
        <v>37</v>
      </c>
      <c r="AX245" s="12" t="s">
        <v>83</v>
      </c>
      <c r="AY245" s="153" t="s">
        <v>184</v>
      </c>
    </row>
    <row r="246" spans="2:65" s="1" customFormat="1" ht="16.5" customHeight="1" x14ac:dyDescent="0.2">
      <c r="B246" s="33"/>
      <c r="C246" s="133" t="s">
        <v>386</v>
      </c>
      <c r="D246" s="133" t="s">
        <v>186</v>
      </c>
      <c r="E246" s="134" t="s">
        <v>387</v>
      </c>
      <c r="F246" s="135" t="s">
        <v>388</v>
      </c>
      <c r="G246" s="136" t="s">
        <v>150</v>
      </c>
      <c r="H246" s="137">
        <v>61.862000000000002</v>
      </c>
      <c r="I246" s="138"/>
      <c r="J246" s="139">
        <f>ROUND(I246*H246,2)</f>
        <v>0</v>
      </c>
      <c r="K246" s="135" t="s">
        <v>19</v>
      </c>
      <c r="L246" s="33"/>
      <c r="M246" s="140" t="s">
        <v>19</v>
      </c>
      <c r="N246" s="141" t="s">
        <v>47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190</v>
      </c>
      <c r="AT246" s="144" t="s">
        <v>186</v>
      </c>
      <c r="AU246" s="144" t="s">
        <v>85</v>
      </c>
      <c r="AY246" s="18" t="s">
        <v>184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8" t="s">
        <v>83</v>
      </c>
      <c r="BK246" s="145">
        <f>ROUND(I246*H246,2)</f>
        <v>0</v>
      </c>
      <c r="BL246" s="18" t="s">
        <v>190</v>
      </c>
      <c r="BM246" s="144" t="s">
        <v>389</v>
      </c>
    </row>
    <row r="247" spans="2:65" s="1" customFormat="1" ht="29.25" x14ac:dyDescent="0.2">
      <c r="B247" s="33"/>
      <c r="D247" s="146" t="s">
        <v>192</v>
      </c>
      <c r="F247" s="147" t="s">
        <v>390</v>
      </c>
      <c r="I247" s="148"/>
      <c r="L247" s="33"/>
      <c r="M247" s="149"/>
      <c r="T247" s="54"/>
      <c r="AT247" s="18" t="s">
        <v>192</v>
      </c>
      <c r="AU247" s="18" t="s">
        <v>85</v>
      </c>
    </row>
    <row r="248" spans="2:65" s="1" customFormat="1" ht="19.5" x14ac:dyDescent="0.2">
      <c r="B248" s="33"/>
      <c r="D248" s="146" t="s">
        <v>278</v>
      </c>
      <c r="F248" s="182" t="s">
        <v>391</v>
      </c>
      <c r="I248" s="148"/>
      <c r="L248" s="33"/>
      <c r="M248" s="149"/>
      <c r="T248" s="54"/>
      <c r="AT248" s="18" t="s">
        <v>278</v>
      </c>
      <c r="AU248" s="18" t="s">
        <v>85</v>
      </c>
    </row>
    <row r="249" spans="2:65" s="12" customFormat="1" x14ac:dyDescent="0.2">
      <c r="B249" s="152"/>
      <c r="D249" s="146" t="s">
        <v>196</v>
      </c>
      <c r="E249" s="153" t="s">
        <v>19</v>
      </c>
      <c r="F249" s="154" t="s">
        <v>148</v>
      </c>
      <c r="H249" s="155">
        <v>61.862000000000002</v>
      </c>
      <c r="I249" s="156"/>
      <c r="L249" s="152"/>
      <c r="M249" s="157"/>
      <c r="T249" s="158"/>
      <c r="AT249" s="153" t="s">
        <v>196</v>
      </c>
      <c r="AU249" s="153" t="s">
        <v>85</v>
      </c>
      <c r="AV249" s="12" t="s">
        <v>85</v>
      </c>
      <c r="AW249" s="12" t="s">
        <v>37</v>
      </c>
      <c r="AX249" s="12" t="s">
        <v>83</v>
      </c>
      <c r="AY249" s="153" t="s">
        <v>184</v>
      </c>
    </row>
    <row r="250" spans="2:65" s="11" customFormat="1" ht="22.9" customHeight="1" x14ac:dyDescent="0.2">
      <c r="B250" s="121"/>
      <c r="D250" s="122" t="s">
        <v>75</v>
      </c>
      <c r="E250" s="131" t="s">
        <v>392</v>
      </c>
      <c r="F250" s="131" t="s">
        <v>393</v>
      </c>
      <c r="I250" s="124"/>
      <c r="J250" s="132">
        <f>BK250</f>
        <v>0</v>
      </c>
      <c r="L250" s="121"/>
      <c r="M250" s="126"/>
      <c r="P250" s="127">
        <f>SUM(P251:P253)</f>
        <v>0</v>
      </c>
      <c r="R250" s="127">
        <f>SUM(R251:R253)</f>
        <v>0</v>
      </c>
      <c r="T250" s="128">
        <f>SUM(T251:T253)</f>
        <v>0</v>
      </c>
      <c r="AR250" s="122" t="s">
        <v>83</v>
      </c>
      <c r="AT250" s="129" t="s">
        <v>75</v>
      </c>
      <c r="AU250" s="129" t="s">
        <v>83</v>
      </c>
      <c r="AY250" s="122" t="s">
        <v>184</v>
      </c>
      <c r="BK250" s="130">
        <f>SUM(BK251:BK253)</f>
        <v>0</v>
      </c>
    </row>
    <row r="251" spans="2:65" s="1" customFormat="1" ht="16.5" customHeight="1" x14ac:dyDescent="0.2">
      <c r="B251" s="33"/>
      <c r="C251" s="133" t="s">
        <v>394</v>
      </c>
      <c r="D251" s="133" t="s">
        <v>186</v>
      </c>
      <c r="E251" s="134" t="s">
        <v>395</v>
      </c>
      <c r="F251" s="135" t="s">
        <v>396</v>
      </c>
      <c r="G251" s="136" t="s">
        <v>150</v>
      </c>
      <c r="H251" s="137">
        <v>362.33699999999999</v>
      </c>
      <c r="I251" s="138"/>
      <c r="J251" s="139">
        <f>ROUND(I251*H251,2)</f>
        <v>0</v>
      </c>
      <c r="K251" s="135" t="s">
        <v>189</v>
      </c>
      <c r="L251" s="33"/>
      <c r="M251" s="140" t="s">
        <v>19</v>
      </c>
      <c r="N251" s="141" t="s">
        <v>47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190</v>
      </c>
      <c r="AT251" s="144" t="s">
        <v>186</v>
      </c>
      <c r="AU251" s="144" t="s">
        <v>85</v>
      </c>
      <c r="AY251" s="18" t="s">
        <v>184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83</v>
      </c>
      <c r="BK251" s="145">
        <f>ROUND(I251*H251,2)</f>
        <v>0</v>
      </c>
      <c r="BL251" s="18" t="s">
        <v>190</v>
      </c>
      <c r="BM251" s="144" t="s">
        <v>397</v>
      </c>
    </row>
    <row r="252" spans="2:65" s="1" customFormat="1" x14ac:dyDescent="0.2">
      <c r="B252" s="33"/>
      <c r="D252" s="146" t="s">
        <v>192</v>
      </c>
      <c r="F252" s="147" t="s">
        <v>398</v>
      </c>
      <c r="I252" s="148"/>
      <c r="L252" s="33"/>
      <c r="M252" s="149"/>
      <c r="T252" s="54"/>
      <c r="AT252" s="18" t="s">
        <v>192</v>
      </c>
      <c r="AU252" s="18" t="s">
        <v>85</v>
      </c>
    </row>
    <row r="253" spans="2:65" s="1" customFormat="1" x14ac:dyDescent="0.2">
      <c r="B253" s="33"/>
      <c r="D253" s="150" t="s">
        <v>194</v>
      </c>
      <c r="F253" s="151" t="s">
        <v>399</v>
      </c>
      <c r="I253" s="148"/>
      <c r="L253" s="33"/>
      <c r="M253" s="149"/>
      <c r="T253" s="54"/>
      <c r="AT253" s="18" t="s">
        <v>194</v>
      </c>
      <c r="AU253" s="18" t="s">
        <v>85</v>
      </c>
    </row>
    <row r="254" spans="2:65" s="11" customFormat="1" ht="25.9" customHeight="1" x14ac:dyDescent="0.2">
      <c r="B254" s="121"/>
      <c r="D254" s="122" t="s">
        <v>75</v>
      </c>
      <c r="E254" s="123" t="s">
        <v>400</v>
      </c>
      <c r="F254" s="123" t="s">
        <v>401</v>
      </c>
      <c r="I254" s="124"/>
      <c r="J254" s="125">
        <f>BK254</f>
        <v>0</v>
      </c>
      <c r="L254" s="121"/>
      <c r="M254" s="126"/>
      <c r="P254" s="127">
        <f>P255+P336</f>
        <v>0</v>
      </c>
      <c r="R254" s="127">
        <f>R255+R336</f>
        <v>23.178772600000002</v>
      </c>
      <c r="T254" s="128">
        <f>T255+T336</f>
        <v>40.734515999999999</v>
      </c>
      <c r="AR254" s="122" t="s">
        <v>85</v>
      </c>
      <c r="AT254" s="129" t="s">
        <v>75</v>
      </c>
      <c r="AU254" s="129" t="s">
        <v>76</v>
      </c>
      <c r="AY254" s="122" t="s">
        <v>184</v>
      </c>
      <c r="BK254" s="130">
        <f>BK255+BK336</f>
        <v>0</v>
      </c>
    </row>
    <row r="255" spans="2:65" s="11" customFormat="1" ht="22.9" customHeight="1" x14ac:dyDescent="0.2">
      <c r="B255" s="121"/>
      <c r="D255" s="122" t="s">
        <v>75</v>
      </c>
      <c r="E255" s="131" t="s">
        <v>402</v>
      </c>
      <c r="F255" s="131" t="s">
        <v>403</v>
      </c>
      <c r="I255" s="124"/>
      <c r="J255" s="132">
        <f>BK255</f>
        <v>0</v>
      </c>
      <c r="L255" s="121"/>
      <c r="M255" s="126"/>
      <c r="P255" s="127">
        <f>SUM(P256:P335)</f>
        <v>0</v>
      </c>
      <c r="R255" s="127">
        <f>SUM(R256:R335)</f>
        <v>8.6165646000000002</v>
      </c>
      <c r="T255" s="128">
        <f>SUM(T256:T335)</f>
        <v>26.172308000000001</v>
      </c>
      <c r="AR255" s="122" t="s">
        <v>85</v>
      </c>
      <c r="AT255" s="129" t="s">
        <v>75</v>
      </c>
      <c r="AU255" s="129" t="s">
        <v>83</v>
      </c>
      <c r="AY255" s="122" t="s">
        <v>184</v>
      </c>
      <c r="BK255" s="130">
        <f>SUM(BK256:BK335)</f>
        <v>0</v>
      </c>
    </row>
    <row r="256" spans="2:65" s="1" customFormat="1" ht="16.5" customHeight="1" x14ac:dyDescent="0.2">
      <c r="B256" s="33"/>
      <c r="C256" s="133" t="s">
        <v>404</v>
      </c>
      <c r="D256" s="133" t="s">
        <v>186</v>
      </c>
      <c r="E256" s="134" t="s">
        <v>405</v>
      </c>
      <c r="F256" s="135" t="s">
        <v>406</v>
      </c>
      <c r="G256" s="136" t="s">
        <v>154</v>
      </c>
      <c r="H256" s="137">
        <v>31</v>
      </c>
      <c r="I256" s="138"/>
      <c r="J256" s="139">
        <f>ROUND(I256*H256,2)</f>
        <v>0</v>
      </c>
      <c r="K256" s="135" t="s">
        <v>189</v>
      </c>
      <c r="L256" s="33"/>
      <c r="M256" s="140" t="s">
        <v>19</v>
      </c>
      <c r="N256" s="141" t="s">
        <v>47</v>
      </c>
      <c r="P256" s="142">
        <f>O256*H256</f>
        <v>0</v>
      </c>
      <c r="Q256" s="142">
        <v>0</v>
      </c>
      <c r="R256" s="142">
        <f>Q256*H256</f>
        <v>0</v>
      </c>
      <c r="S256" s="142">
        <v>2.5000000000000001E-2</v>
      </c>
      <c r="T256" s="143">
        <f>S256*H256</f>
        <v>0.77500000000000002</v>
      </c>
      <c r="AR256" s="144" t="s">
        <v>313</v>
      </c>
      <c r="AT256" s="144" t="s">
        <v>186</v>
      </c>
      <c r="AU256" s="144" t="s">
        <v>85</v>
      </c>
      <c r="AY256" s="18" t="s">
        <v>184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8" t="s">
        <v>83</v>
      </c>
      <c r="BK256" s="145">
        <f>ROUND(I256*H256,2)</f>
        <v>0</v>
      </c>
      <c r="BL256" s="18" t="s">
        <v>313</v>
      </c>
      <c r="BM256" s="144" t="s">
        <v>407</v>
      </c>
    </row>
    <row r="257" spans="2:65" s="1" customFormat="1" x14ac:dyDescent="0.2">
      <c r="B257" s="33"/>
      <c r="D257" s="146" t="s">
        <v>192</v>
      </c>
      <c r="F257" s="147" t="s">
        <v>408</v>
      </c>
      <c r="I257" s="148"/>
      <c r="L257" s="33"/>
      <c r="M257" s="149"/>
      <c r="T257" s="54"/>
      <c r="AT257" s="18" t="s">
        <v>192</v>
      </c>
      <c r="AU257" s="18" t="s">
        <v>85</v>
      </c>
    </row>
    <row r="258" spans="2:65" s="1" customFormat="1" x14ac:dyDescent="0.2">
      <c r="B258" s="33"/>
      <c r="D258" s="150" t="s">
        <v>194</v>
      </c>
      <c r="F258" s="151" t="s">
        <v>409</v>
      </c>
      <c r="I258" s="148"/>
      <c r="L258" s="33"/>
      <c r="M258" s="149"/>
      <c r="T258" s="54"/>
      <c r="AT258" s="18" t="s">
        <v>194</v>
      </c>
      <c r="AU258" s="18" t="s">
        <v>85</v>
      </c>
    </row>
    <row r="259" spans="2:65" s="13" customFormat="1" x14ac:dyDescent="0.2">
      <c r="B259" s="159"/>
      <c r="D259" s="146" t="s">
        <v>196</v>
      </c>
      <c r="E259" s="160" t="s">
        <v>19</v>
      </c>
      <c r="F259" s="161" t="s">
        <v>410</v>
      </c>
      <c r="H259" s="160" t="s">
        <v>19</v>
      </c>
      <c r="I259" s="162"/>
      <c r="L259" s="159"/>
      <c r="M259" s="163"/>
      <c r="T259" s="164"/>
      <c r="AT259" s="160" t="s">
        <v>196</v>
      </c>
      <c r="AU259" s="160" t="s">
        <v>85</v>
      </c>
      <c r="AV259" s="13" t="s">
        <v>83</v>
      </c>
      <c r="AW259" s="13" t="s">
        <v>37</v>
      </c>
      <c r="AX259" s="13" t="s">
        <v>76</v>
      </c>
      <c r="AY259" s="160" t="s">
        <v>184</v>
      </c>
    </row>
    <row r="260" spans="2:65" s="12" customFormat="1" x14ac:dyDescent="0.2">
      <c r="B260" s="152"/>
      <c r="D260" s="146" t="s">
        <v>196</v>
      </c>
      <c r="E260" s="153" t="s">
        <v>19</v>
      </c>
      <c r="F260" s="154" t="s">
        <v>411</v>
      </c>
      <c r="H260" s="155">
        <v>31</v>
      </c>
      <c r="I260" s="156"/>
      <c r="L260" s="152"/>
      <c r="M260" s="157"/>
      <c r="T260" s="158"/>
      <c r="AT260" s="153" t="s">
        <v>196</v>
      </c>
      <c r="AU260" s="153" t="s">
        <v>85</v>
      </c>
      <c r="AV260" s="12" t="s">
        <v>85</v>
      </c>
      <c r="AW260" s="12" t="s">
        <v>37</v>
      </c>
      <c r="AX260" s="12" t="s">
        <v>83</v>
      </c>
      <c r="AY260" s="153" t="s">
        <v>184</v>
      </c>
    </row>
    <row r="261" spans="2:65" s="1" customFormat="1" ht="16.5" customHeight="1" x14ac:dyDescent="0.2">
      <c r="B261" s="33"/>
      <c r="C261" s="133" t="s">
        <v>412</v>
      </c>
      <c r="D261" s="133" t="s">
        <v>186</v>
      </c>
      <c r="E261" s="134" t="s">
        <v>413</v>
      </c>
      <c r="F261" s="135" t="s">
        <v>414</v>
      </c>
      <c r="G261" s="136" t="s">
        <v>154</v>
      </c>
      <c r="H261" s="137">
        <v>1</v>
      </c>
      <c r="I261" s="138"/>
      <c r="J261" s="139">
        <f>ROUND(I261*H261,2)</f>
        <v>0</v>
      </c>
      <c r="K261" s="135" t="s">
        <v>189</v>
      </c>
      <c r="L261" s="33"/>
      <c r="M261" s="140" t="s">
        <v>19</v>
      </c>
      <c r="N261" s="141" t="s">
        <v>47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313</v>
      </c>
      <c r="AT261" s="144" t="s">
        <v>186</v>
      </c>
      <c r="AU261" s="144" t="s">
        <v>85</v>
      </c>
      <c r="AY261" s="18" t="s">
        <v>184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8" t="s">
        <v>83</v>
      </c>
      <c r="BK261" s="145">
        <f>ROUND(I261*H261,2)</f>
        <v>0</v>
      </c>
      <c r="BL261" s="18" t="s">
        <v>313</v>
      </c>
      <c r="BM261" s="144" t="s">
        <v>415</v>
      </c>
    </row>
    <row r="262" spans="2:65" s="1" customFormat="1" ht="19.5" x14ac:dyDescent="0.2">
      <c r="B262" s="33"/>
      <c r="D262" s="146" t="s">
        <v>192</v>
      </c>
      <c r="F262" s="147" t="s">
        <v>416</v>
      </c>
      <c r="I262" s="148"/>
      <c r="L262" s="33"/>
      <c r="M262" s="149"/>
      <c r="T262" s="54"/>
      <c r="AT262" s="18" t="s">
        <v>192</v>
      </c>
      <c r="AU262" s="18" t="s">
        <v>85</v>
      </c>
    </row>
    <row r="263" spans="2:65" s="1" customFormat="1" x14ac:dyDescent="0.2">
      <c r="B263" s="33"/>
      <c r="D263" s="150" t="s">
        <v>194</v>
      </c>
      <c r="F263" s="151" t="s">
        <v>417</v>
      </c>
      <c r="I263" s="148"/>
      <c r="L263" s="33"/>
      <c r="M263" s="149"/>
      <c r="T263" s="54"/>
      <c r="AT263" s="18" t="s">
        <v>194</v>
      </c>
      <c r="AU263" s="18" t="s">
        <v>85</v>
      </c>
    </row>
    <row r="264" spans="2:65" s="13" customFormat="1" x14ac:dyDescent="0.2">
      <c r="B264" s="159"/>
      <c r="D264" s="146" t="s">
        <v>196</v>
      </c>
      <c r="E264" s="160" t="s">
        <v>19</v>
      </c>
      <c r="F264" s="161" t="s">
        <v>418</v>
      </c>
      <c r="H264" s="160" t="s">
        <v>19</v>
      </c>
      <c r="I264" s="162"/>
      <c r="L264" s="159"/>
      <c r="M264" s="163"/>
      <c r="T264" s="164"/>
      <c r="AT264" s="160" t="s">
        <v>196</v>
      </c>
      <c r="AU264" s="160" t="s">
        <v>85</v>
      </c>
      <c r="AV264" s="13" t="s">
        <v>83</v>
      </c>
      <c r="AW264" s="13" t="s">
        <v>37</v>
      </c>
      <c r="AX264" s="13" t="s">
        <v>76</v>
      </c>
      <c r="AY264" s="160" t="s">
        <v>184</v>
      </c>
    </row>
    <row r="265" spans="2:65" s="12" customFormat="1" x14ac:dyDescent="0.2">
      <c r="B265" s="152"/>
      <c r="D265" s="146" t="s">
        <v>196</v>
      </c>
      <c r="E265" s="153" t="s">
        <v>19</v>
      </c>
      <c r="F265" s="154" t="s">
        <v>419</v>
      </c>
      <c r="H265" s="155">
        <v>1</v>
      </c>
      <c r="I265" s="156"/>
      <c r="L265" s="152"/>
      <c r="M265" s="157"/>
      <c r="T265" s="158"/>
      <c r="AT265" s="153" t="s">
        <v>196</v>
      </c>
      <c r="AU265" s="153" t="s">
        <v>85</v>
      </c>
      <c r="AV265" s="12" t="s">
        <v>85</v>
      </c>
      <c r="AW265" s="12" t="s">
        <v>37</v>
      </c>
      <c r="AX265" s="12" t="s">
        <v>83</v>
      </c>
      <c r="AY265" s="153" t="s">
        <v>184</v>
      </c>
    </row>
    <row r="266" spans="2:65" s="1" customFormat="1" ht="16.5" customHeight="1" x14ac:dyDescent="0.2">
      <c r="B266" s="33"/>
      <c r="C266" s="172" t="s">
        <v>420</v>
      </c>
      <c r="D266" s="172" t="s">
        <v>225</v>
      </c>
      <c r="E266" s="173" t="s">
        <v>421</v>
      </c>
      <c r="F266" s="174" t="s">
        <v>422</v>
      </c>
      <c r="G266" s="175" t="s">
        <v>113</v>
      </c>
      <c r="H266" s="176">
        <v>107.73</v>
      </c>
      <c r="I266" s="177"/>
      <c r="J266" s="178">
        <f>ROUND(I266*H266,2)</f>
        <v>0</v>
      </c>
      <c r="K266" s="174" t="s">
        <v>19</v>
      </c>
      <c r="L266" s="179"/>
      <c r="M266" s="180" t="s">
        <v>19</v>
      </c>
      <c r="N266" s="181" t="s">
        <v>47</v>
      </c>
      <c r="P266" s="142">
        <f>O266*H266</f>
        <v>0</v>
      </c>
      <c r="Q266" s="142">
        <v>1E-3</v>
      </c>
      <c r="R266" s="142">
        <f>Q266*H266</f>
        <v>0.10773000000000001</v>
      </c>
      <c r="S266" s="142">
        <v>0</v>
      </c>
      <c r="T266" s="143">
        <f>S266*H266</f>
        <v>0</v>
      </c>
      <c r="AR266" s="144" t="s">
        <v>423</v>
      </c>
      <c r="AT266" s="144" t="s">
        <v>225</v>
      </c>
      <c r="AU266" s="144" t="s">
        <v>85</v>
      </c>
      <c r="AY266" s="18" t="s">
        <v>184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8" t="s">
        <v>83</v>
      </c>
      <c r="BK266" s="145">
        <f>ROUND(I266*H266,2)</f>
        <v>0</v>
      </c>
      <c r="BL266" s="18" t="s">
        <v>313</v>
      </c>
      <c r="BM266" s="144" t="s">
        <v>424</v>
      </c>
    </row>
    <row r="267" spans="2:65" s="1" customFormat="1" x14ac:dyDescent="0.2">
      <c r="B267" s="33"/>
      <c r="D267" s="146" t="s">
        <v>192</v>
      </c>
      <c r="F267" s="147" t="s">
        <v>422</v>
      </c>
      <c r="I267" s="148"/>
      <c r="L267" s="33"/>
      <c r="M267" s="149"/>
      <c r="T267" s="54"/>
      <c r="AT267" s="18" t="s">
        <v>192</v>
      </c>
      <c r="AU267" s="18" t="s">
        <v>85</v>
      </c>
    </row>
    <row r="268" spans="2:65" s="12" customFormat="1" x14ac:dyDescent="0.2">
      <c r="B268" s="152"/>
      <c r="D268" s="146" t="s">
        <v>196</v>
      </c>
      <c r="E268" s="153" t="s">
        <v>19</v>
      </c>
      <c r="F268" s="154" t="s">
        <v>425</v>
      </c>
      <c r="H268" s="155">
        <v>107.73</v>
      </c>
      <c r="I268" s="156"/>
      <c r="L268" s="152"/>
      <c r="M268" s="157"/>
      <c r="T268" s="158"/>
      <c r="AT268" s="153" t="s">
        <v>196</v>
      </c>
      <c r="AU268" s="153" t="s">
        <v>85</v>
      </c>
      <c r="AV268" s="12" t="s">
        <v>85</v>
      </c>
      <c r="AW268" s="12" t="s">
        <v>37</v>
      </c>
      <c r="AX268" s="12" t="s">
        <v>83</v>
      </c>
      <c r="AY268" s="153" t="s">
        <v>184</v>
      </c>
    </row>
    <row r="269" spans="2:65" s="1" customFormat="1" ht="16.5" customHeight="1" x14ac:dyDescent="0.2">
      <c r="B269" s="33"/>
      <c r="C269" s="133" t="s">
        <v>426</v>
      </c>
      <c r="D269" s="133" t="s">
        <v>186</v>
      </c>
      <c r="E269" s="134" t="s">
        <v>427</v>
      </c>
      <c r="F269" s="135" t="s">
        <v>428</v>
      </c>
      <c r="G269" s="136" t="s">
        <v>113</v>
      </c>
      <c r="H269" s="137">
        <v>5600.5050000000001</v>
      </c>
      <c r="I269" s="138"/>
      <c r="J269" s="139">
        <f>ROUND(I269*H269,2)</f>
        <v>0</v>
      </c>
      <c r="K269" s="135" t="s">
        <v>189</v>
      </c>
      <c r="L269" s="33"/>
      <c r="M269" s="140" t="s">
        <v>19</v>
      </c>
      <c r="N269" s="141" t="s">
        <v>47</v>
      </c>
      <c r="P269" s="142">
        <f>O269*H269</f>
        <v>0</v>
      </c>
      <c r="Q269" s="142">
        <v>5.0000000000000002E-5</v>
      </c>
      <c r="R269" s="142">
        <f>Q269*H269</f>
        <v>0.28002525</v>
      </c>
      <c r="S269" s="142">
        <v>0</v>
      </c>
      <c r="T269" s="143">
        <f>S269*H269</f>
        <v>0</v>
      </c>
      <c r="AR269" s="144" t="s">
        <v>313</v>
      </c>
      <c r="AT269" s="144" t="s">
        <v>186</v>
      </c>
      <c r="AU269" s="144" t="s">
        <v>85</v>
      </c>
      <c r="AY269" s="18" t="s">
        <v>184</v>
      </c>
      <c r="BE269" s="145">
        <f>IF(N269="základní",J269,0)</f>
        <v>0</v>
      </c>
      <c r="BF269" s="145">
        <f>IF(N269="snížená",J269,0)</f>
        <v>0</v>
      </c>
      <c r="BG269" s="145">
        <f>IF(N269="zákl. přenesená",J269,0)</f>
        <v>0</v>
      </c>
      <c r="BH269" s="145">
        <f>IF(N269="sníž. přenesená",J269,0)</f>
        <v>0</v>
      </c>
      <c r="BI269" s="145">
        <f>IF(N269="nulová",J269,0)</f>
        <v>0</v>
      </c>
      <c r="BJ269" s="18" t="s">
        <v>83</v>
      </c>
      <c r="BK269" s="145">
        <f>ROUND(I269*H269,2)</f>
        <v>0</v>
      </c>
      <c r="BL269" s="18" t="s">
        <v>313</v>
      </c>
      <c r="BM269" s="144" t="s">
        <v>429</v>
      </c>
    </row>
    <row r="270" spans="2:65" s="1" customFormat="1" x14ac:dyDescent="0.2">
      <c r="B270" s="33"/>
      <c r="D270" s="146" t="s">
        <v>192</v>
      </c>
      <c r="F270" s="147" t="s">
        <v>430</v>
      </c>
      <c r="I270" s="148"/>
      <c r="L270" s="33"/>
      <c r="M270" s="149"/>
      <c r="T270" s="54"/>
      <c r="AT270" s="18" t="s">
        <v>192</v>
      </c>
      <c r="AU270" s="18" t="s">
        <v>85</v>
      </c>
    </row>
    <row r="271" spans="2:65" s="1" customFormat="1" x14ac:dyDescent="0.2">
      <c r="B271" s="33"/>
      <c r="D271" s="150" t="s">
        <v>194</v>
      </c>
      <c r="F271" s="151" t="s">
        <v>431</v>
      </c>
      <c r="I271" s="148"/>
      <c r="L271" s="33"/>
      <c r="M271" s="149"/>
      <c r="T271" s="54"/>
      <c r="AT271" s="18" t="s">
        <v>194</v>
      </c>
      <c r="AU271" s="18" t="s">
        <v>85</v>
      </c>
    </row>
    <row r="272" spans="2:65" s="13" customFormat="1" x14ac:dyDescent="0.2">
      <c r="B272" s="159"/>
      <c r="D272" s="146" t="s">
        <v>196</v>
      </c>
      <c r="E272" s="160" t="s">
        <v>19</v>
      </c>
      <c r="F272" s="161" t="s">
        <v>432</v>
      </c>
      <c r="H272" s="160" t="s">
        <v>19</v>
      </c>
      <c r="I272" s="162"/>
      <c r="L272" s="159"/>
      <c r="M272" s="163"/>
      <c r="T272" s="164"/>
      <c r="AT272" s="160" t="s">
        <v>196</v>
      </c>
      <c r="AU272" s="160" t="s">
        <v>85</v>
      </c>
      <c r="AV272" s="13" t="s">
        <v>83</v>
      </c>
      <c r="AW272" s="13" t="s">
        <v>37</v>
      </c>
      <c r="AX272" s="13" t="s">
        <v>76</v>
      </c>
      <c r="AY272" s="160" t="s">
        <v>184</v>
      </c>
    </row>
    <row r="273" spans="2:65" s="12" customFormat="1" x14ac:dyDescent="0.2">
      <c r="B273" s="152"/>
      <c r="D273" s="146" t="s">
        <v>196</v>
      </c>
      <c r="E273" s="153" t="s">
        <v>19</v>
      </c>
      <c r="F273" s="154" t="s">
        <v>433</v>
      </c>
      <c r="H273" s="155">
        <v>197.34</v>
      </c>
      <c r="I273" s="156"/>
      <c r="L273" s="152"/>
      <c r="M273" s="157"/>
      <c r="T273" s="158"/>
      <c r="AT273" s="153" t="s">
        <v>196</v>
      </c>
      <c r="AU273" s="153" t="s">
        <v>85</v>
      </c>
      <c r="AV273" s="12" t="s">
        <v>85</v>
      </c>
      <c r="AW273" s="12" t="s">
        <v>37</v>
      </c>
      <c r="AX273" s="12" t="s">
        <v>76</v>
      </c>
      <c r="AY273" s="153" t="s">
        <v>184</v>
      </c>
    </row>
    <row r="274" spans="2:65" s="12" customFormat="1" x14ac:dyDescent="0.2">
      <c r="B274" s="152"/>
      <c r="D274" s="146" t="s">
        <v>196</v>
      </c>
      <c r="E274" s="153" t="s">
        <v>19</v>
      </c>
      <c r="F274" s="154" t="s">
        <v>434</v>
      </c>
      <c r="H274" s="155">
        <v>129.94800000000001</v>
      </c>
      <c r="I274" s="156"/>
      <c r="L274" s="152"/>
      <c r="M274" s="157"/>
      <c r="T274" s="158"/>
      <c r="AT274" s="153" t="s">
        <v>196</v>
      </c>
      <c r="AU274" s="153" t="s">
        <v>85</v>
      </c>
      <c r="AV274" s="12" t="s">
        <v>85</v>
      </c>
      <c r="AW274" s="12" t="s">
        <v>37</v>
      </c>
      <c r="AX274" s="12" t="s">
        <v>76</v>
      </c>
      <c r="AY274" s="153" t="s">
        <v>184</v>
      </c>
    </row>
    <row r="275" spans="2:65" s="12" customFormat="1" x14ac:dyDescent="0.2">
      <c r="B275" s="152"/>
      <c r="D275" s="146" t="s">
        <v>196</v>
      </c>
      <c r="E275" s="153" t="s">
        <v>19</v>
      </c>
      <c r="F275" s="154" t="s">
        <v>435</v>
      </c>
      <c r="H275" s="155">
        <v>500.5</v>
      </c>
      <c r="I275" s="156"/>
      <c r="L275" s="152"/>
      <c r="M275" s="157"/>
      <c r="T275" s="158"/>
      <c r="AT275" s="153" t="s">
        <v>196</v>
      </c>
      <c r="AU275" s="153" t="s">
        <v>85</v>
      </c>
      <c r="AV275" s="12" t="s">
        <v>85</v>
      </c>
      <c r="AW275" s="12" t="s">
        <v>37</v>
      </c>
      <c r="AX275" s="12" t="s">
        <v>76</v>
      </c>
      <c r="AY275" s="153" t="s">
        <v>184</v>
      </c>
    </row>
    <row r="276" spans="2:65" s="12" customFormat="1" x14ac:dyDescent="0.2">
      <c r="B276" s="152"/>
      <c r="D276" s="146" t="s">
        <v>196</v>
      </c>
      <c r="E276" s="153" t="s">
        <v>19</v>
      </c>
      <c r="F276" s="154" t="s">
        <v>436</v>
      </c>
      <c r="H276" s="155">
        <v>180.18</v>
      </c>
      <c r="I276" s="156"/>
      <c r="L276" s="152"/>
      <c r="M276" s="157"/>
      <c r="T276" s="158"/>
      <c r="AT276" s="153" t="s">
        <v>196</v>
      </c>
      <c r="AU276" s="153" t="s">
        <v>85</v>
      </c>
      <c r="AV276" s="12" t="s">
        <v>85</v>
      </c>
      <c r="AW276" s="12" t="s">
        <v>37</v>
      </c>
      <c r="AX276" s="12" t="s">
        <v>76</v>
      </c>
      <c r="AY276" s="153" t="s">
        <v>184</v>
      </c>
    </row>
    <row r="277" spans="2:65" s="12" customFormat="1" x14ac:dyDescent="0.2">
      <c r="B277" s="152"/>
      <c r="D277" s="146" t="s">
        <v>196</v>
      </c>
      <c r="E277" s="153" t="s">
        <v>19</v>
      </c>
      <c r="F277" s="154" t="s">
        <v>437</v>
      </c>
      <c r="H277" s="155">
        <v>67.34</v>
      </c>
      <c r="I277" s="156"/>
      <c r="L277" s="152"/>
      <c r="M277" s="157"/>
      <c r="T277" s="158"/>
      <c r="AT277" s="153" t="s">
        <v>196</v>
      </c>
      <c r="AU277" s="153" t="s">
        <v>85</v>
      </c>
      <c r="AV277" s="12" t="s">
        <v>85</v>
      </c>
      <c r="AW277" s="12" t="s">
        <v>37</v>
      </c>
      <c r="AX277" s="12" t="s">
        <v>76</v>
      </c>
      <c r="AY277" s="153" t="s">
        <v>184</v>
      </c>
    </row>
    <row r="278" spans="2:65" s="12" customFormat="1" x14ac:dyDescent="0.2">
      <c r="B278" s="152"/>
      <c r="D278" s="146" t="s">
        <v>196</v>
      </c>
      <c r="E278" s="153" t="s">
        <v>19</v>
      </c>
      <c r="F278" s="154" t="s">
        <v>438</v>
      </c>
      <c r="H278" s="155">
        <v>281.73599999999999</v>
      </c>
      <c r="I278" s="156"/>
      <c r="L278" s="152"/>
      <c r="M278" s="157"/>
      <c r="T278" s="158"/>
      <c r="AT278" s="153" t="s">
        <v>196</v>
      </c>
      <c r="AU278" s="153" t="s">
        <v>85</v>
      </c>
      <c r="AV278" s="12" t="s">
        <v>85</v>
      </c>
      <c r="AW278" s="12" t="s">
        <v>37</v>
      </c>
      <c r="AX278" s="12" t="s">
        <v>76</v>
      </c>
      <c r="AY278" s="153" t="s">
        <v>184</v>
      </c>
    </row>
    <row r="279" spans="2:65" s="12" customFormat="1" x14ac:dyDescent="0.2">
      <c r="B279" s="152"/>
      <c r="D279" s="146" t="s">
        <v>196</v>
      </c>
      <c r="E279" s="153" t="s">
        <v>19</v>
      </c>
      <c r="F279" s="154" t="s">
        <v>439</v>
      </c>
      <c r="H279" s="155">
        <v>521.59799999999996</v>
      </c>
      <c r="I279" s="156"/>
      <c r="L279" s="152"/>
      <c r="M279" s="157"/>
      <c r="T279" s="158"/>
      <c r="AT279" s="153" t="s">
        <v>196</v>
      </c>
      <c r="AU279" s="153" t="s">
        <v>85</v>
      </c>
      <c r="AV279" s="12" t="s">
        <v>85</v>
      </c>
      <c r="AW279" s="12" t="s">
        <v>37</v>
      </c>
      <c r="AX279" s="12" t="s">
        <v>76</v>
      </c>
      <c r="AY279" s="153" t="s">
        <v>184</v>
      </c>
    </row>
    <row r="280" spans="2:65" s="12" customFormat="1" x14ac:dyDescent="0.2">
      <c r="B280" s="152"/>
      <c r="D280" s="146" t="s">
        <v>196</v>
      </c>
      <c r="E280" s="153" t="s">
        <v>19</v>
      </c>
      <c r="F280" s="154" t="s">
        <v>440</v>
      </c>
      <c r="H280" s="155">
        <v>69.08</v>
      </c>
      <c r="I280" s="156"/>
      <c r="L280" s="152"/>
      <c r="M280" s="157"/>
      <c r="T280" s="158"/>
      <c r="AT280" s="153" t="s">
        <v>196</v>
      </c>
      <c r="AU280" s="153" t="s">
        <v>85</v>
      </c>
      <c r="AV280" s="12" t="s">
        <v>85</v>
      </c>
      <c r="AW280" s="12" t="s">
        <v>37</v>
      </c>
      <c r="AX280" s="12" t="s">
        <v>76</v>
      </c>
      <c r="AY280" s="153" t="s">
        <v>184</v>
      </c>
    </row>
    <row r="281" spans="2:65" s="12" customFormat="1" x14ac:dyDescent="0.2">
      <c r="B281" s="152"/>
      <c r="D281" s="146" t="s">
        <v>196</v>
      </c>
      <c r="E281" s="153" t="s">
        <v>19</v>
      </c>
      <c r="F281" s="154" t="s">
        <v>441</v>
      </c>
      <c r="H281" s="155">
        <v>3014.44</v>
      </c>
      <c r="I281" s="156"/>
      <c r="L281" s="152"/>
      <c r="M281" s="157"/>
      <c r="T281" s="158"/>
      <c r="AT281" s="153" t="s">
        <v>196</v>
      </c>
      <c r="AU281" s="153" t="s">
        <v>85</v>
      </c>
      <c r="AV281" s="12" t="s">
        <v>85</v>
      </c>
      <c r="AW281" s="12" t="s">
        <v>37</v>
      </c>
      <c r="AX281" s="12" t="s">
        <v>76</v>
      </c>
      <c r="AY281" s="153" t="s">
        <v>184</v>
      </c>
    </row>
    <row r="282" spans="2:65" s="12" customFormat="1" x14ac:dyDescent="0.2">
      <c r="B282" s="152"/>
      <c r="D282" s="146" t="s">
        <v>196</v>
      </c>
      <c r="E282" s="153" t="s">
        <v>19</v>
      </c>
      <c r="F282" s="154" t="s">
        <v>442</v>
      </c>
      <c r="H282" s="155">
        <v>129.20599999999999</v>
      </c>
      <c r="I282" s="156"/>
      <c r="L282" s="152"/>
      <c r="M282" s="157"/>
      <c r="T282" s="158"/>
      <c r="AT282" s="153" t="s">
        <v>196</v>
      </c>
      <c r="AU282" s="153" t="s">
        <v>85</v>
      </c>
      <c r="AV282" s="12" t="s">
        <v>85</v>
      </c>
      <c r="AW282" s="12" t="s">
        <v>37</v>
      </c>
      <c r="AX282" s="12" t="s">
        <v>76</v>
      </c>
      <c r="AY282" s="153" t="s">
        <v>184</v>
      </c>
    </row>
    <row r="283" spans="2:65" s="15" customFormat="1" x14ac:dyDescent="0.2">
      <c r="B283" s="183"/>
      <c r="D283" s="146" t="s">
        <v>196</v>
      </c>
      <c r="E283" s="184" t="s">
        <v>125</v>
      </c>
      <c r="F283" s="185" t="s">
        <v>374</v>
      </c>
      <c r="H283" s="186">
        <v>5091.3680000000004</v>
      </c>
      <c r="I283" s="187"/>
      <c r="L283" s="183"/>
      <c r="M283" s="188"/>
      <c r="T283" s="189"/>
      <c r="AT283" s="184" t="s">
        <v>196</v>
      </c>
      <c r="AU283" s="184" t="s">
        <v>85</v>
      </c>
      <c r="AV283" s="15" t="s">
        <v>204</v>
      </c>
      <c r="AW283" s="15" t="s">
        <v>37</v>
      </c>
      <c r="AX283" s="15" t="s">
        <v>76</v>
      </c>
      <c r="AY283" s="184" t="s">
        <v>184</v>
      </c>
    </row>
    <row r="284" spans="2:65" s="12" customFormat="1" x14ac:dyDescent="0.2">
      <c r="B284" s="152"/>
      <c r="D284" s="146" t="s">
        <v>196</v>
      </c>
      <c r="E284" s="153" t="s">
        <v>19</v>
      </c>
      <c r="F284" s="154" t="s">
        <v>443</v>
      </c>
      <c r="H284" s="155">
        <v>509.137</v>
      </c>
      <c r="I284" s="156"/>
      <c r="L284" s="152"/>
      <c r="M284" s="157"/>
      <c r="T284" s="158"/>
      <c r="AT284" s="153" t="s">
        <v>196</v>
      </c>
      <c r="AU284" s="153" t="s">
        <v>85</v>
      </c>
      <c r="AV284" s="12" t="s">
        <v>85</v>
      </c>
      <c r="AW284" s="12" t="s">
        <v>37</v>
      </c>
      <c r="AX284" s="12" t="s">
        <v>76</v>
      </c>
      <c r="AY284" s="153" t="s">
        <v>184</v>
      </c>
    </row>
    <row r="285" spans="2:65" s="14" customFormat="1" x14ac:dyDescent="0.2">
      <c r="B285" s="165"/>
      <c r="D285" s="146" t="s">
        <v>196</v>
      </c>
      <c r="E285" s="166" t="s">
        <v>122</v>
      </c>
      <c r="F285" s="167" t="s">
        <v>214</v>
      </c>
      <c r="H285" s="168">
        <v>5600.5050000000001</v>
      </c>
      <c r="I285" s="169"/>
      <c r="L285" s="165"/>
      <c r="M285" s="170"/>
      <c r="T285" s="171"/>
      <c r="AT285" s="166" t="s">
        <v>196</v>
      </c>
      <c r="AU285" s="166" t="s">
        <v>85</v>
      </c>
      <c r="AV285" s="14" t="s">
        <v>190</v>
      </c>
      <c r="AW285" s="14" t="s">
        <v>37</v>
      </c>
      <c r="AX285" s="14" t="s">
        <v>83</v>
      </c>
      <c r="AY285" s="166" t="s">
        <v>184</v>
      </c>
    </row>
    <row r="286" spans="2:65" s="1" customFormat="1" ht="16.5" customHeight="1" x14ac:dyDescent="0.2">
      <c r="B286" s="33"/>
      <c r="C286" s="133" t="s">
        <v>444</v>
      </c>
      <c r="D286" s="133" t="s">
        <v>186</v>
      </c>
      <c r="E286" s="134" t="s">
        <v>445</v>
      </c>
      <c r="F286" s="135" t="s">
        <v>446</v>
      </c>
      <c r="G286" s="136" t="s">
        <v>113</v>
      </c>
      <c r="H286" s="137">
        <v>2503.1469999999999</v>
      </c>
      <c r="I286" s="138"/>
      <c r="J286" s="139">
        <f>ROUND(I286*H286,2)</f>
        <v>0</v>
      </c>
      <c r="K286" s="135" t="s">
        <v>189</v>
      </c>
      <c r="L286" s="33"/>
      <c r="M286" s="140" t="s">
        <v>19</v>
      </c>
      <c r="N286" s="141" t="s">
        <v>47</v>
      </c>
      <c r="P286" s="142">
        <f>O286*H286</f>
        <v>0</v>
      </c>
      <c r="Q286" s="142">
        <v>5.0000000000000002E-5</v>
      </c>
      <c r="R286" s="142">
        <f>Q286*H286</f>
        <v>0.12515735</v>
      </c>
      <c r="S286" s="142">
        <v>0</v>
      </c>
      <c r="T286" s="143">
        <f>S286*H286</f>
        <v>0</v>
      </c>
      <c r="AR286" s="144" t="s">
        <v>313</v>
      </c>
      <c r="AT286" s="144" t="s">
        <v>186</v>
      </c>
      <c r="AU286" s="144" t="s">
        <v>85</v>
      </c>
      <c r="AY286" s="18" t="s">
        <v>184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8" t="s">
        <v>83</v>
      </c>
      <c r="BK286" s="145">
        <f>ROUND(I286*H286,2)</f>
        <v>0</v>
      </c>
      <c r="BL286" s="18" t="s">
        <v>313</v>
      </c>
      <c r="BM286" s="144" t="s">
        <v>447</v>
      </c>
    </row>
    <row r="287" spans="2:65" s="1" customFormat="1" x14ac:dyDescent="0.2">
      <c r="B287" s="33"/>
      <c r="D287" s="146" t="s">
        <v>192</v>
      </c>
      <c r="F287" s="147" t="s">
        <v>448</v>
      </c>
      <c r="I287" s="148"/>
      <c r="L287" s="33"/>
      <c r="M287" s="149"/>
      <c r="T287" s="54"/>
      <c r="AT287" s="18" t="s">
        <v>192</v>
      </c>
      <c r="AU287" s="18" t="s">
        <v>85</v>
      </c>
    </row>
    <row r="288" spans="2:65" s="1" customFormat="1" x14ac:dyDescent="0.2">
      <c r="B288" s="33"/>
      <c r="D288" s="150" t="s">
        <v>194</v>
      </c>
      <c r="F288" s="151" t="s">
        <v>449</v>
      </c>
      <c r="I288" s="148"/>
      <c r="L288" s="33"/>
      <c r="M288" s="149"/>
      <c r="T288" s="54"/>
      <c r="AT288" s="18" t="s">
        <v>194</v>
      </c>
      <c r="AU288" s="18" t="s">
        <v>85</v>
      </c>
    </row>
    <row r="289" spans="2:65" s="13" customFormat="1" x14ac:dyDescent="0.2">
      <c r="B289" s="159"/>
      <c r="D289" s="146" t="s">
        <v>196</v>
      </c>
      <c r="E289" s="160" t="s">
        <v>19</v>
      </c>
      <c r="F289" s="161" t="s">
        <v>210</v>
      </c>
      <c r="H289" s="160" t="s">
        <v>19</v>
      </c>
      <c r="I289" s="162"/>
      <c r="L289" s="159"/>
      <c r="M289" s="163"/>
      <c r="T289" s="164"/>
      <c r="AT289" s="160" t="s">
        <v>196</v>
      </c>
      <c r="AU289" s="160" t="s">
        <v>85</v>
      </c>
      <c r="AV289" s="13" t="s">
        <v>83</v>
      </c>
      <c r="AW289" s="13" t="s">
        <v>37</v>
      </c>
      <c r="AX289" s="13" t="s">
        <v>76</v>
      </c>
      <c r="AY289" s="160" t="s">
        <v>184</v>
      </c>
    </row>
    <row r="290" spans="2:65" s="13" customFormat="1" x14ac:dyDescent="0.2">
      <c r="B290" s="159"/>
      <c r="D290" s="146" t="s">
        <v>196</v>
      </c>
      <c r="E290" s="160" t="s">
        <v>19</v>
      </c>
      <c r="F290" s="161" t="s">
        <v>450</v>
      </c>
      <c r="H290" s="160" t="s">
        <v>19</v>
      </c>
      <c r="I290" s="162"/>
      <c r="L290" s="159"/>
      <c r="M290" s="163"/>
      <c r="T290" s="164"/>
      <c r="AT290" s="160" t="s">
        <v>196</v>
      </c>
      <c r="AU290" s="160" t="s">
        <v>85</v>
      </c>
      <c r="AV290" s="13" t="s">
        <v>83</v>
      </c>
      <c r="AW290" s="13" t="s">
        <v>37</v>
      </c>
      <c r="AX290" s="13" t="s">
        <v>76</v>
      </c>
      <c r="AY290" s="160" t="s">
        <v>184</v>
      </c>
    </row>
    <row r="291" spans="2:65" s="12" customFormat="1" x14ac:dyDescent="0.2">
      <c r="B291" s="152"/>
      <c r="D291" s="146" t="s">
        <v>196</v>
      </c>
      <c r="E291" s="153" t="s">
        <v>19</v>
      </c>
      <c r="F291" s="154" t="s">
        <v>451</v>
      </c>
      <c r="H291" s="155">
        <v>1356.8</v>
      </c>
      <c r="I291" s="156"/>
      <c r="L291" s="152"/>
      <c r="M291" s="157"/>
      <c r="T291" s="158"/>
      <c r="AT291" s="153" t="s">
        <v>196</v>
      </c>
      <c r="AU291" s="153" t="s">
        <v>85</v>
      </c>
      <c r="AV291" s="12" t="s">
        <v>85</v>
      </c>
      <c r="AW291" s="12" t="s">
        <v>37</v>
      </c>
      <c r="AX291" s="12" t="s">
        <v>76</v>
      </c>
      <c r="AY291" s="153" t="s">
        <v>184</v>
      </c>
    </row>
    <row r="292" spans="2:65" s="12" customFormat="1" x14ac:dyDescent="0.2">
      <c r="B292" s="152"/>
      <c r="D292" s="146" t="s">
        <v>196</v>
      </c>
      <c r="E292" s="153" t="s">
        <v>19</v>
      </c>
      <c r="F292" s="154" t="s">
        <v>452</v>
      </c>
      <c r="H292" s="155">
        <v>640</v>
      </c>
      <c r="I292" s="156"/>
      <c r="L292" s="152"/>
      <c r="M292" s="157"/>
      <c r="T292" s="158"/>
      <c r="AT292" s="153" t="s">
        <v>196</v>
      </c>
      <c r="AU292" s="153" t="s">
        <v>85</v>
      </c>
      <c r="AV292" s="12" t="s">
        <v>85</v>
      </c>
      <c r="AW292" s="12" t="s">
        <v>37</v>
      </c>
      <c r="AX292" s="12" t="s">
        <v>76</v>
      </c>
      <c r="AY292" s="153" t="s">
        <v>184</v>
      </c>
    </row>
    <row r="293" spans="2:65" s="12" customFormat="1" x14ac:dyDescent="0.2">
      <c r="B293" s="152"/>
      <c r="D293" s="146" t="s">
        <v>196</v>
      </c>
      <c r="E293" s="153" t="s">
        <v>19</v>
      </c>
      <c r="F293" s="154" t="s">
        <v>453</v>
      </c>
      <c r="H293" s="155">
        <v>51.956000000000003</v>
      </c>
      <c r="I293" s="156"/>
      <c r="L293" s="152"/>
      <c r="M293" s="157"/>
      <c r="T293" s="158"/>
      <c r="AT293" s="153" t="s">
        <v>196</v>
      </c>
      <c r="AU293" s="153" t="s">
        <v>85</v>
      </c>
      <c r="AV293" s="12" t="s">
        <v>85</v>
      </c>
      <c r="AW293" s="12" t="s">
        <v>37</v>
      </c>
      <c r="AX293" s="12" t="s">
        <v>76</v>
      </c>
      <c r="AY293" s="153" t="s">
        <v>184</v>
      </c>
    </row>
    <row r="294" spans="2:65" s="12" customFormat="1" x14ac:dyDescent="0.2">
      <c r="B294" s="152"/>
      <c r="D294" s="146" t="s">
        <v>196</v>
      </c>
      <c r="E294" s="153" t="s">
        <v>19</v>
      </c>
      <c r="F294" s="154" t="s">
        <v>454</v>
      </c>
      <c r="H294" s="155">
        <v>405.45</v>
      </c>
      <c r="I294" s="156"/>
      <c r="L294" s="152"/>
      <c r="M294" s="157"/>
      <c r="T294" s="158"/>
      <c r="AT294" s="153" t="s">
        <v>196</v>
      </c>
      <c r="AU294" s="153" t="s">
        <v>85</v>
      </c>
      <c r="AV294" s="12" t="s">
        <v>85</v>
      </c>
      <c r="AW294" s="12" t="s">
        <v>37</v>
      </c>
      <c r="AX294" s="12" t="s">
        <v>76</v>
      </c>
      <c r="AY294" s="153" t="s">
        <v>184</v>
      </c>
    </row>
    <row r="295" spans="2:65" s="12" customFormat="1" x14ac:dyDescent="0.2">
      <c r="B295" s="152"/>
      <c r="D295" s="146" t="s">
        <v>196</v>
      </c>
      <c r="E295" s="153" t="s">
        <v>19</v>
      </c>
      <c r="F295" s="154" t="s">
        <v>455</v>
      </c>
      <c r="H295" s="155">
        <v>48.941000000000003</v>
      </c>
      <c r="I295" s="156"/>
      <c r="L295" s="152"/>
      <c r="M295" s="157"/>
      <c r="T295" s="158"/>
      <c r="AT295" s="153" t="s">
        <v>196</v>
      </c>
      <c r="AU295" s="153" t="s">
        <v>85</v>
      </c>
      <c r="AV295" s="12" t="s">
        <v>85</v>
      </c>
      <c r="AW295" s="12" t="s">
        <v>37</v>
      </c>
      <c r="AX295" s="12" t="s">
        <v>76</v>
      </c>
      <c r="AY295" s="153" t="s">
        <v>184</v>
      </c>
    </row>
    <row r="296" spans="2:65" s="14" customFormat="1" x14ac:dyDescent="0.2">
      <c r="B296" s="165"/>
      <c r="D296" s="146" t="s">
        <v>196</v>
      </c>
      <c r="E296" s="166" t="s">
        <v>145</v>
      </c>
      <c r="F296" s="167" t="s">
        <v>214</v>
      </c>
      <c r="H296" s="168">
        <v>2503.1469999999999</v>
      </c>
      <c r="I296" s="169"/>
      <c r="L296" s="165"/>
      <c r="M296" s="170"/>
      <c r="T296" s="171"/>
      <c r="AT296" s="166" t="s">
        <v>196</v>
      </c>
      <c r="AU296" s="166" t="s">
        <v>85</v>
      </c>
      <c r="AV296" s="14" t="s">
        <v>190</v>
      </c>
      <c r="AW296" s="14" t="s">
        <v>37</v>
      </c>
      <c r="AX296" s="14" t="s">
        <v>83</v>
      </c>
      <c r="AY296" s="166" t="s">
        <v>184</v>
      </c>
    </row>
    <row r="297" spans="2:65" s="1" customFormat="1" ht="16.5" customHeight="1" x14ac:dyDescent="0.2">
      <c r="B297" s="33"/>
      <c r="C297" s="172" t="s">
        <v>423</v>
      </c>
      <c r="D297" s="172" t="s">
        <v>225</v>
      </c>
      <c r="E297" s="173" t="s">
        <v>456</v>
      </c>
      <c r="F297" s="174" t="s">
        <v>457</v>
      </c>
      <c r="G297" s="175" t="s">
        <v>113</v>
      </c>
      <c r="H297" s="176">
        <v>8103.652</v>
      </c>
      <c r="I297" s="177"/>
      <c r="J297" s="178">
        <f>ROUND(I297*H297,2)</f>
        <v>0</v>
      </c>
      <c r="K297" s="174" t="s">
        <v>19</v>
      </c>
      <c r="L297" s="179"/>
      <c r="M297" s="180" t="s">
        <v>19</v>
      </c>
      <c r="N297" s="181" t="s">
        <v>47</v>
      </c>
      <c r="P297" s="142">
        <f>O297*H297</f>
        <v>0</v>
      </c>
      <c r="Q297" s="142">
        <v>1E-3</v>
      </c>
      <c r="R297" s="142">
        <f>Q297*H297</f>
        <v>8.1036520000000003</v>
      </c>
      <c r="S297" s="142">
        <v>0</v>
      </c>
      <c r="T297" s="143">
        <f>S297*H297</f>
        <v>0</v>
      </c>
      <c r="AR297" s="144" t="s">
        <v>423</v>
      </c>
      <c r="AT297" s="144" t="s">
        <v>225</v>
      </c>
      <c r="AU297" s="144" t="s">
        <v>85</v>
      </c>
      <c r="AY297" s="18" t="s">
        <v>184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8" t="s">
        <v>83</v>
      </c>
      <c r="BK297" s="145">
        <f>ROUND(I297*H297,2)</f>
        <v>0</v>
      </c>
      <c r="BL297" s="18" t="s">
        <v>313</v>
      </c>
      <c r="BM297" s="144" t="s">
        <v>458</v>
      </c>
    </row>
    <row r="298" spans="2:65" s="1" customFormat="1" x14ac:dyDescent="0.2">
      <c r="B298" s="33"/>
      <c r="D298" s="146" t="s">
        <v>192</v>
      </c>
      <c r="F298" s="147" t="s">
        <v>457</v>
      </c>
      <c r="I298" s="148"/>
      <c r="L298" s="33"/>
      <c r="M298" s="149"/>
      <c r="T298" s="54"/>
      <c r="AT298" s="18" t="s">
        <v>192</v>
      </c>
      <c r="AU298" s="18" t="s">
        <v>85</v>
      </c>
    </row>
    <row r="299" spans="2:65" s="12" customFormat="1" x14ac:dyDescent="0.2">
      <c r="B299" s="152"/>
      <c r="D299" s="146" t="s">
        <v>196</v>
      </c>
      <c r="E299" s="153" t="s">
        <v>19</v>
      </c>
      <c r="F299" s="154" t="s">
        <v>122</v>
      </c>
      <c r="H299" s="155">
        <v>5600.5050000000001</v>
      </c>
      <c r="I299" s="156"/>
      <c r="L299" s="152"/>
      <c r="M299" s="157"/>
      <c r="T299" s="158"/>
      <c r="AT299" s="153" t="s">
        <v>196</v>
      </c>
      <c r="AU299" s="153" t="s">
        <v>85</v>
      </c>
      <c r="AV299" s="12" t="s">
        <v>85</v>
      </c>
      <c r="AW299" s="12" t="s">
        <v>37</v>
      </c>
      <c r="AX299" s="12" t="s">
        <v>76</v>
      </c>
      <c r="AY299" s="153" t="s">
        <v>184</v>
      </c>
    </row>
    <row r="300" spans="2:65" s="12" customFormat="1" x14ac:dyDescent="0.2">
      <c r="B300" s="152"/>
      <c r="D300" s="146" t="s">
        <v>196</v>
      </c>
      <c r="E300" s="153" t="s">
        <v>19</v>
      </c>
      <c r="F300" s="154" t="s">
        <v>145</v>
      </c>
      <c r="H300" s="155">
        <v>2503.1469999999999</v>
      </c>
      <c r="I300" s="156"/>
      <c r="L300" s="152"/>
      <c r="M300" s="157"/>
      <c r="T300" s="158"/>
      <c r="AT300" s="153" t="s">
        <v>196</v>
      </c>
      <c r="AU300" s="153" t="s">
        <v>85</v>
      </c>
      <c r="AV300" s="12" t="s">
        <v>85</v>
      </c>
      <c r="AW300" s="12" t="s">
        <v>37</v>
      </c>
      <c r="AX300" s="12" t="s">
        <v>76</v>
      </c>
      <c r="AY300" s="153" t="s">
        <v>184</v>
      </c>
    </row>
    <row r="301" spans="2:65" s="14" customFormat="1" x14ac:dyDescent="0.2">
      <c r="B301" s="165"/>
      <c r="D301" s="146" t="s">
        <v>196</v>
      </c>
      <c r="E301" s="166" t="s">
        <v>19</v>
      </c>
      <c r="F301" s="167" t="s">
        <v>214</v>
      </c>
      <c r="H301" s="168">
        <v>8103.652</v>
      </c>
      <c r="I301" s="169"/>
      <c r="L301" s="165"/>
      <c r="M301" s="170"/>
      <c r="T301" s="171"/>
      <c r="AT301" s="166" t="s">
        <v>196</v>
      </c>
      <c r="AU301" s="166" t="s">
        <v>85</v>
      </c>
      <c r="AV301" s="14" t="s">
        <v>190</v>
      </c>
      <c r="AW301" s="14" t="s">
        <v>37</v>
      </c>
      <c r="AX301" s="14" t="s">
        <v>83</v>
      </c>
      <c r="AY301" s="166" t="s">
        <v>184</v>
      </c>
    </row>
    <row r="302" spans="2:65" s="1" customFormat="1" ht="16.5" customHeight="1" x14ac:dyDescent="0.2">
      <c r="B302" s="33"/>
      <c r="C302" s="133" t="s">
        <v>459</v>
      </c>
      <c r="D302" s="133" t="s">
        <v>186</v>
      </c>
      <c r="E302" s="134" t="s">
        <v>460</v>
      </c>
      <c r="F302" s="135" t="s">
        <v>461</v>
      </c>
      <c r="G302" s="136" t="s">
        <v>113</v>
      </c>
      <c r="H302" s="137">
        <v>10254.668</v>
      </c>
      <c r="I302" s="138"/>
      <c r="J302" s="139">
        <f>ROUND(I302*H302,2)</f>
        <v>0</v>
      </c>
      <c r="K302" s="135" t="s">
        <v>189</v>
      </c>
      <c r="L302" s="33"/>
      <c r="M302" s="140" t="s">
        <v>19</v>
      </c>
      <c r="N302" s="141" t="s">
        <v>47</v>
      </c>
      <c r="P302" s="142">
        <f>O302*H302</f>
        <v>0</v>
      </c>
      <c r="Q302" s="142">
        <v>0</v>
      </c>
      <c r="R302" s="142">
        <f>Q302*H302</f>
        <v>0</v>
      </c>
      <c r="S302" s="142">
        <v>1E-3</v>
      </c>
      <c r="T302" s="143">
        <f>S302*H302</f>
        <v>10.254668000000001</v>
      </c>
      <c r="AR302" s="144" t="s">
        <v>313</v>
      </c>
      <c r="AT302" s="144" t="s">
        <v>186</v>
      </c>
      <c r="AU302" s="144" t="s">
        <v>85</v>
      </c>
      <c r="AY302" s="18" t="s">
        <v>184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8" t="s">
        <v>83</v>
      </c>
      <c r="BK302" s="145">
        <f>ROUND(I302*H302,2)</f>
        <v>0</v>
      </c>
      <c r="BL302" s="18" t="s">
        <v>313</v>
      </c>
      <c r="BM302" s="144" t="s">
        <v>462</v>
      </c>
    </row>
    <row r="303" spans="2:65" s="1" customFormat="1" x14ac:dyDescent="0.2">
      <c r="B303" s="33"/>
      <c r="D303" s="146" t="s">
        <v>192</v>
      </c>
      <c r="F303" s="147" t="s">
        <v>463</v>
      </c>
      <c r="I303" s="148"/>
      <c r="L303" s="33"/>
      <c r="M303" s="149"/>
      <c r="T303" s="54"/>
      <c r="AT303" s="18" t="s">
        <v>192</v>
      </c>
      <c r="AU303" s="18" t="s">
        <v>85</v>
      </c>
    </row>
    <row r="304" spans="2:65" s="1" customFormat="1" x14ac:dyDescent="0.2">
      <c r="B304" s="33"/>
      <c r="D304" s="150" t="s">
        <v>194</v>
      </c>
      <c r="F304" s="151" t="s">
        <v>464</v>
      </c>
      <c r="I304" s="148"/>
      <c r="L304" s="33"/>
      <c r="M304" s="149"/>
      <c r="T304" s="54"/>
      <c r="AT304" s="18" t="s">
        <v>194</v>
      </c>
      <c r="AU304" s="18" t="s">
        <v>85</v>
      </c>
    </row>
    <row r="305" spans="2:51" s="1" customFormat="1" ht="19.5" x14ac:dyDescent="0.2">
      <c r="B305" s="33"/>
      <c r="D305" s="146" t="s">
        <v>278</v>
      </c>
      <c r="F305" s="182" t="s">
        <v>465</v>
      </c>
      <c r="I305" s="148"/>
      <c r="L305" s="33"/>
      <c r="M305" s="149"/>
      <c r="T305" s="54"/>
      <c r="AT305" s="18" t="s">
        <v>278</v>
      </c>
      <c r="AU305" s="18" t="s">
        <v>85</v>
      </c>
    </row>
    <row r="306" spans="2:51" s="13" customFormat="1" x14ac:dyDescent="0.2">
      <c r="B306" s="159"/>
      <c r="D306" s="146" t="s">
        <v>196</v>
      </c>
      <c r="E306" s="160" t="s">
        <v>19</v>
      </c>
      <c r="F306" s="161" t="s">
        <v>112</v>
      </c>
      <c r="H306" s="160" t="s">
        <v>19</v>
      </c>
      <c r="I306" s="162"/>
      <c r="L306" s="159"/>
      <c r="M306" s="163"/>
      <c r="T306" s="164"/>
      <c r="AT306" s="160" t="s">
        <v>196</v>
      </c>
      <c r="AU306" s="160" t="s">
        <v>85</v>
      </c>
      <c r="AV306" s="13" t="s">
        <v>83</v>
      </c>
      <c r="AW306" s="13" t="s">
        <v>37</v>
      </c>
      <c r="AX306" s="13" t="s">
        <v>76</v>
      </c>
      <c r="AY306" s="160" t="s">
        <v>184</v>
      </c>
    </row>
    <row r="307" spans="2:51" s="13" customFormat="1" x14ac:dyDescent="0.2">
      <c r="B307" s="159"/>
      <c r="D307" s="146" t="s">
        <v>196</v>
      </c>
      <c r="E307" s="160" t="s">
        <v>19</v>
      </c>
      <c r="F307" s="161" t="s">
        <v>466</v>
      </c>
      <c r="H307" s="160" t="s">
        <v>19</v>
      </c>
      <c r="I307" s="162"/>
      <c r="L307" s="159"/>
      <c r="M307" s="163"/>
      <c r="T307" s="164"/>
      <c r="AT307" s="160" t="s">
        <v>196</v>
      </c>
      <c r="AU307" s="160" t="s">
        <v>85</v>
      </c>
      <c r="AV307" s="13" t="s">
        <v>83</v>
      </c>
      <c r="AW307" s="13" t="s">
        <v>37</v>
      </c>
      <c r="AX307" s="13" t="s">
        <v>76</v>
      </c>
      <c r="AY307" s="160" t="s">
        <v>184</v>
      </c>
    </row>
    <row r="308" spans="2:51" s="12" customFormat="1" x14ac:dyDescent="0.2">
      <c r="B308" s="152"/>
      <c r="D308" s="146" t="s">
        <v>196</v>
      </c>
      <c r="E308" s="153" t="s">
        <v>19</v>
      </c>
      <c r="F308" s="154" t="s">
        <v>467</v>
      </c>
      <c r="H308" s="155">
        <v>938.63</v>
      </c>
      <c r="I308" s="156"/>
      <c r="L308" s="152"/>
      <c r="M308" s="157"/>
      <c r="T308" s="158"/>
      <c r="AT308" s="153" t="s">
        <v>196</v>
      </c>
      <c r="AU308" s="153" t="s">
        <v>85</v>
      </c>
      <c r="AV308" s="12" t="s">
        <v>85</v>
      </c>
      <c r="AW308" s="12" t="s">
        <v>37</v>
      </c>
      <c r="AX308" s="12" t="s">
        <v>76</v>
      </c>
      <c r="AY308" s="153" t="s">
        <v>184</v>
      </c>
    </row>
    <row r="309" spans="2:51" s="12" customFormat="1" x14ac:dyDescent="0.2">
      <c r="B309" s="152"/>
      <c r="D309" s="146" t="s">
        <v>196</v>
      </c>
      <c r="E309" s="153" t="s">
        <v>19</v>
      </c>
      <c r="F309" s="154" t="s">
        <v>468</v>
      </c>
      <c r="H309" s="155">
        <v>938.63</v>
      </c>
      <c r="I309" s="156"/>
      <c r="L309" s="152"/>
      <c r="M309" s="157"/>
      <c r="T309" s="158"/>
      <c r="AT309" s="153" t="s">
        <v>196</v>
      </c>
      <c r="AU309" s="153" t="s">
        <v>85</v>
      </c>
      <c r="AV309" s="12" t="s">
        <v>85</v>
      </c>
      <c r="AW309" s="12" t="s">
        <v>37</v>
      </c>
      <c r="AX309" s="12" t="s">
        <v>76</v>
      </c>
      <c r="AY309" s="153" t="s">
        <v>184</v>
      </c>
    </row>
    <row r="310" spans="2:51" s="12" customFormat="1" x14ac:dyDescent="0.2">
      <c r="B310" s="152"/>
      <c r="D310" s="146" t="s">
        <v>196</v>
      </c>
      <c r="E310" s="153" t="s">
        <v>19</v>
      </c>
      <c r="F310" s="154" t="s">
        <v>469</v>
      </c>
      <c r="H310" s="155">
        <v>1275.1199999999999</v>
      </c>
      <c r="I310" s="156"/>
      <c r="L310" s="152"/>
      <c r="M310" s="157"/>
      <c r="T310" s="158"/>
      <c r="AT310" s="153" t="s">
        <v>196</v>
      </c>
      <c r="AU310" s="153" t="s">
        <v>85</v>
      </c>
      <c r="AV310" s="12" t="s">
        <v>85</v>
      </c>
      <c r="AW310" s="12" t="s">
        <v>37</v>
      </c>
      <c r="AX310" s="12" t="s">
        <v>76</v>
      </c>
      <c r="AY310" s="153" t="s">
        <v>184</v>
      </c>
    </row>
    <row r="311" spans="2:51" s="13" customFormat="1" x14ac:dyDescent="0.2">
      <c r="B311" s="159"/>
      <c r="D311" s="146" t="s">
        <v>196</v>
      </c>
      <c r="E311" s="160" t="s">
        <v>19</v>
      </c>
      <c r="F311" s="161" t="s">
        <v>470</v>
      </c>
      <c r="H311" s="160" t="s">
        <v>19</v>
      </c>
      <c r="I311" s="162"/>
      <c r="L311" s="159"/>
      <c r="M311" s="163"/>
      <c r="T311" s="164"/>
      <c r="AT311" s="160" t="s">
        <v>196</v>
      </c>
      <c r="AU311" s="160" t="s">
        <v>85</v>
      </c>
      <c r="AV311" s="13" t="s">
        <v>83</v>
      </c>
      <c r="AW311" s="13" t="s">
        <v>37</v>
      </c>
      <c r="AX311" s="13" t="s">
        <v>76</v>
      </c>
      <c r="AY311" s="160" t="s">
        <v>184</v>
      </c>
    </row>
    <row r="312" spans="2:51" s="12" customFormat="1" x14ac:dyDescent="0.2">
      <c r="B312" s="152"/>
      <c r="D312" s="146" t="s">
        <v>196</v>
      </c>
      <c r="E312" s="153" t="s">
        <v>19</v>
      </c>
      <c r="F312" s="154" t="s">
        <v>471</v>
      </c>
      <c r="H312" s="155">
        <v>1548.16</v>
      </c>
      <c r="I312" s="156"/>
      <c r="L312" s="152"/>
      <c r="M312" s="157"/>
      <c r="T312" s="158"/>
      <c r="AT312" s="153" t="s">
        <v>196</v>
      </c>
      <c r="AU312" s="153" t="s">
        <v>85</v>
      </c>
      <c r="AV312" s="12" t="s">
        <v>85</v>
      </c>
      <c r="AW312" s="12" t="s">
        <v>37</v>
      </c>
      <c r="AX312" s="12" t="s">
        <v>76</v>
      </c>
      <c r="AY312" s="153" t="s">
        <v>184</v>
      </c>
    </row>
    <row r="313" spans="2:51" s="13" customFormat="1" x14ac:dyDescent="0.2">
      <c r="B313" s="159"/>
      <c r="D313" s="146" t="s">
        <v>196</v>
      </c>
      <c r="E313" s="160" t="s">
        <v>19</v>
      </c>
      <c r="F313" s="161" t="s">
        <v>472</v>
      </c>
      <c r="H313" s="160" t="s">
        <v>19</v>
      </c>
      <c r="I313" s="162"/>
      <c r="L313" s="159"/>
      <c r="M313" s="163"/>
      <c r="T313" s="164"/>
      <c r="AT313" s="160" t="s">
        <v>196</v>
      </c>
      <c r="AU313" s="160" t="s">
        <v>85</v>
      </c>
      <c r="AV313" s="13" t="s">
        <v>83</v>
      </c>
      <c r="AW313" s="13" t="s">
        <v>37</v>
      </c>
      <c r="AX313" s="13" t="s">
        <v>76</v>
      </c>
      <c r="AY313" s="160" t="s">
        <v>184</v>
      </c>
    </row>
    <row r="314" spans="2:51" s="12" customFormat="1" x14ac:dyDescent="0.2">
      <c r="B314" s="152"/>
      <c r="D314" s="146" t="s">
        <v>196</v>
      </c>
      <c r="E314" s="153" t="s">
        <v>19</v>
      </c>
      <c r="F314" s="154" t="s">
        <v>473</v>
      </c>
      <c r="H314" s="155">
        <v>2208.96</v>
      </c>
      <c r="I314" s="156"/>
      <c r="L314" s="152"/>
      <c r="M314" s="157"/>
      <c r="T314" s="158"/>
      <c r="AT314" s="153" t="s">
        <v>196</v>
      </c>
      <c r="AU314" s="153" t="s">
        <v>85</v>
      </c>
      <c r="AV314" s="12" t="s">
        <v>85</v>
      </c>
      <c r="AW314" s="12" t="s">
        <v>37</v>
      </c>
      <c r="AX314" s="12" t="s">
        <v>76</v>
      </c>
      <c r="AY314" s="153" t="s">
        <v>184</v>
      </c>
    </row>
    <row r="315" spans="2:51" s="13" customFormat="1" x14ac:dyDescent="0.2">
      <c r="B315" s="159"/>
      <c r="D315" s="146" t="s">
        <v>196</v>
      </c>
      <c r="E315" s="160" t="s">
        <v>19</v>
      </c>
      <c r="F315" s="161" t="s">
        <v>474</v>
      </c>
      <c r="H315" s="160" t="s">
        <v>19</v>
      </c>
      <c r="I315" s="162"/>
      <c r="L315" s="159"/>
      <c r="M315" s="163"/>
      <c r="T315" s="164"/>
      <c r="AT315" s="160" t="s">
        <v>196</v>
      </c>
      <c r="AU315" s="160" t="s">
        <v>85</v>
      </c>
      <c r="AV315" s="13" t="s">
        <v>83</v>
      </c>
      <c r="AW315" s="13" t="s">
        <v>37</v>
      </c>
      <c r="AX315" s="13" t="s">
        <v>76</v>
      </c>
      <c r="AY315" s="160" t="s">
        <v>184</v>
      </c>
    </row>
    <row r="316" spans="2:51" s="12" customFormat="1" x14ac:dyDescent="0.2">
      <c r="B316" s="152"/>
      <c r="D316" s="146" t="s">
        <v>196</v>
      </c>
      <c r="E316" s="153" t="s">
        <v>19</v>
      </c>
      <c r="F316" s="154" t="s">
        <v>475</v>
      </c>
      <c r="H316" s="155">
        <v>1930.48</v>
      </c>
      <c r="I316" s="156"/>
      <c r="L316" s="152"/>
      <c r="M316" s="157"/>
      <c r="T316" s="158"/>
      <c r="AT316" s="153" t="s">
        <v>196</v>
      </c>
      <c r="AU316" s="153" t="s">
        <v>85</v>
      </c>
      <c r="AV316" s="12" t="s">
        <v>85</v>
      </c>
      <c r="AW316" s="12" t="s">
        <v>37</v>
      </c>
      <c r="AX316" s="12" t="s">
        <v>76</v>
      </c>
      <c r="AY316" s="153" t="s">
        <v>184</v>
      </c>
    </row>
    <row r="317" spans="2:51" s="13" customFormat="1" x14ac:dyDescent="0.2">
      <c r="B317" s="159"/>
      <c r="D317" s="146" t="s">
        <v>196</v>
      </c>
      <c r="E317" s="160" t="s">
        <v>19</v>
      </c>
      <c r="F317" s="161" t="s">
        <v>476</v>
      </c>
      <c r="H317" s="160" t="s">
        <v>19</v>
      </c>
      <c r="I317" s="162"/>
      <c r="L317" s="159"/>
      <c r="M317" s="163"/>
      <c r="T317" s="164"/>
      <c r="AT317" s="160" t="s">
        <v>196</v>
      </c>
      <c r="AU317" s="160" t="s">
        <v>85</v>
      </c>
      <c r="AV317" s="13" t="s">
        <v>83</v>
      </c>
      <c r="AW317" s="13" t="s">
        <v>37</v>
      </c>
      <c r="AX317" s="13" t="s">
        <v>76</v>
      </c>
      <c r="AY317" s="160" t="s">
        <v>184</v>
      </c>
    </row>
    <row r="318" spans="2:51" s="12" customFormat="1" x14ac:dyDescent="0.2">
      <c r="B318" s="152"/>
      <c r="D318" s="146" t="s">
        <v>196</v>
      </c>
      <c r="E318" s="153" t="s">
        <v>19</v>
      </c>
      <c r="F318" s="154" t="s">
        <v>477</v>
      </c>
      <c r="H318" s="155">
        <v>258.245</v>
      </c>
      <c r="I318" s="156"/>
      <c r="L318" s="152"/>
      <c r="M318" s="157"/>
      <c r="T318" s="158"/>
      <c r="AT318" s="153" t="s">
        <v>196</v>
      </c>
      <c r="AU318" s="153" t="s">
        <v>85</v>
      </c>
      <c r="AV318" s="12" t="s">
        <v>85</v>
      </c>
      <c r="AW318" s="12" t="s">
        <v>37</v>
      </c>
      <c r="AX318" s="12" t="s">
        <v>76</v>
      </c>
      <c r="AY318" s="153" t="s">
        <v>184</v>
      </c>
    </row>
    <row r="319" spans="2:51" s="13" customFormat="1" x14ac:dyDescent="0.2">
      <c r="B319" s="159"/>
      <c r="D319" s="146" t="s">
        <v>196</v>
      </c>
      <c r="E319" s="160" t="s">
        <v>19</v>
      </c>
      <c r="F319" s="161" t="s">
        <v>478</v>
      </c>
      <c r="H319" s="160" t="s">
        <v>19</v>
      </c>
      <c r="I319" s="162"/>
      <c r="L319" s="159"/>
      <c r="M319" s="163"/>
      <c r="T319" s="164"/>
      <c r="AT319" s="160" t="s">
        <v>196</v>
      </c>
      <c r="AU319" s="160" t="s">
        <v>85</v>
      </c>
      <c r="AV319" s="13" t="s">
        <v>83</v>
      </c>
      <c r="AW319" s="13" t="s">
        <v>37</v>
      </c>
      <c r="AX319" s="13" t="s">
        <v>76</v>
      </c>
      <c r="AY319" s="160" t="s">
        <v>184</v>
      </c>
    </row>
    <row r="320" spans="2:51" s="12" customFormat="1" x14ac:dyDescent="0.2">
      <c r="B320" s="152"/>
      <c r="D320" s="146" t="s">
        <v>196</v>
      </c>
      <c r="E320" s="153" t="s">
        <v>19</v>
      </c>
      <c r="F320" s="154" t="s">
        <v>479</v>
      </c>
      <c r="H320" s="155">
        <v>224.2</v>
      </c>
      <c r="I320" s="156"/>
      <c r="L320" s="152"/>
      <c r="M320" s="157"/>
      <c r="T320" s="158"/>
      <c r="AT320" s="153" t="s">
        <v>196</v>
      </c>
      <c r="AU320" s="153" t="s">
        <v>85</v>
      </c>
      <c r="AV320" s="12" t="s">
        <v>85</v>
      </c>
      <c r="AW320" s="12" t="s">
        <v>37</v>
      </c>
      <c r="AX320" s="12" t="s">
        <v>76</v>
      </c>
      <c r="AY320" s="153" t="s">
        <v>184</v>
      </c>
    </row>
    <row r="321" spans="2:65" s="15" customFormat="1" x14ac:dyDescent="0.2">
      <c r="B321" s="183"/>
      <c r="D321" s="146" t="s">
        <v>196</v>
      </c>
      <c r="E321" s="184" t="s">
        <v>19</v>
      </c>
      <c r="F321" s="185" t="s">
        <v>374</v>
      </c>
      <c r="H321" s="186">
        <v>9322.4249999999993</v>
      </c>
      <c r="I321" s="187"/>
      <c r="L321" s="183"/>
      <c r="M321" s="188"/>
      <c r="T321" s="189"/>
      <c r="AT321" s="184" t="s">
        <v>196</v>
      </c>
      <c r="AU321" s="184" t="s">
        <v>85</v>
      </c>
      <c r="AV321" s="15" t="s">
        <v>204</v>
      </c>
      <c r="AW321" s="15" t="s">
        <v>37</v>
      </c>
      <c r="AX321" s="15" t="s">
        <v>76</v>
      </c>
      <c r="AY321" s="184" t="s">
        <v>184</v>
      </c>
    </row>
    <row r="322" spans="2:65" s="12" customFormat="1" x14ac:dyDescent="0.2">
      <c r="B322" s="152"/>
      <c r="D322" s="146" t="s">
        <v>196</v>
      </c>
      <c r="E322" s="153" t="s">
        <v>19</v>
      </c>
      <c r="F322" s="154" t="s">
        <v>480</v>
      </c>
      <c r="H322" s="155">
        <v>932.24300000000005</v>
      </c>
      <c r="I322" s="156"/>
      <c r="L322" s="152"/>
      <c r="M322" s="157"/>
      <c r="T322" s="158"/>
      <c r="AT322" s="153" t="s">
        <v>196</v>
      </c>
      <c r="AU322" s="153" t="s">
        <v>85</v>
      </c>
      <c r="AV322" s="12" t="s">
        <v>85</v>
      </c>
      <c r="AW322" s="12" t="s">
        <v>37</v>
      </c>
      <c r="AX322" s="12" t="s">
        <v>76</v>
      </c>
      <c r="AY322" s="153" t="s">
        <v>184</v>
      </c>
    </row>
    <row r="323" spans="2:65" s="14" customFormat="1" x14ac:dyDescent="0.2">
      <c r="B323" s="165"/>
      <c r="D323" s="146" t="s">
        <v>196</v>
      </c>
      <c r="E323" s="166" t="s">
        <v>111</v>
      </c>
      <c r="F323" s="167" t="s">
        <v>214</v>
      </c>
      <c r="H323" s="168">
        <v>10254.668</v>
      </c>
      <c r="I323" s="169"/>
      <c r="L323" s="165"/>
      <c r="M323" s="170"/>
      <c r="T323" s="171"/>
      <c r="AT323" s="166" t="s">
        <v>196</v>
      </c>
      <c r="AU323" s="166" t="s">
        <v>85</v>
      </c>
      <c r="AV323" s="14" t="s">
        <v>190</v>
      </c>
      <c r="AW323" s="14" t="s">
        <v>37</v>
      </c>
      <c r="AX323" s="14" t="s">
        <v>83</v>
      </c>
      <c r="AY323" s="166" t="s">
        <v>184</v>
      </c>
    </row>
    <row r="324" spans="2:65" s="1" customFormat="1" ht="16.5" customHeight="1" x14ac:dyDescent="0.2">
      <c r="B324" s="33"/>
      <c r="C324" s="133" t="s">
        <v>481</v>
      </c>
      <c r="D324" s="133" t="s">
        <v>186</v>
      </c>
      <c r="E324" s="134" t="s">
        <v>482</v>
      </c>
      <c r="F324" s="135" t="s">
        <v>483</v>
      </c>
      <c r="G324" s="136" t="s">
        <v>113</v>
      </c>
      <c r="H324" s="137">
        <v>15142.64</v>
      </c>
      <c r="I324" s="138"/>
      <c r="J324" s="139">
        <f>ROUND(I324*H324,2)</f>
        <v>0</v>
      </c>
      <c r="K324" s="135" t="s">
        <v>189</v>
      </c>
      <c r="L324" s="33"/>
      <c r="M324" s="140" t="s">
        <v>19</v>
      </c>
      <c r="N324" s="141" t="s">
        <v>47</v>
      </c>
      <c r="P324" s="142">
        <f>O324*H324</f>
        <v>0</v>
      </c>
      <c r="Q324" s="142">
        <v>0</v>
      </c>
      <c r="R324" s="142">
        <f>Q324*H324</f>
        <v>0</v>
      </c>
      <c r="S324" s="142">
        <v>1E-3</v>
      </c>
      <c r="T324" s="143">
        <f>S324*H324</f>
        <v>15.14264</v>
      </c>
      <c r="AR324" s="144" t="s">
        <v>313</v>
      </c>
      <c r="AT324" s="144" t="s">
        <v>186</v>
      </c>
      <c r="AU324" s="144" t="s">
        <v>85</v>
      </c>
      <c r="AY324" s="18" t="s">
        <v>184</v>
      </c>
      <c r="BE324" s="145">
        <f>IF(N324="základní",J324,0)</f>
        <v>0</v>
      </c>
      <c r="BF324" s="145">
        <f>IF(N324="snížená",J324,0)</f>
        <v>0</v>
      </c>
      <c r="BG324" s="145">
        <f>IF(N324="zákl. přenesená",J324,0)</f>
        <v>0</v>
      </c>
      <c r="BH324" s="145">
        <f>IF(N324="sníž. přenesená",J324,0)</f>
        <v>0</v>
      </c>
      <c r="BI324" s="145">
        <f>IF(N324="nulová",J324,0)</f>
        <v>0</v>
      </c>
      <c r="BJ324" s="18" t="s">
        <v>83</v>
      </c>
      <c r="BK324" s="145">
        <f>ROUND(I324*H324,2)</f>
        <v>0</v>
      </c>
      <c r="BL324" s="18" t="s">
        <v>313</v>
      </c>
      <c r="BM324" s="144" t="s">
        <v>484</v>
      </c>
    </row>
    <row r="325" spans="2:65" s="1" customFormat="1" x14ac:dyDescent="0.2">
      <c r="B325" s="33"/>
      <c r="D325" s="146" t="s">
        <v>192</v>
      </c>
      <c r="F325" s="147" t="s">
        <v>485</v>
      </c>
      <c r="I325" s="148"/>
      <c r="L325" s="33"/>
      <c r="M325" s="149"/>
      <c r="T325" s="54"/>
      <c r="AT325" s="18" t="s">
        <v>192</v>
      </c>
      <c r="AU325" s="18" t="s">
        <v>85</v>
      </c>
    </row>
    <row r="326" spans="2:65" s="1" customFormat="1" x14ac:dyDescent="0.2">
      <c r="B326" s="33"/>
      <c r="D326" s="150" t="s">
        <v>194</v>
      </c>
      <c r="F326" s="151" t="s">
        <v>486</v>
      </c>
      <c r="I326" s="148"/>
      <c r="L326" s="33"/>
      <c r="M326" s="149"/>
      <c r="T326" s="54"/>
      <c r="AT326" s="18" t="s">
        <v>194</v>
      </c>
      <c r="AU326" s="18" t="s">
        <v>85</v>
      </c>
    </row>
    <row r="327" spans="2:65" s="1" customFormat="1" ht="19.5" x14ac:dyDescent="0.2">
      <c r="B327" s="33"/>
      <c r="D327" s="146" t="s">
        <v>278</v>
      </c>
      <c r="F327" s="182" t="s">
        <v>465</v>
      </c>
      <c r="I327" s="148"/>
      <c r="L327" s="33"/>
      <c r="M327" s="149"/>
      <c r="T327" s="54"/>
      <c r="AT327" s="18" t="s">
        <v>278</v>
      </c>
      <c r="AU327" s="18" t="s">
        <v>85</v>
      </c>
    </row>
    <row r="328" spans="2:65" s="13" customFormat="1" x14ac:dyDescent="0.2">
      <c r="B328" s="159"/>
      <c r="D328" s="146" t="s">
        <v>196</v>
      </c>
      <c r="E328" s="160" t="s">
        <v>19</v>
      </c>
      <c r="F328" s="161" t="s">
        <v>487</v>
      </c>
      <c r="H328" s="160" t="s">
        <v>19</v>
      </c>
      <c r="I328" s="162"/>
      <c r="L328" s="159"/>
      <c r="M328" s="163"/>
      <c r="T328" s="164"/>
      <c r="AT328" s="160" t="s">
        <v>196</v>
      </c>
      <c r="AU328" s="160" t="s">
        <v>85</v>
      </c>
      <c r="AV328" s="13" t="s">
        <v>83</v>
      </c>
      <c r="AW328" s="13" t="s">
        <v>37</v>
      </c>
      <c r="AX328" s="13" t="s">
        <v>76</v>
      </c>
      <c r="AY328" s="160" t="s">
        <v>184</v>
      </c>
    </row>
    <row r="329" spans="2:65" s="12" customFormat="1" x14ac:dyDescent="0.2">
      <c r="B329" s="152"/>
      <c r="D329" s="146" t="s">
        <v>196</v>
      </c>
      <c r="E329" s="153" t="s">
        <v>19</v>
      </c>
      <c r="F329" s="154" t="s">
        <v>488</v>
      </c>
      <c r="H329" s="155">
        <v>7986.48</v>
      </c>
      <c r="I329" s="156"/>
      <c r="L329" s="152"/>
      <c r="M329" s="157"/>
      <c r="T329" s="158"/>
      <c r="AT329" s="153" t="s">
        <v>196</v>
      </c>
      <c r="AU329" s="153" t="s">
        <v>85</v>
      </c>
      <c r="AV329" s="12" t="s">
        <v>85</v>
      </c>
      <c r="AW329" s="12" t="s">
        <v>37</v>
      </c>
      <c r="AX329" s="12" t="s">
        <v>76</v>
      </c>
      <c r="AY329" s="153" t="s">
        <v>184</v>
      </c>
    </row>
    <row r="330" spans="2:65" s="13" customFormat="1" x14ac:dyDescent="0.2">
      <c r="B330" s="159"/>
      <c r="D330" s="146" t="s">
        <v>196</v>
      </c>
      <c r="E330" s="160" t="s">
        <v>19</v>
      </c>
      <c r="F330" s="161" t="s">
        <v>489</v>
      </c>
      <c r="H330" s="160" t="s">
        <v>19</v>
      </c>
      <c r="I330" s="162"/>
      <c r="L330" s="159"/>
      <c r="M330" s="163"/>
      <c r="T330" s="164"/>
      <c r="AT330" s="160" t="s">
        <v>196</v>
      </c>
      <c r="AU330" s="160" t="s">
        <v>85</v>
      </c>
      <c r="AV330" s="13" t="s">
        <v>83</v>
      </c>
      <c r="AW330" s="13" t="s">
        <v>37</v>
      </c>
      <c r="AX330" s="13" t="s">
        <v>76</v>
      </c>
      <c r="AY330" s="160" t="s">
        <v>184</v>
      </c>
    </row>
    <row r="331" spans="2:65" s="12" customFormat="1" x14ac:dyDescent="0.2">
      <c r="B331" s="152"/>
      <c r="D331" s="146" t="s">
        <v>196</v>
      </c>
      <c r="E331" s="153" t="s">
        <v>19</v>
      </c>
      <c r="F331" s="154" t="s">
        <v>490</v>
      </c>
      <c r="H331" s="155">
        <v>7156.16</v>
      </c>
      <c r="I331" s="156"/>
      <c r="L331" s="152"/>
      <c r="M331" s="157"/>
      <c r="T331" s="158"/>
      <c r="AT331" s="153" t="s">
        <v>196</v>
      </c>
      <c r="AU331" s="153" t="s">
        <v>85</v>
      </c>
      <c r="AV331" s="12" t="s">
        <v>85</v>
      </c>
      <c r="AW331" s="12" t="s">
        <v>37</v>
      </c>
      <c r="AX331" s="12" t="s">
        <v>76</v>
      </c>
      <c r="AY331" s="153" t="s">
        <v>184</v>
      </c>
    </row>
    <row r="332" spans="2:65" s="14" customFormat="1" x14ac:dyDescent="0.2">
      <c r="B332" s="165"/>
      <c r="D332" s="146" t="s">
        <v>196</v>
      </c>
      <c r="E332" s="166" t="s">
        <v>116</v>
      </c>
      <c r="F332" s="167" t="s">
        <v>214</v>
      </c>
      <c r="H332" s="168">
        <v>15142.64</v>
      </c>
      <c r="I332" s="169"/>
      <c r="L332" s="165"/>
      <c r="M332" s="170"/>
      <c r="T332" s="171"/>
      <c r="AT332" s="166" t="s">
        <v>196</v>
      </c>
      <c r="AU332" s="166" t="s">
        <v>85</v>
      </c>
      <c r="AV332" s="14" t="s">
        <v>190</v>
      </c>
      <c r="AW332" s="14" t="s">
        <v>37</v>
      </c>
      <c r="AX332" s="14" t="s">
        <v>83</v>
      </c>
      <c r="AY332" s="166" t="s">
        <v>184</v>
      </c>
    </row>
    <row r="333" spans="2:65" s="1" customFormat="1" ht="16.5" customHeight="1" x14ac:dyDescent="0.2">
      <c r="B333" s="33"/>
      <c r="C333" s="133" t="s">
        <v>491</v>
      </c>
      <c r="D333" s="133" t="s">
        <v>186</v>
      </c>
      <c r="E333" s="134" t="s">
        <v>492</v>
      </c>
      <c r="F333" s="135" t="s">
        <v>493</v>
      </c>
      <c r="G333" s="136" t="s">
        <v>150</v>
      </c>
      <c r="H333" s="137">
        <v>8.6170000000000009</v>
      </c>
      <c r="I333" s="138"/>
      <c r="J333" s="139">
        <f>ROUND(I333*H333,2)</f>
        <v>0</v>
      </c>
      <c r="K333" s="135" t="s">
        <v>189</v>
      </c>
      <c r="L333" s="33"/>
      <c r="M333" s="140" t="s">
        <v>19</v>
      </c>
      <c r="N333" s="141" t="s">
        <v>47</v>
      </c>
      <c r="P333" s="142">
        <f>O333*H333</f>
        <v>0</v>
      </c>
      <c r="Q333" s="142">
        <v>0</v>
      </c>
      <c r="R333" s="142">
        <f>Q333*H333</f>
        <v>0</v>
      </c>
      <c r="S333" s="142">
        <v>0</v>
      </c>
      <c r="T333" s="143">
        <f>S333*H333</f>
        <v>0</v>
      </c>
      <c r="AR333" s="144" t="s">
        <v>313</v>
      </c>
      <c r="AT333" s="144" t="s">
        <v>186</v>
      </c>
      <c r="AU333" s="144" t="s">
        <v>85</v>
      </c>
      <c r="AY333" s="18" t="s">
        <v>184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8" t="s">
        <v>83</v>
      </c>
      <c r="BK333" s="145">
        <f>ROUND(I333*H333,2)</f>
        <v>0</v>
      </c>
      <c r="BL333" s="18" t="s">
        <v>313</v>
      </c>
      <c r="BM333" s="144" t="s">
        <v>494</v>
      </c>
    </row>
    <row r="334" spans="2:65" s="1" customFormat="1" ht="19.5" x14ac:dyDescent="0.2">
      <c r="B334" s="33"/>
      <c r="D334" s="146" t="s">
        <v>192</v>
      </c>
      <c r="F334" s="147" t="s">
        <v>495</v>
      </c>
      <c r="I334" s="148"/>
      <c r="L334" s="33"/>
      <c r="M334" s="149"/>
      <c r="T334" s="54"/>
      <c r="AT334" s="18" t="s">
        <v>192</v>
      </c>
      <c r="AU334" s="18" t="s">
        <v>85</v>
      </c>
    </row>
    <row r="335" spans="2:65" s="1" customFormat="1" x14ac:dyDescent="0.2">
      <c r="B335" s="33"/>
      <c r="D335" s="150" t="s">
        <v>194</v>
      </c>
      <c r="F335" s="151" t="s">
        <v>496</v>
      </c>
      <c r="I335" s="148"/>
      <c r="L335" s="33"/>
      <c r="M335" s="149"/>
      <c r="T335" s="54"/>
      <c r="AT335" s="18" t="s">
        <v>194</v>
      </c>
      <c r="AU335" s="18" t="s">
        <v>85</v>
      </c>
    </row>
    <row r="336" spans="2:65" s="11" customFormat="1" ht="22.9" customHeight="1" x14ac:dyDescent="0.2">
      <c r="B336" s="121"/>
      <c r="D336" s="122" t="s">
        <v>75</v>
      </c>
      <c r="E336" s="131" t="s">
        <v>497</v>
      </c>
      <c r="F336" s="131" t="s">
        <v>498</v>
      </c>
      <c r="I336" s="124"/>
      <c r="J336" s="132">
        <f>BK336</f>
        <v>0</v>
      </c>
      <c r="L336" s="121"/>
      <c r="M336" s="126"/>
      <c r="P336" s="127">
        <f>SUM(P337:P380)</f>
        <v>0</v>
      </c>
      <c r="R336" s="127">
        <f>SUM(R337:R380)</f>
        <v>14.562208000000002</v>
      </c>
      <c r="T336" s="128">
        <f>SUM(T337:T380)</f>
        <v>14.562208000000002</v>
      </c>
      <c r="AR336" s="122" t="s">
        <v>85</v>
      </c>
      <c r="AT336" s="129" t="s">
        <v>75</v>
      </c>
      <c r="AU336" s="129" t="s">
        <v>83</v>
      </c>
      <c r="AY336" s="122" t="s">
        <v>184</v>
      </c>
      <c r="BK336" s="130">
        <f>SUM(BK337:BK380)</f>
        <v>0</v>
      </c>
    </row>
    <row r="337" spans="2:65" s="1" customFormat="1" ht="16.5" customHeight="1" x14ac:dyDescent="0.2">
      <c r="B337" s="33"/>
      <c r="C337" s="133" t="s">
        <v>499</v>
      </c>
      <c r="D337" s="133" t="s">
        <v>186</v>
      </c>
      <c r="E337" s="134" t="s">
        <v>500</v>
      </c>
      <c r="F337" s="135" t="s">
        <v>501</v>
      </c>
      <c r="G337" s="136" t="s">
        <v>131</v>
      </c>
      <c r="H337" s="137">
        <v>174.834</v>
      </c>
      <c r="I337" s="138"/>
      <c r="J337" s="139">
        <f>ROUND(I337*H337,2)</f>
        <v>0</v>
      </c>
      <c r="K337" s="135" t="s">
        <v>19</v>
      </c>
      <c r="L337" s="33"/>
      <c r="M337" s="140" t="s">
        <v>19</v>
      </c>
      <c r="N337" s="141" t="s">
        <v>47</v>
      </c>
      <c r="P337" s="142">
        <f>O337*H337</f>
        <v>0</v>
      </c>
      <c r="Q337" s="142">
        <v>2.4E-2</v>
      </c>
      <c r="R337" s="142">
        <f>Q337*H337</f>
        <v>4.1960160000000002</v>
      </c>
      <c r="S337" s="142">
        <v>2.4E-2</v>
      </c>
      <c r="T337" s="143">
        <f>S337*H337</f>
        <v>4.1960160000000002</v>
      </c>
      <c r="AR337" s="144" t="s">
        <v>313</v>
      </c>
      <c r="AT337" s="144" t="s">
        <v>186</v>
      </c>
      <c r="AU337" s="144" t="s">
        <v>85</v>
      </c>
      <c r="AY337" s="18" t="s">
        <v>184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8" t="s">
        <v>83</v>
      </c>
      <c r="BK337" s="145">
        <f>ROUND(I337*H337,2)</f>
        <v>0</v>
      </c>
      <c r="BL337" s="18" t="s">
        <v>313</v>
      </c>
      <c r="BM337" s="144" t="s">
        <v>502</v>
      </c>
    </row>
    <row r="338" spans="2:65" s="1" customFormat="1" ht="19.5" x14ac:dyDescent="0.2">
      <c r="B338" s="33"/>
      <c r="D338" s="146" t="s">
        <v>192</v>
      </c>
      <c r="F338" s="147" t="s">
        <v>503</v>
      </c>
      <c r="I338" s="148"/>
      <c r="L338" s="33"/>
      <c r="M338" s="149"/>
      <c r="T338" s="54"/>
      <c r="AT338" s="18" t="s">
        <v>192</v>
      </c>
      <c r="AU338" s="18" t="s">
        <v>85</v>
      </c>
    </row>
    <row r="339" spans="2:65" s="12" customFormat="1" x14ac:dyDescent="0.2">
      <c r="B339" s="152"/>
      <c r="D339" s="146" t="s">
        <v>196</v>
      </c>
      <c r="E339" s="153" t="s">
        <v>19</v>
      </c>
      <c r="F339" s="154" t="s">
        <v>134</v>
      </c>
      <c r="H339" s="155">
        <v>174.834</v>
      </c>
      <c r="I339" s="156"/>
      <c r="L339" s="152"/>
      <c r="M339" s="157"/>
      <c r="T339" s="158"/>
      <c r="AT339" s="153" t="s">
        <v>196</v>
      </c>
      <c r="AU339" s="153" t="s">
        <v>85</v>
      </c>
      <c r="AV339" s="12" t="s">
        <v>85</v>
      </c>
      <c r="AW339" s="12" t="s">
        <v>37</v>
      </c>
      <c r="AX339" s="12" t="s">
        <v>83</v>
      </c>
      <c r="AY339" s="153" t="s">
        <v>184</v>
      </c>
    </row>
    <row r="340" spans="2:65" s="1" customFormat="1" ht="16.5" customHeight="1" x14ac:dyDescent="0.2">
      <c r="B340" s="33"/>
      <c r="C340" s="133" t="s">
        <v>504</v>
      </c>
      <c r="D340" s="133" t="s">
        <v>186</v>
      </c>
      <c r="E340" s="134" t="s">
        <v>505</v>
      </c>
      <c r="F340" s="135" t="s">
        <v>506</v>
      </c>
      <c r="G340" s="136" t="s">
        <v>131</v>
      </c>
      <c r="H340" s="137">
        <v>615.38400000000001</v>
      </c>
      <c r="I340" s="138"/>
      <c r="J340" s="139">
        <f>ROUND(I340*H340,2)</f>
        <v>0</v>
      </c>
      <c r="K340" s="135" t="s">
        <v>19</v>
      </c>
      <c r="L340" s="33"/>
      <c r="M340" s="140" t="s">
        <v>19</v>
      </c>
      <c r="N340" s="141" t="s">
        <v>47</v>
      </c>
      <c r="P340" s="142">
        <f>O340*H340</f>
        <v>0</v>
      </c>
      <c r="Q340" s="142">
        <v>1.6E-2</v>
      </c>
      <c r="R340" s="142">
        <f>Q340*H340</f>
        <v>9.8461440000000007</v>
      </c>
      <c r="S340" s="142">
        <v>1.6E-2</v>
      </c>
      <c r="T340" s="143">
        <f>S340*H340</f>
        <v>9.8461440000000007</v>
      </c>
      <c r="AR340" s="144" t="s">
        <v>313</v>
      </c>
      <c r="AT340" s="144" t="s">
        <v>186</v>
      </c>
      <c r="AU340" s="144" t="s">
        <v>85</v>
      </c>
      <c r="AY340" s="18" t="s">
        <v>184</v>
      </c>
      <c r="BE340" s="145">
        <f>IF(N340="základní",J340,0)</f>
        <v>0</v>
      </c>
      <c r="BF340" s="145">
        <f>IF(N340="snížená",J340,0)</f>
        <v>0</v>
      </c>
      <c r="BG340" s="145">
        <f>IF(N340="zákl. přenesená",J340,0)</f>
        <v>0</v>
      </c>
      <c r="BH340" s="145">
        <f>IF(N340="sníž. přenesená",J340,0)</f>
        <v>0</v>
      </c>
      <c r="BI340" s="145">
        <f>IF(N340="nulová",J340,0)</f>
        <v>0</v>
      </c>
      <c r="BJ340" s="18" t="s">
        <v>83</v>
      </c>
      <c r="BK340" s="145">
        <f>ROUND(I340*H340,2)</f>
        <v>0</v>
      </c>
      <c r="BL340" s="18" t="s">
        <v>313</v>
      </c>
      <c r="BM340" s="144" t="s">
        <v>507</v>
      </c>
    </row>
    <row r="341" spans="2:65" s="1" customFormat="1" x14ac:dyDescent="0.2">
      <c r="B341" s="33"/>
      <c r="D341" s="146" t="s">
        <v>192</v>
      </c>
      <c r="F341" s="147" t="s">
        <v>508</v>
      </c>
      <c r="I341" s="148"/>
      <c r="L341" s="33"/>
      <c r="M341" s="149"/>
      <c r="T341" s="54"/>
      <c r="AT341" s="18" t="s">
        <v>192</v>
      </c>
      <c r="AU341" s="18" t="s">
        <v>85</v>
      </c>
    </row>
    <row r="342" spans="2:65" s="12" customFormat="1" x14ac:dyDescent="0.2">
      <c r="B342" s="152"/>
      <c r="D342" s="146" t="s">
        <v>196</v>
      </c>
      <c r="E342" s="153" t="s">
        <v>19</v>
      </c>
      <c r="F342" s="154" t="s">
        <v>138</v>
      </c>
      <c r="H342" s="155">
        <v>615.38400000000001</v>
      </c>
      <c r="I342" s="156"/>
      <c r="L342" s="152"/>
      <c r="M342" s="157"/>
      <c r="T342" s="158"/>
      <c r="AT342" s="153" t="s">
        <v>196</v>
      </c>
      <c r="AU342" s="153" t="s">
        <v>85</v>
      </c>
      <c r="AV342" s="12" t="s">
        <v>85</v>
      </c>
      <c r="AW342" s="12" t="s">
        <v>37</v>
      </c>
      <c r="AX342" s="12" t="s">
        <v>83</v>
      </c>
      <c r="AY342" s="153" t="s">
        <v>184</v>
      </c>
    </row>
    <row r="343" spans="2:65" s="1" customFormat="1" ht="16.5" customHeight="1" x14ac:dyDescent="0.2">
      <c r="B343" s="33"/>
      <c r="C343" s="133" t="s">
        <v>509</v>
      </c>
      <c r="D343" s="133" t="s">
        <v>186</v>
      </c>
      <c r="E343" s="134" t="s">
        <v>510</v>
      </c>
      <c r="F343" s="135" t="s">
        <v>511</v>
      </c>
      <c r="G343" s="136" t="s">
        <v>131</v>
      </c>
      <c r="H343" s="137">
        <v>32.503</v>
      </c>
      <c r="I343" s="138"/>
      <c r="J343" s="139">
        <f>ROUND(I343*H343,2)</f>
        <v>0</v>
      </c>
      <c r="K343" s="135" t="s">
        <v>19</v>
      </c>
      <c r="L343" s="33"/>
      <c r="M343" s="140" t="s">
        <v>19</v>
      </c>
      <c r="N343" s="141" t="s">
        <v>47</v>
      </c>
      <c r="P343" s="142">
        <f>O343*H343</f>
        <v>0</v>
      </c>
      <c r="Q343" s="142">
        <v>1.6E-2</v>
      </c>
      <c r="R343" s="142">
        <f>Q343*H343</f>
        <v>0.52004800000000007</v>
      </c>
      <c r="S343" s="142">
        <v>1.6E-2</v>
      </c>
      <c r="T343" s="143">
        <f>S343*H343</f>
        <v>0.52004800000000007</v>
      </c>
      <c r="AR343" s="144" t="s">
        <v>313</v>
      </c>
      <c r="AT343" s="144" t="s">
        <v>186</v>
      </c>
      <c r="AU343" s="144" t="s">
        <v>85</v>
      </c>
      <c r="AY343" s="18" t="s">
        <v>184</v>
      </c>
      <c r="BE343" s="145">
        <f>IF(N343="základní",J343,0)</f>
        <v>0</v>
      </c>
      <c r="BF343" s="145">
        <f>IF(N343="snížená",J343,0)</f>
        <v>0</v>
      </c>
      <c r="BG343" s="145">
        <f>IF(N343="zákl. přenesená",J343,0)</f>
        <v>0</v>
      </c>
      <c r="BH343" s="145">
        <f>IF(N343="sníž. přenesená",J343,0)</f>
        <v>0</v>
      </c>
      <c r="BI343" s="145">
        <f>IF(N343="nulová",J343,0)</f>
        <v>0</v>
      </c>
      <c r="BJ343" s="18" t="s">
        <v>83</v>
      </c>
      <c r="BK343" s="145">
        <f>ROUND(I343*H343,2)</f>
        <v>0</v>
      </c>
      <c r="BL343" s="18" t="s">
        <v>313</v>
      </c>
      <c r="BM343" s="144" t="s">
        <v>512</v>
      </c>
    </row>
    <row r="344" spans="2:65" s="1" customFormat="1" x14ac:dyDescent="0.2">
      <c r="B344" s="33"/>
      <c r="D344" s="146" t="s">
        <v>192</v>
      </c>
      <c r="F344" s="147" t="s">
        <v>513</v>
      </c>
      <c r="I344" s="148"/>
      <c r="L344" s="33"/>
      <c r="M344" s="149"/>
      <c r="T344" s="54"/>
      <c r="AT344" s="18" t="s">
        <v>192</v>
      </c>
      <c r="AU344" s="18" t="s">
        <v>85</v>
      </c>
    </row>
    <row r="345" spans="2:65" s="12" customFormat="1" x14ac:dyDescent="0.2">
      <c r="B345" s="152"/>
      <c r="D345" s="146" t="s">
        <v>196</v>
      </c>
      <c r="E345" s="153" t="s">
        <v>19</v>
      </c>
      <c r="F345" s="154" t="s">
        <v>142</v>
      </c>
      <c r="H345" s="155">
        <v>32.503</v>
      </c>
      <c r="I345" s="156"/>
      <c r="L345" s="152"/>
      <c r="M345" s="157"/>
      <c r="T345" s="158"/>
      <c r="AT345" s="153" t="s">
        <v>196</v>
      </c>
      <c r="AU345" s="153" t="s">
        <v>85</v>
      </c>
      <c r="AV345" s="12" t="s">
        <v>85</v>
      </c>
      <c r="AW345" s="12" t="s">
        <v>37</v>
      </c>
      <c r="AX345" s="12" t="s">
        <v>83</v>
      </c>
      <c r="AY345" s="153" t="s">
        <v>184</v>
      </c>
    </row>
    <row r="346" spans="2:65" s="1" customFormat="1" ht="16.5" customHeight="1" x14ac:dyDescent="0.2">
      <c r="B346" s="33"/>
      <c r="C346" s="133" t="s">
        <v>514</v>
      </c>
      <c r="D346" s="133" t="s">
        <v>186</v>
      </c>
      <c r="E346" s="134" t="s">
        <v>515</v>
      </c>
      <c r="F346" s="135" t="s">
        <v>516</v>
      </c>
      <c r="G346" s="136" t="s">
        <v>131</v>
      </c>
      <c r="H346" s="137">
        <v>822.721</v>
      </c>
      <c r="I346" s="138"/>
      <c r="J346" s="139">
        <f>ROUND(I346*H346,2)</f>
        <v>0</v>
      </c>
      <c r="K346" s="135" t="s">
        <v>19</v>
      </c>
      <c r="L346" s="33"/>
      <c r="M346" s="140" t="s">
        <v>19</v>
      </c>
      <c r="N346" s="141" t="s">
        <v>47</v>
      </c>
      <c r="P346" s="142">
        <f>O346*H346</f>
        <v>0</v>
      </c>
      <c r="Q346" s="142">
        <v>0</v>
      </c>
      <c r="R346" s="142">
        <f>Q346*H346</f>
        <v>0</v>
      </c>
      <c r="S346" s="142">
        <v>0</v>
      </c>
      <c r="T346" s="143">
        <f>S346*H346</f>
        <v>0</v>
      </c>
      <c r="AR346" s="144" t="s">
        <v>313</v>
      </c>
      <c r="AT346" s="144" t="s">
        <v>186</v>
      </c>
      <c r="AU346" s="144" t="s">
        <v>85</v>
      </c>
      <c r="AY346" s="18" t="s">
        <v>184</v>
      </c>
      <c r="BE346" s="145">
        <f>IF(N346="základní",J346,0)</f>
        <v>0</v>
      </c>
      <c r="BF346" s="145">
        <f>IF(N346="snížená",J346,0)</f>
        <v>0</v>
      </c>
      <c r="BG346" s="145">
        <f>IF(N346="zákl. přenesená",J346,0)</f>
        <v>0</v>
      </c>
      <c r="BH346" s="145">
        <f>IF(N346="sníž. přenesená",J346,0)</f>
        <v>0</v>
      </c>
      <c r="BI346" s="145">
        <f>IF(N346="nulová",J346,0)</f>
        <v>0</v>
      </c>
      <c r="BJ346" s="18" t="s">
        <v>83</v>
      </c>
      <c r="BK346" s="145">
        <f>ROUND(I346*H346,2)</f>
        <v>0</v>
      </c>
      <c r="BL346" s="18" t="s">
        <v>313</v>
      </c>
      <c r="BM346" s="144" t="s">
        <v>517</v>
      </c>
    </row>
    <row r="347" spans="2:65" s="1" customFormat="1" ht="39" x14ac:dyDescent="0.2">
      <c r="B347" s="33"/>
      <c r="D347" s="146" t="s">
        <v>192</v>
      </c>
      <c r="F347" s="147" t="s">
        <v>518</v>
      </c>
      <c r="I347" s="148"/>
      <c r="L347" s="33"/>
      <c r="M347" s="149"/>
      <c r="T347" s="54"/>
      <c r="AT347" s="18" t="s">
        <v>192</v>
      </c>
      <c r="AU347" s="18" t="s">
        <v>85</v>
      </c>
    </row>
    <row r="348" spans="2:65" s="13" customFormat="1" x14ac:dyDescent="0.2">
      <c r="B348" s="159"/>
      <c r="D348" s="146" t="s">
        <v>196</v>
      </c>
      <c r="E348" s="160" t="s">
        <v>19</v>
      </c>
      <c r="F348" s="161" t="s">
        <v>210</v>
      </c>
      <c r="H348" s="160" t="s">
        <v>19</v>
      </c>
      <c r="I348" s="162"/>
      <c r="L348" s="159"/>
      <c r="M348" s="163"/>
      <c r="T348" s="164"/>
      <c r="AT348" s="160" t="s">
        <v>196</v>
      </c>
      <c r="AU348" s="160" t="s">
        <v>85</v>
      </c>
      <c r="AV348" s="13" t="s">
        <v>83</v>
      </c>
      <c r="AW348" s="13" t="s">
        <v>37</v>
      </c>
      <c r="AX348" s="13" t="s">
        <v>76</v>
      </c>
      <c r="AY348" s="160" t="s">
        <v>184</v>
      </c>
    </row>
    <row r="349" spans="2:65" s="13" customFormat="1" x14ac:dyDescent="0.2">
      <c r="B349" s="159"/>
      <c r="D349" s="146" t="s">
        <v>196</v>
      </c>
      <c r="E349" s="160" t="s">
        <v>19</v>
      </c>
      <c r="F349" s="161" t="s">
        <v>220</v>
      </c>
      <c r="H349" s="160" t="s">
        <v>19</v>
      </c>
      <c r="I349" s="162"/>
      <c r="L349" s="159"/>
      <c r="M349" s="163"/>
      <c r="T349" s="164"/>
      <c r="AT349" s="160" t="s">
        <v>196</v>
      </c>
      <c r="AU349" s="160" t="s">
        <v>85</v>
      </c>
      <c r="AV349" s="13" t="s">
        <v>83</v>
      </c>
      <c r="AW349" s="13" t="s">
        <v>37</v>
      </c>
      <c r="AX349" s="13" t="s">
        <v>76</v>
      </c>
      <c r="AY349" s="160" t="s">
        <v>184</v>
      </c>
    </row>
    <row r="350" spans="2:65" s="12" customFormat="1" x14ac:dyDescent="0.2">
      <c r="B350" s="152"/>
      <c r="D350" s="146" t="s">
        <v>196</v>
      </c>
      <c r="E350" s="153" t="s">
        <v>19</v>
      </c>
      <c r="F350" s="154" t="s">
        <v>519</v>
      </c>
      <c r="H350" s="155">
        <v>326.40300000000002</v>
      </c>
      <c r="I350" s="156"/>
      <c r="L350" s="152"/>
      <c r="M350" s="157"/>
      <c r="T350" s="158"/>
      <c r="AT350" s="153" t="s">
        <v>196</v>
      </c>
      <c r="AU350" s="153" t="s">
        <v>85</v>
      </c>
      <c r="AV350" s="12" t="s">
        <v>85</v>
      </c>
      <c r="AW350" s="12" t="s">
        <v>37</v>
      </c>
      <c r="AX350" s="12" t="s">
        <v>76</v>
      </c>
      <c r="AY350" s="153" t="s">
        <v>184</v>
      </c>
    </row>
    <row r="351" spans="2:65" s="12" customFormat="1" x14ac:dyDescent="0.2">
      <c r="B351" s="152"/>
      <c r="D351" s="146" t="s">
        <v>196</v>
      </c>
      <c r="E351" s="153" t="s">
        <v>19</v>
      </c>
      <c r="F351" s="154" t="s">
        <v>520</v>
      </c>
      <c r="H351" s="155">
        <v>18.942</v>
      </c>
      <c r="I351" s="156"/>
      <c r="L351" s="152"/>
      <c r="M351" s="157"/>
      <c r="T351" s="158"/>
      <c r="AT351" s="153" t="s">
        <v>196</v>
      </c>
      <c r="AU351" s="153" t="s">
        <v>85</v>
      </c>
      <c r="AV351" s="12" t="s">
        <v>85</v>
      </c>
      <c r="AW351" s="12" t="s">
        <v>37</v>
      </c>
      <c r="AX351" s="12" t="s">
        <v>76</v>
      </c>
      <c r="AY351" s="153" t="s">
        <v>184</v>
      </c>
    </row>
    <row r="352" spans="2:65" s="12" customFormat="1" x14ac:dyDescent="0.2">
      <c r="B352" s="152"/>
      <c r="D352" s="146" t="s">
        <v>196</v>
      </c>
      <c r="E352" s="153" t="s">
        <v>19</v>
      </c>
      <c r="F352" s="154" t="s">
        <v>521</v>
      </c>
      <c r="H352" s="155">
        <v>9.4710000000000001</v>
      </c>
      <c r="I352" s="156"/>
      <c r="L352" s="152"/>
      <c r="M352" s="157"/>
      <c r="T352" s="158"/>
      <c r="AT352" s="153" t="s">
        <v>196</v>
      </c>
      <c r="AU352" s="153" t="s">
        <v>85</v>
      </c>
      <c r="AV352" s="12" t="s">
        <v>85</v>
      </c>
      <c r="AW352" s="12" t="s">
        <v>37</v>
      </c>
      <c r="AX352" s="12" t="s">
        <v>76</v>
      </c>
      <c r="AY352" s="153" t="s">
        <v>184</v>
      </c>
    </row>
    <row r="353" spans="2:51" s="13" customFormat="1" x14ac:dyDescent="0.2">
      <c r="B353" s="159"/>
      <c r="D353" s="146" t="s">
        <v>196</v>
      </c>
      <c r="E353" s="160" t="s">
        <v>19</v>
      </c>
      <c r="F353" s="161" t="s">
        <v>522</v>
      </c>
      <c r="H353" s="160" t="s">
        <v>19</v>
      </c>
      <c r="I353" s="162"/>
      <c r="L353" s="159"/>
      <c r="M353" s="163"/>
      <c r="T353" s="164"/>
      <c r="AT353" s="160" t="s">
        <v>196</v>
      </c>
      <c r="AU353" s="160" t="s">
        <v>85</v>
      </c>
      <c r="AV353" s="13" t="s">
        <v>83</v>
      </c>
      <c r="AW353" s="13" t="s">
        <v>37</v>
      </c>
      <c r="AX353" s="13" t="s">
        <v>76</v>
      </c>
      <c r="AY353" s="160" t="s">
        <v>184</v>
      </c>
    </row>
    <row r="354" spans="2:51" s="12" customFormat="1" x14ac:dyDescent="0.2">
      <c r="B354" s="152"/>
      <c r="D354" s="146" t="s">
        <v>196</v>
      </c>
      <c r="E354" s="153" t="s">
        <v>19</v>
      </c>
      <c r="F354" s="154" t="s">
        <v>523</v>
      </c>
      <c r="H354" s="155">
        <v>136.29</v>
      </c>
      <c r="I354" s="156"/>
      <c r="L354" s="152"/>
      <c r="M354" s="157"/>
      <c r="T354" s="158"/>
      <c r="AT354" s="153" t="s">
        <v>196</v>
      </c>
      <c r="AU354" s="153" t="s">
        <v>85</v>
      </c>
      <c r="AV354" s="12" t="s">
        <v>85</v>
      </c>
      <c r="AW354" s="12" t="s">
        <v>37</v>
      </c>
      <c r="AX354" s="12" t="s">
        <v>76</v>
      </c>
      <c r="AY354" s="153" t="s">
        <v>184</v>
      </c>
    </row>
    <row r="355" spans="2:51" s="12" customFormat="1" x14ac:dyDescent="0.2">
      <c r="B355" s="152"/>
      <c r="D355" s="146" t="s">
        <v>196</v>
      </c>
      <c r="E355" s="153" t="s">
        <v>19</v>
      </c>
      <c r="F355" s="154" t="s">
        <v>524</v>
      </c>
      <c r="H355" s="155">
        <v>42.042000000000002</v>
      </c>
      <c r="I355" s="156"/>
      <c r="L355" s="152"/>
      <c r="M355" s="157"/>
      <c r="T355" s="158"/>
      <c r="AT355" s="153" t="s">
        <v>196</v>
      </c>
      <c r="AU355" s="153" t="s">
        <v>85</v>
      </c>
      <c r="AV355" s="12" t="s">
        <v>85</v>
      </c>
      <c r="AW355" s="12" t="s">
        <v>37</v>
      </c>
      <c r="AX355" s="12" t="s">
        <v>76</v>
      </c>
      <c r="AY355" s="153" t="s">
        <v>184</v>
      </c>
    </row>
    <row r="356" spans="2:51" s="12" customFormat="1" x14ac:dyDescent="0.2">
      <c r="B356" s="152"/>
      <c r="D356" s="146" t="s">
        <v>196</v>
      </c>
      <c r="E356" s="153" t="s">
        <v>19</v>
      </c>
      <c r="F356" s="154" t="s">
        <v>525</v>
      </c>
      <c r="H356" s="155">
        <v>61.908000000000001</v>
      </c>
      <c r="I356" s="156"/>
      <c r="L356" s="152"/>
      <c r="M356" s="157"/>
      <c r="T356" s="158"/>
      <c r="AT356" s="153" t="s">
        <v>196</v>
      </c>
      <c r="AU356" s="153" t="s">
        <v>85</v>
      </c>
      <c r="AV356" s="12" t="s">
        <v>85</v>
      </c>
      <c r="AW356" s="12" t="s">
        <v>37</v>
      </c>
      <c r="AX356" s="12" t="s">
        <v>76</v>
      </c>
      <c r="AY356" s="153" t="s">
        <v>184</v>
      </c>
    </row>
    <row r="357" spans="2:51" s="12" customFormat="1" x14ac:dyDescent="0.2">
      <c r="B357" s="152"/>
      <c r="D357" s="146" t="s">
        <v>196</v>
      </c>
      <c r="E357" s="153" t="s">
        <v>19</v>
      </c>
      <c r="F357" s="154" t="s">
        <v>526</v>
      </c>
      <c r="H357" s="155">
        <v>19.25</v>
      </c>
      <c r="I357" s="156"/>
      <c r="L357" s="152"/>
      <c r="M357" s="157"/>
      <c r="T357" s="158"/>
      <c r="AT357" s="153" t="s">
        <v>196</v>
      </c>
      <c r="AU357" s="153" t="s">
        <v>85</v>
      </c>
      <c r="AV357" s="12" t="s">
        <v>85</v>
      </c>
      <c r="AW357" s="12" t="s">
        <v>37</v>
      </c>
      <c r="AX357" s="12" t="s">
        <v>76</v>
      </c>
      <c r="AY357" s="153" t="s">
        <v>184</v>
      </c>
    </row>
    <row r="358" spans="2:51" s="12" customFormat="1" x14ac:dyDescent="0.2">
      <c r="B358" s="152"/>
      <c r="D358" s="146" t="s">
        <v>196</v>
      </c>
      <c r="E358" s="153" t="s">
        <v>19</v>
      </c>
      <c r="F358" s="154" t="s">
        <v>527</v>
      </c>
      <c r="H358" s="155">
        <v>1.0780000000000001</v>
      </c>
      <c r="I358" s="156"/>
      <c r="L358" s="152"/>
      <c r="M358" s="157"/>
      <c r="T358" s="158"/>
      <c r="AT358" s="153" t="s">
        <v>196</v>
      </c>
      <c r="AU358" s="153" t="s">
        <v>85</v>
      </c>
      <c r="AV358" s="12" t="s">
        <v>85</v>
      </c>
      <c r="AW358" s="12" t="s">
        <v>37</v>
      </c>
      <c r="AX358" s="12" t="s">
        <v>76</v>
      </c>
      <c r="AY358" s="153" t="s">
        <v>184</v>
      </c>
    </row>
    <row r="359" spans="2:51" s="15" customFormat="1" x14ac:dyDescent="0.2">
      <c r="B359" s="183"/>
      <c r="D359" s="146" t="s">
        <v>196</v>
      </c>
      <c r="E359" s="184" t="s">
        <v>138</v>
      </c>
      <c r="F359" s="185" t="s">
        <v>374</v>
      </c>
      <c r="H359" s="186">
        <v>615.38400000000001</v>
      </c>
      <c r="I359" s="187"/>
      <c r="L359" s="183"/>
      <c r="M359" s="188"/>
      <c r="T359" s="189"/>
      <c r="AT359" s="184" t="s">
        <v>196</v>
      </c>
      <c r="AU359" s="184" t="s">
        <v>85</v>
      </c>
      <c r="AV359" s="15" t="s">
        <v>204</v>
      </c>
      <c r="AW359" s="15" t="s">
        <v>37</v>
      </c>
      <c r="AX359" s="15" t="s">
        <v>76</v>
      </c>
      <c r="AY359" s="184" t="s">
        <v>184</v>
      </c>
    </row>
    <row r="360" spans="2:51" s="13" customFormat="1" x14ac:dyDescent="0.2">
      <c r="B360" s="159"/>
      <c r="D360" s="146" t="s">
        <v>196</v>
      </c>
      <c r="E360" s="160" t="s">
        <v>19</v>
      </c>
      <c r="F360" s="161" t="s">
        <v>528</v>
      </c>
      <c r="H360" s="160" t="s">
        <v>19</v>
      </c>
      <c r="I360" s="162"/>
      <c r="L360" s="159"/>
      <c r="M360" s="163"/>
      <c r="T360" s="164"/>
      <c r="AT360" s="160" t="s">
        <v>196</v>
      </c>
      <c r="AU360" s="160" t="s">
        <v>85</v>
      </c>
      <c r="AV360" s="13" t="s">
        <v>83</v>
      </c>
      <c r="AW360" s="13" t="s">
        <v>37</v>
      </c>
      <c r="AX360" s="13" t="s">
        <v>76</v>
      </c>
      <c r="AY360" s="160" t="s">
        <v>184</v>
      </c>
    </row>
    <row r="361" spans="2:51" s="12" customFormat="1" x14ac:dyDescent="0.2">
      <c r="B361" s="152"/>
      <c r="D361" s="146" t="s">
        <v>196</v>
      </c>
      <c r="E361" s="153" t="s">
        <v>19</v>
      </c>
      <c r="F361" s="154" t="s">
        <v>529</v>
      </c>
      <c r="H361" s="155">
        <v>5.1479999999999997</v>
      </c>
      <c r="I361" s="156"/>
      <c r="L361" s="152"/>
      <c r="M361" s="157"/>
      <c r="T361" s="158"/>
      <c r="AT361" s="153" t="s">
        <v>196</v>
      </c>
      <c r="AU361" s="153" t="s">
        <v>85</v>
      </c>
      <c r="AV361" s="12" t="s">
        <v>85</v>
      </c>
      <c r="AW361" s="12" t="s">
        <v>37</v>
      </c>
      <c r="AX361" s="12" t="s">
        <v>76</v>
      </c>
      <c r="AY361" s="153" t="s">
        <v>184</v>
      </c>
    </row>
    <row r="362" spans="2:51" s="12" customFormat="1" x14ac:dyDescent="0.2">
      <c r="B362" s="152"/>
      <c r="D362" s="146" t="s">
        <v>196</v>
      </c>
      <c r="E362" s="153" t="s">
        <v>19</v>
      </c>
      <c r="F362" s="154" t="s">
        <v>530</v>
      </c>
      <c r="H362" s="155">
        <v>3.3490000000000002</v>
      </c>
      <c r="I362" s="156"/>
      <c r="L362" s="152"/>
      <c r="M362" s="157"/>
      <c r="T362" s="158"/>
      <c r="AT362" s="153" t="s">
        <v>196</v>
      </c>
      <c r="AU362" s="153" t="s">
        <v>85</v>
      </c>
      <c r="AV362" s="12" t="s">
        <v>85</v>
      </c>
      <c r="AW362" s="12" t="s">
        <v>37</v>
      </c>
      <c r="AX362" s="12" t="s">
        <v>76</v>
      </c>
      <c r="AY362" s="153" t="s">
        <v>184</v>
      </c>
    </row>
    <row r="363" spans="2:51" s="12" customFormat="1" x14ac:dyDescent="0.2">
      <c r="B363" s="152"/>
      <c r="D363" s="146" t="s">
        <v>196</v>
      </c>
      <c r="E363" s="153" t="s">
        <v>19</v>
      </c>
      <c r="F363" s="154" t="s">
        <v>531</v>
      </c>
      <c r="H363" s="155">
        <v>12.898</v>
      </c>
      <c r="I363" s="156"/>
      <c r="L363" s="152"/>
      <c r="M363" s="157"/>
      <c r="T363" s="158"/>
      <c r="AT363" s="153" t="s">
        <v>196</v>
      </c>
      <c r="AU363" s="153" t="s">
        <v>85</v>
      </c>
      <c r="AV363" s="12" t="s">
        <v>85</v>
      </c>
      <c r="AW363" s="12" t="s">
        <v>37</v>
      </c>
      <c r="AX363" s="12" t="s">
        <v>76</v>
      </c>
      <c r="AY363" s="153" t="s">
        <v>184</v>
      </c>
    </row>
    <row r="364" spans="2:51" s="12" customFormat="1" x14ac:dyDescent="0.2">
      <c r="B364" s="152"/>
      <c r="D364" s="146" t="s">
        <v>196</v>
      </c>
      <c r="E364" s="153" t="s">
        <v>19</v>
      </c>
      <c r="F364" s="154" t="s">
        <v>532</v>
      </c>
      <c r="H364" s="155">
        <v>4.6429999999999998</v>
      </c>
      <c r="I364" s="156"/>
      <c r="L364" s="152"/>
      <c r="M364" s="157"/>
      <c r="T364" s="158"/>
      <c r="AT364" s="153" t="s">
        <v>196</v>
      </c>
      <c r="AU364" s="153" t="s">
        <v>85</v>
      </c>
      <c r="AV364" s="12" t="s">
        <v>85</v>
      </c>
      <c r="AW364" s="12" t="s">
        <v>37</v>
      </c>
      <c r="AX364" s="12" t="s">
        <v>76</v>
      </c>
      <c r="AY364" s="153" t="s">
        <v>184</v>
      </c>
    </row>
    <row r="365" spans="2:51" s="12" customFormat="1" x14ac:dyDescent="0.2">
      <c r="B365" s="152"/>
      <c r="D365" s="146" t="s">
        <v>196</v>
      </c>
      <c r="E365" s="153" t="s">
        <v>19</v>
      </c>
      <c r="F365" s="154" t="s">
        <v>533</v>
      </c>
      <c r="H365" s="155">
        <v>1.7350000000000001</v>
      </c>
      <c r="I365" s="156"/>
      <c r="L365" s="152"/>
      <c r="M365" s="157"/>
      <c r="T365" s="158"/>
      <c r="AT365" s="153" t="s">
        <v>196</v>
      </c>
      <c r="AU365" s="153" t="s">
        <v>85</v>
      </c>
      <c r="AV365" s="12" t="s">
        <v>85</v>
      </c>
      <c r="AW365" s="12" t="s">
        <v>37</v>
      </c>
      <c r="AX365" s="12" t="s">
        <v>76</v>
      </c>
      <c r="AY365" s="153" t="s">
        <v>184</v>
      </c>
    </row>
    <row r="366" spans="2:51" s="12" customFormat="1" x14ac:dyDescent="0.2">
      <c r="B366" s="152"/>
      <c r="D366" s="146" t="s">
        <v>196</v>
      </c>
      <c r="E366" s="153" t="s">
        <v>19</v>
      </c>
      <c r="F366" s="154" t="s">
        <v>534</v>
      </c>
      <c r="H366" s="155">
        <v>17.817</v>
      </c>
      <c r="I366" s="156"/>
      <c r="L366" s="152"/>
      <c r="M366" s="157"/>
      <c r="T366" s="158"/>
      <c r="AT366" s="153" t="s">
        <v>196</v>
      </c>
      <c r="AU366" s="153" t="s">
        <v>85</v>
      </c>
      <c r="AV366" s="12" t="s">
        <v>85</v>
      </c>
      <c r="AW366" s="12" t="s">
        <v>37</v>
      </c>
      <c r="AX366" s="12" t="s">
        <v>76</v>
      </c>
      <c r="AY366" s="153" t="s">
        <v>184</v>
      </c>
    </row>
    <row r="367" spans="2:51" s="12" customFormat="1" x14ac:dyDescent="0.2">
      <c r="B367" s="152"/>
      <c r="D367" s="146" t="s">
        <v>196</v>
      </c>
      <c r="E367" s="153" t="s">
        <v>19</v>
      </c>
      <c r="F367" s="154" t="s">
        <v>535</v>
      </c>
      <c r="H367" s="155">
        <v>9.625</v>
      </c>
      <c r="I367" s="156"/>
      <c r="L367" s="152"/>
      <c r="M367" s="157"/>
      <c r="T367" s="158"/>
      <c r="AT367" s="153" t="s">
        <v>196</v>
      </c>
      <c r="AU367" s="153" t="s">
        <v>85</v>
      </c>
      <c r="AV367" s="12" t="s">
        <v>85</v>
      </c>
      <c r="AW367" s="12" t="s">
        <v>37</v>
      </c>
      <c r="AX367" s="12" t="s">
        <v>76</v>
      </c>
      <c r="AY367" s="153" t="s">
        <v>184</v>
      </c>
    </row>
    <row r="368" spans="2:51" s="12" customFormat="1" x14ac:dyDescent="0.2">
      <c r="B368" s="152"/>
      <c r="D368" s="146" t="s">
        <v>196</v>
      </c>
      <c r="E368" s="153" t="s">
        <v>19</v>
      </c>
      <c r="F368" s="154" t="s">
        <v>536</v>
      </c>
      <c r="H368" s="155">
        <v>1.76</v>
      </c>
      <c r="I368" s="156"/>
      <c r="L368" s="152"/>
      <c r="M368" s="157"/>
      <c r="T368" s="158"/>
      <c r="AT368" s="153" t="s">
        <v>196</v>
      </c>
      <c r="AU368" s="153" t="s">
        <v>85</v>
      </c>
      <c r="AV368" s="12" t="s">
        <v>85</v>
      </c>
      <c r="AW368" s="12" t="s">
        <v>37</v>
      </c>
      <c r="AX368" s="12" t="s">
        <v>76</v>
      </c>
      <c r="AY368" s="153" t="s">
        <v>184</v>
      </c>
    </row>
    <row r="369" spans="2:51" s="12" customFormat="1" x14ac:dyDescent="0.2">
      <c r="B369" s="152"/>
      <c r="D369" s="146" t="s">
        <v>196</v>
      </c>
      <c r="E369" s="153" t="s">
        <v>19</v>
      </c>
      <c r="F369" s="154" t="s">
        <v>537</v>
      </c>
      <c r="H369" s="155">
        <v>74.8</v>
      </c>
      <c r="I369" s="156"/>
      <c r="L369" s="152"/>
      <c r="M369" s="157"/>
      <c r="T369" s="158"/>
      <c r="AT369" s="153" t="s">
        <v>196</v>
      </c>
      <c r="AU369" s="153" t="s">
        <v>85</v>
      </c>
      <c r="AV369" s="12" t="s">
        <v>85</v>
      </c>
      <c r="AW369" s="12" t="s">
        <v>37</v>
      </c>
      <c r="AX369" s="12" t="s">
        <v>76</v>
      </c>
      <c r="AY369" s="153" t="s">
        <v>184</v>
      </c>
    </row>
    <row r="370" spans="2:51" s="12" customFormat="1" x14ac:dyDescent="0.2">
      <c r="B370" s="152"/>
      <c r="D370" s="146" t="s">
        <v>196</v>
      </c>
      <c r="E370" s="153" t="s">
        <v>19</v>
      </c>
      <c r="F370" s="154" t="s">
        <v>538</v>
      </c>
      <c r="H370" s="155">
        <v>43.058999999999997</v>
      </c>
      <c r="I370" s="156"/>
      <c r="L370" s="152"/>
      <c r="M370" s="157"/>
      <c r="T370" s="158"/>
      <c r="AT370" s="153" t="s">
        <v>196</v>
      </c>
      <c r="AU370" s="153" t="s">
        <v>85</v>
      </c>
      <c r="AV370" s="12" t="s">
        <v>85</v>
      </c>
      <c r="AW370" s="12" t="s">
        <v>37</v>
      </c>
      <c r="AX370" s="12" t="s">
        <v>76</v>
      </c>
      <c r="AY370" s="153" t="s">
        <v>184</v>
      </c>
    </row>
    <row r="371" spans="2:51" s="15" customFormat="1" x14ac:dyDescent="0.2">
      <c r="B371" s="183"/>
      <c r="D371" s="146" t="s">
        <v>196</v>
      </c>
      <c r="E371" s="184" t="s">
        <v>134</v>
      </c>
      <c r="F371" s="185" t="s">
        <v>374</v>
      </c>
      <c r="H371" s="186">
        <v>174.834</v>
      </c>
      <c r="I371" s="187"/>
      <c r="L371" s="183"/>
      <c r="M371" s="188"/>
      <c r="T371" s="189"/>
      <c r="AT371" s="184" t="s">
        <v>196</v>
      </c>
      <c r="AU371" s="184" t="s">
        <v>85</v>
      </c>
      <c r="AV371" s="15" t="s">
        <v>204</v>
      </c>
      <c r="AW371" s="15" t="s">
        <v>37</v>
      </c>
      <c r="AX371" s="15" t="s">
        <v>76</v>
      </c>
      <c r="AY371" s="184" t="s">
        <v>184</v>
      </c>
    </row>
    <row r="372" spans="2:51" s="13" customFormat="1" x14ac:dyDescent="0.2">
      <c r="B372" s="159"/>
      <c r="D372" s="146" t="s">
        <v>196</v>
      </c>
      <c r="E372" s="160" t="s">
        <v>19</v>
      </c>
      <c r="F372" s="161" t="s">
        <v>143</v>
      </c>
      <c r="H372" s="160" t="s">
        <v>19</v>
      </c>
      <c r="I372" s="162"/>
      <c r="L372" s="159"/>
      <c r="M372" s="163"/>
      <c r="T372" s="164"/>
      <c r="AT372" s="160" t="s">
        <v>196</v>
      </c>
      <c r="AU372" s="160" t="s">
        <v>85</v>
      </c>
      <c r="AV372" s="13" t="s">
        <v>83</v>
      </c>
      <c r="AW372" s="13" t="s">
        <v>37</v>
      </c>
      <c r="AX372" s="13" t="s">
        <v>76</v>
      </c>
      <c r="AY372" s="160" t="s">
        <v>184</v>
      </c>
    </row>
    <row r="373" spans="2:51" s="13" customFormat="1" x14ac:dyDescent="0.2">
      <c r="B373" s="159"/>
      <c r="D373" s="146" t="s">
        <v>196</v>
      </c>
      <c r="E373" s="160" t="s">
        <v>19</v>
      </c>
      <c r="F373" s="161" t="s">
        <v>450</v>
      </c>
      <c r="H373" s="160" t="s">
        <v>19</v>
      </c>
      <c r="I373" s="162"/>
      <c r="L373" s="159"/>
      <c r="M373" s="163"/>
      <c r="T373" s="164"/>
      <c r="AT373" s="160" t="s">
        <v>196</v>
      </c>
      <c r="AU373" s="160" t="s">
        <v>85</v>
      </c>
      <c r="AV373" s="13" t="s">
        <v>83</v>
      </c>
      <c r="AW373" s="13" t="s">
        <v>37</v>
      </c>
      <c r="AX373" s="13" t="s">
        <v>76</v>
      </c>
      <c r="AY373" s="160" t="s">
        <v>184</v>
      </c>
    </row>
    <row r="374" spans="2:51" s="12" customFormat="1" x14ac:dyDescent="0.2">
      <c r="B374" s="152"/>
      <c r="D374" s="146" t="s">
        <v>196</v>
      </c>
      <c r="E374" s="153" t="s">
        <v>19</v>
      </c>
      <c r="F374" s="154" t="s">
        <v>539</v>
      </c>
      <c r="H374" s="155">
        <v>17.649000000000001</v>
      </c>
      <c r="I374" s="156"/>
      <c r="L374" s="152"/>
      <c r="M374" s="157"/>
      <c r="T374" s="158"/>
      <c r="AT374" s="153" t="s">
        <v>196</v>
      </c>
      <c r="AU374" s="153" t="s">
        <v>85</v>
      </c>
      <c r="AV374" s="12" t="s">
        <v>85</v>
      </c>
      <c r="AW374" s="12" t="s">
        <v>37</v>
      </c>
      <c r="AX374" s="12" t="s">
        <v>76</v>
      </c>
      <c r="AY374" s="153" t="s">
        <v>184</v>
      </c>
    </row>
    <row r="375" spans="2:51" s="12" customFormat="1" x14ac:dyDescent="0.2">
      <c r="B375" s="152"/>
      <c r="D375" s="146" t="s">
        <v>196</v>
      </c>
      <c r="E375" s="153" t="s">
        <v>19</v>
      </c>
      <c r="F375" s="154" t="s">
        <v>540</v>
      </c>
      <c r="H375" s="155">
        <v>8.3249999999999993</v>
      </c>
      <c r="I375" s="156"/>
      <c r="L375" s="152"/>
      <c r="M375" s="157"/>
      <c r="T375" s="158"/>
      <c r="AT375" s="153" t="s">
        <v>196</v>
      </c>
      <c r="AU375" s="153" t="s">
        <v>85</v>
      </c>
      <c r="AV375" s="12" t="s">
        <v>85</v>
      </c>
      <c r="AW375" s="12" t="s">
        <v>37</v>
      </c>
      <c r="AX375" s="12" t="s">
        <v>76</v>
      </c>
      <c r="AY375" s="153" t="s">
        <v>184</v>
      </c>
    </row>
    <row r="376" spans="2:51" s="12" customFormat="1" x14ac:dyDescent="0.2">
      <c r="B376" s="152"/>
      <c r="D376" s="146" t="s">
        <v>196</v>
      </c>
      <c r="E376" s="153" t="s">
        <v>19</v>
      </c>
      <c r="F376" s="154" t="s">
        <v>541</v>
      </c>
      <c r="H376" s="155">
        <v>0.66200000000000003</v>
      </c>
      <c r="I376" s="156"/>
      <c r="L376" s="152"/>
      <c r="M376" s="157"/>
      <c r="T376" s="158"/>
      <c r="AT376" s="153" t="s">
        <v>196</v>
      </c>
      <c r="AU376" s="153" t="s">
        <v>85</v>
      </c>
      <c r="AV376" s="12" t="s">
        <v>85</v>
      </c>
      <c r="AW376" s="12" t="s">
        <v>37</v>
      </c>
      <c r="AX376" s="12" t="s">
        <v>76</v>
      </c>
      <c r="AY376" s="153" t="s">
        <v>184</v>
      </c>
    </row>
    <row r="377" spans="2:51" s="12" customFormat="1" x14ac:dyDescent="0.2">
      <c r="B377" s="152"/>
      <c r="D377" s="146" t="s">
        <v>196</v>
      </c>
      <c r="E377" s="153" t="s">
        <v>19</v>
      </c>
      <c r="F377" s="154" t="s">
        <v>542</v>
      </c>
      <c r="H377" s="155">
        <v>5.2439999999999998</v>
      </c>
      <c r="I377" s="156"/>
      <c r="L377" s="152"/>
      <c r="M377" s="157"/>
      <c r="T377" s="158"/>
      <c r="AT377" s="153" t="s">
        <v>196</v>
      </c>
      <c r="AU377" s="153" t="s">
        <v>85</v>
      </c>
      <c r="AV377" s="12" t="s">
        <v>85</v>
      </c>
      <c r="AW377" s="12" t="s">
        <v>37</v>
      </c>
      <c r="AX377" s="12" t="s">
        <v>76</v>
      </c>
      <c r="AY377" s="153" t="s">
        <v>184</v>
      </c>
    </row>
    <row r="378" spans="2:51" s="12" customFormat="1" x14ac:dyDescent="0.2">
      <c r="B378" s="152"/>
      <c r="D378" s="146" t="s">
        <v>196</v>
      </c>
      <c r="E378" s="153" t="s">
        <v>19</v>
      </c>
      <c r="F378" s="154" t="s">
        <v>543</v>
      </c>
      <c r="H378" s="155">
        <v>0.623</v>
      </c>
      <c r="I378" s="156"/>
      <c r="L378" s="152"/>
      <c r="M378" s="157"/>
      <c r="T378" s="158"/>
      <c r="AT378" s="153" t="s">
        <v>196</v>
      </c>
      <c r="AU378" s="153" t="s">
        <v>85</v>
      </c>
      <c r="AV378" s="12" t="s">
        <v>85</v>
      </c>
      <c r="AW378" s="12" t="s">
        <v>37</v>
      </c>
      <c r="AX378" s="12" t="s">
        <v>76</v>
      </c>
      <c r="AY378" s="153" t="s">
        <v>184</v>
      </c>
    </row>
    <row r="379" spans="2:51" s="15" customFormat="1" x14ac:dyDescent="0.2">
      <c r="B379" s="183"/>
      <c r="D379" s="146" t="s">
        <v>196</v>
      </c>
      <c r="E379" s="184" t="s">
        <v>142</v>
      </c>
      <c r="F379" s="185" t="s">
        <v>374</v>
      </c>
      <c r="H379" s="186">
        <v>32.503</v>
      </c>
      <c r="I379" s="187"/>
      <c r="L379" s="183"/>
      <c r="M379" s="188"/>
      <c r="T379" s="189"/>
      <c r="AT379" s="184" t="s">
        <v>196</v>
      </c>
      <c r="AU379" s="184" t="s">
        <v>85</v>
      </c>
      <c r="AV379" s="15" t="s">
        <v>204</v>
      </c>
      <c r="AW379" s="15" t="s">
        <v>37</v>
      </c>
      <c r="AX379" s="15" t="s">
        <v>76</v>
      </c>
      <c r="AY379" s="184" t="s">
        <v>184</v>
      </c>
    </row>
    <row r="380" spans="2:51" s="14" customFormat="1" x14ac:dyDescent="0.2">
      <c r="B380" s="165"/>
      <c r="D380" s="146" t="s">
        <v>196</v>
      </c>
      <c r="E380" s="166" t="s">
        <v>19</v>
      </c>
      <c r="F380" s="167" t="s">
        <v>214</v>
      </c>
      <c r="H380" s="168">
        <v>822.721</v>
      </c>
      <c r="I380" s="169"/>
      <c r="L380" s="165"/>
      <c r="M380" s="190"/>
      <c r="N380" s="191"/>
      <c r="O380" s="191"/>
      <c r="P380" s="191"/>
      <c r="Q380" s="191"/>
      <c r="R380" s="191"/>
      <c r="S380" s="191"/>
      <c r="T380" s="192"/>
      <c r="AT380" s="166" t="s">
        <v>196</v>
      </c>
      <c r="AU380" s="166" t="s">
        <v>85</v>
      </c>
      <c r="AV380" s="14" t="s">
        <v>190</v>
      </c>
      <c r="AW380" s="14" t="s">
        <v>37</v>
      </c>
      <c r="AX380" s="14" t="s">
        <v>83</v>
      </c>
      <c r="AY380" s="166" t="s">
        <v>184</v>
      </c>
    </row>
    <row r="381" spans="2:51" s="1" customFormat="1" ht="6.95" customHeight="1" x14ac:dyDescent="0.2">
      <c r="B381" s="42"/>
      <c r="C381" s="43"/>
      <c r="D381" s="43"/>
      <c r="E381" s="43"/>
      <c r="F381" s="43"/>
      <c r="G381" s="43"/>
      <c r="H381" s="43"/>
      <c r="I381" s="43"/>
      <c r="J381" s="43"/>
      <c r="K381" s="43"/>
      <c r="L381" s="33"/>
    </row>
  </sheetData>
  <sheetProtection algorithmName="SHA-512" hashValue="zO1hc7dyv7TB7LDzXJcXCCfa5WWuLkX9x29LJ07JBkSI4JGAuIN6xoysmbuawfO7H7N0n7M7HOf/WWOHTqLpAw==" saltValue="k+FSDv9H+GfaFU0Zlx9YBDD0DJE4i0T1t6dRDukNNvhXYXJvoCvhcdYYeJEFRobmdxpL3J6OUTfuWrsD/Iksgw==" spinCount="100000" sheet="1" objects="1" scenarios="1" formatColumns="0" formatRows="0" autoFilter="0"/>
  <autoFilter ref="C93:K380" xr:uid="{00000000-0009-0000-0000-000001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100-000000000000}"/>
    <hyperlink ref="F103" r:id="rId2" xr:uid="{00000000-0004-0000-0100-000001000000}"/>
    <hyperlink ref="F107" r:id="rId3" xr:uid="{00000000-0004-0000-0100-000002000000}"/>
    <hyperlink ref="F115" r:id="rId4" xr:uid="{00000000-0004-0000-0100-000003000000}"/>
    <hyperlink ref="F132" r:id="rId5" xr:uid="{00000000-0004-0000-0100-000004000000}"/>
    <hyperlink ref="F141" r:id="rId6" xr:uid="{00000000-0004-0000-0100-000005000000}"/>
    <hyperlink ref="F156" r:id="rId7" xr:uid="{00000000-0004-0000-0100-000006000000}"/>
    <hyperlink ref="F182" r:id="rId8" xr:uid="{00000000-0004-0000-0100-000007000000}"/>
    <hyperlink ref="F187" r:id="rId9" xr:uid="{00000000-0004-0000-0100-000008000000}"/>
    <hyperlink ref="F194" r:id="rId10" xr:uid="{00000000-0004-0000-0100-000009000000}"/>
    <hyperlink ref="F198" r:id="rId11" xr:uid="{00000000-0004-0000-0100-00000A000000}"/>
    <hyperlink ref="F204" r:id="rId12" xr:uid="{00000000-0004-0000-0100-00000B000000}"/>
    <hyperlink ref="F212" r:id="rId13" xr:uid="{00000000-0004-0000-0100-00000C000000}"/>
    <hyperlink ref="F221" r:id="rId14" xr:uid="{00000000-0004-0000-0100-00000D000000}"/>
    <hyperlink ref="F225" r:id="rId15" xr:uid="{00000000-0004-0000-0100-00000E000000}"/>
    <hyperlink ref="F253" r:id="rId16" xr:uid="{00000000-0004-0000-0100-00000F000000}"/>
    <hyperlink ref="F258" r:id="rId17" xr:uid="{00000000-0004-0000-0100-000010000000}"/>
    <hyperlink ref="F263" r:id="rId18" xr:uid="{00000000-0004-0000-0100-000011000000}"/>
    <hyperlink ref="F271" r:id="rId19" xr:uid="{00000000-0004-0000-0100-000012000000}"/>
    <hyperlink ref="F288" r:id="rId20" xr:uid="{00000000-0004-0000-0100-000013000000}"/>
    <hyperlink ref="F304" r:id="rId21" xr:uid="{00000000-0004-0000-0100-000014000000}"/>
    <hyperlink ref="F326" r:id="rId22" xr:uid="{00000000-0004-0000-0100-000015000000}"/>
    <hyperlink ref="F335" r:id="rId23" xr:uid="{00000000-0004-0000-0100-000016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24"/>
  <headerFooter>
    <oddFooter>&amp;CStrana &amp;P z &amp;N</oddFooter>
  </headerFooter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3"/>
  <sheetViews>
    <sheetView showGridLines="0" topLeftCell="A76" zoomScaleNormal="10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92</v>
      </c>
    </row>
    <row r="3" spans="2:4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 x14ac:dyDescent="0.2">
      <c r="B4" s="21"/>
      <c r="D4" s="22" t="s">
        <v>115</v>
      </c>
      <c r="L4" s="21"/>
      <c r="M4" s="92" t="s">
        <v>10</v>
      </c>
      <c r="AT4" s="18" t="s">
        <v>4</v>
      </c>
    </row>
    <row r="5" spans="2:46" ht="6.95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61" t="str">
        <f>'Rekapitulace stavby'!K6</f>
        <v>PK Hořín – rekonstrukce svodidel VPK a MPK - DZS</v>
      </c>
      <c r="F7" s="362"/>
      <c r="G7" s="362"/>
      <c r="H7" s="362"/>
      <c r="L7" s="21"/>
    </row>
    <row r="8" spans="2:46" ht="12" customHeight="1" x14ac:dyDescent="0.2">
      <c r="B8" s="21"/>
      <c r="D8" s="28" t="s">
        <v>128</v>
      </c>
      <c r="L8" s="21"/>
    </row>
    <row r="9" spans="2:46" s="1" customFormat="1" ht="16.5" customHeight="1" x14ac:dyDescent="0.2">
      <c r="B9" s="33"/>
      <c r="E9" s="361" t="s">
        <v>133</v>
      </c>
      <c r="F9" s="360"/>
      <c r="G9" s="360"/>
      <c r="H9" s="360"/>
      <c r="L9" s="33"/>
    </row>
    <row r="10" spans="2:46" s="1" customFormat="1" ht="12" customHeight="1" x14ac:dyDescent="0.2">
      <c r="B10" s="33"/>
      <c r="D10" s="28" t="s">
        <v>137</v>
      </c>
      <c r="L10" s="33"/>
    </row>
    <row r="11" spans="2:46" s="1" customFormat="1" ht="16.5" customHeight="1" x14ac:dyDescent="0.2">
      <c r="B11" s="33"/>
      <c r="E11" s="340" t="s">
        <v>544</v>
      </c>
      <c r="F11" s="360"/>
      <c r="G11" s="360"/>
      <c r="H11" s="360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16. 1. 2026</v>
      </c>
      <c r="L14" s="33"/>
    </row>
    <row r="15" spans="2:46" s="1" customFormat="1" ht="10.9" customHeight="1" x14ac:dyDescent="0.2">
      <c r="B15" s="33"/>
      <c r="L15" s="33"/>
    </row>
    <row r="16" spans="2:46" s="1" customFormat="1" ht="12" customHeight="1" x14ac:dyDescent="0.2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 x14ac:dyDescent="0.2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 x14ac:dyDescent="0.2">
      <c r="B20" s="33"/>
      <c r="E20" s="363" t="str">
        <f>'Rekapitulace stavby'!E14</f>
        <v>Vyplň údaj</v>
      </c>
      <c r="F20" s="330"/>
      <c r="G20" s="330"/>
      <c r="H20" s="330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 x14ac:dyDescent="0.2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8" t="s">
        <v>38</v>
      </c>
      <c r="I25" s="28" t="s">
        <v>26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39</v>
      </c>
      <c r="I26" s="28" t="s">
        <v>29</v>
      </c>
      <c r="J26" s="26" t="s">
        <v>19</v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8" t="s">
        <v>40</v>
      </c>
      <c r="L28" s="33"/>
    </row>
    <row r="29" spans="2:12" s="7" customFormat="1" ht="16.5" customHeight="1" x14ac:dyDescent="0.2">
      <c r="B29" s="93"/>
      <c r="E29" s="334" t="s">
        <v>19</v>
      </c>
      <c r="F29" s="334"/>
      <c r="G29" s="334"/>
      <c r="H29" s="334"/>
      <c r="L29" s="93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4" t="s">
        <v>42</v>
      </c>
      <c r="J32" s="64">
        <f>ROUND(J86,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 x14ac:dyDescent="0.2">
      <c r="B35" s="33"/>
      <c r="D35" s="53" t="s">
        <v>46</v>
      </c>
      <c r="E35" s="28" t="s">
        <v>47</v>
      </c>
      <c r="F35" s="84">
        <f>ROUND((SUM(BE86:BE112)),  2)</f>
        <v>0</v>
      </c>
      <c r="I35" s="95">
        <v>0.21</v>
      </c>
      <c r="J35" s="84">
        <f>ROUND(((SUM(BE86:BE112))*I35),  2)</f>
        <v>0</v>
      </c>
      <c r="L35" s="33"/>
    </row>
    <row r="36" spans="2:12" s="1" customFormat="1" ht="14.45" customHeight="1" x14ac:dyDescent="0.2">
      <c r="B36" s="33"/>
      <c r="E36" s="28" t="s">
        <v>48</v>
      </c>
      <c r="F36" s="84">
        <f>ROUND((SUM(BF86:BF112)),  2)</f>
        <v>0</v>
      </c>
      <c r="I36" s="95">
        <v>0.12</v>
      </c>
      <c r="J36" s="84">
        <f>ROUND(((SUM(BF86:BF112))*I36),  2)</f>
        <v>0</v>
      </c>
      <c r="L36" s="33"/>
    </row>
    <row r="37" spans="2:12" s="1" customFormat="1" ht="14.45" hidden="1" customHeight="1" x14ac:dyDescent="0.2">
      <c r="B37" s="33"/>
      <c r="E37" s="28" t="s">
        <v>49</v>
      </c>
      <c r="F37" s="84">
        <f>ROUND((SUM(BG86:BG112)),  2)</f>
        <v>0</v>
      </c>
      <c r="I37" s="95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8" t="s">
        <v>50</v>
      </c>
      <c r="F38" s="84">
        <f>ROUND((SUM(BH86:BH112)),  2)</f>
        <v>0</v>
      </c>
      <c r="I38" s="95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8" t="s">
        <v>51</v>
      </c>
      <c r="F39" s="84">
        <f>ROUND((SUM(BI86:BI112)),  2)</f>
        <v>0</v>
      </c>
      <c r="I39" s="95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6"/>
      <c r="D41" s="97" t="s">
        <v>52</v>
      </c>
      <c r="E41" s="55"/>
      <c r="F41" s="55"/>
      <c r="G41" s="98" t="s">
        <v>53</v>
      </c>
      <c r="H41" s="99" t="s">
        <v>54</v>
      </c>
      <c r="I41" s="55"/>
      <c r="J41" s="100">
        <f>SUM(J32:J39)</f>
        <v>0</v>
      </c>
      <c r="K41" s="101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2" t="s">
        <v>156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61" t="str">
        <f>E7</f>
        <v>PK Hořín – rekonstrukce svodidel VPK a MPK - DZS</v>
      </c>
      <c r="F50" s="362"/>
      <c r="G50" s="362"/>
      <c r="H50" s="362"/>
      <c r="L50" s="33"/>
    </row>
    <row r="51" spans="2:47" ht="12" customHeight="1" x14ac:dyDescent="0.2">
      <c r="B51" s="21"/>
      <c r="C51" s="28" t="s">
        <v>128</v>
      </c>
      <c r="L51" s="21"/>
    </row>
    <row r="52" spans="2:47" s="1" customFormat="1" ht="16.5" customHeight="1" x14ac:dyDescent="0.2">
      <c r="B52" s="33"/>
      <c r="E52" s="361" t="s">
        <v>133</v>
      </c>
      <c r="F52" s="360"/>
      <c r="G52" s="360"/>
      <c r="H52" s="360"/>
      <c r="L52" s="33"/>
    </row>
    <row r="53" spans="2:47" s="1" customFormat="1" ht="12" customHeight="1" x14ac:dyDescent="0.2">
      <c r="B53" s="33"/>
      <c r="C53" s="28" t="s">
        <v>137</v>
      </c>
      <c r="L53" s="33"/>
    </row>
    <row r="54" spans="2:47" s="1" customFormat="1" ht="16.5" customHeight="1" x14ac:dyDescent="0.2">
      <c r="B54" s="33"/>
      <c r="E54" s="340" t="str">
        <f>E11</f>
        <v>VON 01 - Vedlejší a ostatní náklady</v>
      </c>
      <c r="F54" s="360"/>
      <c r="G54" s="360"/>
      <c r="H54" s="360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VD Vraňany – Hořín, objekt plavebních komor</v>
      </c>
      <c r="I56" s="28" t="s">
        <v>23</v>
      </c>
      <c r="J56" s="50" t="str">
        <f>IF(J14="","",J14)</f>
        <v>16. 1. 2026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8" t="s">
        <v>25</v>
      </c>
      <c r="F58" s="26" t="str">
        <f>E17</f>
        <v>Povodí Vltavy, státní podnik</v>
      </c>
      <c r="I58" s="28" t="s">
        <v>33</v>
      </c>
      <c r="J58" s="31" t="str">
        <f>E23</f>
        <v>AQUATIS a. s.</v>
      </c>
      <c r="L58" s="33"/>
    </row>
    <row r="59" spans="2:47" s="1" customFormat="1" ht="15.2" customHeight="1" x14ac:dyDescent="0.2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 Jaroslav Hladík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2" t="s">
        <v>157</v>
      </c>
      <c r="D61" s="96"/>
      <c r="E61" s="96"/>
      <c r="F61" s="96"/>
      <c r="G61" s="96"/>
      <c r="H61" s="96"/>
      <c r="I61" s="96"/>
      <c r="J61" s="103" t="s">
        <v>158</v>
      </c>
      <c r="K61" s="96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4" t="s">
        <v>74</v>
      </c>
      <c r="J63" s="64">
        <f>J86</f>
        <v>0</v>
      </c>
      <c r="L63" s="33"/>
      <c r="AU63" s="18" t="s">
        <v>159</v>
      </c>
    </row>
    <row r="64" spans="2:47" s="8" customFormat="1" ht="24.95" customHeight="1" x14ac:dyDescent="0.2">
      <c r="B64" s="105"/>
      <c r="D64" s="106" t="s">
        <v>545</v>
      </c>
      <c r="E64" s="107"/>
      <c r="F64" s="107"/>
      <c r="G64" s="107"/>
      <c r="H64" s="107"/>
      <c r="I64" s="107"/>
      <c r="J64" s="108">
        <f>J87</f>
        <v>0</v>
      </c>
      <c r="L64" s="105"/>
    </row>
    <row r="65" spans="2:12" s="1" customFormat="1" ht="21.75" customHeight="1" x14ac:dyDescent="0.2">
      <c r="B65" s="33"/>
      <c r="L65" s="33"/>
    </row>
    <row r="66" spans="2:12" s="1" customFormat="1" ht="6.95" customHeight="1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 x14ac:dyDescent="0.2">
      <c r="B71" s="33"/>
      <c r="C71" s="22" t="s">
        <v>169</v>
      </c>
      <c r="L71" s="33"/>
    </row>
    <row r="72" spans="2:12" s="1" customFormat="1" ht="6.95" customHeight="1" x14ac:dyDescent="0.2">
      <c r="B72" s="33"/>
      <c r="L72" s="33"/>
    </row>
    <row r="73" spans="2:12" s="1" customFormat="1" ht="12" customHeight="1" x14ac:dyDescent="0.2">
      <c r="B73" s="33"/>
      <c r="C73" s="28" t="s">
        <v>16</v>
      </c>
      <c r="L73" s="33"/>
    </row>
    <row r="74" spans="2:12" s="1" customFormat="1" ht="16.5" customHeight="1" x14ac:dyDescent="0.2">
      <c r="B74" s="33"/>
      <c r="E74" s="361" t="str">
        <f>E7</f>
        <v>PK Hořín – rekonstrukce svodidel VPK a MPK - DZS</v>
      </c>
      <c r="F74" s="362"/>
      <c r="G74" s="362"/>
      <c r="H74" s="362"/>
      <c r="L74" s="33"/>
    </row>
    <row r="75" spans="2:12" ht="12" customHeight="1" x14ac:dyDescent="0.2">
      <c r="B75" s="21"/>
      <c r="C75" s="28" t="s">
        <v>128</v>
      </c>
      <c r="L75" s="21"/>
    </row>
    <row r="76" spans="2:12" s="1" customFormat="1" ht="16.5" customHeight="1" x14ac:dyDescent="0.2">
      <c r="B76" s="33"/>
      <c r="E76" s="361" t="s">
        <v>133</v>
      </c>
      <c r="F76" s="360"/>
      <c r="G76" s="360"/>
      <c r="H76" s="360"/>
      <c r="L76" s="33"/>
    </row>
    <row r="77" spans="2:12" s="1" customFormat="1" ht="12" customHeight="1" x14ac:dyDescent="0.2">
      <c r="B77" s="33"/>
      <c r="C77" s="28" t="s">
        <v>137</v>
      </c>
      <c r="L77" s="33"/>
    </row>
    <row r="78" spans="2:12" s="1" customFormat="1" ht="16.5" customHeight="1" x14ac:dyDescent="0.2">
      <c r="B78" s="33"/>
      <c r="E78" s="340" t="str">
        <f>E11</f>
        <v>VON 01 - Vedlejší a ostatní náklady</v>
      </c>
      <c r="F78" s="360"/>
      <c r="G78" s="360"/>
      <c r="H78" s="360"/>
      <c r="L78" s="33"/>
    </row>
    <row r="79" spans="2:12" s="1" customFormat="1" ht="6.95" customHeight="1" x14ac:dyDescent="0.2">
      <c r="B79" s="33"/>
      <c r="L79" s="33"/>
    </row>
    <row r="80" spans="2:12" s="1" customFormat="1" ht="12" customHeight="1" x14ac:dyDescent="0.2">
      <c r="B80" s="33"/>
      <c r="C80" s="28" t="s">
        <v>21</v>
      </c>
      <c r="F80" s="26" t="str">
        <f>F14</f>
        <v>VD Vraňany – Hořín, objekt plavebních komor</v>
      </c>
      <c r="I80" s="28" t="s">
        <v>23</v>
      </c>
      <c r="J80" s="50" t="str">
        <f>IF(J14="","",J14)</f>
        <v>16. 1. 2026</v>
      </c>
      <c r="L80" s="33"/>
    </row>
    <row r="81" spans="2:65" s="1" customFormat="1" ht="6.95" customHeight="1" x14ac:dyDescent="0.2">
      <c r="B81" s="33"/>
      <c r="L81" s="33"/>
    </row>
    <row r="82" spans="2:65" s="1" customFormat="1" ht="15.2" customHeight="1" x14ac:dyDescent="0.2">
      <c r="B82" s="33"/>
      <c r="C82" s="28" t="s">
        <v>25</v>
      </c>
      <c r="F82" s="26" t="str">
        <f>E17</f>
        <v>Povodí Vltavy, státní podnik</v>
      </c>
      <c r="I82" s="28" t="s">
        <v>33</v>
      </c>
      <c r="J82" s="31" t="str">
        <f>E23</f>
        <v>AQUATIS a. s.</v>
      </c>
      <c r="L82" s="33"/>
    </row>
    <row r="83" spans="2:65" s="1" customFormat="1" ht="15.2" customHeight="1" x14ac:dyDescent="0.2">
      <c r="B83" s="33"/>
      <c r="C83" s="28" t="s">
        <v>31</v>
      </c>
      <c r="F83" s="26" t="str">
        <f>IF(E20="","",E20)</f>
        <v>Vyplň údaj</v>
      </c>
      <c r="I83" s="28" t="s">
        <v>38</v>
      </c>
      <c r="J83" s="31" t="str">
        <f>E26</f>
        <v>Ing. Jaroslav Hladík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13"/>
      <c r="C85" s="114" t="s">
        <v>170</v>
      </c>
      <c r="D85" s="115" t="s">
        <v>61</v>
      </c>
      <c r="E85" s="115" t="s">
        <v>57</v>
      </c>
      <c r="F85" s="115" t="s">
        <v>58</v>
      </c>
      <c r="G85" s="115" t="s">
        <v>171</v>
      </c>
      <c r="H85" s="115" t="s">
        <v>172</v>
      </c>
      <c r="I85" s="115" t="s">
        <v>173</v>
      </c>
      <c r="J85" s="115" t="s">
        <v>158</v>
      </c>
      <c r="K85" s="116" t="s">
        <v>174</v>
      </c>
      <c r="L85" s="113"/>
      <c r="M85" s="57" t="s">
        <v>19</v>
      </c>
      <c r="N85" s="58" t="s">
        <v>46</v>
      </c>
      <c r="O85" s="58" t="s">
        <v>175</v>
      </c>
      <c r="P85" s="58" t="s">
        <v>176</v>
      </c>
      <c r="Q85" s="58" t="s">
        <v>177</v>
      </c>
      <c r="R85" s="58" t="s">
        <v>178</v>
      </c>
      <c r="S85" s="58" t="s">
        <v>179</v>
      </c>
      <c r="T85" s="59" t="s">
        <v>180</v>
      </c>
    </row>
    <row r="86" spans="2:65" s="1" customFormat="1" ht="22.9" customHeight="1" x14ac:dyDescent="0.25">
      <c r="B86" s="33"/>
      <c r="C86" s="62" t="s">
        <v>181</v>
      </c>
      <c r="J86" s="117">
        <f>BK86</f>
        <v>0</v>
      </c>
      <c r="L86" s="33"/>
      <c r="M86" s="60"/>
      <c r="N86" s="51"/>
      <c r="O86" s="51"/>
      <c r="P86" s="118">
        <f>P87</f>
        <v>0</v>
      </c>
      <c r="Q86" s="51"/>
      <c r="R86" s="118">
        <f>R87</f>
        <v>0</v>
      </c>
      <c r="S86" s="51"/>
      <c r="T86" s="119">
        <f>T87</f>
        <v>0</v>
      </c>
      <c r="AT86" s="18" t="s">
        <v>75</v>
      </c>
      <c r="AU86" s="18" t="s">
        <v>159</v>
      </c>
      <c r="BK86" s="120">
        <f>BK87</f>
        <v>0</v>
      </c>
    </row>
    <row r="87" spans="2:65" s="11" customFormat="1" ht="25.9" customHeight="1" x14ac:dyDescent="0.2">
      <c r="B87" s="121"/>
      <c r="D87" s="122" t="s">
        <v>75</v>
      </c>
      <c r="E87" s="123" t="s">
        <v>546</v>
      </c>
      <c r="F87" s="123" t="s">
        <v>547</v>
      </c>
      <c r="I87" s="124"/>
      <c r="J87" s="125">
        <f>BK87</f>
        <v>0</v>
      </c>
      <c r="L87" s="121"/>
      <c r="M87" s="126"/>
      <c r="P87" s="127">
        <f>SUM(P88:P112)</f>
        <v>0</v>
      </c>
      <c r="R87" s="127">
        <f>SUM(R88:R112)</f>
        <v>0</v>
      </c>
      <c r="T87" s="128">
        <f>SUM(T88:T112)</f>
        <v>0</v>
      </c>
      <c r="AR87" s="122" t="s">
        <v>224</v>
      </c>
      <c r="AT87" s="129" t="s">
        <v>75</v>
      </c>
      <c r="AU87" s="129" t="s">
        <v>76</v>
      </c>
      <c r="AY87" s="122" t="s">
        <v>184</v>
      </c>
      <c r="BK87" s="130">
        <f>SUM(BK88:BK112)</f>
        <v>0</v>
      </c>
    </row>
    <row r="88" spans="2:65" s="1" customFormat="1" ht="16.5" customHeight="1" x14ac:dyDescent="0.2">
      <c r="B88" s="33"/>
      <c r="C88" s="133" t="s">
        <v>83</v>
      </c>
      <c r="D88" s="133" t="s">
        <v>186</v>
      </c>
      <c r="E88" s="134" t="s">
        <v>548</v>
      </c>
      <c r="F88" s="135" t="s">
        <v>549</v>
      </c>
      <c r="G88" s="136" t="s">
        <v>322</v>
      </c>
      <c r="H88" s="137">
        <v>1</v>
      </c>
      <c r="I88" s="138"/>
      <c r="J88" s="139">
        <f>ROUND(I88*H88,2)</f>
        <v>0</v>
      </c>
      <c r="K88" s="135" t="s">
        <v>19</v>
      </c>
      <c r="L88" s="33"/>
      <c r="M88" s="140" t="s">
        <v>19</v>
      </c>
      <c r="N88" s="141" t="s">
        <v>47</v>
      </c>
      <c r="P88" s="142">
        <f>O88*H88</f>
        <v>0</v>
      </c>
      <c r="Q88" s="142">
        <v>0</v>
      </c>
      <c r="R88" s="142">
        <f>Q88*H88</f>
        <v>0</v>
      </c>
      <c r="S88" s="142">
        <v>0</v>
      </c>
      <c r="T88" s="143">
        <f>S88*H88</f>
        <v>0</v>
      </c>
      <c r="AR88" s="144" t="s">
        <v>550</v>
      </c>
      <c r="AT88" s="144" t="s">
        <v>186</v>
      </c>
      <c r="AU88" s="144" t="s">
        <v>83</v>
      </c>
      <c r="AY88" s="18" t="s">
        <v>184</v>
      </c>
      <c r="BE88" s="145">
        <f>IF(N88="základní",J88,0)</f>
        <v>0</v>
      </c>
      <c r="BF88" s="145">
        <f>IF(N88="snížená",J88,0)</f>
        <v>0</v>
      </c>
      <c r="BG88" s="145">
        <f>IF(N88="zákl. přenesená",J88,0)</f>
        <v>0</v>
      </c>
      <c r="BH88" s="145">
        <f>IF(N88="sníž. přenesená",J88,0)</f>
        <v>0</v>
      </c>
      <c r="BI88" s="145">
        <f>IF(N88="nulová",J88,0)</f>
        <v>0</v>
      </c>
      <c r="BJ88" s="18" t="s">
        <v>83</v>
      </c>
      <c r="BK88" s="145">
        <f>ROUND(I88*H88,2)</f>
        <v>0</v>
      </c>
      <c r="BL88" s="18" t="s">
        <v>550</v>
      </c>
      <c r="BM88" s="144" t="s">
        <v>551</v>
      </c>
    </row>
    <row r="89" spans="2:65" s="1" customFormat="1" ht="19.5" x14ac:dyDescent="0.2">
      <c r="B89" s="33"/>
      <c r="D89" s="146" t="s">
        <v>192</v>
      </c>
      <c r="F89" s="147" t="s">
        <v>552</v>
      </c>
      <c r="I89" s="148"/>
      <c r="L89" s="33"/>
      <c r="M89" s="149"/>
      <c r="T89" s="54"/>
      <c r="AT89" s="18" t="s">
        <v>192</v>
      </c>
      <c r="AU89" s="18" t="s">
        <v>83</v>
      </c>
    </row>
    <row r="90" spans="2:65" s="1" customFormat="1" ht="16.5" customHeight="1" x14ac:dyDescent="0.2">
      <c r="B90" s="33"/>
      <c r="C90" s="133" t="s">
        <v>85</v>
      </c>
      <c r="D90" s="133" t="s">
        <v>186</v>
      </c>
      <c r="E90" s="134" t="s">
        <v>553</v>
      </c>
      <c r="F90" s="135" t="s">
        <v>554</v>
      </c>
      <c r="G90" s="136" t="s">
        <v>322</v>
      </c>
      <c r="H90" s="137">
        <v>1</v>
      </c>
      <c r="I90" s="138"/>
      <c r="J90" s="139">
        <f>ROUND(I90*H90,2)</f>
        <v>0</v>
      </c>
      <c r="K90" s="135" t="s">
        <v>19</v>
      </c>
      <c r="L90" s="33"/>
      <c r="M90" s="140" t="s">
        <v>19</v>
      </c>
      <c r="N90" s="141" t="s">
        <v>47</v>
      </c>
      <c r="P90" s="142">
        <f>O90*H90</f>
        <v>0</v>
      </c>
      <c r="Q90" s="142">
        <v>0</v>
      </c>
      <c r="R90" s="142">
        <f>Q90*H90</f>
        <v>0</v>
      </c>
      <c r="S90" s="142">
        <v>0</v>
      </c>
      <c r="T90" s="143">
        <f>S90*H90</f>
        <v>0</v>
      </c>
      <c r="AR90" s="144" t="s">
        <v>550</v>
      </c>
      <c r="AT90" s="144" t="s">
        <v>186</v>
      </c>
      <c r="AU90" s="144" t="s">
        <v>83</v>
      </c>
      <c r="AY90" s="18" t="s">
        <v>184</v>
      </c>
      <c r="BE90" s="145">
        <f>IF(N90="základní",J90,0)</f>
        <v>0</v>
      </c>
      <c r="BF90" s="145">
        <f>IF(N90="snížená",J90,0)</f>
        <v>0</v>
      </c>
      <c r="BG90" s="145">
        <f>IF(N90="zákl. přenesená",J90,0)</f>
        <v>0</v>
      </c>
      <c r="BH90" s="145">
        <f>IF(N90="sníž. přenesená",J90,0)</f>
        <v>0</v>
      </c>
      <c r="BI90" s="145">
        <f>IF(N90="nulová",J90,0)</f>
        <v>0</v>
      </c>
      <c r="BJ90" s="18" t="s">
        <v>83</v>
      </c>
      <c r="BK90" s="145">
        <f>ROUND(I90*H90,2)</f>
        <v>0</v>
      </c>
      <c r="BL90" s="18" t="s">
        <v>550</v>
      </c>
      <c r="BM90" s="144" t="s">
        <v>555</v>
      </c>
    </row>
    <row r="91" spans="2:65" s="1" customFormat="1" x14ac:dyDescent="0.2">
      <c r="B91" s="33"/>
      <c r="D91" s="146" t="s">
        <v>192</v>
      </c>
      <c r="F91" s="147" t="s">
        <v>554</v>
      </c>
      <c r="I91" s="148"/>
      <c r="L91" s="33"/>
      <c r="M91" s="149"/>
      <c r="T91" s="54"/>
      <c r="AT91" s="18" t="s">
        <v>192</v>
      </c>
      <c r="AU91" s="18" t="s">
        <v>83</v>
      </c>
    </row>
    <row r="92" spans="2:65" s="1" customFormat="1" ht="16.5" customHeight="1" x14ac:dyDescent="0.2">
      <c r="B92" s="33"/>
      <c r="C92" s="133" t="s">
        <v>204</v>
      </c>
      <c r="D92" s="133" t="s">
        <v>186</v>
      </c>
      <c r="E92" s="134" t="s">
        <v>556</v>
      </c>
      <c r="F92" s="135" t="s">
        <v>557</v>
      </c>
      <c r="G92" s="136" t="s">
        <v>322</v>
      </c>
      <c r="H92" s="137">
        <v>1</v>
      </c>
      <c r="I92" s="138"/>
      <c r="J92" s="139">
        <f>ROUND(I92*H92,2)</f>
        <v>0</v>
      </c>
      <c r="K92" s="135" t="s">
        <v>19</v>
      </c>
      <c r="L92" s="33"/>
      <c r="M92" s="140" t="s">
        <v>19</v>
      </c>
      <c r="N92" s="141" t="s">
        <v>47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550</v>
      </c>
      <c r="AT92" s="144" t="s">
        <v>186</v>
      </c>
      <c r="AU92" s="144" t="s">
        <v>83</v>
      </c>
      <c r="AY92" s="18" t="s">
        <v>184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83</v>
      </c>
      <c r="BK92" s="145">
        <f>ROUND(I92*H92,2)</f>
        <v>0</v>
      </c>
      <c r="BL92" s="18" t="s">
        <v>550</v>
      </c>
      <c r="BM92" s="144" t="s">
        <v>558</v>
      </c>
    </row>
    <row r="93" spans="2:65" s="1" customFormat="1" x14ac:dyDescent="0.2">
      <c r="B93" s="33"/>
      <c r="D93" s="146" t="s">
        <v>192</v>
      </c>
      <c r="F93" s="147" t="s">
        <v>557</v>
      </c>
      <c r="I93" s="148"/>
      <c r="L93" s="33"/>
      <c r="M93" s="149"/>
      <c r="T93" s="54"/>
      <c r="AT93" s="18" t="s">
        <v>192</v>
      </c>
      <c r="AU93" s="18" t="s">
        <v>83</v>
      </c>
    </row>
    <row r="94" spans="2:65" s="1" customFormat="1" ht="16.5" customHeight="1" x14ac:dyDescent="0.2">
      <c r="B94" s="33"/>
      <c r="C94" s="133" t="s">
        <v>190</v>
      </c>
      <c r="D94" s="133" t="s">
        <v>186</v>
      </c>
      <c r="E94" s="134" t="s">
        <v>559</v>
      </c>
      <c r="F94" s="135" t="s">
        <v>560</v>
      </c>
      <c r="G94" s="136" t="s">
        <v>322</v>
      </c>
      <c r="H94" s="137">
        <v>1</v>
      </c>
      <c r="I94" s="138"/>
      <c r="J94" s="139">
        <f>ROUND(I94*H94,2)</f>
        <v>0</v>
      </c>
      <c r="K94" s="135" t="s">
        <v>19</v>
      </c>
      <c r="L94" s="33"/>
      <c r="M94" s="140" t="s">
        <v>19</v>
      </c>
      <c r="N94" s="141" t="s">
        <v>47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550</v>
      </c>
      <c r="AT94" s="144" t="s">
        <v>186</v>
      </c>
      <c r="AU94" s="144" t="s">
        <v>83</v>
      </c>
      <c r="AY94" s="18" t="s">
        <v>184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83</v>
      </c>
      <c r="BK94" s="145">
        <f>ROUND(I94*H94,2)</f>
        <v>0</v>
      </c>
      <c r="BL94" s="18" t="s">
        <v>550</v>
      </c>
      <c r="BM94" s="144" t="s">
        <v>561</v>
      </c>
    </row>
    <row r="95" spans="2:65" s="1" customFormat="1" x14ac:dyDescent="0.2">
      <c r="B95" s="33"/>
      <c r="D95" s="146" t="s">
        <v>192</v>
      </c>
      <c r="F95" s="147" t="s">
        <v>560</v>
      </c>
      <c r="I95" s="148"/>
      <c r="L95" s="33"/>
      <c r="M95" s="149"/>
      <c r="T95" s="54"/>
      <c r="AT95" s="18" t="s">
        <v>192</v>
      </c>
      <c r="AU95" s="18" t="s">
        <v>83</v>
      </c>
    </row>
    <row r="96" spans="2:65" s="1" customFormat="1" ht="16.5" customHeight="1" x14ac:dyDescent="0.2">
      <c r="B96" s="33"/>
      <c r="C96" s="133" t="s">
        <v>224</v>
      </c>
      <c r="D96" s="133" t="s">
        <v>186</v>
      </c>
      <c r="E96" s="134" t="s">
        <v>562</v>
      </c>
      <c r="F96" s="135" t="s">
        <v>563</v>
      </c>
      <c r="G96" s="136" t="s">
        <v>322</v>
      </c>
      <c r="H96" s="137">
        <v>1</v>
      </c>
      <c r="I96" s="138"/>
      <c r="J96" s="139">
        <f>ROUND(I96*H96,2)</f>
        <v>0</v>
      </c>
      <c r="K96" s="135" t="s">
        <v>19</v>
      </c>
      <c r="L96" s="33"/>
      <c r="M96" s="140" t="s">
        <v>19</v>
      </c>
      <c r="N96" s="141" t="s">
        <v>47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550</v>
      </c>
      <c r="AT96" s="144" t="s">
        <v>186</v>
      </c>
      <c r="AU96" s="144" t="s">
        <v>83</v>
      </c>
      <c r="AY96" s="18" t="s">
        <v>184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83</v>
      </c>
      <c r="BK96" s="145">
        <f>ROUND(I96*H96,2)</f>
        <v>0</v>
      </c>
      <c r="BL96" s="18" t="s">
        <v>550</v>
      </c>
      <c r="BM96" s="144" t="s">
        <v>564</v>
      </c>
    </row>
    <row r="97" spans="2:65" s="1" customFormat="1" x14ac:dyDescent="0.2">
      <c r="B97" s="33"/>
      <c r="D97" s="146" t="s">
        <v>192</v>
      </c>
      <c r="F97" s="147" t="s">
        <v>563</v>
      </c>
      <c r="I97" s="148"/>
      <c r="L97" s="33"/>
      <c r="M97" s="149"/>
      <c r="T97" s="54"/>
      <c r="AT97" s="18" t="s">
        <v>192</v>
      </c>
      <c r="AU97" s="18" t="s">
        <v>83</v>
      </c>
    </row>
    <row r="98" spans="2:65" s="1" customFormat="1" ht="16.5" customHeight="1" x14ac:dyDescent="0.2">
      <c r="B98" s="33"/>
      <c r="C98" s="133" t="s">
        <v>233</v>
      </c>
      <c r="D98" s="133" t="s">
        <v>186</v>
      </c>
      <c r="E98" s="134" t="s">
        <v>565</v>
      </c>
      <c r="F98" s="135" t="s">
        <v>566</v>
      </c>
      <c r="G98" s="136" t="s">
        <v>322</v>
      </c>
      <c r="H98" s="137">
        <v>1</v>
      </c>
      <c r="I98" s="138"/>
      <c r="J98" s="139">
        <f>ROUND(I98*H98,2)</f>
        <v>0</v>
      </c>
      <c r="K98" s="135" t="s">
        <v>19</v>
      </c>
      <c r="L98" s="33"/>
      <c r="M98" s="140" t="s">
        <v>19</v>
      </c>
      <c r="N98" s="141" t="s">
        <v>47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550</v>
      </c>
      <c r="AT98" s="144" t="s">
        <v>186</v>
      </c>
      <c r="AU98" s="144" t="s">
        <v>83</v>
      </c>
      <c r="AY98" s="18" t="s">
        <v>184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83</v>
      </c>
      <c r="BK98" s="145">
        <f>ROUND(I98*H98,2)</f>
        <v>0</v>
      </c>
      <c r="BL98" s="18" t="s">
        <v>550</v>
      </c>
      <c r="BM98" s="144" t="s">
        <v>567</v>
      </c>
    </row>
    <row r="99" spans="2:65" s="1" customFormat="1" x14ac:dyDescent="0.2">
      <c r="B99" s="33"/>
      <c r="D99" s="146" t="s">
        <v>192</v>
      </c>
      <c r="F99" s="147" t="s">
        <v>566</v>
      </c>
      <c r="I99" s="148"/>
      <c r="L99" s="33"/>
      <c r="M99" s="149"/>
      <c r="T99" s="54"/>
      <c r="AT99" s="18" t="s">
        <v>192</v>
      </c>
      <c r="AU99" s="18" t="s">
        <v>83</v>
      </c>
    </row>
    <row r="100" spans="2:65" s="1" customFormat="1" ht="16.5" customHeight="1" x14ac:dyDescent="0.2">
      <c r="B100" s="33"/>
      <c r="C100" s="133" t="s">
        <v>242</v>
      </c>
      <c r="D100" s="133" t="s">
        <v>186</v>
      </c>
      <c r="E100" s="134" t="s">
        <v>568</v>
      </c>
      <c r="F100" s="135" t="s">
        <v>569</v>
      </c>
      <c r="G100" s="136" t="s">
        <v>322</v>
      </c>
      <c r="H100" s="137">
        <v>1</v>
      </c>
      <c r="I100" s="138"/>
      <c r="J100" s="139">
        <f>ROUND(I100*H100,2)</f>
        <v>0</v>
      </c>
      <c r="K100" s="135" t="s">
        <v>19</v>
      </c>
      <c r="L100" s="33"/>
      <c r="M100" s="140" t="s">
        <v>19</v>
      </c>
      <c r="N100" s="141" t="s">
        <v>47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550</v>
      </c>
      <c r="AT100" s="144" t="s">
        <v>186</v>
      </c>
      <c r="AU100" s="144" t="s">
        <v>83</v>
      </c>
      <c r="AY100" s="18" t="s">
        <v>184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83</v>
      </c>
      <c r="BK100" s="145">
        <f>ROUND(I100*H100,2)</f>
        <v>0</v>
      </c>
      <c r="BL100" s="18" t="s">
        <v>550</v>
      </c>
      <c r="BM100" s="144" t="s">
        <v>570</v>
      </c>
    </row>
    <row r="101" spans="2:65" s="1" customFormat="1" x14ac:dyDescent="0.2">
      <c r="B101" s="33"/>
      <c r="D101" s="146" t="s">
        <v>192</v>
      </c>
      <c r="F101" s="147" t="s">
        <v>569</v>
      </c>
      <c r="I101" s="148"/>
      <c r="L101" s="33"/>
      <c r="M101" s="149"/>
      <c r="T101" s="54"/>
      <c r="AT101" s="18" t="s">
        <v>192</v>
      </c>
      <c r="AU101" s="18" t="s">
        <v>83</v>
      </c>
    </row>
    <row r="102" spans="2:65" s="1" customFormat="1" ht="21.75" customHeight="1" x14ac:dyDescent="0.2">
      <c r="B102" s="33"/>
      <c r="C102" s="133" t="s">
        <v>228</v>
      </c>
      <c r="D102" s="133" t="s">
        <v>186</v>
      </c>
      <c r="E102" s="134" t="s">
        <v>571</v>
      </c>
      <c r="F102" s="135" t="s">
        <v>572</v>
      </c>
      <c r="G102" s="136" t="s">
        <v>322</v>
      </c>
      <c r="H102" s="137">
        <v>1</v>
      </c>
      <c r="I102" s="138"/>
      <c r="J102" s="139">
        <f>ROUND(I102*H102,2)</f>
        <v>0</v>
      </c>
      <c r="K102" s="135" t="s">
        <v>19</v>
      </c>
      <c r="L102" s="33"/>
      <c r="M102" s="140" t="s">
        <v>19</v>
      </c>
      <c r="N102" s="141" t="s">
        <v>47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550</v>
      </c>
      <c r="AT102" s="144" t="s">
        <v>186</v>
      </c>
      <c r="AU102" s="144" t="s">
        <v>83</v>
      </c>
      <c r="AY102" s="18" t="s">
        <v>184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83</v>
      </c>
      <c r="BK102" s="145">
        <f>ROUND(I102*H102,2)</f>
        <v>0</v>
      </c>
      <c r="BL102" s="18" t="s">
        <v>550</v>
      </c>
      <c r="BM102" s="144" t="s">
        <v>573</v>
      </c>
    </row>
    <row r="103" spans="2:65" s="1" customFormat="1" x14ac:dyDescent="0.2">
      <c r="B103" s="33"/>
      <c r="D103" s="146" t="s">
        <v>192</v>
      </c>
      <c r="F103" s="147" t="s">
        <v>572</v>
      </c>
      <c r="I103" s="148"/>
      <c r="L103" s="33"/>
      <c r="M103" s="149"/>
      <c r="T103" s="54"/>
      <c r="AT103" s="18" t="s">
        <v>192</v>
      </c>
      <c r="AU103" s="18" t="s">
        <v>83</v>
      </c>
    </row>
    <row r="104" spans="2:65" s="1" customFormat="1" ht="16.5" customHeight="1" x14ac:dyDescent="0.2">
      <c r="B104" s="33"/>
      <c r="C104" s="133" t="s">
        <v>259</v>
      </c>
      <c r="D104" s="133" t="s">
        <v>186</v>
      </c>
      <c r="E104" s="134" t="s">
        <v>574</v>
      </c>
      <c r="F104" s="135" t="s">
        <v>575</v>
      </c>
      <c r="G104" s="136" t="s">
        <v>322</v>
      </c>
      <c r="H104" s="137">
        <v>1</v>
      </c>
      <c r="I104" s="138"/>
      <c r="J104" s="139">
        <f>ROUND(I104*H104,2)</f>
        <v>0</v>
      </c>
      <c r="K104" s="135" t="s">
        <v>19</v>
      </c>
      <c r="L104" s="33"/>
      <c r="M104" s="140" t="s">
        <v>19</v>
      </c>
      <c r="N104" s="141" t="s">
        <v>47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550</v>
      </c>
      <c r="AT104" s="144" t="s">
        <v>186</v>
      </c>
      <c r="AU104" s="144" t="s">
        <v>83</v>
      </c>
      <c r="AY104" s="18" t="s">
        <v>184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83</v>
      </c>
      <c r="BK104" s="145">
        <f>ROUND(I104*H104,2)</f>
        <v>0</v>
      </c>
      <c r="BL104" s="18" t="s">
        <v>550</v>
      </c>
      <c r="BM104" s="144" t="s">
        <v>576</v>
      </c>
    </row>
    <row r="105" spans="2:65" s="1" customFormat="1" ht="19.5" x14ac:dyDescent="0.2">
      <c r="B105" s="33"/>
      <c r="D105" s="146" t="s">
        <v>192</v>
      </c>
      <c r="F105" s="147" t="s">
        <v>577</v>
      </c>
      <c r="I105" s="148"/>
      <c r="L105" s="33"/>
      <c r="M105" s="149"/>
      <c r="T105" s="54"/>
      <c r="AT105" s="18" t="s">
        <v>192</v>
      </c>
      <c r="AU105" s="18" t="s">
        <v>83</v>
      </c>
    </row>
    <row r="106" spans="2:65" s="1" customFormat="1" ht="16.5" customHeight="1" x14ac:dyDescent="0.2">
      <c r="B106" s="33"/>
      <c r="C106" s="133" t="s">
        <v>267</v>
      </c>
      <c r="D106" s="133" t="s">
        <v>186</v>
      </c>
      <c r="E106" s="134" t="s">
        <v>578</v>
      </c>
      <c r="F106" s="135" t="s">
        <v>579</v>
      </c>
      <c r="G106" s="136" t="s">
        <v>327</v>
      </c>
      <c r="H106" s="137">
        <v>6</v>
      </c>
      <c r="I106" s="138"/>
      <c r="J106" s="139">
        <f>ROUND(I106*H106,2)</f>
        <v>0</v>
      </c>
      <c r="K106" s="135" t="s">
        <v>19</v>
      </c>
      <c r="L106" s="33"/>
      <c r="M106" s="140" t="s">
        <v>19</v>
      </c>
      <c r="N106" s="141" t="s">
        <v>47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190</v>
      </c>
      <c r="AT106" s="144" t="s">
        <v>186</v>
      </c>
      <c r="AU106" s="144" t="s">
        <v>83</v>
      </c>
      <c r="AY106" s="18" t="s">
        <v>184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83</v>
      </c>
      <c r="BK106" s="145">
        <f>ROUND(I106*H106,2)</f>
        <v>0</v>
      </c>
      <c r="BL106" s="18" t="s">
        <v>190</v>
      </c>
      <c r="BM106" s="144" t="s">
        <v>580</v>
      </c>
    </row>
    <row r="107" spans="2:65" s="1" customFormat="1" x14ac:dyDescent="0.2">
      <c r="B107" s="33"/>
      <c r="D107" s="146" t="s">
        <v>192</v>
      </c>
      <c r="F107" s="147" t="s">
        <v>579</v>
      </c>
      <c r="I107" s="148"/>
      <c r="L107" s="33"/>
      <c r="M107" s="149"/>
      <c r="T107" s="54"/>
      <c r="AT107" s="18" t="s">
        <v>192</v>
      </c>
      <c r="AU107" s="18" t="s">
        <v>83</v>
      </c>
    </row>
    <row r="108" spans="2:65" s="1" customFormat="1" ht="19.5" x14ac:dyDescent="0.2">
      <c r="B108" s="33"/>
      <c r="D108" s="146" t="s">
        <v>278</v>
      </c>
      <c r="F108" s="182" t="s">
        <v>581</v>
      </c>
      <c r="I108" s="148"/>
      <c r="L108" s="33"/>
      <c r="M108" s="149"/>
      <c r="T108" s="54"/>
      <c r="AT108" s="18" t="s">
        <v>278</v>
      </c>
      <c r="AU108" s="18" t="s">
        <v>83</v>
      </c>
    </row>
    <row r="109" spans="2:65" s="1" customFormat="1" ht="16.5" customHeight="1" x14ac:dyDescent="0.2">
      <c r="B109" s="33"/>
      <c r="C109" s="133" t="s">
        <v>274</v>
      </c>
      <c r="D109" s="133" t="s">
        <v>186</v>
      </c>
      <c r="E109" s="134" t="s">
        <v>582</v>
      </c>
      <c r="F109" s="135" t="s">
        <v>583</v>
      </c>
      <c r="G109" s="136" t="s">
        <v>322</v>
      </c>
      <c r="H109" s="137">
        <v>1</v>
      </c>
      <c r="I109" s="138"/>
      <c r="J109" s="139">
        <f>ROUND(I109*H109,2)</f>
        <v>0</v>
      </c>
      <c r="K109" s="135" t="s">
        <v>19</v>
      </c>
      <c r="L109" s="33"/>
      <c r="M109" s="140" t="s">
        <v>19</v>
      </c>
      <c r="N109" s="141" t="s">
        <v>47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550</v>
      </c>
      <c r="AT109" s="144" t="s">
        <v>186</v>
      </c>
      <c r="AU109" s="144" t="s">
        <v>83</v>
      </c>
      <c r="AY109" s="18" t="s">
        <v>184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83</v>
      </c>
      <c r="BK109" s="145">
        <f>ROUND(I109*H109,2)</f>
        <v>0</v>
      </c>
      <c r="BL109" s="18" t="s">
        <v>550</v>
      </c>
      <c r="BM109" s="144" t="s">
        <v>584</v>
      </c>
    </row>
    <row r="110" spans="2:65" s="1" customFormat="1" x14ac:dyDescent="0.2">
      <c r="B110" s="33"/>
      <c r="D110" s="146" t="s">
        <v>192</v>
      </c>
      <c r="F110" s="147" t="s">
        <v>583</v>
      </c>
      <c r="I110" s="148"/>
      <c r="L110" s="33"/>
      <c r="M110" s="149"/>
      <c r="T110" s="54"/>
      <c r="AT110" s="18" t="s">
        <v>192</v>
      </c>
      <c r="AU110" s="18" t="s">
        <v>83</v>
      </c>
    </row>
    <row r="111" spans="2:65" s="1" customFormat="1" ht="16.5" customHeight="1" x14ac:dyDescent="0.2">
      <c r="B111" s="33"/>
      <c r="C111" s="133" t="s">
        <v>8</v>
      </c>
      <c r="D111" s="133" t="s">
        <v>186</v>
      </c>
      <c r="E111" s="134" t="s">
        <v>585</v>
      </c>
      <c r="F111" s="135" t="s">
        <v>586</v>
      </c>
      <c r="G111" s="136" t="s">
        <v>322</v>
      </c>
      <c r="H111" s="137">
        <v>1</v>
      </c>
      <c r="I111" s="138"/>
      <c r="J111" s="139">
        <f>ROUND(I111*H111,2)</f>
        <v>0</v>
      </c>
      <c r="K111" s="135" t="s">
        <v>19</v>
      </c>
      <c r="L111" s="33"/>
      <c r="M111" s="140" t="s">
        <v>19</v>
      </c>
      <c r="N111" s="141" t="s">
        <v>47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550</v>
      </c>
      <c r="AT111" s="144" t="s">
        <v>186</v>
      </c>
      <c r="AU111" s="144" t="s">
        <v>83</v>
      </c>
      <c r="AY111" s="18" t="s">
        <v>184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8" t="s">
        <v>83</v>
      </c>
      <c r="BK111" s="145">
        <f>ROUND(I111*H111,2)</f>
        <v>0</v>
      </c>
      <c r="BL111" s="18" t="s">
        <v>550</v>
      </c>
      <c r="BM111" s="144" t="s">
        <v>587</v>
      </c>
    </row>
    <row r="112" spans="2:65" s="1" customFormat="1" x14ac:dyDescent="0.2">
      <c r="B112" s="33"/>
      <c r="D112" s="146" t="s">
        <v>192</v>
      </c>
      <c r="F112" s="147" t="s">
        <v>586</v>
      </c>
      <c r="I112" s="148"/>
      <c r="L112" s="33"/>
      <c r="M112" s="193"/>
      <c r="N112" s="194"/>
      <c r="O112" s="194"/>
      <c r="P112" s="194"/>
      <c r="Q112" s="194"/>
      <c r="R112" s="194"/>
      <c r="S112" s="194"/>
      <c r="T112" s="195"/>
      <c r="AT112" s="18" t="s">
        <v>192</v>
      </c>
      <c r="AU112" s="18" t="s">
        <v>83</v>
      </c>
    </row>
    <row r="113" spans="2:12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3"/>
    </row>
  </sheetData>
  <sheetProtection algorithmName="SHA-512" hashValue="x4TXTe60NC12sx2+FEd6dHsQ9H8qZ++TgPVd1WUSxk0nRFuvRJHKGEfRTYpiXuFmrMcSHtJ5NfyP1xIlwimlaA==" saltValue="S/btPBNq6HelxPi4oanABDpHm5qDar11RSlJJs2+FVmdcDDVxdc02bOIg6bJrnwC3DGtDA5PqOe/lbxJoXGkrw==" spinCount="100000" sheet="1" objects="1" scenarios="1" formatColumns="0" formatRows="0" autoFilter="0"/>
  <autoFilter ref="C85:K112" xr:uid="{00000000-0009-0000-0000-000002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5"/>
  <sheetViews>
    <sheetView showGridLines="0" zoomScaleNormal="10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98</v>
      </c>
      <c r="AZ2" s="91" t="s">
        <v>588</v>
      </c>
      <c r="BA2" s="91" t="s">
        <v>135</v>
      </c>
      <c r="BB2" s="91" t="s">
        <v>131</v>
      </c>
      <c r="BC2" s="91" t="s">
        <v>589</v>
      </c>
      <c r="BD2" s="91" t="s">
        <v>85</v>
      </c>
    </row>
    <row r="3" spans="2:5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91" t="s">
        <v>138</v>
      </c>
      <c r="BA3" s="91" t="s">
        <v>139</v>
      </c>
      <c r="BB3" s="91" t="s">
        <v>131</v>
      </c>
      <c r="BC3" s="91" t="s">
        <v>590</v>
      </c>
      <c r="BD3" s="91" t="s">
        <v>85</v>
      </c>
    </row>
    <row r="4" spans="2:56" ht="24.95" customHeight="1" x14ac:dyDescent="0.2">
      <c r="B4" s="21"/>
      <c r="D4" s="22" t="s">
        <v>115</v>
      </c>
      <c r="L4" s="21"/>
      <c r="M4" s="92" t="s">
        <v>10</v>
      </c>
      <c r="AT4" s="18" t="s">
        <v>4</v>
      </c>
    </row>
    <row r="5" spans="2:56" ht="6.95" customHeight="1" x14ac:dyDescent="0.2">
      <c r="B5" s="21"/>
      <c r="L5" s="21"/>
    </row>
    <row r="6" spans="2:56" ht="12" customHeight="1" x14ac:dyDescent="0.2">
      <c r="B6" s="21"/>
      <c r="D6" s="28" t="s">
        <v>16</v>
      </c>
      <c r="L6" s="21"/>
    </row>
    <row r="7" spans="2:56" ht="16.5" customHeight="1" x14ac:dyDescent="0.2">
      <c r="B7" s="21"/>
      <c r="E7" s="361" t="str">
        <f>'Rekapitulace stavby'!K6</f>
        <v>PK Hořín – rekonstrukce svodidel VPK a MPK - DZS</v>
      </c>
      <c r="F7" s="362"/>
      <c r="G7" s="362"/>
      <c r="H7" s="362"/>
      <c r="L7" s="21"/>
    </row>
    <row r="8" spans="2:56" ht="12" customHeight="1" x14ac:dyDescent="0.2">
      <c r="B8" s="21"/>
      <c r="D8" s="28" t="s">
        <v>128</v>
      </c>
      <c r="L8" s="21"/>
    </row>
    <row r="9" spans="2:56" s="1" customFormat="1" ht="16.5" customHeight="1" x14ac:dyDescent="0.2">
      <c r="B9" s="33"/>
      <c r="E9" s="361" t="s">
        <v>591</v>
      </c>
      <c r="F9" s="360"/>
      <c r="G9" s="360"/>
      <c r="H9" s="360"/>
      <c r="L9" s="33"/>
    </row>
    <row r="10" spans="2:56" s="1" customFormat="1" ht="12" customHeight="1" x14ac:dyDescent="0.2">
      <c r="B10" s="33"/>
      <c r="D10" s="28" t="s">
        <v>137</v>
      </c>
      <c r="L10" s="33"/>
    </row>
    <row r="11" spans="2:56" s="1" customFormat="1" ht="16.5" customHeight="1" x14ac:dyDescent="0.2">
      <c r="B11" s="33"/>
      <c r="E11" s="340" t="s">
        <v>592</v>
      </c>
      <c r="F11" s="360"/>
      <c r="G11" s="360"/>
      <c r="H11" s="360"/>
      <c r="L11" s="33"/>
    </row>
    <row r="12" spans="2:56" s="1" customFormat="1" x14ac:dyDescent="0.2">
      <c r="B12" s="33"/>
      <c r="L12" s="33"/>
    </row>
    <row r="13" spans="2:5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5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16. 1. 2026</v>
      </c>
      <c r="L14" s="33"/>
    </row>
    <row r="15" spans="2:56" s="1" customFormat="1" ht="10.9" customHeight="1" x14ac:dyDescent="0.2">
      <c r="B15" s="33"/>
      <c r="L15" s="33"/>
    </row>
    <row r="16" spans="2:56" s="1" customFormat="1" ht="12" customHeight="1" x14ac:dyDescent="0.2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 x14ac:dyDescent="0.2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 x14ac:dyDescent="0.2">
      <c r="B20" s="33"/>
      <c r="E20" s="363" t="str">
        <f>'Rekapitulace stavby'!E14</f>
        <v>Vyplň údaj</v>
      </c>
      <c r="F20" s="330"/>
      <c r="G20" s="330"/>
      <c r="H20" s="330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 x14ac:dyDescent="0.2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8" t="s">
        <v>38</v>
      </c>
      <c r="I25" s="28" t="s">
        <v>26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39</v>
      </c>
      <c r="I26" s="28" t="s">
        <v>29</v>
      </c>
      <c r="J26" s="26" t="s">
        <v>19</v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8" t="s">
        <v>40</v>
      </c>
      <c r="L28" s="33"/>
    </row>
    <row r="29" spans="2:12" s="7" customFormat="1" ht="16.5" customHeight="1" x14ac:dyDescent="0.2">
      <c r="B29" s="93"/>
      <c r="E29" s="334" t="s">
        <v>19</v>
      </c>
      <c r="F29" s="334"/>
      <c r="G29" s="334"/>
      <c r="H29" s="334"/>
      <c r="L29" s="93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4" t="s">
        <v>42</v>
      </c>
      <c r="J32" s="64">
        <f>ROUND(J89,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 x14ac:dyDescent="0.2">
      <c r="B35" s="33"/>
      <c r="D35" s="53" t="s">
        <v>46</v>
      </c>
      <c r="E35" s="28" t="s">
        <v>47</v>
      </c>
      <c r="F35" s="84">
        <f>ROUND((SUM(BE89:BE124)),  2)</f>
        <v>0</v>
      </c>
      <c r="I35" s="95">
        <v>0.21</v>
      </c>
      <c r="J35" s="84">
        <f>ROUND(((SUM(BE89:BE124))*I35),  2)</f>
        <v>0</v>
      </c>
      <c r="L35" s="33"/>
    </row>
    <row r="36" spans="2:12" s="1" customFormat="1" ht="14.45" customHeight="1" x14ac:dyDescent="0.2">
      <c r="B36" s="33"/>
      <c r="E36" s="28" t="s">
        <v>48</v>
      </c>
      <c r="F36" s="84">
        <f>ROUND((SUM(BF89:BF124)),  2)</f>
        <v>0</v>
      </c>
      <c r="I36" s="95">
        <v>0.12</v>
      </c>
      <c r="J36" s="84">
        <f>ROUND(((SUM(BF89:BF124))*I36),  2)</f>
        <v>0</v>
      </c>
      <c r="L36" s="33"/>
    </row>
    <row r="37" spans="2:12" s="1" customFormat="1" ht="14.45" hidden="1" customHeight="1" x14ac:dyDescent="0.2">
      <c r="B37" s="33"/>
      <c r="E37" s="28" t="s">
        <v>49</v>
      </c>
      <c r="F37" s="84">
        <f>ROUND((SUM(BG89:BG124)),  2)</f>
        <v>0</v>
      </c>
      <c r="I37" s="95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8" t="s">
        <v>50</v>
      </c>
      <c r="F38" s="84">
        <f>ROUND((SUM(BH89:BH124)),  2)</f>
        <v>0</v>
      </c>
      <c r="I38" s="95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8" t="s">
        <v>51</v>
      </c>
      <c r="F39" s="84">
        <f>ROUND((SUM(BI89:BI124)),  2)</f>
        <v>0</v>
      </c>
      <c r="I39" s="95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6"/>
      <c r="D41" s="97" t="s">
        <v>52</v>
      </c>
      <c r="E41" s="55"/>
      <c r="F41" s="55"/>
      <c r="G41" s="98" t="s">
        <v>53</v>
      </c>
      <c r="H41" s="99" t="s">
        <v>54</v>
      </c>
      <c r="I41" s="55"/>
      <c r="J41" s="100">
        <f>SUM(J32:J39)</f>
        <v>0</v>
      </c>
      <c r="K41" s="101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2" t="s">
        <v>156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61" t="str">
        <f>E7</f>
        <v>PK Hořín – rekonstrukce svodidel VPK a MPK - DZS</v>
      </c>
      <c r="F50" s="362"/>
      <c r="G50" s="362"/>
      <c r="H50" s="362"/>
      <c r="L50" s="33"/>
    </row>
    <row r="51" spans="2:47" ht="12" customHeight="1" x14ac:dyDescent="0.2">
      <c r="B51" s="21"/>
      <c r="C51" s="28" t="s">
        <v>128</v>
      </c>
      <c r="L51" s="21"/>
    </row>
    <row r="52" spans="2:47" s="1" customFormat="1" ht="16.5" customHeight="1" x14ac:dyDescent="0.2">
      <c r="B52" s="33"/>
      <c r="E52" s="361" t="s">
        <v>591</v>
      </c>
      <c r="F52" s="360"/>
      <c r="G52" s="360"/>
      <c r="H52" s="360"/>
      <c r="L52" s="33"/>
    </row>
    <row r="53" spans="2:47" s="1" customFormat="1" ht="12" customHeight="1" x14ac:dyDescent="0.2">
      <c r="B53" s="33"/>
      <c r="C53" s="28" t="s">
        <v>137</v>
      </c>
      <c r="L53" s="33"/>
    </row>
    <row r="54" spans="2:47" s="1" customFormat="1" ht="16.5" customHeight="1" x14ac:dyDescent="0.2">
      <c r="B54" s="33"/>
      <c r="E54" s="340" t="str">
        <f>E11</f>
        <v>SO 02.1 - Oprava opeření na horní dělící zdi u MPK</v>
      </c>
      <c r="F54" s="360"/>
      <c r="G54" s="360"/>
      <c r="H54" s="360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VD Vraňany – Hořín, objekt plavebních komor</v>
      </c>
      <c r="I56" s="28" t="s">
        <v>23</v>
      </c>
      <c r="J56" s="50" t="str">
        <f>IF(J14="","",J14)</f>
        <v>16. 1. 2026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8" t="s">
        <v>25</v>
      </c>
      <c r="F58" s="26" t="str">
        <f>E17</f>
        <v>Povodí Vltavy, státní podnik</v>
      </c>
      <c r="I58" s="28" t="s">
        <v>33</v>
      </c>
      <c r="J58" s="31" t="str">
        <f>E23</f>
        <v>AQUATIS a. s.</v>
      </c>
      <c r="L58" s="33"/>
    </row>
    <row r="59" spans="2:47" s="1" customFormat="1" ht="15.2" customHeight="1" x14ac:dyDescent="0.2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 Jaroslav Hladík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2" t="s">
        <v>157</v>
      </c>
      <c r="D61" s="96"/>
      <c r="E61" s="96"/>
      <c r="F61" s="96"/>
      <c r="G61" s="96"/>
      <c r="H61" s="96"/>
      <c r="I61" s="96"/>
      <c r="J61" s="103" t="s">
        <v>158</v>
      </c>
      <c r="K61" s="96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4" t="s">
        <v>74</v>
      </c>
      <c r="J63" s="64">
        <f>J89</f>
        <v>0</v>
      </c>
      <c r="L63" s="33"/>
      <c r="AU63" s="18" t="s">
        <v>159</v>
      </c>
    </row>
    <row r="64" spans="2:47" s="8" customFormat="1" ht="24.95" customHeight="1" x14ac:dyDescent="0.2">
      <c r="B64" s="105"/>
      <c r="D64" s="106" t="s">
        <v>160</v>
      </c>
      <c r="E64" s="107"/>
      <c r="F64" s="107"/>
      <c r="G64" s="107"/>
      <c r="H64" s="107"/>
      <c r="I64" s="107"/>
      <c r="J64" s="108">
        <f>J90</f>
        <v>0</v>
      </c>
      <c r="L64" s="105"/>
    </row>
    <row r="65" spans="2:12" s="9" customFormat="1" ht="19.899999999999999" customHeight="1" x14ac:dyDescent="0.2">
      <c r="B65" s="109"/>
      <c r="D65" s="110" t="s">
        <v>163</v>
      </c>
      <c r="E65" s="111"/>
      <c r="F65" s="111"/>
      <c r="G65" s="111"/>
      <c r="H65" s="111"/>
      <c r="I65" s="111"/>
      <c r="J65" s="112">
        <f>J91</f>
        <v>0</v>
      </c>
      <c r="L65" s="109"/>
    </row>
    <row r="66" spans="2:12" s="8" customFormat="1" ht="24.95" customHeight="1" x14ac:dyDescent="0.2">
      <c r="B66" s="105"/>
      <c r="D66" s="106" t="s">
        <v>166</v>
      </c>
      <c r="E66" s="107"/>
      <c r="F66" s="107"/>
      <c r="G66" s="107"/>
      <c r="H66" s="107"/>
      <c r="I66" s="107"/>
      <c r="J66" s="108">
        <f>J94</f>
        <v>0</v>
      </c>
      <c r="L66" s="105"/>
    </row>
    <row r="67" spans="2:12" s="9" customFormat="1" ht="19.899999999999999" customHeight="1" x14ac:dyDescent="0.2">
      <c r="B67" s="109"/>
      <c r="D67" s="110" t="s">
        <v>168</v>
      </c>
      <c r="E67" s="111"/>
      <c r="F67" s="111"/>
      <c r="G67" s="111"/>
      <c r="H67" s="111"/>
      <c r="I67" s="111"/>
      <c r="J67" s="112">
        <f>J95</f>
        <v>0</v>
      </c>
      <c r="L67" s="109"/>
    </row>
    <row r="68" spans="2:12" s="1" customFormat="1" ht="21.75" customHeight="1" x14ac:dyDescent="0.2">
      <c r="B68" s="33"/>
      <c r="L68" s="33"/>
    </row>
    <row r="69" spans="2:12" s="1" customFormat="1" ht="6.95" customHeight="1" x14ac:dyDescent="0.2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 x14ac:dyDescent="0.2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 x14ac:dyDescent="0.2">
      <c r="B74" s="33"/>
      <c r="C74" s="22" t="s">
        <v>169</v>
      </c>
      <c r="L74" s="33"/>
    </row>
    <row r="75" spans="2:12" s="1" customFormat="1" ht="6.95" customHeight="1" x14ac:dyDescent="0.2">
      <c r="B75" s="33"/>
      <c r="L75" s="33"/>
    </row>
    <row r="76" spans="2:12" s="1" customFormat="1" ht="12" customHeight="1" x14ac:dyDescent="0.2">
      <c r="B76" s="33"/>
      <c r="C76" s="28" t="s">
        <v>16</v>
      </c>
      <c r="L76" s="33"/>
    </row>
    <row r="77" spans="2:12" s="1" customFormat="1" ht="16.5" customHeight="1" x14ac:dyDescent="0.2">
      <c r="B77" s="33"/>
      <c r="E77" s="361" t="str">
        <f>E7</f>
        <v>PK Hořín – rekonstrukce svodidel VPK a MPK - DZS</v>
      </c>
      <c r="F77" s="362"/>
      <c r="G77" s="362"/>
      <c r="H77" s="362"/>
      <c r="L77" s="33"/>
    </row>
    <row r="78" spans="2:12" ht="12" customHeight="1" x14ac:dyDescent="0.2">
      <c r="B78" s="21"/>
      <c r="C78" s="28" t="s">
        <v>128</v>
      </c>
      <c r="L78" s="21"/>
    </row>
    <row r="79" spans="2:12" s="1" customFormat="1" ht="16.5" customHeight="1" x14ac:dyDescent="0.2">
      <c r="B79" s="33"/>
      <c r="E79" s="361" t="s">
        <v>591</v>
      </c>
      <c r="F79" s="360"/>
      <c r="G79" s="360"/>
      <c r="H79" s="360"/>
      <c r="L79" s="33"/>
    </row>
    <row r="80" spans="2:12" s="1" customFormat="1" ht="12" customHeight="1" x14ac:dyDescent="0.2">
      <c r="B80" s="33"/>
      <c r="C80" s="28" t="s">
        <v>137</v>
      </c>
      <c r="L80" s="33"/>
    </row>
    <row r="81" spans="2:65" s="1" customFormat="1" ht="16.5" customHeight="1" x14ac:dyDescent="0.2">
      <c r="B81" s="33"/>
      <c r="E81" s="340" t="str">
        <f>E11</f>
        <v>SO 02.1 - Oprava opeření na horní dělící zdi u MPK</v>
      </c>
      <c r="F81" s="360"/>
      <c r="G81" s="360"/>
      <c r="H81" s="360"/>
      <c r="L81" s="33"/>
    </row>
    <row r="82" spans="2:65" s="1" customFormat="1" ht="6.95" customHeight="1" x14ac:dyDescent="0.2">
      <c r="B82" s="33"/>
      <c r="L82" s="33"/>
    </row>
    <row r="83" spans="2:65" s="1" customFormat="1" ht="12" customHeight="1" x14ac:dyDescent="0.2">
      <c r="B83" s="33"/>
      <c r="C83" s="28" t="s">
        <v>21</v>
      </c>
      <c r="F83" s="26" t="str">
        <f>F14</f>
        <v>VD Vraňany – Hořín, objekt plavebních komor</v>
      </c>
      <c r="I83" s="28" t="s">
        <v>23</v>
      </c>
      <c r="J83" s="50" t="str">
        <f>IF(J14="","",J14)</f>
        <v>16. 1. 2026</v>
      </c>
      <c r="L83" s="33"/>
    </row>
    <row r="84" spans="2:65" s="1" customFormat="1" ht="6.95" customHeight="1" x14ac:dyDescent="0.2">
      <c r="B84" s="33"/>
      <c r="L84" s="33"/>
    </row>
    <row r="85" spans="2:65" s="1" customFormat="1" ht="15.2" customHeight="1" x14ac:dyDescent="0.2">
      <c r="B85" s="33"/>
      <c r="C85" s="28" t="s">
        <v>25</v>
      </c>
      <c r="F85" s="26" t="str">
        <f>E17</f>
        <v>Povodí Vltavy, státní podnik</v>
      </c>
      <c r="I85" s="28" t="s">
        <v>33</v>
      </c>
      <c r="J85" s="31" t="str">
        <f>E23</f>
        <v>AQUATIS a. s.</v>
      </c>
      <c r="L85" s="33"/>
    </row>
    <row r="86" spans="2:65" s="1" customFormat="1" ht="15.2" customHeight="1" x14ac:dyDescent="0.2">
      <c r="B86" s="33"/>
      <c r="C86" s="28" t="s">
        <v>31</v>
      </c>
      <c r="F86" s="26" t="str">
        <f>IF(E20="","",E20)</f>
        <v>Vyplň údaj</v>
      </c>
      <c r="I86" s="28" t="s">
        <v>38</v>
      </c>
      <c r="J86" s="31" t="str">
        <f>E26</f>
        <v>Ing. Jaroslav Hladík</v>
      </c>
      <c r="L86" s="33"/>
    </row>
    <row r="87" spans="2:65" s="1" customFormat="1" ht="10.35" customHeight="1" x14ac:dyDescent="0.2">
      <c r="B87" s="33"/>
      <c r="L87" s="33"/>
    </row>
    <row r="88" spans="2:65" s="10" customFormat="1" ht="29.25" customHeight="1" x14ac:dyDescent="0.2">
      <c r="B88" s="113"/>
      <c r="C88" s="114" t="s">
        <v>170</v>
      </c>
      <c r="D88" s="115" t="s">
        <v>61</v>
      </c>
      <c r="E88" s="115" t="s">
        <v>57</v>
      </c>
      <c r="F88" s="115" t="s">
        <v>58</v>
      </c>
      <c r="G88" s="115" t="s">
        <v>171</v>
      </c>
      <c r="H88" s="115" t="s">
        <v>172</v>
      </c>
      <c r="I88" s="115" t="s">
        <v>173</v>
      </c>
      <c r="J88" s="115" t="s">
        <v>158</v>
      </c>
      <c r="K88" s="116" t="s">
        <v>174</v>
      </c>
      <c r="L88" s="113"/>
      <c r="M88" s="57" t="s">
        <v>19</v>
      </c>
      <c r="N88" s="58" t="s">
        <v>46</v>
      </c>
      <c r="O88" s="58" t="s">
        <v>175</v>
      </c>
      <c r="P88" s="58" t="s">
        <v>176</v>
      </c>
      <c r="Q88" s="58" t="s">
        <v>177</v>
      </c>
      <c r="R88" s="58" t="s">
        <v>178</v>
      </c>
      <c r="S88" s="58" t="s">
        <v>179</v>
      </c>
      <c r="T88" s="59" t="s">
        <v>180</v>
      </c>
    </row>
    <row r="89" spans="2:65" s="1" customFormat="1" ht="22.9" customHeight="1" x14ac:dyDescent="0.25">
      <c r="B89" s="33"/>
      <c r="C89" s="62" t="s">
        <v>181</v>
      </c>
      <c r="J89" s="117">
        <f>BK89</f>
        <v>0</v>
      </c>
      <c r="L89" s="33"/>
      <c r="M89" s="60"/>
      <c r="N89" s="51"/>
      <c r="O89" s="51"/>
      <c r="P89" s="118">
        <f>P90+P94</f>
        <v>0</v>
      </c>
      <c r="Q89" s="51"/>
      <c r="R89" s="118">
        <f>R90+R94</f>
        <v>6.3532980000000006</v>
      </c>
      <c r="S89" s="51"/>
      <c r="T89" s="119">
        <f>T90+T94</f>
        <v>6.3532980000000006</v>
      </c>
      <c r="AT89" s="18" t="s">
        <v>75</v>
      </c>
      <c r="AU89" s="18" t="s">
        <v>159</v>
      </c>
      <c r="BK89" s="120">
        <f>BK90+BK94</f>
        <v>0</v>
      </c>
    </row>
    <row r="90" spans="2:65" s="11" customFormat="1" ht="25.9" customHeight="1" x14ac:dyDescent="0.2">
      <c r="B90" s="121"/>
      <c r="D90" s="122" t="s">
        <v>75</v>
      </c>
      <c r="E90" s="123" t="s">
        <v>182</v>
      </c>
      <c r="F90" s="123" t="s">
        <v>183</v>
      </c>
      <c r="I90" s="124"/>
      <c r="J90" s="125">
        <f>BK90</f>
        <v>0</v>
      </c>
      <c r="L90" s="121"/>
      <c r="M90" s="126"/>
      <c r="P90" s="127">
        <f>P91</f>
        <v>0</v>
      </c>
      <c r="R90" s="127">
        <f>R91</f>
        <v>0</v>
      </c>
      <c r="T90" s="128">
        <f>T91</f>
        <v>0</v>
      </c>
      <c r="AR90" s="122" t="s">
        <v>83</v>
      </c>
      <c r="AT90" s="129" t="s">
        <v>75</v>
      </c>
      <c r="AU90" s="129" t="s">
        <v>76</v>
      </c>
      <c r="AY90" s="122" t="s">
        <v>184</v>
      </c>
      <c r="BK90" s="130">
        <f>BK91</f>
        <v>0</v>
      </c>
    </row>
    <row r="91" spans="2:65" s="11" customFormat="1" ht="22.9" customHeight="1" x14ac:dyDescent="0.2">
      <c r="B91" s="121"/>
      <c r="D91" s="122" t="s">
        <v>75</v>
      </c>
      <c r="E91" s="131" t="s">
        <v>259</v>
      </c>
      <c r="F91" s="131" t="s">
        <v>289</v>
      </c>
      <c r="I91" s="124"/>
      <c r="J91" s="132">
        <f>BK91</f>
        <v>0</v>
      </c>
      <c r="L91" s="121"/>
      <c r="M91" s="126"/>
      <c r="P91" s="127">
        <f>SUM(P92:P93)</f>
        <v>0</v>
      </c>
      <c r="R91" s="127">
        <f>SUM(R92:R93)</f>
        <v>0</v>
      </c>
      <c r="T91" s="128">
        <f>SUM(T92:T93)</f>
        <v>0</v>
      </c>
      <c r="AR91" s="122" t="s">
        <v>83</v>
      </c>
      <c r="AT91" s="129" t="s">
        <v>75</v>
      </c>
      <c r="AU91" s="129" t="s">
        <v>83</v>
      </c>
      <c r="AY91" s="122" t="s">
        <v>184</v>
      </c>
      <c r="BK91" s="130">
        <f>SUM(BK92:BK93)</f>
        <v>0</v>
      </c>
    </row>
    <row r="92" spans="2:65" s="1" customFormat="1" ht="24.2" customHeight="1" x14ac:dyDescent="0.2">
      <c r="B92" s="33"/>
      <c r="C92" s="133" t="s">
        <v>83</v>
      </c>
      <c r="D92" s="133" t="s">
        <v>186</v>
      </c>
      <c r="E92" s="134" t="s">
        <v>593</v>
      </c>
      <c r="F92" s="135" t="s">
        <v>321</v>
      </c>
      <c r="G92" s="136" t="s">
        <v>322</v>
      </c>
      <c r="H92" s="137">
        <v>1</v>
      </c>
      <c r="I92" s="138"/>
      <c r="J92" s="139">
        <f>ROUND(I92*H92,2)</f>
        <v>0</v>
      </c>
      <c r="K92" s="135" t="s">
        <v>19</v>
      </c>
      <c r="L92" s="33"/>
      <c r="M92" s="140" t="s">
        <v>19</v>
      </c>
      <c r="N92" s="141" t="s">
        <v>47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190</v>
      </c>
      <c r="AT92" s="144" t="s">
        <v>186</v>
      </c>
      <c r="AU92" s="144" t="s">
        <v>85</v>
      </c>
      <c r="AY92" s="18" t="s">
        <v>184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83</v>
      </c>
      <c r="BK92" s="145">
        <f>ROUND(I92*H92,2)</f>
        <v>0</v>
      </c>
      <c r="BL92" s="18" t="s">
        <v>190</v>
      </c>
      <c r="BM92" s="144" t="s">
        <v>594</v>
      </c>
    </row>
    <row r="93" spans="2:65" s="1" customFormat="1" ht="19.5" x14ac:dyDescent="0.2">
      <c r="B93" s="33"/>
      <c r="D93" s="146" t="s">
        <v>192</v>
      </c>
      <c r="F93" s="147" t="s">
        <v>321</v>
      </c>
      <c r="I93" s="148"/>
      <c r="L93" s="33"/>
      <c r="M93" s="149"/>
      <c r="T93" s="54"/>
      <c r="AT93" s="18" t="s">
        <v>192</v>
      </c>
      <c r="AU93" s="18" t="s">
        <v>85</v>
      </c>
    </row>
    <row r="94" spans="2:65" s="11" customFormat="1" ht="25.9" customHeight="1" x14ac:dyDescent="0.2">
      <c r="B94" s="121"/>
      <c r="D94" s="122" t="s">
        <v>75</v>
      </c>
      <c r="E94" s="123" t="s">
        <v>400</v>
      </c>
      <c r="F94" s="123" t="s">
        <v>401</v>
      </c>
      <c r="I94" s="124"/>
      <c r="J94" s="125">
        <f>BK94</f>
        <v>0</v>
      </c>
      <c r="L94" s="121"/>
      <c r="M94" s="126"/>
      <c r="P94" s="127">
        <f>P95</f>
        <v>0</v>
      </c>
      <c r="R94" s="127">
        <f>R95</f>
        <v>6.3532980000000006</v>
      </c>
      <c r="T94" s="128">
        <f>T95</f>
        <v>6.3532980000000006</v>
      </c>
      <c r="AR94" s="122" t="s">
        <v>85</v>
      </c>
      <c r="AT94" s="129" t="s">
        <v>75</v>
      </c>
      <c r="AU94" s="129" t="s">
        <v>76</v>
      </c>
      <c r="AY94" s="122" t="s">
        <v>184</v>
      </c>
      <c r="BK94" s="130">
        <f>BK95</f>
        <v>0</v>
      </c>
    </row>
    <row r="95" spans="2:65" s="11" customFormat="1" ht="22.9" customHeight="1" x14ac:dyDescent="0.2">
      <c r="B95" s="121"/>
      <c r="D95" s="122" t="s">
        <v>75</v>
      </c>
      <c r="E95" s="131" t="s">
        <v>497</v>
      </c>
      <c r="F95" s="131" t="s">
        <v>498</v>
      </c>
      <c r="I95" s="124"/>
      <c r="J95" s="132">
        <f>BK95</f>
        <v>0</v>
      </c>
      <c r="L95" s="121"/>
      <c r="M95" s="126"/>
      <c r="P95" s="127">
        <f>SUM(P96:P124)</f>
        <v>0</v>
      </c>
      <c r="R95" s="127">
        <f>SUM(R96:R124)</f>
        <v>6.3532980000000006</v>
      </c>
      <c r="T95" s="128">
        <f>SUM(T96:T124)</f>
        <v>6.3532980000000006</v>
      </c>
      <c r="AR95" s="122" t="s">
        <v>85</v>
      </c>
      <c r="AT95" s="129" t="s">
        <v>75</v>
      </c>
      <c r="AU95" s="129" t="s">
        <v>83</v>
      </c>
      <c r="AY95" s="122" t="s">
        <v>184</v>
      </c>
      <c r="BK95" s="130">
        <f>SUM(BK96:BK124)</f>
        <v>0</v>
      </c>
    </row>
    <row r="96" spans="2:65" s="1" customFormat="1" ht="16.5" customHeight="1" x14ac:dyDescent="0.2">
      <c r="B96" s="33"/>
      <c r="C96" s="133" t="s">
        <v>85</v>
      </c>
      <c r="D96" s="133" t="s">
        <v>186</v>
      </c>
      <c r="E96" s="134" t="s">
        <v>595</v>
      </c>
      <c r="F96" s="135" t="s">
        <v>596</v>
      </c>
      <c r="G96" s="136" t="s">
        <v>131</v>
      </c>
      <c r="H96" s="137">
        <v>86.858999999999995</v>
      </c>
      <c r="I96" s="138"/>
      <c r="J96" s="139">
        <f>ROUND(I96*H96,2)</f>
        <v>0</v>
      </c>
      <c r="K96" s="135" t="s">
        <v>19</v>
      </c>
      <c r="L96" s="33"/>
      <c r="M96" s="140" t="s">
        <v>19</v>
      </c>
      <c r="N96" s="141" t="s">
        <v>47</v>
      </c>
      <c r="P96" s="142">
        <f>O96*H96</f>
        <v>0</v>
      </c>
      <c r="Q96" s="142">
        <v>0.02</v>
      </c>
      <c r="R96" s="142">
        <f>Q96*H96</f>
        <v>1.7371799999999999</v>
      </c>
      <c r="S96" s="142">
        <v>0.02</v>
      </c>
      <c r="T96" s="143">
        <f>S96*H96</f>
        <v>1.7371799999999999</v>
      </c>
      <c r="AR96" s="144" t="s">
        <v>313</v>
      </c>
      <c r="AT96" s="144" t="s">
        <v>186</v>
      </c>
      <c r="AU96" s="144" t="s">
        <v>85</v>
      </c>
      <c r="AY96" s="18" t="s">
        <v>184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83</v>
      </c>
      <c r="BK96" s="145">
        <f>ROUND(I96*H96,2)</f>
        <v>0</v>
      </c>
      <c r="BL96" s="18" t="s">
        <v>313</v>
      </c>
      <c r="BM96" s="144" t="s">
        <v>597</v>
      </c>
    </row>
    <row r="97" spans="2:65" s="1" customFormat="1" ht="19.5" x14ac:dyDescent="0.2">
      <c r="B97" s="33"/>
      <c r="D97" s="146" t="s">
        <v>192</v>
      </c>
      <c r="F97" s="147" t="s">
        <v>598</v>
      </c>
      <c r="I97" s="148"/>
      <c r="L97" s="33"/>
      <c r="M97" s="149"/>
      <c r="T97" s="54"/>
      <c r="AT97" s="18" t="s">
        <v>192</v>
      </c>
      <c r="AU97" s="18" t="s">
        <v>85</v>
      </c>
    </row>
    <row r="98" spans="2:65" s="12" customFormat="1" x14ac:dyDescent="0.2">
      <c r="B98" s="152"/>
      <c r="D98" s="146" t="s">
        <v>196</v>
      </c>
      <c r="E98" s="153" t="s">
        <v>19</v>
      </c>
      <c r="F98" s="154" t="s">
        <v>588</v>
      </c>
      <c r="H98" s="155">
        <v>86.858999999999995</v>
      </c>
      <c r="I98" s="156"/>
      <c r="L98" s="152"/>
      <c r="M98" s="157"/>
      <c r="T98" s="158"/>
      <c r="AT98" s="153" t="s">
        <v>196</v>
      </c>
      <c r="AU98" s="153" t="s">
        <v>85</v>
      </c>
      <c r="AV98" s="12" t="s">
        <v>85</v>
      </c>
      <c r="AW98" s="12" t="s">
        <v>37</v>
      </c>
      <c r="AX98" s="12" t="s">
        <v>83</v>
      </c>
      <c r="AY98" s="153" t="s">
        <v>184</v>
      </c>
    </row>
    <row r="99" spans="2:65" s="1" customFormat="1" ht="16.5" customHeight="1" x14ac:dyDescent="0.2">
      <c r="B99" s="33"/>
      <c r="C99" s="133" t="s">
        <v>204</v>
      </c>
      <c r="D99" s="133" t="s">
        <v>186</v>
      </c>
      <c r="E99" s="134" t="s">
        <v>599</v>
      </c>
      <c r="F99" s="135" t="s">
        <v>600</v>
      </c>
      <c r="G99" s="136" t="s">
        <v>131</v>
      </c>
      <c r="H99" s="137">
        <v>355.08600000000001</v>
      </c>
      <c r="I99" s="138"/>
      <c r="J99" s="139">
        <f>ROUND(I99*H99,2)</f>
        <v>0</v>
      </c>
      <c r="K99" s="135" t="s">
        <v>19</v>
      </c>
      <c r="L99" s="33"/>
      <c r="M99" s="140" t="s">
        <v>19</v>
      </c>
      <c r="N99" s="141" t="s">
        <v>47</v>
      </c>
      <c r="P99" s="142">
        <f>O99*H99</f>
        <v>0</v>
      </c>
      <c r="Q99" s="142">
        <v>1.2999999999999999E-2</v>
      </c>
      <c r="R99" s="142">
        <f>Q99*H99</f>
        <v>4.6161180000000002</v>
      </c>
      <c r="S99" s="142">
        <v>1.2999999999999999E-2</v>
      </c>
      <c r="T99" s="143">
        <f>S99*H99</f>
        <v>4.6161180000000002</v>
      </c>
      <c r="AR99" s="144" t="s">
        <v>313</v>
      </c>
      <c r="AT99" s="144" t="s">
        <v>186</v>
      </c>
      <c r="AU99" s="144" t="s">
        <v>85</v>
      </c>
      <c r="AY99" s="18" t="s">
        <v>184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83</v>
      </c>
      <c r="BK99" s="145">
        <f>ROUND(I99*H99,2)</f>
        <v>0</v>
      </c>
      <c r="BL99" s="18" t="s">
        <v>313</v>
      </c>
      <c r="BM99" s="144" t="s">
        <v>601</v>
      </c>
    </row>
    <row r="100" spans="2:65" s="1" customFormat="1" ht="19.5" x14ac:dyDescent="0.2">
      <c r="B100" s="33"/>
      <c r="D100" s="146" t="s">
        <v>192</v>
      </c>
      <c r="F100" s="147" t="s">
        <v>602</v>
      </c>
      <c r="I100" s="148"/>
      <c r="L100" s="33"/>
      <c r="M100" s="149"/>
      <c r="T100" s="54"/>
      <c r="AT100" s="18" t="s">
        <v>192</v>
      </c>
      <c r="AU100" s="18" t="s">
        <v>85</v>
      </c>
    </row>
    <row r="101" spans="2:65" s="12" customFormat="1" x14ac:dyDescent="0.2">
      <c r="B101" s="152"/>
      <c r="D101" s="146" t="s">
        <v>196</v>
      </c>
      <c r="E101" s="153" t="s">
        <v>19</v>
      </c>
      <c r="F101" s="154" t="s">
        <v>138</v>
      </c>
      <c r="H101" s="155">
        <v>355.08600000000001</v>
      </c>
      <c r="I101" s="156"/>
      <c r="L101" s="152"/>
      <c r="M101" s="157"/>
      <c r="T101" s="158"/>
      <c r="AT101" s="153" t="s">
        <v>196</v>
      </c>
      <c r="AU101" s="153" t="s">
        <v>85</v>
      </c>
      <c r="AV101" s="12" t="s">
        <v>85</v>
      </c>
      <c r="AW101" s="12" t="s">
        <v>37</v>
      </c>
      <c r="AX101" s="12" t="s">
        <v>83</v>
      </c>
      <c r="AY101" s="153" t="s">
        <v>184</v>
      </c>
    </row>
    <row r="102" spans="2:65" s="1" customFormat="1" ht="16.5" customHeight="1" x14ac:dyDescent="0.2">
      <c r="B102" s="33"/>
      <c r="C102" s="133" t="s">
        <v>190</v>
      </c>
      <c r="D102" s="133" t="s">
        <v>186</v>
      </c>
      <c r="E102" s="134" t="s">
        <v>515</v>
      </c>
      <c r="F102" s="135" t="s">
        <v>516</v>
      </c>
      <c r="G102" s="136" t="s">
        <v>131</v>
      </c>
      <c r="H102" s="137">
        <v>441.94499999999999</v>
      </c>
      <c r="I102" s="138"/>
      <c r="J102" s="139">
        <f>ROUND(I102*H102,2)</f>
        <v>0</v>
      </c>
      <c r="K102" s="135" t="s">
        <v>19</v>
      </c>
      <c r="L102" s="33"/>
      <c r="M102" s="140" t="s">
        <v>19</v>
      </c>
      <c r="N102" s="141" t="s">
        <v>47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313</v>
      </c>
      <c r="AT102" s="144" t="s">
        <v>186</v>
      </c>
      <c r="AU102" s="144" t="s">
        <v>85</v>
      </c>
      <c r="AY102" s="18" t="s">
        <v>184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83</v>
      </c>
      <c r="BK102" s="145">
        <f>ROUND(I102*H102,2)</f>
        <v>0</v>
      </c>
      <c r="BL102" s="18" t="s">
        <v>313</v>
      </c>
      <c r="BM102" s="144" t="s">
        <v>603</v>
      </c>
    </row>
    <row r="103" spans="2:65" s="1" customFormat="1" ht="39" x14ac:dyDescent="0.2">
      <c r="B103" s="33"/>
      <c r="D103" s="146" t="s">
        <v>192</v>
      </c>
      <c r="F103" s="147" t="s">
        <v>518</v>
      </c>
      <c r="I103" s="148"/>
      <c r="L103" s="33"/>
      <c r="M103" s="149"/>
      <c r="T103" s="54"/>
      <c r="AT103" s="18" t="s">
        <v>192</v>
      </c>
      <c r="AU103" s="18" t="s">
        <v>85</v>
      </c>
    </row>
    <row r="104" spans="2:65" s="13" customFormat="1" x14ac:dyDescent="0.2">
      <c r="B104" s="159"/>
      <c r="D104" s="146" t="s">
        <v>196</v>
      </c>
      <c r="E104" s="160" t="s">
        <v>19</v>
      </c>
      <c r="F104" s="161" t="s">
        <v>210</v>
      </c>
      <c r="H104" s="160" t="s">
        <v>19</v>
      </c>
      <c r="I104" s="162"/>
      <c r="L104" s="159"/>
      <c r="M104" s="163"/>
      <c r="T104" s="164"/>
      <c r="AT104" s="160" t="s">
        <v>196</v>
      </c>
      <c r="AU104" s="160" t="s">
        <v>85</v>
      </c>
      <c r="AV104" s="13" t="s">
        <v>83</v>
      </c>
      <c r="AW104" s="13" t="s">
        <v>37</v>
      </c>
      <c r="AX104" s="13" t="s">
        <v>76</v>
      </c>
      <c r="AY104" s="160" t="s">
        <v>184</v>
      </c>
    </row>
    <row r="105" spans="2:65" s="13" customFormat="1" x14ac:dyDescent="0.2">
      <c r="B105" s="159"/>
      <c r="D105" s="146" t="s">
        <v>196</v>
      </c>
      <c r="E105" s="160" t="s">
        <v>19</v>
      </c>
      <c r="F105" s="161" t="s">
        <v>604</v>
      </c>
      <c r="H105" s="160" t="s">
        <v>19</v>
      </c>
      <c r="I105" s="162"/>
      <c r="L105" s="159"/>
      <c r="M105" s="163"/>
      <c r="T105" s="164"/>
      <c r="AT105" s="160" t="s">
        <v>196</v>
      </c>
      <c r="AU105" s="160" t="s">
        <v>85</v>
      </c>
      <c r="AV105" s="13" t="s">
        <v>83</v>
      </c>
      <c r="AW105" s="13" t="s">
        <v>37</v>
      </c>
      <c r="AX105" s="13" t="s">
        <v>76</v>
      </c>
      <c r="AY105" s="160" t="s">
        <v>184</v>
      </c>
    </row>
    <row r="106" spans="2:65" s="12" customFormat="1" x14ac:dyDescent="0.2">
      <c r="B106" s="152"/>
      <c r="D106" s="146" t="s">
        <v>196</v>
      </c>
      <c r="E106" s="153" t="s">
        <v>19</v>
      </c>
      <c r="F106" s="154" t="s">
        <v>605</v>
      </c>
      <c r="H106" s="155">
        <v>34.92</v>
      </c>
      <c r="I106" s="156"/>
      <c r="L106" s="152"/>
      <c r="M106" s="157"/>
      <c r="T106" s="158"/>
      <c r="AT106" s="153" t="s">
        <v>196</v>
      </c>
      <c r="AU106" s="153" t="s">
        <v>85</v>
      </c>
      <c r="AV106" s="12" t="s">
        <v>85</v>
      </c>
      <c r="AW106" s="12" t="s">
        <v>37</v>
      </c>
      <c r="AX106" s="12" t="s">
        <v>76</v>
      </c>
      <c r="AY106" s="153" t="s">
        <v>184</v>
      </c>
    </row>
    <row r="107" spans="2:65" s="13" customFormat="1" x14ac:dyDescent="0.2">
      <c r="B107" s="159"/>
      <c r="D107" s="146" t="s">
        <v>196</v>
      </c>
      <c r="E107" s="160" t="s">
        <v>19</v>
      </c>
      <c r="F107" s="161" t="s">
        <v>606</v>
      </c>
      <c r="H107" s="160" t="s">
        <v>19</v>
      </c>
      <c r="I107" s="162"/>
      <c r="L107" s="159"/>
      <c r="M107" s="163"/>
      <c r="T107" s="164"/>
      <c r="AT107" s="160" t="s">
        <v>196</v>
      </c>
      <c r="AU107" s="160" t="s">
        <v>85</v>
      </c>
      <c r="AV107" s="13" t="s">
        <v>83</v>
      </c>
      <c r="AW107" s="13" t="s">
        <v>37</v>
      </c>
      <c r="AX107" s="13" t="s">
        <v>76</v>
      </c>
      <c r="AY107" s="160" t="s">
        <v>184</v>
      </c>
    </row>
    <row r="108" spans="2:65" s="12" customFormat="1" x14ac:dyDescent="0.2">
      <c r="B108" s="152"/>
      <c r="D108" s="146" t="s">
        <v>196</v>
      </c>
      <c r="E108" s="153" t="s">
        <v>19</v>
      </c>
      <c r="F108" s="154" t="s">
        <v>607</v>
      </c>
      <c r="H108" s="155">
        <v>54.515999999999998</v>
      </c>
      <c r="I108" s="156"/>
      <c r="L108" s="152"/>
      <c r="M108" s="157"/>
      <c r="T108" s="158"/>
      <c r="AT108" s="153" t="s">
        <v>196</v>
      </c>
      <c r="AU108" s="153" t="s">
        <v>85</v>
      </c>
      <c r="AV108" s="12" t="s">
        <v>85</v>
      </c>
      <c r="AW108" s="12" t="s">
        <v>37</v>
      </c>
      <c r="AX108" s="12" t="s">
        <v>76</v>
      </c>
      <c r="AY108" s="153" t="s">
        <v>184</v>
      </c>
    </row>
    <row r="109" spans="2:65" s="12" customFormat="1" x14ac:dyDescent="0.2">
      <c r="B109" s="152"/>
      <c r="D109" s="146" t="s">
        <v>196</v>
      </c>
      <c r="E109" s="153" t="s">
        <v>19</v>
      </c>
      <c r="F109" s="154" t="s">
        <v>608</v>
      </c>
      <c r="H109" s="155">
        <v>265.64999999999998</v>
      </c>
      <c r="I109" s="156"/>
      <c r="L109" s="152"/>
      <c r="M109" s="157"/>
      <c r="T109" s="158"/>
      <c r="AT109" s="153" t="s">
        <v>196</v>
      </c>
      <c r="AU109" s="153" t="s">
        <v>85</v>
      </c>
      <c r="AV109" s="12" t="s">
        <v>85</v>
      </c>
      <c r="AW109" s="12" t="s">
        <v>37</v>
      </c>
      <c r="AX109" s="12" t="s">
        <v>76</v>
      </c>
      <c r="AY109" s="153" t="s">
        <v>184</v>
      </c>
    </row>
    <row r="110" spans="2:65" s="15" customFormat="1" x14ac:dyDescent="0.2">
      <c r="B110" s="183"/>
      <c r="D110" s="146" t="s">
        <v>196</v>
      </c>
      <c r="E110" s="184" t="s">
        <v>138</v>
      </c>
      <c r="F110" s="185" t="s">
        <v>374</v>
      </c>
      <c r="H110" s="186">
        <v>355.08600000000001</v>
      </c>
      <c r="I110" s="187"/>
      <c r="L110" s="183"/>
      <c r="M110" s="188"/>
      <c r="T110" s="189"/>
      <c r="AT110" s="184" t="s">
        <v>196</v>
      </c>
      <c r="AU110" s="184" t="s">
        <v>85</v>
      </c>
      <c r="AV110" s="15" t="s">
        <v>204</v>
      </c>
      <c r="AW110" s="15" t="s">
        <v>37</v>
      </c>
      <c r="AX110" s="15" t="s">
        <v>76</v>
      </c>
      <c r="AY110" s="184" t="s">
        <v>184</v>
      </c>
    </row>
    <row r="111" spans="2:65" s="13" customFormat="1" x14ac:dyDescent="0.2">
      <c r="B111" s="159"/>
      <c r="D111" s="146" t="s">
        <v>196</v>
      </c>
      <c r="E111" s="160" t="s">
        <v>19</v>
      </c>
      <c r="F111" s="161" t="s">
        <v>609</v>
      </c>
      <c r="H111" s="160" t="s">
        <v>19</v>
      </c>
      <c r="I111" s="162"/>
      <c r="L111" s="159"/>
      <c r="M111" s="163"/>
      <c r="T111" s="164"/>
      <c r="AT111" s="160" t="s">
        <v>196</v>
      </c>
      <c r="AU111" s="160" t="s">
        <v>85</v>
      </c>
      <c r="AV111" s="13" t="s">
        <v>83</v>
      </c>
      <c r="AW111" s="13" t="s">
        <v>37</v>
      </c>
      <c r="AX111" s="13" t="s">
        <v>76</v>
      </c>
      <c r="AY111" s="160" t="s">
        <v>184</v>
      </c>
    </row>
    <row r="112" spans="2:65" s="12" customFormat="1" x14ac:dyDescent="0.2">
      <c r="B112" s="152"/>
      <c r="D112" s="146" t="s">
        <v>196</v>
      </c>
      <c r="E112" s="153" t="s">
        <v>19</v>
      </c>
      <c r="F112" s="154" t="s">
        <v>610</v>
      </c>
      <c r="H112" s="155">
        <v>1.21</v>
      </c>
      <c r="I112" s="156"/>
      <c r="L112" s="152"/>
      <c r="M112" s="157"/>
      <c r="T112" s="158"/>
      <c r="AT112" s="153" t="s">
        <v>196</v>
      </c>
      <c r="AU112" s="153" t="s">
        <v>85</v>
      </c>
      <c r="AV112" s="12" t="s">
        <v>85</v>
      </c>
      <c r="AW112" s="12" t="s">
        <v>37</v>
      </c>
      <c r="AX112" s="12" t="s">
        <v>76</v>
      </c>
      <c r="AY112" s="153" t="s">
        <v>184</v>
      </c>
    </row>
    <row r="113" spans="2:51" s="13" customFormat="1" x14ac:dyDescent="0.2">
      <c r="B113" s="159"/>
      <c r="D113" s="146" t="s">
        <v>196</v>
      </c>
      <c r="E113" s="160" t="s">
        <v>19</v>
      </c>
      <c r="F113" s="161" t="s">
        <v>606</v>
      </c>
      <c r="H113" s="160" t="s">
        <v>19</v>
      </c>
      <c r="I113" s="162"/>
      <c r="L113" s="159"/>
      <c r="M113" s="163"/>
      <c r="T113" s="164"/>
      <c r="AT113" s="160" t="s">
        <v>196</v>
      </c>
      <c r="AU113" s="160" t="s">
        <v>85</v>
      </c>
      <c r="AV113" s="13" t="s">
        <v>83</v>
      </c>
      <c r="AW113" s="13" t="s">
        <v>37</v>
      </c>
      <c r="AX113" s="13" t="s">
        <v>76</v>
      </c>
      <c r="AY113" s="160" t="s">
        <v>184</v>
      </c>
    </row>
    <row r="114" spans="2:51" s="12" customFormat="1" x14ac:dyDescent="0.2">
      <c r="B114" s="152"/>
      <c r="D114" s="146" t="s">
        <v>196</v>
      </c>
      <c r="E114" s="153" t="s">
        <v>19</v>
      </c>
      <c r="F114" s="154" t="s">
        <v>611</v>
      </c>
      <c r="H114" s="155">
        <v>4.4349999999999996</v>
      </c>
      <c r="I114" s="156"/>
      <c r="L114" s="152"/>
      <c r="M114" s="157"/>
      <c r="T114" s="158"/>
      <c r="AT114" s="153" t="s">
        <v>196</v>
      </c>
      <c r="AU114" s="153" t="s">
        <v>85</v>
      </c>
      <c r="AV114" s="12" t="s">
        <v>85</v>
      </c>
      <c r="AW114" s="12" t="s">
        <v>37</v>
      </c>
      <c r="AX114" s="12" t="s">
        <v>76</v>
      </c>
      <c r="AY114" s="153" t="s">
        <v>184</v>
      </c>
    </row>
    <row r="115" spans="2:51" s="12" customFormat="1" x14ac:dyDescent="0.2">
      <c r="B115" s="152"/>
      <c r="D115" s="146" t="s">
        <v>196</v>
      </c>
      <c r="E115" s="153" t="s">
        <v>19</v>
      </c>
      <c r="F115" s="154" t="s">
        <v>612</v>
      </c>
      <c r="H115" s="155">
        <v>4.0039999999999996</v>
      </c>
      <c r="I115" s="156"/>
      <c r="L115" s="152"/>
      <c r="M115" s="157"/>
      <c r="T115" s="158"/>
      <c r="AT115" s="153" t="s">
        <v>196</v>
      </c>
      <c r="AU115" s="153" t="s">
        <v>85</v>
      </c>
      <c r="AV115" s="12" t="s">
        <v>85</v>
      </c>
      <c r="AW115" s="12" t="s">
        <v>37</v>
      </c>
      <c r="AX115" s="12" t="s">
        <v>76</v>
      </c>
      <c r="AY115" s="153" t="s">
        <v>184</v>
      </c>
    </row>
    <row r="116" spans="2:51" s="12" customFormat="1" x14ac:dyDescent="0.2">
      <c r="B116" s="152"/>
      <c r="D116" s="146" t="s">
        <v>196</v>
      </c>
      <c r="E116" s="153" t="s">
        <v>19</v>
      </c>
      <c r="F116" s="154" t="s">
        <v>613</v>
      </c>
      <c r="H116" s="155">
        <v>4.8380000000000001</v>
      </c>
      <c r="I116" s="156"/>
      <c r="L116" s="152"/>
      <c r="M116" s="157"/>
      <c r="T116" s="158"/>
      <c r="AT116" s="153" t="s">
        <v>196</v>
      </c>
      <c r="AU116" s="153" t="s">
        <v>85</v>
      </c>
      <c r="AV116" s="12" t="s">
        <v>85</v>
      </c>
      <c r="AW116" s="12" t="s">
        <v>37</v>
      </c>
      <c r="AX116" s="12" t="s">
        <v>76</v>
      </c>
      <c r="AY116" s="153" t="s">
        <v>184</v>
      </c>
    </row>
    <row r="117" spans="2:51" s="12" customFormat="1" x14ac:dyDescent="0.2">
      <c r="B117" s="152"/>
      <c r="D117" s="146" t="s">
        <v>196</v>
      </c>
      <c r="E117" s="153" t="s">
        <v>19</v>
      </c>
      <c r="F117" s="154" t="s">
        <v>614</v>
      </c>
      <c r="H117" s="155">
        <v>0.76800000000000002</v>
      </c>
      <c r="I117" s="156"/>
      <c r="L117" s="152"/>
      <c r="M117" s="157"/>
      <c r="T117" s="158"/>
      <c r="AT117" s="153" t="s">
        <v>196</v>
      </c>
      <c r="AU117" s="153" t="s">
        <v>85</v>
      </c>
      <c r="AV117" s="12" t="s">
        <v>85</v>
      </c>
      <c r="AW117" s="12" t="s">
        <v>37</v>
      </c>
      <c r="AX117" s="12" t="s">
        <v>76</v>
      </c>
      <c r="AY117" s="153" t="s">
        <v>184</v>
      </c>
    </row>
    <row r="118" spans="2:51" s="12" customFormat="1" x14ac:dyDescent="0.2">
      <c r="B118" s="152"/>
      <c r="D118" s="146" t="s">
        <v>196</v>
      </c>
      <c r="E118" s="153" t="s">
        <v>19</v>
      </c>
      <c r="F118" s="154" t="s">
        <v>615</v>
      </c>
      <c r="H118" s="155">
        <v>18.36</v>
      </c>
      <c r="I118" s="156"/>
      <c r="L118" s="152"/>
      <c r="M118" s="157"/>
      <c r="T118" s="158"/>
      <c r="AT118" s="153" t="s">
        <v>196</v>
      </c>
      <c r="AU118" s="153" t="s">
        <v>85</v>
      </c>
      <c r="AV118" s="12" t="s">
        <v>85</v>
      </c>
      <c r="AW118" s="12" t="s">
        <v>37</v>
      </c>
      <c r="AX118" s="12" t="s">
        <v>76</v>
      </c>
      <c r="AY118" s="153" t="s">
        <v>184</v>
      </c>
    </row>
    <row r="119" spans="2:51" s="12" customFormat="1" x14ac:dyDescent="0.2">
      <c r="B119" s="152"/>
      <c r="D119" s="146" t="s">
        <v>196</v>
      </c>
      <c r="E119" s="153" t="s">
        <v>19</v>
      </c>
      <c r="F119" s="154" t="s">
        <v>616</v>
      </c>
      <c r="H119" s="155">
        <v>26.52</v>
      </c>
      <c r="I119" s="156"/>
      <c r="L119" s="152"/>
      <c r="M119" s="157"/>
      <c r="T119" s="158"/>
      <c r="AT119" s="153" t="s">
        <v>196</v>
      </c>
      <c r="AU119" s="153" t="s">
        <v>85</v>
      </c>
      <c r="AV119" s="12" t="s">
        <v>85</v>
      </c>
      <c r="AW119" s="12" t="s">
        <v>37</v>
      </c>
      <c r="AX119" s="12" t="s">
        <v>76</v>
      </c>
      <c r="AY119" s="153" t="s">
        <v>184</v>
      </c>
    </row>
    <row r="120" spans="2:51" s="12" customFormat="1" x14ac:dyDescent="0.2">
      <c r="B120" s="152"/>
      <c r="D120" s="146" t="s">
        <v>196</v>
      </c>
      <c r="E120" s="153" t="s">
        <v>19</v>
      </c>
      <c r="F120" s="154" t="s">
        <v>617</v>
      </c>
      <c r="H120" s="155">
        <v>24.96</v>
      </c>
      <c r="I120" s="156"/>
      <c r="L120" s="152"/>
      <c r="M120" s="157"/>
      <c r="T120" s="158"/>
      <c r="AT120" s="153" t="s">
        <v>196</v>
      </c>
      <c r="AU120" s="153" t="s">
        <v>85</v>
      </c>
      <c r="AV120" s="12" t="s">
        <v>85</v>
      </c>
      <c r="AW120" s="12" t="s">
        <v>37</v>
      </c>
      <c r="AX120" s="12" t="s">
        <v>76</v>
      </c>
      <c r="AY120" s="153" t="s">
        <v>184</v>
      </c>
    </row>
    <row r="121" spans="2:51" s="12" customFormat="1" x14ac:dyDescent="0.2">
      <c r="B121" s="152"/>
      <c r="D121" s="146" t="s">
        <v>196</v>
      </c>
      <c r="E121" s="153" t="s">
        <v>19</v>
      </c>
      <c r="F121" s="154" t="s">
        <v>618</v>
      </c>
      <c r="H121" s="155">
        <v>0.32400000000000001</v>
      </c>
      <c r="I121" s="156"/>
      <c r="L121" s="152"/>
      <c r="M121" s="157"/>
      <c r="T121" s="158"/>
      <c r="AT121" s="153" t="s">
        <v>196</v>
      </c>
      <c r="AU121" s="153" t="s">
        <v>85</v>
      </c>
      <c r="AV121" s="12" t="s">
        <v>85</v>
      </c>
      <c r="AW121" s="12" t="s">
        <v>37</v>
      </c>
      <c r="AX121" s="12" t="s">
        <v>76</v>
      </c>
      <c r="AY121" s="153" t="s">
        <v>184</v>
      </c>
    </row>
    <row r="122" spans="2:51" s="12" customFormat="1" x14ac:dyDescent="0.2">
      <c r="B122" s="152"/>
      <c r="D122" s="146" t="s">
        <v>196</v>
      </c>
      <c r="E122" s="153" t="s">
        <v>19</v>
      </c>
      <c r="F122" s="154" t="s">
        <v>619</v>
      </c>
      <c r="H122" s="155">
        <v>1.44</v>
      </c>
      <c r="I122" s="156"/>
      <c r="L122" s="152"/>
      <c r="M122" s="157"/>
      <c r="T122" s="158"/>
      <c r="AT122" s="153" t="s">
        <v>196</v>
      </c>
      <c r="AU122" s="153" t="s">
        <v>85</v>
      </c>
      <c r="AV122" s="12" t="s">
        <v>85</v>
      </c>
      <c r="AW122" s="12" t="s">
        <v>37</v>
      </c>
      <c r="AX122" s="12" t="s">
        <v>76</v>
      </c>
      <c r="AY122" s="153" t="s">
        <v>184</v>
      </c>
    </row>
    <row r="123" spans="2:51" s="15" customFormat="1" x14ac:dyDescent="0.2">
      <c r="B123" s="183"/>
      <c r="D123" s="146" t="s">
        <v>196</v>
      </c>
      <c r="E123" s="184" t="s">
        <v>588</v>
      </c>
      <c r="F123" s="185" t="s">
        <v>374</v>
      </c>
      <c r="H123" s="186">
        <v>86.858999999999995</v>
      </c>
      <c r="I123" s="187"/>
      <c r="L123" s="183"/>
      <c r="M123" s="188"/>
      <c r="T123" s="189"/>
      <c r="AT123" s="184" t="s">
        <v>196</v>
      </c>
      <c r="AU123" s="184" t="s">
        <v>85</v>
      </c>
      <c r="AV123" s="15" t="s">
        <v>204</v>
      </c>
      <c r="AW123" s="15" t="s">
        <v>37</v>
      </c>
      <c r="AX123" s="15" t="s">
        <v>76</v>
      </c>
      <c r="AY123" s="184" t="s">
        <v>184</v>
      </c>
    </row>
    <row r="124" spans="2:51" s="14" customFormat="1" x14ac:dyDescent="0.2">
      <c r="B124" s="165"/>
      <c r="D124" s="146" t="s">
        <v>196</v>
      </c>
      <c r="E124" s="166" t="s">
        <v>19</v>
      </c>
      <c r="F124" s="167" t="s">
        <v>214</v>
      </c>
      <c r="H124" s="168">
        <v>441.94499999999999</v>
      </c>
      <c r="I124" s="169"/>
      <c r="L124" s="165"/>
      <c r="M124" s="190"/>
      <c r="N124" s="191"/>
      <c r="O124" s="191"/>
      <c r="P124" s="191"/>
      <c r="Q124" s="191"/>
      <c r="R124" s="191"/>
      <c r="S124" s="191"/>
      <c r="T124" s="192"/>
      <c r="AT124" s="166" t="s">
        <v>196</v>
      </c>
      <c r="AU124" s="166" t="s">
        <v>85</v>
      </c>
      <c r="AV124" s="14" t="s">
        <v>190</v>
      </c>
      <c r="AW124" s="14" t="s">
        <v>37</v>
      </c>
      <c r="AX124" s="14" t="s">
        <v>83</v>
      </c>
      <c r="AY124" s="166" t="s">
        <v>184</v>
      </c>
    </row>
    <row r="125" spans="2:51" s="1" customFormat="1" ht="6.95" customHeight="1" x14ac:dyDescent="0.2"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33"/>
    </row>
  </sheetData>
  <sheetProtection algorithmName="SHA-512" hashValue="stq1TBeTgNSSqOi7z7Jkf/oC2nIY/zaclC8hht7XJRe8HLbWr/xWj5mVI1N2THhpqbzWBpuT7kRFyCuHQdnA7A==" saltValue="rquHJ9uYraykqhRVRed5RSLkLSm622GnRAJXs4YOP9uVE74ZowaoRgLcIw05hhKJt+1N+yR8l11FNExGDCSetA==" spinCount="100000" sheet="1" objects="1" scenarios="1" formatColumns="0" formatRows="0" autoFilter="0"/>
  <autoFilter ref="C88:K124" xr:uid="{00000000-0009-0000-0000-000003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6"/>
  <sheetViews>
    <sheetView showGridLines="0" zoomScaleNormal="10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101</v>
      </c>
      <c r="AZ2" s="91" t="s">
        <v>116</v>
      </c>
      <c r="BA2" s="91" t="s">
        <v>117</v>
      </c>
      <c r="BB2" s="91" t="s">
        <v>113</v>
      </c>
      <c r="BC2" s="91" t="s">
        <v>620</v>
      </c>
      <c r="BD2" s="91" t="s">
        <v>85</v>
      </c>
    </row>
    <row r="3" spans="2:5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91" t="s">
        <v>588</v>
      </c>
      <c r="BA3" s="91" t="s">
        <v>135</v>
      </c>
      <c r="BB3" s="91" t="s">
        <v>131</v>
      </c>
      <c r="BC3" s="91" t="s">
        <v>621</v>
      </c>
      <c r="BD3" s="91" t="s">
        <v>85</v>
      </c>
    </row>
    <row r="4" spans="2:56" ht="24.95" customHeight="1" x14ac:dyDescent="0.2">
      <c r="B4" s="21"/>
      <c r="D4" s="22" t="s">
        <v>115</v>
      </c>
      <c r="L4" s="21"/>
      <c r="M4" s="92" t="s">
        <v>10</v>
      </c>
      <c r="AT4" s="18" t="s">
        <v>4</v>
      </c>
      <c r="AZ4" s="91" t="s">
        <v>138</v>
      </c>
      <c r="BA4" s="91" t="s">
        <v>139</v>
      </c>
      <c r="BB4" s="91" t="s">
        <v>131</v>
      </c>
      <c r="BC4" s="91" t="s">
        <v>622</v>
      </c>
      <c r="BD4" s="91" t="s">
        <v>85</v>
      </c>
    </row>
    <row r="5" spans="2:56" ht="6.95" customHeight="1" x14ac:dyDescent="0.2">
      <c r="B5" s="21"/>
      <c r="L5" s="21"/>
      <c r="AZ5" s="91" t="s">
        <v>142</v>
      </c>
      <c r="BA5" s="91" t="s">
        <v>143</v>
      </c>
      <c r="BB5" s="91" t="s">
        <v>131</v>
      </c>
      <c r="BC5" s="91" t="s">
        <v>623</v>
      </c>
      <c r="BD5" s="91" t="s">
        <v>85</v>
      </c>
    </row>
    <row r="6" spans="2:56" ht="12" customHeight="1" x14ac:dyDescent="0.2">
      <c r="B6" s="21"/>
      <c r="D6" s="28" t="s">
        <v>16</v>
      </c>
      <c r="L6" s="21"/>
      <c r="AZ6" s="91" t="s">
        <v>148</v>
      </c>
      <c r="BA6" s="91" t="s">
        <v>149</v>
      </c>
      <c r="BB6" s="91" t="s">
        <v>150</v>
      </c>
      <c r="BC6" s="91" t="s">
        <v>624</v>
      </c>
      <c r="BD6" s="91" t="s">
        <v>85</v>
      </c>
    </row>
    <row r="7" spans="2:56" ht="16.5" customHeight="1" x14ac:dyDescent="0.2">
      <c r="B7" s="21"/>
      <c r="E7" s="361" t="str">
        <f>'Rekapitulace stavby'!K6</f>
        <v>PK Hořín – rekonstrukce svodidel VPK a MPK - DZS</v>
      </c>
      <c r="F7" s="362"/>
      <c r="G7" s="362"/>
      <c r="H7" s="362"/>
      <c r="L7" s="21"/>
    </row>
    <row r="8" spans="2:56" ht="12" customHeight="1" x14ac:dyDescent="0.2">
      <c r="B8" s="21"/>
      <c r="D8" s="28" t="s">
        <v>128</v>
      </c>
      <c r="L8" s="21"/>
    </row>
    <row r="9" spans="2:56" s="1" customFormat="1" ht="16.5" customHeight="1" x14ac:dyDescent="0.2">
      <c r="B9" s="33"/>
      <c r="E9" s="361" t="s">
        <v>591</v>
      </c>
      <c r="F9" s="360"/>
      <c r="G9" s="360"/>
      <c r="H9" s="360"/>
      <c r="L9" s="33"/>
    </row>
    <row r="10" spans="2:56" s="1" customFormat="1" ht="12" customHeight="1" x14ac:dyDescent="0.2">
      <c r="B10" s="33"/>
      <c r="D10" s="28" t="s">
        <v>137</v>
      </c>
      <c r="L10" s="33"/>
    </row>
    <row r="11" spans="2:56" s="1" customFormat="1" ht="16.5" customHeight="1" x14ac:dyDescent="0.2">
      <c r="B11" s="33"/>
      <c r="E11" s="340" t="s">
        <v>625</v>
      </c>
      <c r="F11" s="360"/>
      <c r="G11" s="360"/>
      <c r="H11" s="360"/>
      <c r="L11" s="33"/>
    </row>
    <row r="12" spans="2:56" s="1" customFormat="1" x14ac:dyDescent="0.2">
      <c r="B12" s="33"/>
      <c r="L12" s="33"/>
    </row>
    <row r="13" spans="2:5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5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16. 1. 2026</v>
      </c>
      <c r="L14" s="33"/>
    </row>
    <row r="15" spans="2:56" s="1" customFormat="1" ht="10.9" customHeight="1" x14ac:dyDescent="0.2">
      <c r="B15" s="33"/>
      <c r="L15" s="33"/>
    </row>
    <row r="16" spans="2:56" s="1" customFormat="1" ht="12" customHeight="1" x14ac:dyDescent="0.2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 x14ac:dyDescent="0.2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 x14ac:dyDescent="0.2">
      <c r="B20" s="33"/>
      <c r="E20" s="363" t="str">
        <f>'Rekapitulace stavby'!E14</f>
        <v>Vyplň údaj</v>
      </c>
      <c r="F20" s="330"/>
      <c r="G20" s="330"/>
      <c r="H20" s="330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 x14ac:dyDescent="0.2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8" t="s">
        <v>38</v>
      </c>
      <c r="I25" s="28" t="s">
        <v>26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39</v>
      </c>
      <c r="I26" s="28" t="s">
        <v>29</v>
      </c>
      <c r="J26" s="26" t="s">
        <v>19</v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8" t="s">
        <v>40</v>
      </c>
      <c r="L28" s="33"/>
    </row>
    <row r="29" spans="2:12" s="7" customFormat="1" ht="16.5" customHeight="1" x14ac:dyDescent="0.2">
      <c r="B29" s="93"/>
      <c r="E29" s="334" t="s">
        <v>19</v>
      </c>
      <c r="F29" s="334"/>
      <c r="G29" s="334"/>
      <c r="H29" s="334"/>
      <c r="L29" s="93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4" t="s">
        <v>42</v>
      </c>
      <c r="J32" s="64">
        <f>ROUND(J93,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 x14ac:dyDescent="0.2">
      <c r="B35" s="33"/>
      <c r="D35" s="53" t="s">
        <v>46</v>
      </c>
      <c r="E35" s="28" t="s">
        <v>47</v>
      </c>
      <c r="F35" s="84">
        <f>ROUND((SUM(BE93:BE155)),  2)</f>
        <v>0</v>
      </c>
      <c r="I35" s="95">
        <v>0.21</v>
      </c>
      <c r="J35" s="84">
        <f>ROUND(((SUM(BE93:BE155))*I35),  2)</f>
        <v>0</v>
      </c>
      <c r="L35" s="33"/>
    </row>
    <row r="36" spans="2:12" s="1" customFormat="1" ht="14.45" customHeight="1" x14ac:dyDescent="0.2">
      <c r="B36" s="33"/>
      <c r="E36" s="28" t="s">
        <v>48</v>
      </c>
      <c r="F36" s="84">
        <f>ROUND((SUM(BF93:BF155)),  2)</f>
        <v>0</v>
      </c>
      <c r="I36" s="95">
        <v>0.12</v>
      </c>
      <c r="J36" s="84">
        <f>ROUND(((SUM(BF93:BF155))*I36),  2)</f>
        <v>0</v>
      </c>
      <c r="L36" s="33"/>
    </row>
    <row r="37" spans="2:12" s="1" customFormat="1" ht="14.45" hidden="1" customHeight="1" x14ac:dyDescent="0.2">
      <c r="B37" s="33"/>
      <c r="E37" s="28" t="s">
        <v>49</v>
      </c>
      <c r="F37" s="84">
        <f>ROUND((SUM(BG93:BG155)),  2)</f>
        <v>0</v>
      </c>
      <c r="I37" s="95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8" t="s">
        <v>50</v>
      </c>
      <c r="F38" s="84">
        <f>ROUND((SUM(BH93:BH155)),  2)</f>
        <v>0</v>
      </c>
      <c r="I38" s="95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8" t="s">
        <v>51</v>
      </c>
      <c r="F39" s="84">
        <f>ROUND((SUM(BI93:BI155)),  2)</f>
        <v>0</v>
      </c>
      <c r="I39" s="95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6"/>
      <c r="D41" s="97" t="s">
        <v>52</v>
      </c>
      <c r="E41" s="55"/>
      <c r="F41" s="55"/>
      <c r="G41" s="98" t="s">
        <v>53</v>
      </c>
      <c r="H41" s="99" t="s">
        <v>54</v>
      </c>
      <c r="I41" s="55"/>
      <c r="J41" s="100">
        <f>SUM(J32:J39)</f>
        <v>0</v>
      </c>
      <c r="K41" s="101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2" t="s">
        <v>156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61" t="str">
        <f>E7</f>
        <v>PK Hořín – rekonstrukce svodidel VPK a MPK - DZS</v>
      </c>
      <c r="F50" s="362"/>
      <c r="G50" s="362"/>
      <c r="H50" s="362"/>
      <c r="L50" s="33"/>
    </row>
    <row r="51" spans="2:47" ht="12" customHeight="1" x14ac:dyDescent="0.2">
      <c r="B51" s="21"/>
      <c r="C51" s="28" t="s">
        <v>128</v>
      </c>
      <c r="L51" s="21"/>
    </row>
    <row r="52" spans="2:47" s="1" customFormat="1" ht="16.5" customHeight="1" x14ac:dyDescent="0.2">
      <c r="B52" s="33"/>
      <c r="E52" s="361" t="s">
        <v>591</v>
      </c>
      <c r="F52" s="360"/>
      <c r="G52" s="360"/>
      <c r="H52" s="360"/>
      <c r="L52" s="33"/>
    </row>
    <row r="53" spans="2:47" s="1" customFormat="1" ht="12" customHeight="1" x14ac:dyDescent="0.2">
      <c r="B53" s="33"/>
      <c r="C53" s="28" t="s">
        <v>137</v>
      </c>
      <c r="L53" s="33"/>
    </row>
    <row r="54" spans="2:47" s="1" customFormat="1" ht="16.5" customHeight="1" x14ac:dyDescent="0.2">
      <c r="B54" s="33"/>
      <c r="E54" s="340" t="str">
        <f>E11</f>
        <v>SO 02.2 - Oprava dolního svodidla VPK</v>
      </c>
      <c r="F54" s="360"/>
      <c r="G54" s="360"/>
      <c r="H54" s="360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VD Vraňany – Hořín, objekt plavebních komor</v>
      </c>
      <c r="I56" s="28" t="s">
        <v>23</v>
      </c>
      <c r="J56" s="50" t="str">
        <f>IF(J14="","",J14)</f>
        <v>16. 1. 2026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8" t="s">
        <v>25</v>
      </c>
      <c r="F58" s="26" t="str">
        <f>E17</f>
        <v>Povodí Vltavy, státní podnik</v>
      </c>
      <c r="I58" s="28" t="s">
        <v>33</v>
      </c>
      <c r="J58" s="31" t="str">
        <f>E23</f>
        <v>AQUATIS a. s.</v>
      </c>
      <c r="L58" s="33"/>
    </row>
    <row r="59" spans="2:47" s="1" customFormat="1" ht="15.2" customHeight="1" x14ac:dyDescent="0.2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 Jaroslav Hladík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2" t="s">
        <v>157</v>
      </c>
      <c r="D61" s="96"/>
      <c r="E61" s="96"/>
      <c r="F61" s="96"/>
      <c r="G61" s="96"/>
      <c r="H61" s="96"/>
      <c r="I61" s="96"/>
      <c r="J61" s="103" t="s">
        <v>158</v>
      </c>
      <c r="K61" s="96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4" t="s">
        <v>74</v>
      </c>
      <c r="J63" s="64">
        <f>J93</f>
        <v>0</v>
      </c>
      <c r="L63" s="33"/>
      <c r="AU63" s="18" t="s">
        <v>159</v>
      </c>
    </row>
    <row r="64" spans="2:47" s="8" customFormat="1" ht="24.95" customHeight="1" x14ac:dyDescent="0.2">
      <c r="B64" s="105"/>
      <c r="D64" s="106" t="s">
        <v>160</v>
      </c>
      <c r="E64" s="107"/>
      <c r="F64" s="107"/>
      <c r="G64" s="107"/>
      <c r="H64" s="107"/>
      <c r="I64" s="107"/>
      <c r="J64" s="108">
        <f>J94</f>
        <v>0</v>
      </c>
      <c r="L64" s="105"/>
    </row>
    <row r="65" spans="2:12" s="9" customFormat="1" ht="19.899999999999999" customHeight="1" x14ac:dyDescent="0.2">
      <c r="B65" s="109"/>
      <c r="D65" s="110" t="s">
        <v>162</v>
      </c>
      <c r="E65" s="111"/>
      <c r="F65" s="111"/>
      <c r="G65" s="111"/>
      <c r="H65" s="111"/>
      <c r="I65" s="111"/>
      <c r="J65" s="112">
        <f>J95</f>
        <v>0</v>
      </c>
      <c r="L65" s="109"/>
    </row>
    <row r="66" spans="2:12" s="9" customFormat="1" ht="19.899999999999999" customHeight="1" x14ac:dyDescent="0.2">
      <c r="B66" s="109"/>
      <c r="D66" s="110" t="s">
        <v>163</v>
      </c>
      <c r="E66" s="111"/>
      <c r="F66" s="111"/>
      <c r="G66" s="111"/>
      <c r="H66" s="111"/>
      <c r="I66" s="111"/>
      <c r="J66" s="112">
        <f>J102</f>
        <v>0</v>
      </c>
      <c r="L66" s="109"/>
    </row>
    <row r="67" spans="2:12" s="9" customFormat="1" ht="19.899999999999999" customHeight="1" x14ac:dyDescent="0.2">
      <c r="B67" s="109"/>
      <c r="D67" s="110" t="s">
        <v>164</v>
      </c>
      <c r="E67" s="111"/>
      <c r="F67" s="111"/>
      <c r="G67" s="111"/>
      <c r="H67" s="111"/>
      <c r="I67" s="111"/>
      <c r="J67" s="112">
        <f>J105</f>
        <v>0</v>
      </c>
      <c r="L67" s="109"/>
    </row>
    <row r="68" spans="2:12" s="9" customFormat="1" ht="19.899999999999999" customHeight="1" x14ac:dyDescent="0.2">
      <c r="B68" s="109"/>
      <c r="D68" s="110" t="s">
        <v>165</v>
      </c>
      <c r="E68" s="111"/>
      <c r="F68" s="111"/>
      <c r="G68" s="111"/>
      <c r="H68" s="111"/>
      <c r="I68" s="111"/>
      <c r="J68" s="112">
        <f>J114</f>
        <v>0</v>
      </c>
      <c r="L68" s="109"/>
    </row>
    <row r="69" spans="2:12" s="8" customFormat="1" ht="24.95" customHeight="1" x14ac:dyDescent="0.2">
      <c r="B69" s="105"/>
      <c r="D69" s="106" t="s">
        <v>166</v>
      </c>
      <c r="E69" s="107"/>
      <c r="F69" s="107"/>
      <c r="G69" s="107"/>
      <c r="H69" s="107"/>
      <c r="I69" s="107"/>
      <c r="J69" s="108">
        <f>J118</f>
        <v>0</v>
      </c>
      <c r="L69" s="105"/>
    </row>
    <row r="70" spans="2:12" s="9" customFormat="1" ht="19.899999999999999" customHeight="1" x14ac:dyDescent="0.2">
      <c r="B70" s="109"/>
      <c r="D70" s="110" t="s">
        <v>167</v>
      </c>
      <c r="E70" s="111"/>
      <c r="F70" s="111"/>
      <c r="G70" s="111"/>
      <c r="H70" s="111"/>
      <c r="I70" s="111"/>
      <c r="J70" s="112">
        <f>J119</f>
        <v>0</v>
      </c>
      <c r="L70" s="109"/>
    </row>
    <row r="71" spans="2:12" s="9" customFormat="1" ht="19.899999999999999" customHeight="1" x14ac:dyDescent="0.2">
      <c r="B71" s="109"/>
      <c r="D71" s="110" t="s">
        <v>168</v>
      </c>
      <c r="E71" s="111"/>
      <c r="F71" s="111"/>
      <c r="G71" s="111"/>
      <c r="H71" s="111"/>
      <c r="I71" s="111"/>
      <c r="J71" s="112">
        <f>J127</f>
        <v>0</v>
      </c>
      <c r="L71" s="109"/>
    </row>
    <row r="72" spans="2:12" s="1" customFormat="1" ht="21.75" customHeight="1" x14ac:dyDescent="0.2">
      <c r="B72" s="33"/>
      <c r="L72" s="33"/>
    </row>
    <row r="73" spans="2:12" s="1" customFormat="1" ht="6.95" customHeight="1" x14ac:dyDescent="0.2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 x14ac:dyDescent="0.2">
      <c r="B78" s="33"/>
      <c r="C78" s="22" t="s">
        <v>169</v>
      </c>
      <c r="L78" s="33"/>
    </row>
    <row r="79" spans="2:12" s="1" customFormat="1" ht="6.95" customHeight="1" x14ac:dyDescent="0.2">
      <c r="B79" s="33"/>
      <c r="L79" s="33"/>
    </row>
    <row r="80" spans="2:12" s="1" customFormat="1" ht="12" customHeight="1" x14ac:dyDescent="0.2">
      <c r="B80" s="33"/>
      <c r="C80" s="28" t="s">
        <v>16</v>
      </c>
      <c r="L80" s="33"/>
    </row>
    <row r="81" spans="2:65" s="1" customFormat="1" ht="16.5" customHeight="1" x14ac:dyDescent="0.2">
      <c r="B81" s="33"/>
      <c r="E81" s="361" t="str">
        <f>E7</f>
        <v>PK Hořín – rekonstrukce svodidel VPK a MPK - DZS</v>
      </c>
      <c r="F81" s="362"/>
      <c r="G81" s="362"/>
      <c r="H81" s="362"/>
      <c r="L81" s="33"/>
    </row>
    <row r="82" spans="2:65" ht="12" customHeight="1" x14ac:dyDescent="0.2">
      <c r="B82" s="21"/>
      <c r="C82" s="28" t="s">
        <v>128</v>
      </c>
      <c r="L82" s="21"/>
    </row>
    <row r="83" spans="2:65" s="1" customFormat="1" ht="16.5" customHeight="1" x14ac:dyDescent="0.2">
      <c r="B83" s="33"/>
      <c r="E83" s="361" t="s">
        <v>591</v>
      </c>
      <c r="F83" s="360"/>
      <c r="G83" s="360"/>
      <c r="H83" s="360"/>
      <c r="L83" s="33"/>
    </row>
    <row r="84" spans="2:65" s="1" customFormat="1" ht="12" customHeight="1" x14ac:dyDescent="0.2">
      <c r="B84" s="33"/>
      <c r="C84" s="28" t="s">
        <v>137</v>
      </c>
      <c r="L84" s="33"/>
    </row>
    <row r="85" spans="2:65" s="1" customFormat="1" ht="16.5" customHeight="1" x14ac:dyDescent="0.2">
      <c r="B85" s="33"/>
      <c r="E85" s="340" t="str">
        <f>E11</f>
        <v>SO 02.2 - Oprava dolního svodidla VPK</v>
      </c>
      <c r="F85" s="360"/>
      <c r="G85" s="360"/>
      <c r="H85" s="360"/>
      <c r="L85" s="33"/>
    </row>
    <row r="86" spans="2:65" s="1" customFormat="1" ht="6.95" customHeight="1" x14ac:dyDescent="0.2">
      <c r="B86" s="33"/>
      <c r="L86" s="33"/>
    </row>
    <row r="87" spans="2:65" s="1" customFormat="1" ht="12" customHeight="1" x14ac:dyDescent="0.2">
      <c r="B87" s="33"/>
      <c r="C87" s="28" t="s">
        <v>21</v>
      </c>
      <c r="F87" s="26" t="str">
        <f>F14</f>
        <v>VD Vraňany – Hořín, objekt plavebních komor</v>
      </c>
      <c r="I87" s="28" t="s">
        <v>23</v>
      </c>
      <c r="J87" s="50" t="str">
        <f>IF(J14="","",J14)</f>
        <v>16. 1. 2026</v>
      </c>
      <c r="L87" s="33"/>
    </row>
    <row r="88" spans="2:65" s="1" customFormat="1" ht="6.95" customHeight="1" x14ac:dyDescent="0.2">
      <c r="B88" s="33"/>
      <c r="L88" s="33"/>
    </row>
    <row r="89" spans="2:65" s="1" customFormat="1" ht="15.2" customHeight="1" x14ac:dyDescent="0.2">
      <c r="B89" s="33"/>
      <c r="C89" s="28" t="s">
        <v>25</v>
      </c>
      <c r="F89" s="26" t="str">
        <f>E17</f>
        <v>Povodí Vltavy, státní podnik</v>
      </c>
      <c r="I89" s="28" t="s">
        <v>33</v>
      </c>
      <c r="J89" s="31" t="str">
        <f>E23</f>
        <v>AQUATIS a. s.</v>
      </c>
      <c r="L89" s="33"/>
    </row>
    <row r="90" spans="2:65" s="1" customFormat="1" ht="15.2" customHeight="1" x14ac:dyDescent="0.2">
      <c r="B90" s="33"/>
      <c r="C90" s="28" t="s">
        <v>31</v>
      </c>
      <c r="F90" s="26" t="str">
        <f>IF(E20="","",E20)</f>
        <v>Vyplň údaj</v>
      </c>
      <c r="I90" s="28" t="s">
        <v>38</v>
      </c>
      <c r="J90" s="31" t="str">
        <f>E26</f>
        <v>Ing. Jaroslav Hladík</v>
      </c>
      <c r="L90" s="33"/>
    </row>
    <row r="91" spans="2:65" s="1" customFormat="1" ht="10.35" customHeight="1" x14ac:dyDescent="0.2">
      <c r="B91" s="33"/>
      <c r="L91" s="33"/>
    </row>
    <row r="92" spans="2:65" s="10" customFormat="1" ht="29.25" customHeight="1" x14ac:dyDescent="0.2">
      <c r="B92" s="113"/>
      <c r="C92" s="114" t="s">
        <v>170</v>
      </c>
      <c r="D92" s="115" t="s">
        <v>61</v>
      </c>
      <c r="E92" s="115" t="s">
        <v>57</v>
      </c>
      <c r="F92" s="115" t="s">
        <v>58</v>
      </c>
      <c r="G92" s="115" t="s">
        <v>171</v>
      </c>
      <c r="H92" s="115" t="s">
        <v>172</v>
      </c>
      <c r="I92" s="115" t="s">
        <v>173</v>
      </c>
      <c r="J92" s="115" t="s">
        <v>158</v>
      </c>
      <c r="K92" s="116" t="s">
        <v>174</v>
      </c>
      <c r="L92" s="113"/>
      <c r="M92" s="57" t="s">
        <v>19</v>
      </c>
      <c r="N92" s="58" t="s">
        <v>46</v>
      </c>
      <c r="O92" s="58" t="s">
        <v>175</v>
      </c>
      <c r="P92" s="58" t="s">
        <v>176</v>
      </c>
      <c r="Q92" s="58" t="s">
        <v>177</v>
      </c>
      <c r="R92" s="58" t="s">
        <v>178</v>
      </c>
      <c r="S92" s="58" t="s">
        <v>179</v>
      </c>
      <c r="T92" s="59" t="s">
        <v>180</v>
      </c>
    </row>
    <row r="93" spans="2:65" s="1" customFormat="1" ht="22.9" customHeight="1" x14ac:dyDescent="0.25">
      <c r="B93" s="33"/>
      <c r="C93" s="62" t="s">
        <v>181</v>
      </c>
      <c r="J93" s="117">
        <f>BK93</f>
        <v>0</v>
      </c>
      <c r="L93" s="33"/>
      <c r="M93" s="60"/>
      <c r="N93" s="51"/>
      <c r="O93" s="51"/>
      <c r="P93" s="118">
        <f>P94+P118</f>
        <v>0</v>
      </c>
      <c r="Q93" s="51"/>
      <c r="R93" s="118">
        <f>R94+R118</f>
        <v>1.8442410000000002</v>
      </c>
      <c r="S93" s="51"/>
      <c r="T93" s="119">
        <f>T94+T118</f>
        <v>1.613661</v>
      </c>
      <c r="AT93" s="18" t="s">
        <v>75</v>
      </c>
      <c r="AU93" s="18" t="s">
        <v>159</v>
      </c>
      <c r="BK93" s="120">
        <f>BK94+BK118</f>
        <v>0</v>
      </c>
    </row>
    <row r="94" spans="2:65" s="11" customFormat="1" ht="25.9" customHeight="1" x14ac:dyDescent="0.2">
      <c r="B94" s="121"/>
      <c r="D94" s="122" t="s">
        <v>75</v>
      </c>
      <c r="E94" s="123" t="s">
        <v>182</v>
      </c>
      <c r="F94" s="123" t="s">
        <v>183</v>
      </c>
      <c r="I94" s="124"/>
      <c r="J94" s="125">
        <f>BK94</f>
        <v>0</v>
      </c>
      <c r="L94" s="121"/>
      <c r="M94" s="126"/>
      <c r="P94" s="127">
        <f>P95+P102+P105+P114</f>
        <v>0</v>
      </c>
      <c r="R94" s="127">
        <f>R95+R102+R105+R114</f>
        <v>1.0702800000000001</v>
      </c>
      <c r="T94" s="128">
        <f>T95+T102+T105+T114</f>
        <v>0</v>
      </c>
      <c r="AR94" s="122" t="s">
        <v>83</v>
      </c>
      <c r="AT94" s="129" t="s">
        <v>75</v>
      </c>
      <c r="AU94" s="129" t="s">
        <v>76</v>
      </c>
      <c r="AY94" s="122" t="s">
        <v>184</v>
      </c>
      <c r="BK94" s="130">
        <f>BK95+BK102+BK105+BK114</f>
        <v>0</v>
      </c>
    </row>
    <row r="95" spans="2:65" s="11" customFormat="1" ht="22.9" customHeight="1" x14ac:dyDescent="0.2">
      <c r="B95" s="121"/>
      <c r="D95" s="122" t="s">
        <v>75</v>
      </c>
      <c r="E95" s="131" t="s">
        <v>204</v>
      </c>
      <c r="F95" s="131" t="s">
        <v>273</v>
      </c>
      <c r="I95" s="124"/>
      <c r="J95" s="132">
        <f>BK95</f>
        <v>0</v>
      </c>
      <c r="L95" s="121"/>
      <c r="M95" s="126"/>
      <c r="P95" s="127">
        <f>SUM(P96:P101)</f>
        <v>0</v>
      </c>
      <c r="R95" s="127">
        <f>SUM(R96:R101)</f>
        <v>1.0702800000000001</v>
      </c>
      <c r="T95" s="128">
        <f>SUM(T96:T101)</f>
        <v>0</v>
      </c>
      <c r="AR95" s="122" t="s">
        <v>83</v>
      </c>
      <c r="AT95" s="129" t="s">
        <v>75</v>
      </c>
      <c r="AU95" s="129" t="s">
        <v>83</v>
      </c>
      <c r="AY95" s="122" t="s">
        <v>184</v>
      </c>
      <c r="BK95" s="130">
        <f>SUM(BK96:BK101)</f>
        <v>0</v>
      </c>
    </row>
    <row r="96" spans="2:65" s="1" customFormat="1" ht="16.5" customHeight="1" x14ac:dyDescent="0.2">
      <c r="B96" s="33"/>
      <c r="C96" s="133" t="s">
        <v>83</v>
      </c>
      <c r="D96" s="133" t="s">
        <v>186</v>
      </c>
      <c r="E96" s="134" t="s">
        <v>626</v>
      </c>
      <c r="F96" s="135" t="s">
        <v>627</v>
      </c>
      <c r="G96" s="136" t="s">
        <v>154</v>
      </c>
      <c r="H96" s="137">
        <v>13.5</v>
      </c>
      <c r="I96" s="138"/>
      <c r="J96" s="139">
        <f>ROUND(I96*H96,2)</f>
        <v>0</v>
      </c>
      <c r="K96" s="135" t="s">
        <v>189</v>
      </c>
      <c r="L96" s="33"/>
      <c r="M96" s="140" t="s">
        <v>19</v>
      </c>
      <c r="N96" s="141" t="s">
        <v>47</v>
      </c>
      <c r="P96" s="142">
        <f>O96*H96</f>
        <v>0</v>
      </c>
      <c r="Q96" s="142">
        <v>7.9280000000000003E-2</v>
      </c>
      <c r="R96" s="142">
        <f>Q96*H96</f>
        <v>1.0702800000000001</v>
      </c>
      <c r="S96" s="142">
        <v>0</v>
      </c>
      <c r="T96" s="143">
        <f>S96*H96</f>
        <v>0</v>
      </c>
      <c r="AR96" s="144" t="s">
        <v>190</v>
      </c>
      <c r="AT96" s="144" t="s">
        <v>186</v>
      </c>
      <c r="AU96" s="144" t="s">
        <v>85</v>
      </c>
      <c r="AY96" s="18" t="s">
        <v>184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83</v>
      </c>
      <c r="BK96" s="145">
        <f>ROUND(I96*H96,2)</f>
        <v>0</v>
      </c>
      <c r="BL96" s="18" t="s">
        <v>190</v>
      </c>
      <c r="BM96" s="144" t="s">
        <v>628</v>
      </c>
    </row>
    <row r="97" spans="2:65" s="1" customFormat="1" x14ac:dyDescent="0.2">
      <c r="B97" s="33"/>
      <c r="D97" s="146" t="s">
        <v>192</v>
      </c>
      <c r="F97" s="147" t="s">
        <v>629</v>
      </c>
      <c r="I97" s="148"/>
      <c r="L97" s="33"/>
      <c r="M97" s="149"/>
      <c r="T97" s="54"/>
      <c r="AT97" s="18" t="s">
        <v>192</v>
      </c>
      <c r="AU97" s="18" t="s">
        <v>85</v>
      </c>
    </row>
    <row r="98" spans="2:65" s="1" customFormat="1" x14ac:dyDescent="0.2">
      <c r="B98" s="33"/>
      <c r="D98" s="150" t="s">
        <v>194</v>
      </c>
      <c r="F98" s="151" t="s">
        <v>630</v>
      </c>
      <c r="I98" s="148"/>
      <c r="L98" s="33"/>
      <c r="M98" s="149"/>
      <c r="T98" s="54"/>
      <c r="AT98" s="18" t="s">
        <v>194</v>
      </c>
      <c r="AU98" s="18" t="s">
        <v>85</v>
      </c>
    </row>
    <row r="99" spans="2:65" s="1" customFormat="1" ht="19.5" x14ac:dyDescent="0.2">
      <c r="B99" s="33"/>
      <c r="D99" s="146" t="s">
        <v>278</v>
      </c>
      <c r="F99" s="182" t="s">
        <v>279</v>
      </c>
      <c r="I99" s="148"/>
      <c r="L99" s="33"/>
      <c r="M99" s="149"/>
      <c r="T99" s="54"/>
      <c r="AT99" s="18" t="s">
        <v>278</v>
      </c>
      <c r="AU99" s="18" t="s">
        <v>85</v>
      </c>
    </row>
    <row r="100" spans="2:65" s="13" customFormat="1" x14ac:dyDescent="0.2">
      <c r="B100" s="159"/>
      <c r="D100" s="146" t="s">
        <v>196</v>
      </c>
      <c r="E100" s="160" t="s">
        <v>19</v>
      </c>
      <c r="F100" s="161" t="s">
        <v>631</v>
      </c>
      <c r="H100" s="160" t="s">
        <v>19</v>
      </c>
      <c r="I100" s="162"/>
      <c r="L100" s="159"/>
      <c r="M100" s="163"/>
      <c r="T100" s="164"/>
      <c r="AT100" s="160" t="s">
        <v>196</v>
      </c>
      <c r="AU100" s="160" t="s">
        <v>85</v>
      </c>
      <c r="AV100" s="13" t="s">
        <v>83</v>
      </c>
      <c r="AW100" s="13" t="s">
        <v>37</v>
      </c>
      <c r="AX100" s="13" t="s">
        <v>76</v>
      </c>
      <c r="AY100" s="160" t="s">
        <v>184</v>
      </c>
    </row>
    <row r="101" spans="2:65" s="12" customFormat="1" x14ac:dyDescent="0.2">
      <c r="B101" s="152"/>
      <c r="D101" s="146" t="s">
        <v>196</v>
      </c>
      <c r="E101" s="153" t="s">
        <v>19</v>
      </c>
      <c r="F101" s="154" t="s">
        <v>632</v>
      </c>
      <c r="H101" s="155">
        <v>13.5</v>
      </c>
      <c r="I101" s="156"/>
      <c r="L101" s="152"/>
      <c r="M101" s="157"/>
      <c r="T101" s="158"/>
      <c r="AT101" s="153" t="s">
        <v>196</v>
      </c>
      <c r="AU101" s="153" t="s">
        <v>85</v>
      </c>
      <c r="AV101" s="12" t="s">
        <v>85</v>
      </c>
      <c r="AW101" s="12" t="s">
        <v>37</v>
      </c>
      <c r="AX101" s="12" t="s">
        <v>83</v>
      </c>
      <c r="AY101" s="153" t="s">
        <v>184</v>
      </c>
    </row>
    <row r="102" spans="2:65" s="11" customFormat="1" ht="22.9" customHeight="1" x14ac:dyDescent="0.2">
      <c r="B102" s="121"/>
      <c r="D102" s="122" t="s">
        <v>75</v>
      </c>
      <c r="E102" s="131" t="s">
        <v>259</v>
      </c>
      <c r="F102" s="131" t="s">
        <v>289</v>
      </c>
      <c r="I102" s="124"/>
      <c r="J102" s="132">
        <f>BK102</f>
        <v>0</v>
      </c>
      <c r="L102" s="121"/>
      <c r="M102" s="126"/>
      <c r="P102" s="127">
        <f>SUM(P103:P104)</f>
        <v>0</v>
      </c>
      <c r="R102" s="127">
        <f>SUM(R103:R104)</f>
        <v>0</v>
      </c>
      <c r="T102" s="128">
        <f>SUM(T103:T104)</f>
        <v>0</v>
      </c>
      <c r="AR102" s="122" t="s">
        <v>83</v>
      </c>
      <c r="AT102" s="129" t="s">
        <v>75</v>
      </c>
      <c r="AU102" s="129" t="s">
        <v>83</v>
      </c>
      <c r="AY102" s="122" t="s">
        <v>184</v>
      </c>
      <c r="BK102" s="130">
        <f>SUM(BK103:BK104)</f>
        <v>0</v>
      </c>
    </row>
    <row r="103" spans="2:65" s="1" customFormat="1" ht="24.2" customHeight="1" x14ac:dyDescent="0.2">
      <c r="B103" s="33"/>
      <c r="C103" s="133" t="s">
        <v>85</v>
      </c>
      <c r="D103" s="133" t="s">
        <v>186</v>
      </c>
      <c r="E103" s="134" t="s">
        <v>593</v>
      </c>
      <c r="F103" s="135" t="s">
        <v>321</v>
      </c>
      <c r="G103" s="136" t="s">
        <v>322</v>
      </c>
      <c r="H103" s="137">
        <v>1</v>
      </c>
      <c r="I103" s="138"/>
      <c r="J103" s="139">
        <f>ROUND(I103*H103,2)</f>
        <v>0</v>
      </c>
      <c r="K103" s="135" t="s">
        <v>19</v>
      </c>
      <c r="L103" s="33"/>
      <c r="M103" s="140" t="s">
        <v>19</v>
      </c>
      <c r="N103" s="141" t="s">
        <v>47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190</v>
      </c>
      <c r="AT103" s="144" t="s">
        <v>186</v>
      </c>
      <c r="AU103" s="144" t="s">
        <v>85</v>
      </c>
      <c r="AY103" s="18" t="s">
        <v>184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83</v>
      </c>
      <c r="BK103" s="145">
        <f>ROUND(I103*H103,2)</f>
        <v>0</v>
      </c>
      <c r="BL103" s="18" t="s">
        <v>190</v>
      </c>
      <c r="BM103" s="144" t="s">
        <v>633</v>
      </c>
    </row>
    <row r="104" spans="2:65" s="1" customFormat="1" ht="19.5" x14ac:dyDescent="0.2">
      <c r="B104" s="33"/>
      <c r="D104" s="146" t="s">
        <v>192</v>
      </c>
      <c r="F104" s="147" t="s">
        <v>321</v>
      </c>
      <c r="I104" s="148"/>
      <c r="L104" s="33"/>
      <c r="M104" s="149"/>
      <c r="T104" s="54"/>
      <c r="AT104" s="18" t="s">
        <v>192</v>
      </c>
      <c r="AU104" s="18" t="s">
        <v>85</v>
      </c>
    </row>
    <row r="105" spans="2:65" s="11" customFormat="1" ht="22.9" customHeight="1" x14ac:dyDescent="0.2">
      <c r="B105" s="121"/>
      <c r="D105" s="122" t="s">
        <v>75</v>
      </c>
      <c r="E105" s="131" t="s">
        <v>351</v>
      </c>
      <c r="F105" s="131" t="s">
        <v>352</v>
      </c>
      <c r="I105" s="124"/>
      <c r="J105" s="132">
        <f>BK105</f>
        <v>0</v>
      </c>
      <c r="L105" s="121"/>
      <c r="M105" s="126"/>
      <c r="P105" s="127">
        <f>SUM(P106:P113)</f>
        <v>0</v>
      </c>
      <c r="R105" s="127">
        <f>SUM(R106:R113)</f>
        <v>0</v>
      </c>
      <c r="T105" s="128">
        <f>SUM(T106:T113)</f>
        <v>0</v>
      </c>
      <c r="AR105" s="122" t="s">
        <v>83</v>
      </c>
      <c r="AT105" s="129" t="s">
        <v>75</v>
      </c>
      <c r="AU105" s="129" t="s">
        <v>83</v>
      </c>
      <c r="AY105" s="122" t="s">
        <v>184</v>
      </c>
      <c r="BK105" s="130">
        <f>SUM(BK106:BK113)</f>
        <v>0</v>
      </c>
    </row>
    <row r="106" spans="2:65" s="1" customFormat="1" ht="16.5" customHeight="1" x14ac:dyDescent="0.2">
      <c r="B106" s="33"/>
      <c r="C106" s="133" t="s">
        <v>204</v>
      </c>
      <c r="D106" s="133" t="s">
        <v>186</v>
      </c>
      <c r="E106" s="134" t="s">
        <v>361</v>
      </c>
      <c r="F106" s="135" t="s">
        <v>362</v>
      </c>
      <c r="G106" s="136" t="s">
        <v>150</v>
      </c>
      <c r="H106" s="137">
        <v>0.84</v>
      </c>
      <c r="I106" s="138"/>
      <c r="J106" s="139">
        <f>ROUND(I106*H106,2)</f>
        <v>0</v>
      </c>
      <c r="K106" s="135" t="s">
        <v>19</v>
      </c>
      <c r="L106" s="33"/>
      <c r="M106" s="140" t="s">
        <v>19</v>
      </c>
      <c r="N106" s="141" t="s">
        <v>47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190</v>
      </c>
      <c r="AT106" s="144" t="s">
        <v>186</v>
      </c>
      <c r="AU106" s="144" t="s">
        <v>85</v>
      </c>
      <c r="AY106" s="18" t="s">
        <v>184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83</v>
      </c>
      <c r="BK106" s="145">
        <f>ROUND(I106*H106,2)</f>
        <v>0</v>
      </c>
      <c r="BL106" s="18" t="s">
        <v>190</v>
      </c>
      <c r="BM106" s="144" t="s">
        <v>634</v>
      </c>
    </row>
    <row r="107" spans="2:65" s="1" customFormat="1" ht="19.5" x14ac:dyDescent="0.2">
      <c r="B107" s="33"/>
      <c r="D107" s="146" t="s">
        <v>192</v>
      </c>
      <c r="F107" s="147" t="s">
        <v>364</v>
      </c>
      <c r="I107" s="148"/>
      <c r="L107" s="33"/>
      <c r="M107" s="149"/>
      <c r="T107" s="54"/>
      <c r="AT107" s="18" t="s">
        <v>192</v>
      </c>
      <c r="AU107" s="18" t="s">
        <v>85</v>
      </c>
    </row>
    <row r="108" spans="2:65" s="12" customFormat="1" x14ac:dyDescent="0.2">
      <c r="B108" s="152"/>
      <c r="D108" s="146" t="s">
        <v>196</v>
      </c>
      <c r="E108" s="153" t="s">
        <v>19</v>
      </c>
      <c r="F108" s="154" t="s">
        <v>380</v>
      </c>
      <c r="H108" s="155">
        <v>0.84</v>
      </c>
      <c r="I108" s="156"/>
      <c r="L108" s="152"/>
      <c r="M108" s="157"/>
      <c r="T108" s="158"/>
      <c r="AT108" s="153" t="s">
        <v>196</v>
      </c>
      <c r="AU108" s="153" t="s">
        <v>85</v>
      </c>
      <c r="AV108" s="12" t="s">
        <v>85</v>
      </c>
      <c r="AW108" s="12" t="s">
        <v>37</v>
      </c>
      <c r="AX108" s="12" t="s">
        <v>76</v>
      </c>
      <c r="AY108" s="153" t="s">
        <v>184</v>
      </c>
    </row>
    <row r="109" spans="2:65" s="14" customFormat="1" x14ac:dyDescent="0.2">
      <c r="B109" s="165"/>
      <c r="D109" s="146" t="s">
        <v>196</v>
      </c>
      <c r="E109" s="166" t="s">
        <v>148</v>
      </c>
      <c r="F109" s="167" t="s">
        <v>214</v>
      </c>
      <c r="H109" s="168">
        <v>0.84</v>
      </c>
      <c r="I109" s="169"/>
      <c r="L109" s="165"/>
      <c r="M109" s="170"/>
      <c r="T109" s="171"/>
      <c r="AT109" s="166" t="s">
        <v>196</v>
      </c>
      <c r="AU109" s="166" t="s">
        <v>85</v>
      </c>
      <c r="AV109" s="14" t="s">
        <v>190</v>
      </c>
      <c r="AW109" s="14" t="s">
        <v>37</v>
      </c>
      <c r="AX109" s="14" t="s">
        <v>83</v>
      </c>
      <c r="AY109" s="166" t="s">
        <v>184</v>
      </c>
    </row>
    <row r="110" spans="2:65" s="1" customFormat="1" ht="16.5" customHeight="1" x14ac:dyDescent="0.2">
      <c r="B110" s="33"/>
      <c r="C110" s="133" t="s">
        <v>190</v>
      </c>
      <c r="D110" s="133" t="s">
        <v>186</v>
      </c>
      <c r="E110" s="134" t="s">
        <v>387</v>
      </c>
      <c r="F110" s="135" t="s">
        <v>388</v>
      </c>
      <c r="G110" s="136" t="s">
        <v>150</v>
      </c>
      <c r="H110" s="137">
        <v>0.84</v>
      </c>
      <c r="I110" s="138"/>
      <c r="J110" s="139">
        <f>ROUND(I110*H110,2)</f>
        <v>0</v>
      </c>
      <c r="K110" s="135" t="s">
        <v>19</v>
      </c>
      <c r="L110" s="33"/>
      <c r="M110" s="140" t="s">
        <v>19</v>
      </c>
      <c r="N110" s="141" t="s">
        <v>47</v>
      </c>
      <c r="P110" s="142">
        <f>O110*H110</f>
        <v>0</v>
      </c>
      <c r="Q110" s="142">
        <v>0</v>
      </c>
      <c r="R110" s="142">
        <f>Q110*H110</f>
        <v>0</v>
      </c>
      <c r="S110" s="142">
        <v>0</v>
      </c>
      <c r="T110" s="143">
        <f>S110*H110</f>
        <v>0</v>
      </c>
      <c r="AR110" s="144" t="s">
        <v>190</v>
      </c>
      <c r="AT110" s="144" t="s">
        <v>186</v>
      </c>
      <c r="AU110" s="144" t="s">
        <v>85</v>
      </c>
      <c r="AY110" s="18" t="s">
        <v>184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8" t="s">
        <v>83</v>
      </c>
      <c r="BK110" s="145">
        <f>ROUND(I110*H110,2)</f>
        <v>0</v>
      </c>
      <c r="BL110" s="18" t="s">
        <v>190</v>
      </c>
      <c r="BM110" s="144" t="s">
        <v>635</v>
      </c>
    </row>
    <row r="111" spans="2:65" s="1" customFormat="1" ht="29.25" x14ac:dyDescent="0.2">
      <c r="B111" s="33"/>
      <c r="D111" s="146" t="s">
        <v>192</v>
      </c>
      <c r="F111" s="147" t="s">
        <v>390</v>
      </c>
      <c r="I111" s="148"/>
      <c r="L111" s="33"/>
      <c r="M111" s="149"/>
      <c r="T111" s="54"/>
      <c r="AT111" s="18" t="s">
        <v>192</v>
      </c>
      <c r="AU111" s="18" t="s">
        <v>85</v>
      </c>
    </row>
    <row r="112" spans="2:65" s="1" customFormat="1" ht="19.5" x14ac:dyDescent="0.2">
      <c r="B112" s="33"/>
      <c r="D112" s="146" t="s">
        <v>278</v>
      </c>
      <c r="F112" s="182" t="s">
        <v>391</v>
      </c>
      <c r="I112" s="148"/>
      <c r="L112" s="33"/>
      <c r="M112" s="149"/>
      <c r="T112" s="54"/>
      <c r="AT112" s="18" t="s">
        <v>278</v>
      </c>
      <c r="AU112" s="18" t="s">
        <v>85</v>
      </c>
    </row>
    <row r="113" spans="2:65" s="12" customFormat="1" x14ac:dyDescent="0.2">
      <c r="B113" s="152"/>
      <c r="D113" s="146" t="s">
        <v>196</v>
      </c>
      <c r="E113" s="153" t="s">
        <v>19</v>
      </c>
      <c r="F113" s="154" t="s">
        <v>148</v>
      </c>
      <c r="H113" s="155">
        <v>0.84</v>
      </c>
      <c r="I113" s="156"/>
      <c r="L113" s="152"/>
      <c r="M113" s="157"/>
      <c r="T113" s="158"/>
      <c r="AT113" s="153" t="s">
        <v>196</v>
      </c>
      <c r="AU113" s="153" t="s">
        <v>85</v>
      </c>
      <c r="AV113" s="12" t="s">
        <v>85</v>
      </c>
      <c r="AW113" s="12" t="s">
        <v>37</v>
      </c>
      <c r="AX113" s="12" t="s">
        <v>83</v>
      </c>
      <c r="AY113" s="153" t="s">
        <v>184</v>
      </c>
    </row>
    <row r="114" spans="2:65" s="11" customFormat="1" ht="22.9" customHeight="1" x14ac:dyDescent="0.2">
      <c r="B114" s="121"/>
      <c r="D114" s="122" t="s">
        <v>75</v>
      </c>
      <c r="E114" s="131" t="s">
        <v>392</v>
      </c>
      <c r="F114" s="131" t="s">
        <v>393</v>
      </c>
      <c r="I114" s="124"/>
      <c r="J114" s="132">
        <f>BK114</f>
        <v>0</v>
      </c>
      <c r="L114" s="121"/>
      <c r="M114" s="126"/>
      <c r="P114" s="127">
        <f>SUM(P115:P117)</f>
        <v>0</v>
      </c>
      <c r="R114" s="127">
        <f>SUM(R115:R117)</f>
        <v>0</v>
      </c>
      <c r="T114" s="128">
        <f>SUM(T115:T117)</f>
        <v>0</v>
      </c>
      <c r="AR114" s="122" t="s">
        <v>83</v>
      </c>
      <c r="AT114" s="129" t="s">
        <v>75</v>
      </c>
      <c r="AU114" s="129" t="s">
        <v>83</v>
      </c>
      <c r="AY114" s="122" t="s">
        <v>184</v>
      </c>
      <c r="BK114" s="130">
        <f>SUM(BK115:BK117)</f>
        <v>0</v>
      </c>
    </row>
    <row r="115" spans="2:65" s="1" customFormat="1" ht="16.5" customHeight="1" x14ac:dyDescent="0.2">
      <c r="B115" s="33"/>
      <c r="C115" s="133" t="s">
        <v>224</v>
      </c>
      <c r="D115" s="133" t="s">
        <v>186</v>
      </c>
      <c r="E115" s="134" t="s">
        <v>395</v>
      </c>
      <c r="F115" s="135" t="s">
        <v>396</v>
      </c>
      <c r="G115" s="136" t="s">
        <v>150</v>
      </c>
      <c r="H115" s="137">
        <v>1.07</v>
      </c>
      <c r="I115" s="138"/>
      <c r="J115" s="139">
        <f>ROUND(I115*H115,2)</f>
        <v>0</v>
      </c>
      <c r="K115" s="135" t="s">
        <v>189</v>
      </c>
      <c r="L115" s="33"/>
      <c r="M115" s="140" t="s">
        <v>19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190</v>
      </c>
      <c r="AT115" s="144" t="s">
        <v>186</v>
      </c>
      <c r="AU115" s="144" t="s">
        <v>85</v>
      </c>
      <c r="AY115" s="18" t="s">
        <v>184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190</v>
      </c>
      <c r="BM115" s="144" t="s">
        <v>636</v>
      </c>
    </row>
    <row r="116" spans="2:65" s="1" customFormat="1" x14ac:dyDescent="0.2">
      <c r="B116" s="33"/>
      <c r="D116" s="146" t="s">
        <v>192</v>
      </c>
      <c r="F116" s="147" t="s">
        <v>398</v>
      </c>
      <c r="I116" s="148"/>
      <c r="L116" s="33"/>
      <c r="M116" s="149"/>
      <c r="T116" s="54"/>
      <c r="AT116" s="18" t="s">
        <v>192</v>
      </c>
      <c r="AU116" s="18" t="s">
        <v>85</v>
      </c>
    </row>
    <row r="117" spans="2:65" s="1" customFormat="1" x14ac:dyDescent="0.2">
      <c r="B117" s="33"/>
      <c r="D117" s="150" t="s">
        <v>194</v>
      </c>
      <c r="F117" s="151" t="s">
        <v>399</v>
      </c>
      <c r="I117" s="148"/>
      <c r="L117" s="33"/>
      <c r="M117" s="149"/>
      <c r="T117" s="54"/>
      <c r="AT117" s="18" t="s">
        <v>194</v>
      </c>
      <c r="AU117" s="18" t="s">
        <v>85</v>
      </c>
    </row>
    <row r="118" spans="2:65" s="11" customFormat="1" ht="25.9" customHeight="1" x14ac:dyDescent="0.2">
      <c r="B118" s="121"/>
      <c r="D118" s="122" t="s">
        <v>75</v>
      </c>
      <c r="E118" s="123" t="s">
        <v>400</v>
      </c>
      <c r="F118" s="123" t="s">
        <v>401</v>
      </c>
      <c r="I118" s="124"/>
      <c r="J118" s="125">
        <f>BK118</f>
        <v>0</v>
      </c>
      <c r="L118" s="121"/>
      <c r="M118" s="126"/>
      <c r="P118" s="127">
        <f>P119+P127</f>
        <v>0</v>
      </c>
      <c r="R118" s="127">
        <f>R119+R127</f>
        <v>0.77396100000000001</v>
      </c>
      <c r="T118" s="128">
        <f>T119+T127</f>
        <v>1.613661</v>
      </c>
      <c r="AR118" s="122" t="s">
        <v>85</v>
      </c>
      <c r="AT118" s="129" t="s">
        <v>75</v>
      </c>
      <c r="AU118" s="129" t="s">
        <v>76</v>
      </c>
      <c r="AY118" s="122" t="s">
        <v>184</v>
      </c>
      <c r="BK118" s="130">
        <f>BK119+BK127</f>
        <v>0</v>
      </c>
    </row>
    <row r="119" spans="2:65" s="11" customFormat="1" ht="22.9" customHeight="1" x14ac:dyDescent="0.2">
      <c r="B119" s="121"/>
      <c r="D119" s="122" t="s">
        <v>75</v>
      </c>
      <c r="E119" s="131" t="s">
        <v>402</v>
      </c>
      <c r="F119" s="131" t="s">
        <v>403</v>
      </c>
      <c r="I119" s="124"/>
      <c r="J119" s="132">
        <f>BK119</f>
        <v>0</v>
      </c>
      <c r="L119" s="121"/>
      <c r="M119" s="126"/>
      <c r="P119" s="127">
        <f>SUM(P120:P126)</f>
        <v>0</v>
      </c>
      <c r="R119" s="127">
        <f>SUM(R120:R126)</f>
        <v>0</v>
      </c>
      <c r="T119" s="128">
        <f>SUM(T120:T126)</f>
        <v>0.83970000000000011</v>
      </c>
      <c r="AR119" s="122" t="s">
        <v>85</v>
      </c>
      <c r="AT119" s="129" t="s">
        <v>75</v>
      </c>
      <c r="AU119" s="129" t="s">
        <v>83</v>
      </c>
      <c r="AY119" s="122" t="s">
        <v>184</v>
      </c>
      <c r="BK119" s="130">
        <f>SUM(BK120:BK126)</f>
        <v>0</v>
      </c>
    </row>
    <row r="120" spans="2:65" s="1" customFormat="1" ht="16.5" customHeight="1" x14ac:dyDescent="0.2">
      <c r="B120" s="33"/>
      <c r="C120" s="133" t="s">
        <v>233</v>
      </c>
      <c r="D120" s="133" t="s">
        <v>186</v>
      </c>
      <c r="E120" s="134" t="s">
        <v>482</v>
      </c>
      <c r="F120" s="135" t="s">
        <v>483</v>
      </c>
      <c r="G120" s="136" t="s">
        <v>113</v>
      </c>
      <c r="H120" s="137">
        <v>839.7</v>
      </c>
      <c r="I120" s="138"/>
      <c r="J120" s="139">
        <f>ROUND(I120*H120,2)</f>
        <v>0</v>
      </c>
      <c r="K120" s="135" t="s">
        <v>189</v>
      </c>
      <c r="L120" s="33"/>
      <c r="M120" s="140" t="s">
        <v>19</v>
      </c>
      <c r="N120" s="141" t="s">
        <v>47</v>
      </c>
      <c r="P120" s="142">
        <f>O120*H120</f>
        <v>0</v>
      </c>
      <c r="Q120" s="142">
        <v>0</v>
      </c>
      <c r="R120" s="142">
        <f>Q120*H120</f>
        <v>0</v>
      </c>
      <c r="S120" s="142">
        <v>1E-3</v>
      </c>
      <c r="T120" s="143">
        <f>S120*H120</f>
        <v>0.83970000000000011</v>
      </c>
      <c r="AR120" s="144" t="s">
        <v>313</v>
      </c>
      <c r="AT120" s="144" t="s">
        <v>186</v>
      </c>
      <c r="AU120" s="144" t="s">
        <v>85</v>
      </c>
      <c r="AY120" s="18" t="s">
        <v>184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83</v>
      </c>
      <c r="BK120" s="145">
        <f>ROUND(I120*H120,2)</f>
        <v>0</v>
      </c>
      <c r="BL120" s="18" t="s">
        <v>313</v>
      </c>
      <c r="BM120" s="144" t="s">
        <v>637</v>
      </c>
    </row>
    <row r="121" spans="2:65" s="1" customFormat="1" x14ac:dyDescent="0.2">
      <c r="B121" s="33"/>
      <c r="D121" s="146" t="s">
        <v>192</v>
      </c>
      <c r="F121" s="147" t="s">
        <v>485</v>
      </c>
      <c r="I121" s="148"/>
      <c r="L121" s="33"/>
      <c r="M121" s="149"/>
      <c r="T121" s="54"/>
      <c r="AT121" s="18" t="s">
        <v>192</v>
      </c>
      <c r="AU121" s="18" t="s">
        <v>85</v>
      </c>
    </row>
    <row r="122" spans="2:65" s="1" customFormat="1" x14ac:dyDescent="0.2">
      <c r="B122" s="33"/>
      <c r="D122" s="150" t="s">
        <v>194</v>
      </c>
      <c r="F122" s="151" t="s">
        <v>486</v>
      </c>
      <c r="I122" s="148"/>
      <c r="L122" s="33"/>
      <c r="M122" s="149"/>
      <c r="T122" s="54"/>
      <c r="AT122" s="18" t="s">
        <v>194</v>
      </c>
      <c r="AU122" s="18" t="s">
        <v>85</v>
      </c>
    </row>
    <row r="123" spans="2:65" s="1" customFormat="1" ht="19.5" x14ac:dyDescent="0.2">
      <c r="B123" s="33"/>
      <c r="D123" s="146" t="s">
        <v>278</v>
      </c>
      <c r="F123" s="182" t="s">
        <v>465</v>
      </c>
      <c r="I123" s="148"/>
      <c r="L123" s="33"/>
      <c r="M123" s="149"/>
      <c r="T123" s="54"/>
      <c r="AT123" s="18" t="s">
        <v>278</v>
      </c>
      <c r="AU123" s="18" t="s">
        <v>85</v>
      </c>
    </row>
    <row r="124" spans="2:65" s="13" customFormat="1" x14ac:dyDescent="0.2">
      <c r="B124" s="159"/>
      <c r="D124" s="146" t="s">
        <v>196</v>
      </c>
      <c r="E124" s="160" t="s">
        <v>19</v>
      </c>
      <c r="F124" s="161" t="s">
        <v>487</v>
      </c>
      <c r="H124" s="160" t="s">
        <v>19</v>
      </c>
      <c r="I124" s="162"/>
      <c r="L124" s="159"/>
      <c r="M124" s="163"/>
      <c r="T124" s="164"/>
      <c r="AT124" s="160" t="s">
        <v>196</v>
      </c>
      <c r="AU124" s="160" t="s">
        <v>85</v>
      </c>
      <c r="AV124" s="13" t="s">
        <v>83</v>
      </c>
      <c r="AW124" s="13" t="s">
        <v>37</v>
      </c>
      <c r="AX124" s="13" t="s">
        <v>76</v>
      </c>
      <c r="AY124" s="160" t="s">
        <v>184</v>
      </c>
    </row>
    <row r="125" spans="2:65" s="12" customFormat="1" x14ac:dyDescent="0.2">
      <c r="B125" s="152"/>
      <c r="D125" s="146" t="s">
        <v>196</v>
      </c>
      <c r="E125" s="153" t="s">
        <v>19</v>
      </c>
      <c r="F125" s="154" t="s">
        <v>638</v>
      </c>
      <c r="H125" s="155">
        <v>839.7</v>
      </c>
      <c r="I125" s="156"/>
      <c r="L125" s="152"/>
      <c r="M125" s="157"/>
      <c r="T125" s="158"/>
      <c r="AT125" s="153" t="s">
        <v>196</v>
      </c>
      <c r="AU125" s="153" t="s">
        <v>85</v>
      </c>
      <c r="AV125" s="12" t="s">
        <v>85</v>
      </c>
      <c r="AW125" s="12" t="s">
        <v>37</v>
      </c>
      <c r="AX125" s="12" t="s">
        <v>76</v>
      </c>
      <c r="AY125" s="153" t="s">
        <v>184</v>
      </c>
    </row>
    <row r="126" spans="2:65" s="14" customFormat="1" x14ac:dyDescent="0.2">
      <c r="B126" s="165"/>
      <c r="D126" s="146" t="s">
        <v>196</v>
      </c>
      <c r="E126" s="166" t="s">
        <v>116</v>
      </c>
      <c r="F126" s="167" t="s">
        <v>214</v>
      </c>
      <c r="H126" s="168">
        <v>839.7</v>
      </c>
      <c r="I126" s="169"/>
      <c r="L126" s="165"/>
      <c r="M126" s="170"/>
      <c r="T126" s="171"/>
      <c r="AT126" s="166" t="s">
        <v>196</v>
      </c>
      <c r="AU126" s="166" t="s">
        <v>85</v>
      </c>
      <c r="AV126" s="14" t="s">
        <v>190</v>
      </c>
      <c r="AW126" s="14" t="s">
        <v>37</v>
      </c>
      <c r="AX126" s="14" t="s">
        <v>83</v>
      </c>
      <c r="AY126" s="166" t="s">
        <v>184</v>
      </c>
    </row>
    <row r="127" spans="2:65" s="11" customFormat="1" ht="22.9" customHeight="1" x14ac:dyDescent="0.2">
      <c r="B127" s="121"/>
      <c r="D127" s="122" t="s">
        <v>75</v>
      </c>
      <c r="E127" s="131" t="s">
        <v>497</v>
      </c>
      <c r="F127" s="131" t="s">
        <v>498</v>
      </c>
      <c r="I127" s="124"/>
      <c r="J127" s="132">
        <f>BK127</f>
        <v>0</v>
      </c>
      <c r="L127" s="121"/>
      <c r="M127" s="126"/>
      <c r="P127" s="127">
        <f>SUM(P128:P155)</f>
        <v>0</v>
      </c>
      <c r="R127" s="127">
        <f>SUM(R128:R155)</f>
        <v>0.77396100000000001</v>
      </c>
      <c r="T127" s="128">
        <f>SUM(T128:T155)</f>
        <v>0.77396100000000001</v>
      </c>
      <c r="AR127" s="122" t="s">
        <v>85</v>
      </c>
      <c r="AT127" s="129" t="s">
        <v>75</v>
      </c>
      <c r="AU127" s="129" t="s">
        <v>83</v>
      </c>
      <c r="AY127" s="122" t="s">
        <v>184</v>
      </c>
      <c r="BK127" s="130">
        <f>SUM(BK128:BK155)</f>
        <v>0</v>
      </c>
    </row>
    <row r="128" spans="2:65" s="1" customFormat="1" ht="16.5" customHeight="1" x14ac:dyDescent="0.2">
      <c r="B128" s="33"/>
      <c r="C128" s="133" t="s">
        <v>242</v>
      </c>
      <c r="D128" s="133" t="s">
        <v>186</v>
      </c>
      <c r="E128" s="134" t="s">
        <v>595</v>
      </c>
      <c r="F128" s="135" t="s">
        <v>596</v>
      </c>
      <c r="G128" s="136" t="s">
        <v>131</v>
      </c>
      <c r="H128" s="137">
        <v>12.57</v>
      </c>
      <c r="I128" s="138"/>
      <c r="J128" s="139">
        <f>ROUND(I128*H128,2)</f>
        <v>0</v>
      </c>
      <c r="K128" s="135" t="s">
        <v>19</v>
      </c>
      <c r="L128" s="33"/>
      <c r="M128" s="140" t="s">
        <v>19</v>
      </c>
      <c r="N128" s="141" t="s">
        <v>47</v>
      </c>
      <c r="P128" s="142">
        <f>O128*H128</f>
        <v>0</v>
      </c>
      <c r="Q128" s="142">
        <v>0.02</v>
      </c>
      <c r="R128" s="142">
        <f>Q128*H128</f>
        <v>0.25140000000000001</v>
      </c>
      <c r="S128" s="142">
        <v>0.02</v>
      </c>
      <c r="T128" s="143">
        <f>S128*H128</f>
        <v>0.25140000000000001</v>
      </c>
      <c r="AR128" s="144" t="s">
        <v>313</v>
      </c>
      <c r="AT128" s="144" t="s">
        <v>186</v>
      </c>
      <c r="AU128" s="144" t="s">
        <v>85</v>
      </c>
      <c r="AY128" s="18" t="s">
        <v>184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83</v>
      </c>
      <c r="BK128" s="145">
        <f>ROUND(I128*H128,2)</f>
        <v>0</v>
      </c>
      <c r="BL128" s="18" t="s">
        <v>313</v>
      </c>
      <c r="BM128" s="144" t="s">
        <v>639</v>
      </c>
    </row>
    <row r="129" spans="2:65" s="1" customFormat="1" ht="19.5" x14ac:dyDescent="0.2">
      <c r="B129" s="33"/>
      <c r="D129" s="146" t="s">
        <v>192</v>
      </c>
      <c r="F129" s="147" t="s">
        <v>598</v>
      </c>
      <c r="I129" s="148"/>
      <c r="L129" s="33"/>
      <c r="M129" s="149"/>
      <c r="T129" s="54"/>
      <c r="AT129" s="18" t="s">
        <v>192</v>
      </c>
      <c r="AU129" s="18" t="s">
        <v>85</v>
      </c>
    </row>
    <row r="130" spans="2:65" s="12" customFormat="1" x14ac:dyDescent="0.2">
      <c r="B130" s="152"/>
      <c r="D130" s="146" t="s">
        <v>196</v>
      </c>
      <c r="E130" s="153" t="s">
        <v>19</v>
      </c>
      <c r="F130" s="154" t="s">
        <v>588</v>
      </c>
      <c r="H130" s="155">
        <v>12.57</v>
      </c>
      <c r="I130" s="156"/>
      <c r="L130" s="152"/>
      <c r="M130" s="157"/>
      <c r="T130" s="158"/>
      <c r="AT130" s="153" t="s">
        <v>196</v>
      </c>
      <c r="AU130" s="153" t="s">
        <v>85</v>
      </c>
      <c r="AV130" s="12" t="s">
        <v>85</v>
      </c>
      <c r="AW130" s="12" t="s">
        <v>37</v>
      </c>
      <c r="AX130" s="12" t="s">
        <v>83</v>
      </c>
      <c r="AY130" s="153" t="s">
        <v>184</v>
      </c>
    </row>
    <row r="131" spans="2:65" s="1" customFormat="1" ht="16.5" customHeight="1" x14ac:dyDescent="0.2">
      <c r="B131" s="33"/>
      <c r="C131" s="133" t="s">
        <v>228</v>
      </c>
      <c r="D131" s="133" t="s">
        <v>186</v>
      </c>
      <c r="E131" s="134" t="s">
        <v>599</v>
      </c>
      <c r="F131" s="135" t="s">
        <v>600</v>
      </c>
      <c r="G131" s="136" t="s">
        <v>131</v>
      </c>
      <c r="H131" s="137">
        <v>25.65</v>
      </c>
      <c r="I131" s="138"/>
      <c r="J131" s="139">
        <f>ROUND(I131*H131,2)</f>
        <v>0</v>
      </c>
      <c r="K131" s="135" t="s">
        <v>19</v>
      </c>
      <c r="L131" s="33"/>
      <c r="M131" s="140" t="s">
        <v>19</v>
      </c>
      <c r="N131" s="141" t="s">
        <v>47</v>
      </c>
      <c r="P131" s="142">
        <f>O131*H131</f>
        <v>0</v>
      </c>
      <c r="Q131" s="142">
        <v>1.2999999999999999E-2</v>
      </c>
      <c r="R131" s="142">
        <f>Q131*H131</f>
        <v>0.33344999999999997</v>
      </c>
      <c r="S131" s="142">
        <v>1.2999999999999999E-2</v>
      </c>
      <c r="T131" s="143">
        <f>S131*H131</f>
        <v>0.33344999999999997</v>
      </c>
      <c r="AR131" s="144" t="s">
        <v>313</v>
      </c>
      <c r="AT131" s="144" t="s">
        <v>186</v>
      </c>
      <c r="AU131" s="144" t="s">
        <v>85</v>
      </c>
      <c r="AY131" s="18" t="s">
        <v>184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8" t="s">
        <v>83</v>
      </c>
      <c r="BK131" s="145">
        <f>ROUND(I131*H131,2)</f>
        <v>0</v>
      </c>
      <c r="BL131" s="18" t="s">
        <v>313</v>
      </c>
      <c r="BM131" s="144" t="s">
        <v>640</v>
      </c>
    </row>
    <row r="132" spans="2:65" s="1" customFormat="1" ht="19.5" x14ac:dyDescent="0.2">
      <c r="B132" s="33"/>
      <c r="D132" s="146" t="s">
        <v>192</v>
      </c>
      <c r="F132" s="147" t="s">
        <v>602</v>
      </c>
      <c r="I132" s="148"/>
      <c r="L132" s="33"/>
      <c r="M132" s="149"/>
      <c r="T132" s="54"/>
      <c r="AT132" s="18" t="s">
        <v>192</v>
      </c>
      <c r="AU132" s="18" t="s">
        <v>85</v>
      </c>
    </row>
    <row r="133" spans="2:65" s="12" customFormat="1" x14ac:dyDescent="0.2">
      <c r="B133" s="152"/>
      <c r="D133" s="146" t="s">
        <v>196</v>
      </c>
      <c r="E133" s="153" t="s">
        <v>19</v>
      </c>
      <c r="F133" s="154" t="s">
        <v>138</v>
      </c>
      <c r="H133" s="155">
        <v>25.65</v>
      </c>
      <c r="I133" s="156"/>
      <c r="L133" s="152"/>
      <c r="M133" s="157"/>
      <c r="T133" s="158"/>
      <c r="AT133" s="153" t="s">
        <v>196</v>
      </c>
      <c r="AU133" s="153" t="s">
        <v>85</v>
      </c>
      <c r="AV133" s="12" t="s">
        <v>85</v>
      </c>
      <c r="AW133" s="12" t="s">
        <v>37</v>
      </c>
      <c r="AX133" s="12" t="s">
        <v>83</v>
      </c>
      <c r="AY133" s="153" t="s">
        <v>184</v>
      </c>
    </row>
    <row r="134" spans="2:65" s="1" customFormat="1" ht="16.5" customHeight="1" x14ac:dyDescent="0.2">
      <c r="B134" s="33"/>
      <c r="C134" s="133" t="s">
        <v>259</v>
      </c>
      <c r="D134" s="133" t="s">
        <v>186</v>
      </c>
      <c r="E134" s="134" t="s">
        <v>641</v>
      </c>
      <c r="F134" s="135" t="s">
        <v>642</v>
      </c>
      <c r="G134" s="136" t="s">
        <v>131</v>
      </c>
      <c r="H134" s="137">
        <v>14.547000000000001</v>
      </c>
      <c r="I134" s="138"/>
      <c r="J134" s="139">
        <f>ROUND(I134*H134,2)</f>
        <v>0</v>
      </c>
      <c r="K134" s="135" t="s">
        <v>19</v>
      </c>
      <c r="L134" s="33"/>
      <c r="M134" s="140" t="s">
        <v>19</v>
      </c>
      <c r="N134" s="141" t="s">
        <v>47</v>
      </c>
      <c r="P134" s="142">
        <f>O134*H134</f>
        <v>0</v>
      </c>
      <c r="Q134" s="142">
        <v>1.2999999999999999E-2</v>
      </c>
      <c r="R134" s="142">
        <f>Q134*H134</f>
        <v>0.189111</v>
      </c>
      <c r="S134" s="142">
        <v>1.2999999999999999E-2</v>
      </c>
      <c r="T134" s="143">
        <f>S134*H134</f>
        <v>0.189111</v>
      </c>
      <c r="AR134" s="144" t="s">
        <v>313</v>
      </c>
      <c r="AT134" s="144" t="s">
        <v>186</v>
      </c>
      <c r="AU134" s="144" t="s">
        <v>85</v>
      </c>
      <c r="AY134" s="18" t="s">
        <v>184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83</v>
      </c>
      <c r="BK134" s="145">
        <f>ROUND(I134*H134,2)</f>
        <v>0</v>
      </c>
      <c r="BL134" s="18" t="s">
        <v>313</v>
      </c>
      <c r="BM134" s="144" t="s">
        <v>643</v>
      </c>
    </row>
    <row r="135" spans="2:65" s="1" customFormat="1" x14ac:dyDescent="0.2">
      <c r="B135" s="33"/>
      <c r="D135" s="146" t="s">
        <v>192</v>
      </c>
      <c r="F135" s="147" t="s">
        <v>644</v>
      </c>
      <c r="I135" s="148"/>
      <c r="L135" s="33"/>
      <c r="M135" s="149"/>
      <c r="T135" s="54"/>
      <c r="AT135" s="18" t="s">
        <v>192</v>
      </c>
      <c r="AU135" s="18" t="s">
        <v>85</v>
      </c>
    </row>
    <row r="136" spans="2:65" s="12" customFormat="1" x14ac:dyDescent="0.2">
      <c r="B136" s="152"/>
      <c r="D136" s="146" t="s">
        <v>196</v>
      </c>
      <c r="E136" s="153" t="s">
        <v>19</v>
      </c>
      <c r="F136" s="154" t="s">
        <v>142</v>
      </c>
      <c r="H136" s="155">
        <v>14.547000000000001</v>
      </c>
      <c r="I136" s="156"/>
      <c r="L136" s="152"/>
      <c r="M136" s="157"/>
      <c r="T136" s="158"/>
      <c r="AT136" s="153" t="s">
        <v>196</v>
      </c>
      <c r="AU136" s="153" t="s">
        <v>85</v>
      </c>
      <c r="AV136" s="12" t="s">
        <v>85</v>
      </c>
      <c r="AW136" s="12" t="s">
        <v>37</v>
      </c>
      <c r="AX136" s="12" t="s">
        <v>83</v>
      </c>
      <c r="AY136" s="153" t="s">
        <v>184</v>
      </c>
    </row>
    <row r="137" spans="2:65" s="1" customFormat="1" ht="16.5" customHeight="1" x14ac:dyDescent="0.2">
      <c r="B137" s="33"/>
      <c r="C137" s="133" t="s">
        <v>267</v>
      </c>
      <c r="D137" s="133" t="s">
        <v>186</v>
      </c>
      <c r="E137" s="134" t="s">
        <v>515</v>
      </c>
      <c r="F137" s="135" t="s">
        <v>516</v>
      </c>
      <c r="G137" s="136" t="s">
        <v>131</v>
      </c>
      <c r="H137" s="137">
        <v>52.767000000000003</v>
      </c>
      <c r="I137" s="138"/>
      <c r="J137" s="139">
        <f>ROUND(I137*H137,2)</f>
        <v>0</v>
      </c>
      <c r="K137" s="135" t="s">
        <v>19</v>
      </c>
      <c r="L137" s="33"/>
      <c r="M137" s="140" t="s">
        <v>19</v>
      </c>
      <c r="N137" s="141" t="s">
        <v>47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313</v>
      </c>
      <c r="AT137" s="144" t="s">
        <v>186</v>
      </c>
      <c r="AU137" s="144" t="s">
        <v>85</v>
      </c>
      <c r="AY137" s="18" t="s">
        <v>184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83</v>
      </c>
      <c r="BK137" s="145">
        <f>ROUND(I137*H137,2)</f>
        <v>0</v>
      </c>
      <c r="BL137" s="18" t="s">
        <v>313</v>
      </c>
      <c r="BM137" s="144" t="s">
        <v>645</v>
      </c>
    </row>
    <row r="138" spans="2:65" s="1" customFormat="1" ht="39" x14ac:dyDescent="0.2">
      <c r="B138" s="33"/>
      <c r="D138" s="146" t="s">
        <v>192</v>
      </c>
      <c r="F138" s="147" t="s">
        <v>518</v>
      </c>
      <c r="I138" s="148"/>
      <c r="L138" s="33"/>
      <c r="M138" s="149"/>
      <c r="T138" s="54"/>
      <c r="AT138" s="18" t="s">
        <v>192</v>
      </c>
      <c r="AU138" s="18" t="s">
        <v>85</v>
      </c>
    </row>
    <row r="139" spans="2:65" s="13" customFormat="1" x14ac:dyDescent="0.2">
      <c r="B139" s="159"/>
      <c r="D139" s="146" t="s">
        <v>196</v>
      </c>
      <c r="E139" s="160" t="s">
        <v>19</v>
      </c>
      <c r="F139" s="161" t="s">
        <v>210</v>
      </c>
      <c r="H139" s="160" t="s">
        <v>19</v>
      </c>
      <c r="I139" s="162"/>
      <c r="L139" s="159"/>
      <c r="M139" s="163"/>
      <c r="T139" s="164"/>
      <c r="AT139" s="160" t="s">
        <v>196</v>
      </c>
      <c r="AU139" s="160" t="s">
        <v>85</v>
      </c>
      <c r="AV139" s="13" t="s">
        <v>83</v>
      </c>
      <c r="AW139" s="13" t="s">
        <v>37</v>
      </c>
      <c r="AX139" s="13" t="s">
        <v>76</v>
      </c>
      <c r="AY139" s="160" t="s">
        <v>184</v>
      </c>
    </row>
    <row r="140" spans="2:65" s="13" customFormat="1" x14ac:dyDescent="0.2">
      <c r="B140" s="159"/>
      <c r="D140" s="146" t="s">
        <v>196</v>
      </c>
      <c r="E140" s="160" t="s">
        <v>19</v>
      </c>
      <c r="F140" s="161" t="s">
        <v>153</v>
      </c>
      <c r="H140" s="160" t="s">
        <v>19</v>
      </c>
      <c r="I140" s="162"/>
      <c r="L140" s="159"/>
      <c r="M140" s="163"/>
      <c r="T140" s="164"/>
      <c r="AT140" s="160" t="s">
        <v>196</v>
      </c>
      <c r="AU140" s="160" t="s">
        <v>85</v>
      </c>
      <c r="AV140" s="13" t="s">
        <v>83</v>
      </c>
      <c r="AW140" s="13" t="s">
        <v>37</v>
      </c>
      <c r="AX140" s="13" t="s">
        <v>76</v>
      </c>
      <c r="AY140" s="160" t="s">
        <v>184</v>
      </c>
    </row>
    <row r="141" spans="2:65" s="12" customFormat="1" x14ac:dyDescent="0.2">
      <c r="B141" s="152"/>
      <c r="D141" s="146" t="s">
        <v>196</v>
      </c>
      <c r="E141" s="153" t="s">
        <v>19</v>
      </c>
      <c r="F141" s="154" t="s">
        <v>646</v>
      </c>
      <c r="H141" s="155">
        <v>25.65</v>
      </c>
      <c r="I141" s="156"/>
      <c r="L141" s="152"/>
      <c r="M141" s="157"/>
      <c r="T141" s="158"/>
      <c r="AT141" s="153" t="s">
        <v>196</v>
      </c>
      <c r="AU141" s="153" t="s">
        <v>85</v>
      </c>
      <c r="AV141" s="12" t="s">
        <v>85</v>
      </c>
      <c r="AW141" s="12" t="s">
        <v>37</v>
      </c>
      <c r="AX141" s="12" t="s">
        <v>76</v>
      </c>
      <c r="AY141" s="153" t="s">
        <v>184</v>
      </c>
    </row>
    <row r="142" spans="2:65" s="15" customFormat="1" x14ac:dyDescent="0.2">
      <c r="B142" s="183"/>
      <c r="D142" s="146" t="s">
        <v>196</v>
      </c>
      <c r="E142" s="184" t="s">
        <v>138</v>
      </c>
      <c r="F142" s="185" t="s">
        <v>374</v>
      </c>
      <c r="H142" s="186">
        <v>25.65</v>
      </c>
      <c r="I142" s="187"/>
      <c r="L142" s="183"/>
      <c r="M142" s="188"/>
      <c r="T142" s="189"/>
      <c r="AT142" s="184" t="s">
        <v>196</v>
      </c>
      <c r="AU142" s="184" t="s">
        <v>85</v>
      </c>
      <c r="AV142" s="15" t="s">
        <v>204</v>
      </c>
      <c r="AW142" s="15" t="s">
        <v>37</v>
      </c>
      <c r="AX142" s="15" t="s">
        <v>76</v>
      </c>
      <c r="AY142" s="184" t="s">
        <v>184</v>
      </c>
    </row>
    <row r="143" spans="2:65" s="13" customFormat="1" x14ac:dyDescent="0.2">
      <c r="B143" s="159"/>
      <c r="D143" s="146" t="s">
        <v>196</v>
      </c>
      <c r="E143" s="160" t="s">
        <v>19</v>
      </c>
      <c r="F143" s="161" t="s">
        <v>528</v>
      </c>
      <c r="H143" s="160" t="s">
        <v>19</v>
      </c>
      <c r="I143" s="162"/>
      <c r="L143" s="159"/>
      <c r="M143" s="163"/>
      <c r="T143" s="164"/>
      <c r="AT143" s="160" t="s">
        <v>196</v>
      </c>
      <c r="AU143" s="160" t="s">
        <v>85</v>
      </c>
      <c r="AV143" s="13" t="s">
        <v>83</v>
      </c>
      <c r="AW143" s="13" t="s">
        <v>37</v>
      </c>
      <c r="AX143" s="13" t="s">
        <v>76</v>
      </c>
      <c r="AY143" s="160" t="s">
        <v>184</v>
      </c>
    </row>
    <row r="144" spans="2:65" s="12" customFormat="1" x14ac:dyDescent="0.2">
      <c r="B144" s="152"/>
      <c r="D144" s="146" t="s">
        <v>196</v>
      </c>
      <c r="E144" s="153" t="s">
        <v>19</v>
      </c>
      <c r="F144" s="154" t="s">
        <v>647</v>
      </c>
      <c r="H144" s="155">
        <v>6.6</v>
      </c>
      <c r="I144" s="156"/>
      <c r="L144" s="152"/>
      <c r="M144" s="157"/>
      <c r="T144" s="158"/>
      <c r="AT144" s="153" t="s">
        <v>196</v>
      </c>
      <c r="AU144" s="153" t="s">
        <v>85</v>
      </c>
      <c r="AV144" s="12" t="s">
        <v>85</v>
      </c>
      <c r="AW144" s="12" t="s">
        <v>37</v>
      </c>
      <c r="AX144" s="12" t="s">
        <v>76</v>
      </c>
      <c r="AY144" s="153" t="s">
        <v>184</v>
      </c>
    </row>
    <row r="145" spans="2:51" s="12" customFormat="1" x14ac:dyDescent="0.2">
      <c r="B145" s="152"/>
      <c r="D145" s="146" t="s">
        <v>196</v>
      </c>
      <c r="E145" s="153" t="s">
        <v>19</v>
      </c>
      <c r="F145" s="154" t="s">
        <v>648</v>
      </c>
      <c r="H145" s="155">
        <v>1.44</v>
      </c>
      <c r="I145" s="156"/>
      <c r="L145" s="152"/>
      <c r="M145" s="157"/>
      <c r="T145" s="158"/>
      <c r="AT145" s="153" t="s">
        <v>196</v>
      </c>
      <c r="AU145" s="153" t="s">
        <v>85</v>
      </c>
      <c r="AV145" s="12" t="s">
        <v>85</v>
      </c>
      <c r="AW145" s="12" t="s">
        <v>37</v>
      </c>
      <c r="AX145" s="12" t="s">
        <v>76</v>
      </c>
      <c r="AY145" s="153" t="s">
        <v>184</v>
      </c>
    </row>
    <row r="146" spans="2:51" s="12" customFormat="1" x14ac:dyDescent="0.2">
      <c r="B146" s="152"/>
      <c r="D146" s="146" t="s">
        <v>196</v>
      </c>
      <c r="E146" s="153" t="s">
        <v>19</v>
      </c>
      <c r="F146" s="154" t="s">
        <v>649</v>
      </c>
      <c r="H146" s="155">
        <v>2.88</v>
      </c>
      <c r="I146" s="156"/>
      <c r="L146" s="152"/>
      <c r="M146" s="157"/>
      <c r="T146" s="158"/>
      <c r="AT146" s="153" t="s">
        <v>196</v>
      </c>
      <c r="AU146" s="153" t="s">
        <v>85</v>
      </c>
      <c r="AV146" s="12" t="s">
        <v>85</v>
      </c>
      <c r="AW146" s="12" t="s">
        <v>37</v>
      </c>
      <c r="AX146" s="12" t="s">
        <v>76</v>
      </c>
      <c r="AY146" s="153" t="s">
        <v>184</v>
      </c>
    </row>
    <row r="147" spans="2:51" s="12" customFormat="1" x14ac:dyDescent="0.2">
      <c r="B147" s="152"/>
      <c r="D147" s="146" t="s">
        <v>196</v>
      </c>
      <c r="E147" s="153" t="s">
        <v>19</v>
      </c>
      <c r="F147" s="154" t="s">
        <v>650</v>
      </c>
      <c r="H147" s="155">
        <v>1.65</v>
      </c>
      <c r="I147" s="156"/>
      <c r="L147" s="152"/>
      <c r="M147" s="157"/>
      <c r="T147" s="158"/>
      <c r="AT147" s="153" t="s">
        <v>196</v>
      </c>
      <c r="AU147" s="153" t="s">
        <v>85</v>
      </c>
      <c r="AV147" s="12" t="s">
        <v>85</v>
      </c>
      <c r="AW147" s="12" t="s">
        <v>37</v>
      </c>
      <c r="AX147" s="12" t="s">
        <v>76</v>
      </c>
      <c r="AY147" s="153" t="s">
        <v>184</v>
      </c>
    </row>
    <row r="148" spans="2:51" s="15" customFormat="1" x14ac:dyDescent="0.2">
      <c r="B148" s="183"/>
      <c r="D148" s="146" t="s">
        <v>196</v>
      </c>
      <c r="E148" s="184" t="s">
        <v>588</v>
      </c>
      <c r="F148" s="185" t="s">
        <v>374</v>
      </c>
      <c r="H148" s="186">
        <v>12.569999999999999</v>
      </c>
      <c r="I148" s="187"/>
      <c r="L148" s="183"/>
      <c r="M148" s="188"/>
      <c r="T148" s="189"/>
      <c r="AT148" s="184" t="s">
        <v>196</v>
      </c>
      <c r="AU148" s="184" t="s">
        <v>85</v>
      </c>
      <c r="AV148" s="15" t="s">
        <v>204</v>
      </c>
      <c r="AW148" s="15" t="s">
        <v>37</v>
      </c>
      <c r="AX148" s="15" t="s">
        <v>76</v>
      </c>
      <c r="AY148" s="184" t="s">
        <v>184</v>
      </c>
    </row>
    <row r="149" spans="2:51" s="13" customFormat="1" x14ac:dyDescent="0.2">
      <c r="B149" s="159"/>
      <c r="D149" s="146" t="s">
        <v>196</v>
      </c>
      <c r="E149" s="160" t="s">
        <v>19</v>
      </c>
      <c r="F149" s="161" t="s">
        <v>651</v>
      </c>
      <c r="H149" s="160" t="s">
        <v>19</v>
      </c>
      <c r="I149" s="162"/>
      <c r="L149" s="159"/>
      <c r="M149" s="163"/>
      <c r="T149" s="164"/>
      <c r="AT149" s="160" t="s">
        <v>196</v>
      </c>
      <c r="AU149" s="160" t="s">
        <v>85</v>
      </c>
      <c r="AV149" s="13" t="s">
        <v>83</v>
      </c>
      <c r="AW149" s="13" t="s">
        <v>37</v>
      </c>
      <c r="AX149" s="13" t="s">
        <v>76</v>
      </c>
      <c r="AY149" s="160" t="s">
        <v>184</v>
      </c>
    </row>
    <row r="150" spans="2:51" s="12" customFormat="1" x14ac:dyDescent="0.2">
      <c r="B150" s="152"/>
      <c r="D150" s="146" t="s">
        <v>196</v>
      </c>
      <c r="E150" s="153" t="s">
        <v>19</v>
      </c>
      <c r="F150" s="154" t="s">
        <v>652</v>
      </c>
      <c r="H150" s="155">
        <v>9.99</v>
      </c>
      <c r="I150" s="156"/>
      <c r="L150" s="152"/>
      <c r="M150" s="157"/>
      <c r="T150" s="158"/>
      <c r="AT150" s="153" t="s">
        <v>196</v>
      </c>
      <c r="AU150" s="153" t="s">
        <v>85</v>
      </c>
      <c r="AV150" s="12" t="s">
        <v>85</v>
      </c>
      <c r="AW150" s="12" t="s">
        <v>37</v>
      </c>
      <c r="AX150" s="12" t="s">
        <v>76</v>
      </c>
      <c r="AY150" s="153" t="s">
        <v>184</v>
      </c>
    </row>
    <row r="151" spans="2:51" s="12" customFormat="1" x14ac:dyDescent="0.2">
      <c r="B151" s="152"/>
      <c r="D151" s="146" t="s">
        <v>196</v>
      </c>
      <c r="E151" s="153" t="s">
        <v>19</v>
      </c>
      <c r="F151" s="154" t="s">
        <v>653</v>
      </c>
      <c r="H151" s="155">
        <v>0.66200000000000003</v>
      </c>
      <c r="I151" s="156"/>
      <c r="L151" s="152"/>
      <c r="M151" s="157"/>
      <c r="T151" s="158"/>
      <c r="AT151" s="153" t="s">
        <v>196</v>
      </c>
      <c r="AU151" s="153" t="s">
        <v>85</v>
      </c>
      <c r="AV151" s="12" t="s">
        <v>85</v>
      </c>
      <c r="AW151" s="12" t="s">
        <v>37</v>
      </c>
      <c r="AX151" s="12" t="s">
        <v>76</v>
      </c>
      <c r="AY151" s="153" t="s">
        <v>184</v>
      </c>
    </row>
    <row r="152" spans="2:51" s="12" customFormat="1" x14ac:dyDescent="0.2">
      <c r="B152" s="152"/>
      <c r="D152" s="146" t="s">
        <v>196</v>
      </c>
      <c r="E152" s="153" t="s">
        <v>19</v>
      </c>
      <c r="F152" s="154" t="s">
        <v>654</v>
      </c>
      <c r="H152" s="155">
        <v>3.6720000000000002</v>
      </c>
      <c r="I152" s="156"/>
      <c r="L152" s="152"/>
      <c r="M152" s="157"/>
      <c r="T152" s="158"/>
      <c r="AT152" s="153" t="s">
        <v>196</v>
      </c>
      <c r="AU152" s="153" t="s">
        <v>85</v>
      </c>
      <c r="AV152" s="12" t="s">
        <v>85</v>
      </c>
      <c r="AW152" s="12" t="s">
        <v>37</v>
      </c>
      <c r="AX152" s="12" t="s">
        <v>76</v>
      </c>
      <c r="AY152" s="153" t="s">
        <v>184</v>
      </c>
    </row>
    <row r="153" spans="2:51" s="12" customFormat="1" x14ac:dyDescent="0.2">
      <c r="B153" s="152"/>
      <c r="D153" s="146" t="s">
        <v>196</v>
      </c>
      <c r="E153" s="153" t="s">
        <v>19</v>
      </c>
      <c r="F153" s="154" t="s">
        <v>655</v>
      </c>
      <c r="H153" s="155">
        <v>0.223</v>
      </c>
      <c r="I153" s="156"/>
      <c r="L153" s="152"/>
      <c r="M153" s="157"/>
      <c r="T153" s="158"/>
      <c r="AT153" s="153" t="s">
        <v>196</v>
      </c>
      <c r="AU153" s="153" t="s">
        <v>85</v>
      </c>
      <c r="AV153" s="12" t="s">
        <v>85</v>
      </c>
      <c r="AW153" s="12" t="s">
        <v>37</v>
      </c>
      <c r="AX153" s="12" t="s">
        <v>76</v>
      </c>
      <c r="AY153" s="153" t="s">
        <v>184</v>
      </c>
    </row>
    <row r="154" spans="2:51" s="15" customFormat="1" x14ac:dyDescent="0.2">
      <c r="B154" s="183"/>
      <c r="D154" s="146" t="s">
        <v>196</v>
      </c>
      <c r="E154" s="184" t="s">
        <v>142</v>
      </c>
      <c r="F154" s="185" t="s">
        <v>374</v>
      </c>
      <c r="H154" s="186">
        <v>14.547000000000002</v>
      </c>
      <c r="I154" s="187"/>
      <c r="L154" s="183"/>
      <c r="M154" s="188"/>
      <c r="T154" s="189"/>
      <c r="AT154" s="184" t="s">
        <v>196</v>
      </c>
      <c r="AU154" s="184" t="s">
        <v>85</v>
      </c>
      <c r="AV154" s="15" t="s">
        <v>204</v>
      </c>
      <c r="AW154" s="15" t="s">
        <v>37</v>
      </c>
      <c r="AX154" s="15" t="s">
        <v>76</v>
      </c>
      <c r="AY154" s="184" t="s">
        <v>184</v>
      </c>
    </row>
    <row r="155" spans="2:51" s="14" customFormat="1" x14ac:dyDescent="0.2">
      <c r="B155" s="165"/>
      <c r="D155" s="146" t="s">
        <v>196</v>
      </c>
      <c r="E155" s="166" t="s">
        <v>19</v>
      </c>
      <c r="F155" s="167" t="s">
        <v>214</v>
      </c>
      <c r="H155" s="168">
        <v>52.766999999999996</v>
      </c>
      <c r="I155" s="169"/>
      <c r="L155" s="165"/>
      <c r="M155" s="190"/>
      <c r="N155" s="191"/>
      <c r="O155" s="191"/>
      <c r="P155" s="191"/>
      <c r="Q155" s="191"/>
      <c r="R155" s="191"/>
      <c r="S155" s="191"/>
      <c r="T155" s="192"/>
      <c r="AT155" s="166" t="s">
        <v>196</v>
      </c>
      <c r="AU155" s="166" t="s">
        <v>85</v>
      </c>
      <c r="AV155" s="14" t="s">
        <v>190</v>
      </c>
      <c r="AW155" s="14" t="s">
        <v>37</v>
      </c>
      <c r="AX155" s="14" t="s">
        <v>83</v>
      </c>
      <c r="AY155" s="166" t="s">
        <v>184</v>
      </c>
    </row>
    <row r="156" spans="2:51" s="1" customFormat="1" ht="6.95" customHeight="1" x14ac:dyDescent="0.2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33"/>
    </row>
  </sheetData>
  <sheetProtection algorithmName="SHA-512" hashValue="0KGienAn0Ik01seLCSnZ9rtd69PPlNmP2ORNGyhUFAoE0mV+SK4SrtXcUXDeuwh1X9sOWePuQ9hE+pWymtmoEQ==" saltValue="LnajlE0o60eviExHHgzH/s/eJXORGxRF2/Wv6DWw8TxLfShqaVNnuy4ZuQzlOnPu9WqNOt//sXi3WNA7/ZQYxQ==" spinCount="100000" sheet="1" objects="1" scenarios="1" formatColumns="0" formatRows="0" autoFilter="0"/>
  <autoFilter ref="C92:K155" xr:uid="{00000000-0009-0000-0000-00000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8" r:id="rId1" xr:uid="{00000000-0004-0000-0400-000000000000}"/>
    <hyperlink ref="F117" r:id="rId2" xr:uid="{00000000-0004-0000-0400-000001000000}"/>
    <hyperlink ref="F122" r:id="rId3" xr:uid="{00000000-0004-0000-0400-000002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4"/>
  <headerFooter>
    <oddFooter>&amp;CStrana &amp;P z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4"/>
  <sheetViews>
    <sheetView showGridLines="0" zoomScaleNormal="10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104</v>
      </c>
      <c r="AZ2" s="91" t="s">
        <v>116</v>
      </c>
      <c r="BA2" s="91" t="s">
        <v>117</v>
      </c>
      <c r="BB2" s="91" t="s">
        <v>113</v>
      </c>
      <c r="BC2" s="91" t="s">
        <v>620</v>
      </c>
      <c r="BD2" s="91" t="s">
        <v>85</v>
      </c>
    </row>
    <row r="3" spans="2:5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91" t="s">
        <v>588</v>
      </c>
      <c r="BA3" s="91" t="s">
        <v>135</v>
      </c>
      <c r="BB3" s="91" t="s">
        <v>131</v>
      </c>
      <c r="BC3" s="91" t="s">
        <v>621</v>
      </c>
      <c r="BD3" s="91" t="s">
        <v>85</v>
      </c>
    </row>
    <row r="4" spans="2:56" ht="24.95" customHeight="1" x14ac:dyDescent="0.2">
      <c r="B4" s="21"/>
      <c r="D4" s="22" t="s">
        <v>115</v>
      </c>
      <c r="L4" s="21"/>
      <c r="M4" s="92" t="s">
        <v>10</v>
      </c>
      <c r="AT4" s="18" t="s">
        <v>4</v>
      </c>
      <c r="AZ4" s="91" t="s">
        <v>138</v>
      </c>
      <c r="BA4" s="91" t="s">
        <v>139</v>
      </c>
      <c r="BB4" s="91" t="s">
        <v>131</v>
      </c>
      <c r="BC4" s="91" t="s">
        <v>622</v>
      </c>
      <c r="BD4" s="91" t="s">
        <v>85</v>
      </c>
    </row>
    <row r="5" spans="2:56" ht="6.95" customHeight="1" x14ac:dyDescent="0.2">
      <c r="B5" s="21"/>
      <c r="L5" s="21"/>
      <c r="AZ5" s="91" t="s">
        <v>142</v>
      </c>
      <c r="BA5" s="91" t="s">
        <v>143</v>
      </c>
      <c r="BB5" s="91" t="s">
        <v>131</v>
      </c>
      <c r="BC5" s="91" t="s">
        <v>623</v>
      </c>
      <c r="BD5" s="91" t="s">
        <v>85</v>
      </c>
    </row>
    <row r="6" spans="2:56" ht="12" customHeight="1" x14ac:dyDescent="0.2">
      <c r="B6" s="21"/>
      <c r="D6" s="28" t="s">
        <v>16</v>
      </c>
      <c r="L6" s="21"/>
      <c r="AZ6" s="91" t="s">
        <v>148</v>
      </c>
      <c r="BA6" s="91" t="s">
        <v>149</v>
      </c>
      <c r="BB6" s="91" t="s">
        <v>150</v>
      </c>
      <c r="BC6" s="91" t="s">
        <v>624</v>
      </c>
      <c r="BD6" s="91" t="s">
        <v>85</v>
      </c>
    </row>
    <row r="7" spans="2:56" ht="16.5" customHeight="1" x14ac:dyDescent="0.2">
      <c r="B7" s="21"/>
      <c r="E7" s="361" t="str">
        <f>'Rekapitulace stavby'!K6</f>
        <v>PK Hořín – rekonstrukce svodidel VPK a MPK - DZS</v>
      </c>
      <c r="F7" s="362"/>
      <c r="G7" s="362"/>
      <c r="H7" s="362"/>
      <c r="L7" s="21"/>
    </row>
    <row r="8" spans="2:56" ht="12" customHeight="1" x14ac:dyDescent="0.2">
      <c r="B8" s="21"/>
      <c r="D8" s="28" t="s">
        <v>128</v>
      </c>
      <c r="L8" s="21"/>
    </row>
    <row r="9" spans="2:56" s="1" customFormat="1" ht="16.5" customHeight="1" x14ac:dyDescent="0.2">
      <c r="B9" s="33"/>
      <c r="E9" s="361" t="s">
        <v>591</v>
      </c>
      <c r="F9" s="360"/>
      <c r="G9" s="360"/>
      <c r="H9" s="360"/>
      <c r="L9" s="33"/>
    </row>
    <row r="10" spans="2:56" s="1" customFormat="1" ht="12" customHeight="1" x14ac:dyDescent="0.2">
      <c r="B10" s="33"/>
      <c r="D10" s="28" t="s">
        <v>137</v>
      </c>
      <c r="L10" s="33"/>
    </row>
    <row r="11" spans="2:56" s="1" customFormat="1" ht="16.5" customHeight="1" x14ac:dyDescent="0.2">
      <c r="B11" s="33"/>
      <c r="E11" s="340" t="s">
        <v>656</v>
      </c>
      <c r="F11" s="360"/>
      <c r="G11" s="360"/>
      <c r="H11" s="360"/>
      <c r="L11" s="33"/>
    </row>
    <row r="12" spans="2:56" s="1" customFormat="1" x14ac:dyDescent="0.2">
      <c r="B12" s="33"/>
      <c r="L12" s="33"/>
    </row>
    <row r="13" spans="2:5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5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16. 1. 2026</v>
      </c>
      <c r="L14" s="33"/>
    </row>
    <row r="15" spans="2:56" s="1" customFormat="1" ht="10.9" customHeight="1" x14ac:dyDescent="0.2">
      <c r="B15" s="33"/>
      <c r="L15" s="33"/>
    </row>
    <row r="16" spans="2:56" s="1" customFormat="1" ht="12" customHeight="1" x14ac:dyDescent="0.2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 x14ac:dyDescent="0.2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 x14ac:dyDescent="0.2">
      <c r="B20" s="33"/>
      <c r="E20" s="363" t="str">
        <f>'Rekapitulace stavby'!E14</f>
        <v>Vyplň údaj</v>
      </c>
      <c r="F20" s="330"/>
      <c r="G20" s="330"/>
      <c r="H20" s="330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 x14ac:dyDescent="0.2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8" t="s">
        <v>38</v>
      </c>
      <c r="I25" s="28" t="s">
        <v>26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39</v>
      </c>
      <c r="I26" s="28" t="s">
        <v>29</v>
      </c>
      <c r="J26" s="26" t="s">
        <v>19</v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8" t="s">
        <v>40</v>
      </c>
      <c r="L28" s="33"/>
    </row>
    <row r="29" spans="2:12" s="7" customFormat="1" ht="16.5" customHeight="1" x14ac:dyDescent="0.2">
      <c r="B29" s="93"/>
      <c r="E29" s="334" t="s">
        <v>19</v>
      </c>
      <c r="F29" s="334"/>
      <c r="G29" s="334"/>
      <c r="H29" s="334"/>
      <c r="L29" s="93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4" t="s">
        <v>42</v>
      </c>
      <c r="J32" s="64">
        <f>ROUND(J93,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 x14ac:dyDescent="0.2">
      <c r="B35" s="33"/>
      <c r="D35" s="53" t="s">
        <v>46</v>
      </c>
      <c r="E35" s="28" t="s">
        <v>47</v>
      </c>
      <c r="F35" s="84">
        <f>ROUND((SUM(BE93:BE163)),  2)</f>
        <v>0</v>
      </c>
      <c r="I35" s="95">
        <v>0.21</v>
      </c>
      <c r="J35" s="84">
        <f>ROUND(((SUM(BE93:BE163))*I35),  2)</f>
        <v>0</v>
      </c>
      <c r="L35" s="33"/>
    </row>
    <row r="36" spans="2:12" s="1" customFormat="1" ht="14.45" customHeight="1" x14ac:dyDescent="0.2">
      <c r="B36" s="33"/>
      <c r="E36" s="28" t="s">
        <v>48</v>
      </c>
      <c r="F36" s="84">
        <f>ROUND((SUM(BF93:BF163)),  2)</f>
        <v>0</v>
      </c>
      <c r="I36" s="95">
        <v>0.12</v>
      </c>
      <c r="J36" s="84">
        <f>ROUND(((SUM(BF93:BF163))*I36),  2)</f>
        <v>0</v>
      </c>
      <c r="L36" s="33"/>
    </row>
    <row r="37" spans="2:12" s="1" customFormat="1" ht="14.45" hidden="1" customHeight="1" x14ac:dyDescent="0.2">
      <c r="B37" s="33"/>
      <c r="E37" s="28" t="s">
        <v>49</v>
      </c>
      <c r="F37" s="84">
        <f>ROUND((SUM(BG93:BG163)),  2)</f>
        <v>0</v>
      </c>
      <c r="I37" s="95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8" t="s">
        <v>50</v>
      </c>
      <c r="F38" s="84">
        <f>ROUND((SUM(BH93:BH163)),  2)</f>
        <v>0</v>
      </c>
      <c r="I38" s="95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8" t="s">
        <v>51</v>
      </c>
      <c r="F39" s="84">
        <f>ROUND((SUM(BI93:BI163)),  2)</f>
        <v>0</v>
      </c>
      <c r="I39" s="95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6"/>
      <c r="D41" s="97" t="s">
        <v>52</v>
      </c>
      <c r="E41" s="55"/>
      <c r="F41" s="55"/>
      <c r="G41" s="98" t="s">
        <v>53</v>
      </c>
      <c r="H41" s="99" t="s">
        <v>54</v>
      </c>
      <c r="I41" s="55"/>
      <c r="J41" s="100">
        <f>SUM(J32:J39)</f>
        <v>0</v>
      </c>
      <c r="K41" s="101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2" t="s">
        <v>156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61" t="str">
        <f>E7</f>
        <v>PK Hořín – rekonstrukce svodidel VPK a MPK - DZS</v>
      </c>
      <c r="F50" s="362"/>
      <c r="G50" s="362"/>
      <c r="H50" s="362"/>
      <c r="L50" s="33"/>
    </row>
    <row r="51" spans="2:47" ht="12" customHeight="1" x14ac:dyDescent="0.2">
      <c r="B51" s="21"/>
      <c r="C51" s="28" t="s">
        <v>128</v>
      </c>
      <c r="L51" s="21"/>
    </row>
    <row r="52" spans="2:47" s="1" customFormat="1" ht="16.5" customHeight="1" x14ac:dyDescent="0.2">
      <c r="B52" s="33"/>
      <c r="E52" s="361" t="s">
        <v>591</v>
      </c>
      <c r="F52" s="360"/>
      <c r="G52" s="360"/>
      <c r="H52" s="360"/>
      <c r="L52" s="33"/>
    </row>
    <row r="53" spans="2:47" s="1" customFormat="1" ht="12" customHeight="1" x14ac:dyDescent="0.2">
      <c r="B53" s="33"/>
      <c r="C53" s="28" t="s">
        <v>137</v>
      </c>
      <c r="L53" s="33"/>
    </row>
    <row r="54" spans="2:47" s="1" customFormat="1" ht="16.5" customHeight="1" x14ac:dyDescent="0.2">
      <c r="B54" s="33"/>
      <c r="E54" s="340" t="str">
        <f>E11</f>
        <v>SO 02.3 - Oprava dolního svodidla MPK</v>
      </c>
      <c r="F54" s="360"/>
      <c r="G54" s="360"/>
      <c r="H54" s="360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VD Vraňany – Hořín, objekt plavebních komor</v>
      </c>
      <c r="I56" s="28" t="s">
        <v>23</v>
      </c>
      <c r="J56" s="50" t="str">
        <f>IF(J14="","",J14)</f>
        <v>16. 1. 2026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8" t="s">
        <v>25</v>
      </c>
      <c r="F58" s="26" t="str">
        <f>E17</f>
        <v>Povodí Vltavy, státní podnik</v>
      </c>
      <c r="I58" s="28" t="s">
        <v>33</v>
      </c>
      <c r="J58" s="31" t="str">
        <f>E23</f>
        <v>AQUATIS a. s.</v>
      </c>
      <c r="L58" s="33"/>
    </row>
    <row r="59" spans="2:47" s="1" customFormat="1" ht="15.2" customHeight="1" x14ac:dyDescent="0.2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 Jaroslav Hladík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2" t="s">
        <v>157</v>
      </c>
      <c r="D61" s="96"/>
      <c r="E61" s="96"/>
      <c r="F61" s="96"/>
      <c r="G61" s="96"/>
      <c r="H61" s="96"/>
      <c r="I61" s="96"/>
      <c r="J61" s="103" t="s">
        <v>158</v>
      </c>
      <c r="K61" s="96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4" t="s">
        <v>74</v>
      </c>
      <c r="J63" s="64">
        <f>J93</f>
        <v>0</v>
      </c>
      <c r="L63" s="33"/>
      <c r="AU63" s="18" t="s">
        <v>159</v>
      </c>
    </row>
    <row r="64" spans="2:47" s="8" customFormat="1" ht="24.95" customHeight="1" x14ac:dyDescent="0.2">
      <c r="B64" s="105"/>
      <c r="D64" s="106" t="s">
        <v>160</v>
      </c>
      <c r="E64" s="107"/>
      <c r="F64" s="107"/>
      <c r="G64" s="107"/>
      <c r="H64" s="107"/>
      <c r="I64" s="107"/>
      <c r="J64" s="108">
        <f>J94</f>
        <v>0</v>
      </c>
      <c r="L64" s="105"/>
    </row>
    <row r="65" spans="2:12" s="9" customFormat="1" ht="19.899999999999999" customHeight="1" x14ac:dyDescent="0.2">
      <c r="B65" s="109"/>
      <c r="D65" s="110" t="s">
        <v>162</v>
      </c>
      <c r="E65" s="111"/>
      <c r="F65" s="111"/>
      <c r="G65" s="111"/>
      <c r="H65" s="111"/>
      <c r="I65" s="111"/>
      <c r="J65" s="112">
        <f>J95</f>
        <v>0</v>
      </c>
      <c r="L65" s="109"/>
    </row>
    <row r="66" spans="2:12" s="9" customFormat="1" ht="19.899999999999999" customHeight="1" x14ac:dyDescent="0.2">
      <c r="B66" s="109"/>
      <c r="D66" s="110" t="s">
        <v>163</v>
      </c>
      <c r="E66" s="111"/>
      <c r="F66" s="111"/>
      <c r="G66" s="111"/>
      <c r="H66" s="111"/>
      <c r="I66" s="111"/>
      <c r="J66" s="112">
        <f>J102</f>
        <v>0</v>
      </c>
      <c r="L66" s="109"/>
    </row>
    <row r="67" spans="2:12" s="9" customFormat="1" ht="19.899999999999999" customHeight="1" x14ac:dyDescent="0.2">
      <c r="B67" s="109"/>
      <c r="D67" s="110" t="s">
        <v>164</v>
      </c>
      <c r="E67" s="111"/>
      <c r="F67" s="111"/>
      <c r="G67" s="111"/>
      <c r="H67" s="111"/>
      <c r="I67" s="111"/>
      <c r="J67" s="112">
        <f>J105</f>
        <v>0</v>
      </c>
      <c r="L67" s="109"/>
    </row>
    <row r="68" spans="2:12" s="9" customFormat="1" ht="19.899999999999999" customHeight="1" x14ac:dyDescent="0.2">
      <c r="B68" s="109"/>
      <c r="D68" s="110" t="s">
        <v>165</v>
      </c>
      <c r="E68" s="111"/>
      <c r="F68" s="111"/>
      <c r="G68" s="111"/>
      <c r="H68" s="111"/>
      <c r="I68" s="111"/>
      <c r="J68" s="112">
        <f>J114</f>
        <v>0</v>
      </c>
      <c r="L68" s="109"/>
    </row>
    <row r="69" spans="2:12" s="8" customFormat="1" ht="24.95" customHeight="1" x14ac:dyDescent="0.2">
      <c r="B69" s="105"/>
      <c r="D69" s="106" t="s">
        <v>166</v>
      </c>
      <c r="E69" s="107"/>
      <c r="F69" s="107"/>
      <c r="G69" s="107"/>
      <c r="H69" s="107"/>
      <c r="I69" s="107"/>
      <c r="J69" s="108">
        <f>J118</f>
        <v>0</v>
      </c>
      <c r="L69" s="105"/>
    </row>
    <row r="70" spans="2:12" s="9" customFormat="1" ht="19.899999999999999" customHeight="1" x14ac:dyDescent="0.2">
      <c r="B70" s="109"/>
      <c r="D70" s="110" t="s">
        <v>167</v>
      </c>
      <c r="E70" s="111"/>
      <c r="F70" s="111"/>
      <c r="G70" s="111"/>
      <c r="H70" s="111"/>
      <c r="I70" s="111"/>
      <c r="J70" s="112">
        <f>J119</f>
        <v>0</v>
      </c>
      <c r="L70" s="109"/>
    </row>
    <row r="71" spans="2:12" s="9" customFormat="1" ht="19.899999999999999" customHeight="1" x14ac:dyDescent="0.2">
      <c r="B71" s="109"/>
      <c r="D71" s="110" t="s">
        <v>168</v>
      </c>
      <c r="E71" s="111"/>
      <c r="F71" s="111"/>
      <c r="G71" s="111"/>
      <c r="H71" s="111"/>
      <c r="I71" s="111"/>
      <c r="J71" s="112">
        <f>J127</f>
        <v>0</v>
      </c>
      <c r="L71" s="109"/>
    </row>
    <row r="72" spans="2:12" s="1" customFormat="1" ht="21.75" customHeight="1" x14ac:dyDescent="0.2">
      <c r="B72" s="33"/>
      <c r="L72" s="33"/>
    </row>
    <row r="73" spans="2:12" s="1" customFormat="1" ht="6.95" customHeight="1" x14ac:dyDescent="0.2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 x14ac:dyDescent="0.2">
      <c r="B78" s="33"/>
      <c r="C78" s="22" t="s">
        <v>169</v>
      </c>
      <c r="L78" s="33"/>
    </row>
    <row r="79" spans="2:12" s="1" customFormat="1" ht="6.95" customHeight="1" x14ac:dyDescent="0.2">
      <c r="B79" s="33"/>
      <c r="L79" s="33"/>
    </row>
    <row r="80" spans="2:12" s="1" customFormat="1" ht="12" customHeight="1" x14ac:dyDescent="0.2">
      <c r="B80" s="33"/>
      <c r="C80" s="28" t="s">
        <v>16</v>
      </c>
      <c r="L80" s="33"/>
    </row>
    <row r="81" spans="2:65" s="1" customFormat="1" ht="16.5" customHeight="1" x14ac:dyDescent="0.2">
      <c r="B81" s="33"/>
      <c r="E81" s="361" t="str">
        <f>E7</f>
        <v>PK Hořín – rekonstrukce svodidel VPK a MPK - DZS</v>
      </c>
      <c r="F81" s="362"/>
      <c r="G81" s="362"/>
      <c r="H81" s="362"/>
      <c r="L81" s="33"/>
    </row>
    <row r="82" spans="2:65" ht="12" customHeight="1" x14ac:dyDescent="0.2">
      <c r="B82" s="21"/>
      <c r="C82" s="28" t="s">
        <v>128</v>
      </c>
      <c r="L82" s="21"/>
    </row>
    <row r="83" spans="2:65" s="1" customFormat="1" ht="16.5" customHeight="1" x14ac:dyDescent="0.2">
      <c r="B83" s="33"/>
      <c r="E83" s="361" t="s">
        <v>591</v>
      </c>
      <c r="F83" s="360"/>
      <c r="G83" s="360"/>
      <c r="H83" s="360"/>
      <c r="L83" s="33"/>
    </row>
    <row r="84" spans="2:65" s="1" customFormat="1" ht="12" customHeight="1" x14ac:dyDescent="0.2">
      <c r="B84" s="33"/>
      <c r="C84" s="28" t="s">
        <v>137</v>
      </c>
      <c r="L84" s="33"/>
    </row>
    <row r="85" spans="2:65" s="1" customFormat="1" ht="16.5" customHeight="1" x14ac:dyDescent="0.2">
      <c r="B85" s="33"/>
      <c r="E85" s="340" t="str">
        <f>E11</f>
        <v>SO 02.3 - Oprava dolního svodidla MPK</v>
      </c>
      <c r="F85" s="360"/>
      <c r="G85" s="360"/>
      <c r="H85" s="360"/>
      <c r="L85" s="33"/>
    </row>
    <row r="86" spans="2:65" s="1" customFormat="1" ht="6.95" customHeight="1" x14ac:dyDescent="0.2">
      <c r="B86" s="33"/>
      <c r="L86" s="33"/>
    </row>
    <row r="87" spans="2:65" s="1" customFormat="1" ht="12" customHeight="1" x14ac:dyDescent="0.2">
      <c r="B87" s="33"/>
      <c r="C87" s="28" t="s">
        <v>21</v>
      </c>
      <c r="F87" s="26" t="str">
        <f>F14</f>
        <v>VD Vraňany – Hořín, objekt plavebních komor</v>
      </c>
      <c r="I87" s="28" t="s">
        <v>23</v>
      </c>
      <c r="J87" s="50" t="str">
        <f>IF(J14="","",J14)</f>
        <v>16. 1. 2026</v>
      </c>
      <c r="L87" s="33"/>
    </row>
    <row r="88" spans="2:65" s="1" customFormat="1" ht="6.95" customHeight="1" x14ac:dyDescent="0.2">
      <c r="B88" s="33"/>
      <c r="L88" s="33"/>
    </row>
    <row r="89" spans="2:65" s="1" customFormat="1" ht="15.2" customHeight="1" x14ac:dyDescent="0.2">
      <c r="B89" s="33"/>
      <c r="C89" s="28" t="s">
        <v>25</v>
      </c>
      <c r="F89" s="26" t="str">
        <f>E17</f>
        <v>Povodí Vltavy, státní podnik</v>
      </c>
      <c r="I89" s="28" t="s">
        <v>33</v>
      </c>
      <c r="J89" s="31" t="str">
        <f>E23</f>
        <v>AQUATIS a. s.</v>
      </c>
      <c r="L89" s="33"/>
    </row>
    <row r="90" spans="2:65" s="1" customFormat="1" ht="15.2" customHeight="1" x14ac:dyDescent="0.2">
      <c r="B90" s="33"/>
      <c r="C90" s="28" t="s">
        <v>31</v>
      </c>
      <c r="F90" s="26" t="str">
        <f>IF(E20="","",E20)</f>
        <v>Vyplň údaj</v>
      </c>
      <c r="I90" s="28" t="s">
        <v>38</v>
      </c>
      <c r="J90" s="31" t="str">
        <f>E26</f>
        <v>Ing. Jaroslav Hladík</v>
      </c>
      <c r="L90" s="33"/>
    </row>
    <row r="91" spans="2:65" s="1" customFormat="1" ht="10.35" customHeight="1" x14ac:dyDescent="0.2">
      <c r="B91" s="33"/>
      <c r="L91" s="33"/>
    </row>
    <row r="92" spans="2:65" s="10" customFormat="1" ht="29.25" customHeight="1" x14ac:dyDescent="0.2">
      <c r="B92" s="113"/>
      <c r="C92" s="114" t="s">
        <v>170</v>
      </c>
      <c r="D92" s="115" t="s">
        <v>61</v>
      </c>
      <c r="E92" s="115" t="s">
        <v>57</v>
      </c>
      <c r="F92" s="115" t="s">
        <v>58</v>
      </c>
      <c r="G92" s="115" t="s">
        <v>171</v>
      </c>
      <c r="H92" s="115" t="s">
        <v>172</v>
      </c>
      <c r="I92" s="115" t="s">
        <v>173</v>
      </c>
      <c r="J92" s="115" t="s">
        <v>158</v>
      </c>
      <c r="K92" s="116" t="s">
        <v>174</v>
      </c>
      <c r="L92" s="113"/>
      <c r="M92" s="57" t="s">
        <v>19</v>
      </c>
      <c r="N92" s="58" t="s">
        <v>46</v>
      </c>
      <c r="O92" s="58" t="s">
        <v>175</v>
      </c>
      <c r="P92" s="58" t="s">
        <v>176</v>
      </c>
      <c r="Q92" s="58" t="s">
        <v>177</v>
      </c>
      <c r="R92" s="58" t="s">
        <v>178</v>
      </c>
      <c r="S92" s="58" t="s">
        <v>179</v>
      </c>
      <c r="T92" s="59" t="s">
        <v>180</v>
      </c>
    </row>
    <row r="93" spans="2:65" s="1" customFormat="1" ht="22.9" customHeight="1" x14ac:dyDescent="0.25">
      <c r="B93" s="33"/>
      <c r="C93" s="62" t="s">
        <v>181</v>
      </c>
      <c r="J93" s="117">
        <f>BK93</f>
        <v>0</v>
      </c>
      <c r="L93" s="33"/>
      <c r="M93" s="60"/>
      <c r="N93" s="51"/>
      <c r="O93" s="51"/>
      <c r="P93" s="118">
        <f>P94+P118</f>
        <v>0</v>
      </c>
      <c r="Q93" s="51"/>
      <c r="R93" s="118">
        <f>R94+R118</f>
        <v>2.6951520000000002</v>
      </c>
      <c r="S93" s="51"/>
      <c r="T93" s="119">
        <f>T94+T118</f>
        <v>2.4645720000000004</v>
      </c>
      <c r="AT93" s="18" t="s">
        <v>75</v>
      </c>
      <c r="AU93" s="18" t="s">
        <v>159</v>
      </c>
      <c r="BK93" s="120">
        <f>BK94+BK118</f>
        <v>0</v>
      </c>
    </row>
    <row r="94" spans="2:65" s="11" customFormat="1" ht="25.9" customHeight="1" x14ac:dyDescent="0.2">
      <c r="B94" s="121"/>
      <c r="D94" s="122" t="s">
        <v>75</v>
      </c>
      <c r="E94" s="123" t="s">
        <v>182</v>
      </c>
      <c r="F94" s="123" t="s">
        <v>183</v>
      </c>
      <c r="I94" s="124"/>
      <c r="J94" s="125">
        <f>BK94</f>
        <v>0</v>
      </c>
      <c r="L94" s="121"/>
      <c r="M94" s="126"/>
      <c r="P94" s="127">
        <f>P95+P102+P105+P114</f>
        <v>0</v>
      </c>
      <c r="R94" s="127">
        <f>R95+R102+R105+R114</f>
        <v>1.0702800000000001</v>
      </c>
      <c r="T94" s="128">
        <f>T95+T102+T105+T114</f>
        <v>0</v>
      </c>
      <c r="AR94" s="122" t="s">
        <v>83</v>
      </c>
      <c r="AT94" s="129" t="s">
        <v>75</v>
      </c>
      <c r="AU94" s="129" t="s">
        <v>76</v>
      </c>
      <c r="AY94" s="122" t="s">
        <v>184</v>
      </c>
      <c r="BK94" s="130">
        <f>BK95+BK102+BK105+BK114</f>
        <v>0</v>
      </c>
    </row>
    <row r="95" spans="2:65" s="11" customFormat="1" ht="22.9" customHeight="1" x14ac:dyDescent="0.2">
      <c r="B95" s="121"/>
      <c r="D95" s="122" t="s">
        <v>75</v>
      </c>
      <c r="E95" s="131" t="s">
        <v>204</v>
      </c>
      <c r="F95" s="131" t="s">
        <v>273</v>
      </c>
      <c r="I95" s="124"/>
      <c r="J95" s="132">
        <f>BK95</f>
        <v>0</v>
      </c>
      <c r="L95" s="121"/>
      <c r="M95" s="126"/>
      <c r="P95" s="127">
        <f>SUM(P96:P101)</f>
        <v>0</v>
      </c>
      <c r="R95" s="127">
        <f>SUM(R96:R101)</f>
        <v>1.0702800000000001</v>
      </c>
      <c r="T95" s="128">
        <f>SUM(T96:T101)</f>
        <v>0</v>
      </c>
      <c r="AR95" s="122" t="s">
        <v>83</v>
      </c>
      <c r="AT95" s="129" t="s">
        <v>75</v>
      </c>
      <c r="AU95" s="129" t="s">
        <v>83</v>
      </c>
      <c r="AY95" s="122" t="s">
        <v>184</v>
      </c>
      <c r="BK95" s="130">
        <f>SUM(BK96:BK101)</f>
        <v>0</v>
      </c>
    </row>
    <row r="96" spans="2:65" s="1" customFormat="1" ht="16.5" customHeight="1" x14ac:dyDescent="0.2">
      <c r="B96" s="33"/>
      <c r="C96" s="133" t="s">
        <v>83</v>
      </c>
      <c r="D96" s="133" t="s">
        <v>186</v>
      </c>
      <c r="E96" s="134" t="s">
        <v>626</v>
      </c>
      <c r="F96" s="135" t="s">
        <v>627</v>
      </c>
      <c r="G96" s="136" t="s">
        <v>154</v>
      </c>
      <c r="H96" s="137">
        <v>13.5</v>
      </c>
      <c r="I96" s="138"/>
      <c r="J96" s="139">
        <f>ROUND(I96*H96,2)</f>
        <v>0</v>
      </c>
      <c r="K96" s="135" t="s">
        <v>189</v>
      </c>
      <c r="L96" s="33"/>
      <c r="M96" s="140" t="s">
        <v>19</v>
      </c>
      <c r="N96" s="141" t="s">
        <v>47</v>
      </c>
      <c r="P96" s="142">
        <f>O96*H96</f>
        <v>0</v>
      </c>
      <c r="Q96" s="142">
        <v>7.9280000000000003E-2</v>
      </c>
      <c r="R96" s="142">
        <f>Q96*H96</f>
        <v>1.0702800000000001</v>
      </c>
      <c r="S96" s="142">
        <v>0</v>
      </c>
      <c r="T96" s="143">
        <f>S96*H96</f>
        <v>0</v>
      </c>
      <c r="AR96" s="144" t="s">
        <v>190</v>
      </c>
      <c r="AT96" s="144" t="s">
        <v>186</v>
      </c>
      <c r="AU96" s="144" t="s">
        <v>85</v>
      </c>
      <c r="AY96" s="18" t="s">
        <v>184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83</v>
      </c>
      <c r="BK96" s="145">
        <f>ROUND(I96*H96,2)</f>
        <v>0</v>
      </c>
      <c r="BL96" s="18" t="s">
        <v>190</v>
      </c>
      <c r="BM96" s="144" t="s">
        <v>657</v>
      </c>
    </row>
    <row r="97" spans="2:65" s="1" customFormat="1" x14ac:dyDescent="0.2">
      <c r="B97" s="33"/>
      <c r="D97" s="146" t="s">
        <v>192</v>
      </c>
      <c r="F97" s="147" t="s">
        <v>629</v>
      </c>
      <c r="I97" s="148"/>
      <c r="L97" s="33"/>
      <c r="M97" s="149"/>
      <c r="T97" s="54"/>
      <c r="AT97" s="18" t="s">
        <v>192</v>
      </c>
      <c r="AU97" s="18" t="s">
        <v>85</v>
      </c>
    </row>
    <row r="98" spans="2:65" s="1" customFormat="1" x14ac:dyDescent="0.2">
      <c r="B98" s="33"/>
      <c r="D98" s="150" t="s">
        <v>194</v>
      </c>
      <c r="F98" s="151" t="s">
        <v>630</v>
      </c>
      <c r="I98" s="148"/>
      <c r="L98" s="33"/>
      <c r="M98" s="149"/>
      <c r="T98" s="54"/>
      <c r="AT98" s="18" t="s">
        <v>194</v>
      </c>
      <c r="AU98" s="18" t="s">
        <v>85</v>
      </c>
    </row>
    <row r="99" spans="2:65" s="1" customFormat="1" ht="19.5" x14ac:dyDescent="0.2">
      <c r="B99" s="33"/>
      <c r="D99" s="146" t="s">
        <v>278</v>
      </c>
      <c r="F99" s="182" t="s">
        <v>279</v>
      </c>
      <c r="I99" s="148"/>
      <c r="L99" s="33"/>
      <c r="M99" s="149"/>
      <c r="T99" s="54"/>
      <c r="AT99" s="18" t="s">
        <v>278</v>
      </c>
      <c r="AU99" s="18" t="s">
        <v>85</v>
      </c>
    </row>
    <row r="100" spans="2:65" s="13" customFormat="1" x14ac:dyDescent="0.2">
      <c r="B100" s="159"/>
      <c r="D100" s="146" t="s">
        <v>196</v>
      </c>
      <c r="E100" s="160" t="s">
        <v>19</v>
      </c>
      <c r="F100" s="161" t="s">
        <v>631</v>
      </c>
      <c r="H100" s="160" t="s">
        <v>19</v>
      </c>
      <c r="I100" s="162"/>
      <c r="L100" s="159"/>
      <c r="M100" s="163"/>
      <c r="T100" s="164"/>
      <c r="AT100" s="160" t="s">
        <v>196</v>
      </c>
      <c r="AU100" s="160" t="s">
        <v>85</v>
      </c>
      <c r="AV100" s="13" t="s">
        <v>83</v>
      </c>
      <c r="AW100" s="13" t="s">
        <v>37</v>
      </c>
      <c r="AX100" s="13" t="s">
        <v>76</v>
      </c>
      <c r="AY100" s="160" t="s">
        <v>184</v>
      </c>
    </row>
    <row r="101" spans="2:65" s="12" customFormat="1" x14ac:dyDescent="0.2">
      <c r="B101" s="152"/>
      <c r="D101" s="146" t="s">
        <v>196</v>
      </c>
      <c r="E101" s="153" t="s">
        <v>19</v>
      </c>
      <c r="F101" s="154" t="s">
        <v>658</v>
      </c>
      <c r="H101" s="155">
        <v>13.5</v>
      </c>
      <c r="I101" s="156"/>
      <c r="L101" s="152"/>
      <c r="M101" s="157"/>
      <c r="T101" s="158"/>
      <c r="AT101" s="153" t="s">
        <v>196</v>
      </c>
      <c r="AU101" s="153" t="s">
        <v>85</v>
      </c>
      <c r="AV101" s="12" t="s">
        <v>85</v>
      </c>
      <c r="AW101" s="12" t="s">
        <v>37</v>
      </c>
      <c r="AX101" s="12" t="s">
        <v>83</v>
      </c>
      <c r="AY101" s="153" t="s">
        <v>184</v>
      </c>
    </row>
    <row r="102" spans="2:65" s="11" customFormat="1" ht="22.9" customHeight="1" x14ac:dyDescent="0.2">
      <c r="B102" s="121"/>
      <c r="D102" s="122" t="s">
        <v>75</v>
      </c>
      <c r="E102" s="131" t="s">
        <v>259</v>
      </c>
      <c r="F102" s="131" t="s">
        <v>289</v>
      </c>
      <c r="I102" s="124"/>
      <c r="J102" s="132">
        <f>BK102</f>
        <v>0</v>
      </c>
      <c r="L102" s="121"/>
      <c r="M102" s="126"/>
      <c r="P102" s="127">
        <f>SUM(P103:P104)</f>
        <v>0</v>
      </c>
      <c r="R102" s="127">
        <f>SUM(R103:R104)</f>
        <v>0</v>
      </c>
      <c r="T102" s="128">
        <f>SUM(T103:T104)</f>
        <v>0</v>
      </c>
      <c r="AR102" s="122" t="s">
        <v>83</v>
      </c>
      <c r="AT102" s="129" t="s">
        <v>75</v>
      </c>
      <c r="AU102" s="129" t="s">
        <v>83</v>
      </c>
      <c r="AY102" s="122" t="s">
        <v>184</v>
      </c>
      <c r="BK102" s="130">
        <f>SUM(BK103:BK104)</f>
        <v>0</v>
      </c>
    </row>
    <row r="103" spans="2:65" s="1" customFormat="1" ht="24.2" customHeight="1" x14ac:dyDescent="0.2">
      <c r="B103" s="33"/>
      <c r="C103" s="133" t="s">
        <v>85</v>
      </c>
      <c r="D103" s="133" t="s">
        <v>186</v>
      </c>
      <c r="E103" s="134" t="s">
        <v>593</v>
      </c>
      <c r="F103" s="135" t="s">
        <v>321</v>
      </c>
      <c r="G103" s="136" t="s">
        <v>322</v>
      </c>
      <c r="H103" s="137">
        <v>1</v>
      </c>
      <c r="I103" s="138"/>
      <c r="J103" s="139">
        <f>ROUND(I103*H103,2)</f>
        <v>0</v>
      </c>
      <c r="K103" s="135" t="s">
        <v>19</v>
      </c>
      <c r="L103" s="33"/>
      <c r="M103" s="140" t="s">
        <v>19</v>
      </c>
      <c r="N103" s="141" t="s">
        <v>47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190</v>
      </c>
      <c r="AT103" s="144" t="s">
        <v>186</v>
      </c>
      <c r="AU103" s="144" t="s">
        <v>85</v>
      </c>
      <c r="AY103" s="18" t="s">
        <v>184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8" t="s">
        <v>83</v>
      </c>
      <c r="BK103" s="145">
        <f>ROUND(I103*H103,2)</f>
        <v>0</v>
      </c>
      <c r="BL103" s="18" t="s">
        <v>190</v>
      </c>
      <c r="BM103" s="144" t="s">
        <v>659</v>
      </c>
    </row>
    <row r="104" spans="2:65" s="1" customFormat="1" ht="19.5" x14ac:dyDescent="0.2">
      <c r="B104" s="33"/>
      <c r="D104" s="146" t="s">
        <v>192</v>
      </c>
      <c r="F104" s="147" t="s">
        <v>321</v>
      </c>
      <c r="I104" s="148"/>
      <c r="L104" s="33"/>
      <c r="M104" s="149"/>
      <c r="T104" s="54"/>
      <c r="AT104" s="18" t="s">
        <v>192</v>
      </c>
      <c r="AU104" s="18" t="s">
        <v>85</v>
      </c>
    </row>
    <row r="105" spans="2:65" s="11" customFormat="1" ht="22.9" customHeight="1" x14ac:dyDescent="0.2">
      <c r="B105" s="121"/>
      <c r="D105" s="122" t="s">
        <v>75</v>
      </c>
      <c r="E105" s="131" t="s">
        <v>351</v>
      </c>
      <c r="F105" s="131" t="s">
        <v>352</v>
      </c>
      <c r="I105" s="124"/>
      <c r="J105" s="132">
        <f>BK105</f>
        <v>0</v>
      </c>
      <c r="L105" s="121"/>
      <c r="M105" s="126"/>
      <c r="P105" s="127">
        <f>SUM(P106:P113)</f>
        <v>0</v>
      </c>
      <c r="R105" s="127">
        <f>SUM(R106:R113)</f>
        <v>0</v>
      </c>
      <c r="T105" s="128">
        <f>SUM(T106:T113)</f>
        <v>0</v>
      </c>
      <c r="AR105" s="122" t="s">
        <v>83</v>
      </c>
      <c r="AT105" s="129" t="s">
        <v>75</v>
      </c>
      <c r="AU105" s="129" t="s">
        <v>83</v>
      </c>
      <c r="AY105" s="122" t="s">
        <v>184</v>
      </c>
      <c r="BK105" s="130">
        <f>SUM(BK106:BK113)</f>
        <v>0</v>
      </c>
    </row>
    <row r="106" spans="2:65" s="1" customFormat="1" ht="16.5" customHeight="1" x14ac:dyDescent="0.2">
      <c r="B106" s="33"/>
      <c r="C106" s="133" t="s">
        <v>204</v>
      </c>
      <c r="D106" s="133" t="s">
        <v>186</v>
      </c>
      <c r="E106" s="134" t="s">
        <v>361</v>
      </c>
      <c r="F106" s="135" t="s">
        <v>362</v>
      </c>
      <c r="G106" s="136" t="s">
        <v>150</v>
      </c>
      <c r="H106" s="137">
        <v>0.84</v>
      </c>
      <c r="I106" s="138"/>
      <c r="J106" s="139">
        <f>ROUND(I106*H106,2)</f>
        <v>0</v>
      </c>
      <c r="K106" s="135" t="s">
        <v>19</v>
      </c>
      <c r="L106" s="33"/>
      <c r="M106" s="140" t="s">
        <v>19</v>
      </c>
      <c r="N106" s="141" t="s">
        <v>47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190</v>
      </c>
      <c r="AT106" s="144" t="s">
        <v>186</v>
      </c>
      <c r="AU106" s="144" t="s">
        <v>85</v>
      </c>
      <c r="AY106" s="18" t="s">
        <v>184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8" t="s">
        <v>83</v>
      </c>
      <c r="BK106" s="145">
        <f>ROUND(I106*H106,2)</f>
        <v>0</v>
      </c>
      <c r="BL106" s="18" t="s">
        <v>190</v>
      </c>
      <c r="BM106" s="144" t="s">
        <v>660</v>
      </c>
    </row>
    <row r="107" spans="2:65" s="1" customFormat="1" ht="19.5" x14ac:dyDescent="0.2">
      <c r="B107" s="33"/>
      <c r="D107" s="146" t="s">
        <v>192</v>
      </c>
      <c r="F107" s="147" t="s">
        <v>364</v>
      </c>
      <c r="I107" s="148"/>
      <c r="L107" s="33"/>
      <c r="M107" s="149"/>
      <c r="T107" s="54"/>
      <c r="AT107" s="18" t="s">
        <v>192</v>
      </c>
      <c r="AU107" s="18" t="s">
        <v>85</v>
      </c>
    </row>
    <row r="108" spans="2:65" s="12" customFormat="1" x14ac:dyDescent="0.2">
      <c r="B108" s="152"/>
      <c r="D108" s="146" t="s">
        <v>196</v>
      </c>
      <c r="E108" s="153" t="s">
        <v>19</v>
      </c>
      <c r="F108" s="154" t="s">
        <v>380</v>
      </c>
      <c r="H108" s="155">
        <v>0.84</v>
      </c>
      <c r="I108" s="156"/>
      <c r="L108" s="152"/>
      <c r="M108" s="157"/>
      <c r="T108" s="158"/>
      <c r="AT108" s="153" t="s">
        <v>196</v>
      </c>
      <c r="AU108" s="153" t="s">
        <v>85</v>
      </c>
      <c r="AV108" s="12" t="s">
        <v>85</v>
      </c>
      <c r="AW108" s="12" t="s">
        <v>37</v>
      </c>
      <c r="AX108" s="12" t="s">
        <v>76</v>
      </c>
      <c r="AY108" s="153" t="s">
        <v>184</v>
      </c>
    </row>
    <row r="109" spans="2:65" s="14" customFormat="1" x14ac:dyDescent="0.2">
      <c r="B109" s="165"/>
      <c r="D109" s="146" t="s">
        <v>196</v>
      </c>
      <c r="E109" s="166" t="s">
        <v>148</v>
      </c>
      <c r="F109" s="167" t="s">
        <v>214</v>
      </c>
      <c r="H109" s="168">
        <v>0.84</v>
      </c>
      <c r="I109" s="169"/>
      <c r="L109" s="165"/>
      <c r="M109" s="170"/>
      <c r="T109" s="171"/>
      <c r="AT109" s="166" t="s">
        <v>196</v>
      </c>
      <c r="AU109" s="166" t="s">
        <v>85</v>
      </c>
      <c r="AV109" s="14" t="s">
        <v>190</v>
      </c>
      <c r="AW109" s="14" t="s">
        <v>37</v>
      </c>
      <c r="AX109" s="14" t="s">
        <v>83</v>
      </c>
      <c r="AY109" s="166" t="s">
        <v>184</v>
      </c>
    </row>
    <row r="110" spans="2:65" s="1" customFormat="1" ht="16.5" customHeight="1" x14ac:dyDescent="0.2">
      <c r="B110" s="33"/>
      <c r="C110" s="133" t="s">
        <v>190</v>
      </c>
      <c r="D110" s="133" t="s">
        <v>186</v>
      </c>
      <c r="E110" s="134" t="s">
        <v>387</v>
      </c>
      <c r="F110" s="135" t="s">
        <v>388</v>
      </c>
      <c r="G110" s="136" t="s">
        <v>150</v>
      </c>
      <c r="H110" s="137">
        <v>0.84</v>
      </c>
      <c r="I110" s="138"/>
      <c r="J110" s="139">
        <f>ROUND(I110*H110,2)</f>
        <v>0</v>
      </c>
      <c r="K110" s="135" t="s">
        <v>19</v>
      </c>
      <c r="L110" s="33"/>
      <c r="M110" s="140" t="s">
        <v>19</v>
      </c>
      <c r="N110" s="141" t="s">
        <v>47</v>
      </c>
      <c r="P110" s="142">
        <f>O110*H110</f>
        <v>0</v>
      </c>
      <c r="Q110" s="142">
        <v>0</v>
      </c>
      <c r="R110" s="142">
        <f>Q110*H110</f>
        <v>0</v>
      </c>
      <c r="S110" s="142">
        <v>0</v>
      </c>
      <c r="T110" s="143">
        <f>S110*H110</f>
        <v>0</v>
      </c>
      <c r="AR110" s="144" t="s">
        <v>190</v>
      </c>
      <c r="AT110" s="144" t="s">
        <v>186</v>
      </c>
      <c r="AU110" s="144" t="s">
        <v>85</v>
      </c>
      <c r="AY110" s="18" t="s">
        <v>184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8" t="s">
        <v>83</v>
      </c>
      <c r="BK110" s="145">
        <f>ROUND(I110*H110,2)</f>
        <v>0</v>
      </c>
      <c r="BL110" s="18" t="s">
        <v>190</v>
      </c>
      <c r="BM110" s="144" t="s">
        <v>661</v>
      </c>
    </row>
    <row r="111" spans="2:65" s="1" customFormat="1" ht="29.25" x14ac:dyDescent="0.2">
      <c r="B111" s="33"/>
      <c r="D111" s="146" t="s">
        <v>192</v>
      </c>
      <c r="F111" s="147" t="s">
        <v>390</v>
      </c>
      <c r="I111" s="148"/>
      <c r="L111" s="33"/>
      <c r="M111" s="149"/>
      <c r="T111" s="54"/>
      <c r="AT111" s="18" t="s">
        <v>192</v>
      </c>
      <c r="AU111" s="18" t="s">
        <v>85</v>
      </c>
    </row>
    <row r="112" spans="2:65" s="1" customFormat="1" ht="19.5" x14ac:dyDescent="0.2">
      <c r="B112" s="33"/>
      <c r="D112" s="146" t="s">
        <v>278</v>
      </c>
      <c r="F112" s="182" t="s">
        <v>391</v>
      </c>
      <c r="I112" s="148"/>
      <c r="L112" s="33"/>
      <c r="M112" s="149"/>
      <c r="T112" s="54"/>
      <c r="AT112" s="18" t="s">
        <v>278</v>
      </c>
      <c r="AU112" s="18" t="s">
        <v>85</v>
      </c>
    </row>
    <row r="113" spans="2:65" s="12" customFormat="1" x14ac:dyDescent="0.2">
      <c r="B113" s="152"/>
      <c r="D113" s="146" t="s">
        <v>196</v>
      </c>
      <c r="E113" s="153" t="s">
        <v>19</v>
      </c>
      <c r="F113" s="154" t="s">
        <v>148</v>
      </c>
      <c r="H113" s="155">
        <v>0.84</v>
      </c>
      <c r="I113" s="156"/>
      <c r="L113" s="152"/>
      <c r="M113" s="157"/>
      <c r="T113" s="158"/>
      <c r="AT113" s="153" t="s">
        <v>196</v>
      </c>
      <c r="AU113" s="153" t="s">
        <v>85</v>
      </c>
      <c r="AV113" s="12" t="s">
        <v>85</v>
      </c>
      <c r="AW113" s="12" t="s">
        <v>37</v>
      </c>
      <c r="AX113" s="12" t="s">
        <v>83</v>
      </c>
      <c r="AY113" s="153" t="s">
        <v>184</v>
      </c>
    </row>
    <row r="114" spans="2:65" s="11" customFormat="1" ht="22.9" customHeight="1" x14ac:dyDescent="0.2">
      <c r="B114" s="121"/>
      <c r="D114" s="122" t="s">
        <v>75</v>
      </c>
      <c r="E114" s="131" t="s">
        <v>392</v>
      </c>
      <c r="F114" s="131" t="s">
        <v>393</v>
      </c>
      <c r="I114" s="124"/>
      <c r="J114" s="132">
        <f>BK114</f>
        <v>0</v>
      </c>
      <c r="L114" s="121"/>
      <c r="M114" s="126"/>
      <c r="P114" s="127">
        <f>SUM(P115:P117)</f>
        <v>0</v>
      </c>
      <c r="R114" s="127">
        <f>SUM(R115:R117)</f>
        <v>0</v>
      </c>
      <c r="T114" s="128">
        <f>SUM(T115:T117)</f>
        <v>0</v>
      </c>
      <c r="AR114" s="122" t="s">
        <v>83</v>
      </c>
      <c r="AT114" s="129" t="s">
        <v>75</v>
      </c>
      <c r="AU114" s="129" t="s">
        <v>83</v>
      </c>
      <c r="AY114" s="122" t="s">
        <v>184</v>
      </c>
      <c r="BK114" s="130">
        <f>SUM(BK115:BK117)</f>
        <v>0</v>
      </c>
    </row>
    <row r="115" spans="2:65" s="1" customFormat="1" ht="16.5" customHeight="1" x14ac:dyDescent="0.2">
      <c r="B115" s="33"/>
      <c r="C115" s="133" t="s">
        <v>224</v>
      </c>
      <c r="D115" s="133" t="s">
        <v>186</v>
      </c>
      <c r="E115" s="134" t="s">
        <v>395</v>
      </c>
      <c r="F115" s="135" t="s">
        <v>396</v>
      </c>
      <c r="G115" s="136" t="s">
        <v>150</v>
      </c>
      <c r="H115" s="137">
        <v>1.07</v>
      </c>
      <c r="I115" s="138"/>
      <c r="J115" s="139">
        <f>ROUND(I115*H115,2)</f>
        <v>0</v>
      </c>
      <c r="K115" s="135" t="s">
        <v>189</v>
      </c>
      <c r="L115" s="33"/>
      <c r="M115" s="140" t="s">
        <v>19</v>
      </c>
      <c r="N115" s="141" t="s">
        <v>47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190</v>
      </c>
      <c r="AT115" s="144" t="s">
        <v>186</v>
      </c>
      <c r="AU115" s="144" t="s">
        <v>85</v>
      </c>
      <c r="AY115" s="18" t="s">
        <v>184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8" t="s">
        <v>83</v>
      </c>
      <c r="BK115" s="145">
        <f>ROUND(I115*H115,2)</f>
        <v>0</v>
      </c>
      <c r="BL115" s="18" t="s">
        <v>190</v>
      </c>
      <c r="BM115" s="144" t="s">
        <v>662</v>
      </c>
    </row>
    <row r="116" spans="2:65" s="1" customFormat="1" x14ac:dyDescent="0.2">
      <c r="B116" s="33"/>
      <c r="D116" s="146" t="s">
        <v>192</v>
      </c>
      <c r="F116" s="147" t="s">
        <v>398</v>
      </c>
      <c r="I116" s="148"/>
      <c r="L116" s="33"/>
      <c r="M116" s="149"/>
      <c r="T116" s="54"/>
      <c r="AT116" s="18" t="s">
        <v>192</v>
      </c>
      <c r="AU116" s="18" t="s">
        <v>85</v>
      </c>
    </row>
    <row r="117" spans="2:65" s="1" customFormat="1" x14ac:dyDescent="0.2">
      <c r="B117" s="33"/>
      <c r="D117" s="150" t="s">
        <v>194</v>
      </c>
      <c r="F117" s="151" t="s">
        <v>399</v>
      </c>
      <c r="I117" s="148"/>
      <c r="L117" s="33"/>
      <c r="M117" s="149"/>
      <c r="T117" s="54"/>
      <c r="AT117" s="18" t="s">
        <v>194</v>
      </c>
      <c r="AU117" s="18" t="s">
        <v>85</v>
      </c>
    </row>
    <row r="118" spans="2:65" s="11" customFormat="1" ht="25.9" customHeight="1" x14ac:dyDescent="0.2">
      <c r="B118" s="121"/>
      <c r="D118" s="122" t="s">
        <v>75</v>
      </c>
      <c r="E118" s="123" t="s">
        <v>400</v>
      </c>
      <c r="F118" s="123" t="s">
        <v>401</v>
      </c>
      <c r="I118" s="124"/>
      <c r="J118" s="125">
        <f>BK118</f>
        <v>0</v>
      </c>
      <c r="L118" s="121"/>
      <c r="M118" s="126"/>
      <c r="P118" s="127">
        <f>P119+P127</f>
        <v>0</v>
      </c>
      <c r="R118" s="127">
        <f>R119+R127</f>
        <v>1.6248720000000001</v>
      </c>
      <c r="T118" s="128">
        <f>T119+T127</f>
        <v>2.4645720000000004</v>
      </c>
      <c r="AR118" s="122" t="s">
        <v>85</v>
      </c>
      <c r="AT118" s="129" t="s">
        <v>75</v>
      </c>
      <c r="AU118" s="129" t="s">
        <v>76</v>
      </c>
      <c r="AY118" s="122" t="s">
        <v>184</v>
      </c>
      <c r="BK118" s="130">
        <f>BK119+BK127</f>
        <v>0</v>
      </c>
    </row>
    <row r="119" spans="2:65" s="11" customFormat="1" ht="22.9" customHeight="1" x14ac:dyDescent="0.2">
      <c r="B119" s="121"/>
      <c r="D119" s="122" t="s">
        <v>75</v>
      </c>
      <c r="E119" s="131" t="s">
        <v>402</v>
      </c>
      <c r="F119" s="131" t="s">
        <v>403</v>
      </c>
      <c r="I119" s="124"/>
      <c r="J119" s="132">
        <f>BK119</f>
        <v>0</v>
      </c>
      <c r="L119" s="121"/>
      <c r="M119" s="126"/>
      <c r="P119" s="127">
        <f>SUM(P120:P126)</f>
        <v>0</v>
      </c>
      <c r="R119" s="127">
        <f>SUM(R120:R126)</f>
        <v>0</v>
      </c>
      <c r="T119" s="128">
        <f>SUM(T120:T126)</f>
        <v>0.83970000000000011</v>
      </c>
      <c r="AR119" s="122" t="s">
        <v>85</v>
      </c>
      <c r="AT119" s="129" t="s">
        <v>75</v>
      </c>
      <c r="AU119" s="129" t="s">
        <v>83</v>
      </c>
      <c r="AY119" s="122" t="s">
        <v>184</v>
      </c>
      <c r="BK119" s="130">
        <f>SUM(BK120:BK126)</f>
        <v>0</v>
      </c>
    </row>
    <row r="120" spans="2:65" s="1" customFormat="1" ht="16.5" customHeight="1" x14ac:dyDescent="0.2">
      <c r="B120" s="33"/>
      <c r="C120" s="133" t="s">
        <v>233</v>
      </c>
      <c r="D120" s="133" t="s">
        <v>186</v>
      </c>
      <c r="E120" s="134" t="s">
        <v>482</v>
      </c>
      <c r="F120" s="135" t="s">
        <v>483</v>
      </c>
      <c r="G120" s="136" t="s">
        <v>113</v>
      </c>
      <c r="H120" s="137">
        <v>839.7</v>
      </c>
      <c r="I120" s="138"/>
      <c r="J120" s="139">
        <f>ROUND(I120*H120,2)</f>
        <v>0</v>
      </c>
      <c r="K120" s="135" t="s">
        <v>189</v>
      </c>
      <c r="L120" s="33"/>
      <c r="M120" s="140" t="s">
        <v>19</v>
      </c>
      <c r="N120" s="141" t="s">
        <v>47</v>
      </c>
      <c r="P120" s="142">
        <f>O120*H120</f>
        <v>0</v>
      </c>
      <c r="Q120" s="142">
        <v>0</v>
      </c>
      <c r="R120" s="142">
        <f>Q120*H120</f>
        <v>0</v>
      </c>
      <c r="S120" s="142">
        <v>1E-3</v>
      </c>
      <c r="T120" s="143">
        <f>S120*H120</f>
        <v>0.83970000000000011</v>
      </c>
      <c r="AR120" s="144" t="s">
        <v>313</v>
      </c>
      <c r="AT120" s="144" t="s">
        <v>186</v>
      </c>
      <c r="AU120" s="144" t="s">
        <v>85</v>
      </c>
      <c r="AY120" s="18" t="s">
        <v>184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83</v>
      </c>
      <c r="BK120" s="145">
        <f>ROUND(I120*H120,2)</f>
        <v>0</v>
      </c>
      <c r="BL120" s="18" t="s">
        <v>313</v>
      </c>
      <c r="BM120" s="144" t="s">
        <v>663</v>
      </c>
    </row>
    <row r="121" spans="2:65" s="1" customFormat="1" x14ac:dyDescent="0.2">
      <c r="B121" s="33"/>
      <c r="D121" s="146" t="s">
        <v>192</v>
      </c>
      <c r="F121" s="147" t="s">
        <v>485</v>
      </c>
      <c r="I121" s="148"/>
      <c r="L121" s="33"/>
      <c r="M121" s="149"/>
      <c r="T121" s="54"/>
      <c r="AT121" s="18" t="s">
        <v>192</v>
      </c>
      <c r="AU121" s="18" t="s">
        <v>85</v>
      </c>
    </row>
    <row r="122" spans="2:65" s="1" customFormat="1" x14ac:dyDescent="0.2">
      <c r="B122" s="33"/>
      <c r="D122" s="150" t="s">
        <v>194</v>
      </c>
      <c r="F122" s="151" t="s">
        <v>486</v>
      </c>
      <c r="I122" s="148"/>
      <c r="L122" s="33"/>
      <c r="M122" s="149"/>
      <c r="T122" s="54"/>
      <c r="AT122" s="18" t="s">
        <v>194</v>
      </c>
      <c r="AU122" s="18" t="s">
        <v>85</v>
      </c>
    </row>
    <row r="123" spans="2:65" s="1" customFormat="1" ht="19.5" x14ac:dyDescent="0.2">
      <c r="B123" s="33"/>
      <c r="D123" s="146" t="s">
        <v>278</v>
      </c>
      <c r="F123" s="182" t="s">
        <v>465</v>
      </c>
      <c r="I123" s="148"/>
      <c r="L123" s="33"/>
      <c r="M123" s="149"/>
      <c r="T123" s="54"/>
      <c r="AT123" s="18" t="s">
        <v>278</v>
      </c>
      <c r="AU123" s="18" t="s">
        <v>85</v>
      </c>
    </row>
    <row r="124" spans="2:65" s="13" customFormat="1" x14ac:dyDescent="0.2">
      <c r="B124" s="159"/>
      <c r="D124" s="146" t="s">
        <v>196</v>
      </c>
      <c r="E124" s="160" t="s">
        <v>19</v>
      </c>
      <c r="F124" s="161" t="s">
        <v>487</v>
      </c>
      <c r="H124" s="160" t="s">
        <v>19</v>
      </c>
      <c r="I124" s="162"/>
      <c r="L124" s="159"/>
      <c r="M124" s="163"/>
      <c r="T124" s="164"/>
      <c r="AT124" s="160" t="s">
        <v>196</v>
      </c>
      <c r="AU124" s="160" t="s">
        <v>85</v>
      </c>
      <c r="AV124" s="13" t="s">
        <v>83</v>
      </c>
      <c r="AW124" s="13" t="s">
        <v>37</v>
      </c>
      <c r="AX124" s="13" t="s">
        <v>76</v>
      </c>
      <c r="AY124" s="160" t="s">
        <v>184</v>
      </c>
    </row>
    <row r="125" spans="2:65" s="12" customFormat="1" x14ac:dyDescent="0.2">
      <c r="B125" s="152"/>
      <c r="D125" s="146" t="s">
        <v>196</v>
      </c>
      <c r="E125" s="153" t="s">
        <v>19</v>
      </c>
      <c r="F125" s="154" t="s">
        <v>664</v>
      </c>
      <c r="H125" s="155">
        <v>839.7</v>
      </c>
      <c r="I125" s="156"/>
      <c r="L125" s="152"/>
      <c r="M125" s="157"/>
      <c r="T125" s="158"/>
      <c r="AT125" s="153" t="s">
        <v>196</v>
      </c>
      <c r="AU125" s="153" t="s">
        <v>85</v>
      </c>
      <c r="AV125" s="12" t="s">
        <v>85</v>
      </c>
      <c r="AW125" s="12" t="s">
        <v>37</v>
      </c>
      <c r="AX125" s="12" t="s">
        <v>76</v>
      </c>
      <c r="AY125" s="153" t="s">
        <v>184</v>
      </c>
    </row>
    <row r="126" spans="2:65" s="14" customFormat="1" x14ac:dyDescent="0.2">
      <c r="B126" s="165"/>
      <c r="D126" s="146" t="s">
        <v>196</v>
      </c>
      <c r="E126" s="166" t="s">
        <v>116</v>
      </c>
      <c r="F126" s="167" t="s">
        <v>214</v>
      </c>
      <c r="H126" s="168">
        <v>839.7</v>
      </c>
      <c r="I126" s="169"/>
      <c r="L126" s="165"/>
      <c r="M126" s="170"/>
      <c r="T126" s="171"/>
      <c r="AT126" s="166" t="s">
        <v>196</v>
      </c>
      <c r="AU126" s="166" t="s">
        <v>85</v>
      </c>
      <c r="AV126" s="14" t="s">
        <v>190</v>
      </c>
      <c r="AW126" s="14" t="s">
        <v>37</v>
      </c>
      <c r="AX126" s="14" t="s">
        <v>83</v>
      </c>
      <c r="AY126" s="166" t="s">
        <v>184</v>
      </c>
    </row>
    <row r="127" spans="2:65" s="11" customFormat="1" ht="22.9" customHeight="1" x14ac:dyDescent="0.2">
      <c r="B127" s="121"/>
      <c r="D127" s="122" t="s">
        <v>75</v>
      </c>
      <c r="E127" s="131" t="s">
        <v>497</v>
      </c>
      <c r="F127" s="131" t="s">
        <v>498</v>
      </c>
      <c r="I127" s="124"/>
      <c r="J127" s="132">
        <f>BK127</f>
        <v>0</v>
      </c>
      <c r="L127" s="121"/>
      <c r="M127" s="126"/>
      <c r="P127" s="127">
        <f>SUM(P128:P163)</f>
        <v>0</v>
      </c>
      <c r="R127" s="127">
        <f>SUM(R128:R163)</f>
        <v>1.6248720000000001</v>
      </c>
      <c r="T127" s="128">
        <f>SUM(T128:T163)</f>
        <v>1.6248720000000001</v>
      </c>
      <c r="AR127" s="122" t="s">
        <v>85</v>
      </c>
      <c r="AT127" s="129" t="s">
        <v>75</v>
      </c>
      <c r="AU127" s="129" t="s">
        <v>83</v>
      </c>
      <c r="AY127" s="122" t="s">
        <v>184</v>
      </c>
      <c r="BK127" s="130">
        <f>SUM(BK128:BK163)</f>
        <v>0</v>
      </c>
    </row>
    <row r="128" spans="2:65" s="1" customFormat="1" ht="16.5" customHeight="1" x14ac:dyDescent="0.2">
      <c r="B128" s="33"/>
      <c r="C128" s="133" t="s">
        <v>242</v>
      </c>
      <c r="D128" s="133" t="s">
        <v>186</v>
      </c>
      <c r="E128" s="134" t="s">
        <v>595</v>
      </c>
      <c r="F128" s="135" t="s">
        <v>596</v>
      </c>
      <c r="G128" s="136" t="s">
        <v>131</v>
      </c>
      <c r="H128" s="137">
        <v>25.14</v>
      </c>
      <c r="I128" s="138"/>
      <c r="J128" s="139">
        <f>ROUND(I128*H128,2)</f>
        <v>0</v>
      </c>
      <c r="K128" s="135" t="s">
        <v>19</v>
      </c>
      <c r="L128" s="33"/>
      <c r="M128" s="140" t="s">
        <v>19</v>
      </c>
      <c r="N128" s="141" t="s">
        <v>47</v>
      </c>
      <c r="P128" s="142">
        <f>O128*H128</f>
        <v>0</v>
      </c>
      <c r="Q128" s="142">
        <v>0.02</v>
      </c>
      <c r="R128" s="142">
        <f>Q128*H128</f>
        <v>0.50280000000000002</v>
      </c>
      <c r="S128" s="142">
        <v>0.02</v>
      </c>
      <c r="T128" s="143">
        <f>S128*H128</f>
        <v>0.50280000000000002</v>
      </c>
      <c r="AR128" s="144" t="s">
        <v>313</v>
      </c>
      <c r="AT128" s="144" t="s">
        <v>186</v>
      </c>
      <c r="AU128" s="144" t="s">
        <v>85</v>
      </c>
      <c r="AY128" s="18" t="s">
        <v>184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83</v>
      </c>
      <c r="BK128" s="145">
        <f>ROUND(I128*H128,2)</f>
        <v>0</v>
      </c>
      <c r="BL128" s="18" t="s">
        <v>313</v>
      </c>
      <c r="BM128" s="144" t="s">
        <v>665</v>
      </c>
    </row>
    <row r="129" spans="2:65" s="1" customFormat="1" ht="19.5" x14ac:dyDescent="0.2">
      <c r="B129" s="33"/>
      <c r="D129" s="146" t="s">
        <v>192</v>
      </c>
      <c r="F129" s="147" t="s">
        <v>598</v>
      </c>
      <c r="I129" s="148"/>
      <c r="L129" s="33"/>
      <c r="M129" s="149"/>
      <c r="T129" s="54"/>
      <c r="AT129" s="18" t="s">
        <v>192</v>
      </c>
      <c r="AU129" s="18" t="s">
        <v>85</v>
      </c>
    </row>
    <row r="130" spans="2:65" s="12" customFormat="1" x14ac:dyDescent="0.2">
      <c r="B130" s="152"/>
      <c r="D130" s="146" t="s">
        <v>196</v>
      </c>
      <c r="E130" s="153" t="s">
        <v>19</v>
      </c>
      <c r="F130" s="154" t="s">
        <v>666</v>
      </c>
      <c r="H130" s="155">
        <v>25.14</v>
      </c>
      <c r="I130" s="156"/>
      <c r="L130" s="152"/>
      <c r="M130" s="157"/>
      <c r="T130" s="158"/>
      <c r="AT130" s="153" t="s">
        <v>196</v>
      </c>
      <c r="AU130" s="153" t="s">
        <v>85</v>
      </c>
      <c r="AV130" s="12" t="s">
        <v>85</v>
      </c>
      <c r="AW130" s="12" t="s">
        <v>37</v>
      </c>
      <c r="AX130" s="12" t="s">
        <v>83</v>
      </c>
      <c r="AY130" s="153" t="s">
        <v>184</v>
      </c>
    </row>
    <row r="131" spans="2:65" s="1" customFormat="1" ht="21.75" customHeight="1" x14ac:dyDescent="0.2">
      <c r="B131" s="33"/>
      <c r="C131" s="133" t="s">
        <v>228</v>
      </c>
      <c r="D131" s="133" t="s">
        <v>186</v>
      </c>
      <c r="E131" s="134" t="s">
        <v>505</v>
      </c>
      <c r="F131" s="135" t="s">
        <v>667</v>
      </c>
      <c r="G131" s="136" t="s">
        <v>131</v>
      </c>
      <c r="H131" s="137">
        <v>25.65</v>
      </c>
      <c r="I131" s="138"/>
      <c r="J131" s="139">
        <f>ROUND(I131*H131,2)</f>
        <v>0</v>
      </c>
      <c r="K131" s="135" t="s">
        <v>19</v>
      </c>
      <c r="L131" s="33"/>
      <c r="M131" s="140" t="s">
        <v>19</v>
      </c>
      <c r="N131" s="141" t="s">
        <v>47</v>
      </c>
      <c r="P131" s="142">
        <f>O131*H131</f>
        <v>0</v>
      </c>
      <c r="Q131" s="142">
        <v>1.6E-2</v>
      </c>
      <c r="R131" s="142">
        <f>Q131*H131</f>
        <v>0.41039999999999999</v>
      </c>
      <c r="S131" s="142">
        <v>1.6E-2</v>
      </c>
      <c r="T131" s="143">
        <f>S131*H131</f>
        <v>0.41039999999999999</v>
      </c>
      <c r="AR131" s="144" t="s">
        <v>313</v>
      </c>
      <c r="AT131" s="144" t="s">
        <v>186</v>
      </c>
      <c r="AU131" s="144" t="s">
        <v>85</v>
      </c>
      <c r="AY131" s="18" t="s">
        <v>184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8" t="s">
        <v>83</v>
      </c>
      <c r="BK131" s="145">
        <f>ROUND(I131*H131,2)</f>
        <v>0</v>
      </c>
      <c r="BL131" s="18" t="s">
        <v>313</v>
      </c>
      <c r="BM131" s="144" t="s">
        <v>668</v>
      </c>
    </row>
    <row r="132" spans="2:65" s="1" customFormat="1" ht="19.5" x14ac:dyDescent="0.2">
      <c r="B132" s="33"/>
      <c r="D132" s="146" t="s">
        <v>192</v>
      </c>
      <c r="F132" s="147" t="s">
        <v>669</v>
      </c>
      <c r="I132" s="148"/>
      <c r="L132" s="33"/>
      <c r="M132" s="149"/>
      <c r="T132" s="54"/>
      <c r="AT132" s="18" t="s">
        <v>192</v>
      </c>
      <c r="AU132" s="18" t="s">
        <v>85</v>
      </c>
    </row>
    <row r="133" spans="2:65" s="12" customFormat="1" x14ac:dyDescent="0.2">
      <c r="B133" s="152"/>
      <c r="D133" s="146" t="s">
        <v>196</v>
      </c>
      <c r="E133" s="153" t="s">
        <v>19</v>
      </c>
      <c r="F133" s="154" t="s">
        <v>670</v>
      </c>
      <c r="H133" s="155">
        <v>25.65</v>
      </c>
      <c r="I133" s="156"/>
      <c r="L133" s="152"/>
      <c r="M133" s="157"/>
      <c r="T133" s="158"/>
      <c r="AT133" s="153" t="s">
        <v>196</v>
      </c>
      <c r="AU133" s="153" t="s">
        <v>85</v>
      </c>
      <c r="AV133" s="12" t="s">
        <v>85</v>
      </c>
      <c r="AW133" s="12" t="s">
        <v>37</v>
      </c>
      <c r="AX133" s="12" t="s">
        <v>83</v>
      </c>
      <c r="AY133" s="153" t="s">
        <v>184</v>
      </c>
    </row>
    <row r="134" spans="2:65" s="1" customFormat="1" ht="16.5" customHeight="1" x14ac:dyDescent="0.2">
      <c r="B134" s="33"/>
      <c r="C134" s="133" t="s">
        <v>259</v>
      </c>
      <c r="D134" s="133" t="s">
        <v>186</v>
      </c>
      <c r="E134" s="134" t="s">
        <v>599</v>
      </c>
      <c r="F134" s="135" t="s">
        <v>600</v>
      </c>
      <c r="G134" s="136" t="s">
        <v>131</v>
      </c>
      <c r="H134" s="137">
        <v>25.65</v>
      </c>
      <c r="I134" s="138"/>
      <c r="J134" s="139">
        <f>ROUND(I134*H134,2)</f>
        <v>0</v>
      </c>
      <c r="K134" s="135" t="s">
        <v>19</v>
      </c>
      <c r="L134" s="33"/>
      <c r="M134" s="140" t="s">
        <v>19</v>
      </c>
      <c r="N134" s="141" t="s">
        <v>47</v>
      </c>
      <c r="P134" s="142">
        <f>O134*H134</f>
        <v>0</v>
      </c>
      <c r="Q134" s="142">
        <v>1.2999999999999999E-2</v>
      </c>
      <c r="R134" s="142">
        <f>Q134*H134</f>
        <v>0.33344999999999997</v>
      </c>
      <c r="S134" s="142">
        <v>1.2999999999999999E-2</v>
      </c>
      <c r="T134" s="143">
        <f>S134*H134</f>
        <v>0.33344999999999997</v>
      </c>
      <c r="AR134" s="144" t="s">
        <v>313</v>
      </c>
      <c r="AT134" s="144" t="s">
        <v>186</v>
      </c>
      <c r="AU134" s="144" t="s">
        <v>85</v>
      </c>
      <c r="AY134" s="18" t="s">
        <v>184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8" t="s">
        <v>83</v>
      </c>
      <c r="BK134" s="145">
        <f>ROUND(I134*H134,2)</f>
        <v>0</v>
      </c>
      <c r="BL134" s="18" t="s">
        <v>313</v>
      </c>
      <c r="BM134" s="144" t="s">
        <v>671</v>
      </c>
    </row>
    <row r="135" spans="2:65" s="1" customFormat="1" ht="19.5" x14ac:dyDescent="0.2">
      <c r="B135" s="33"/>
      <c r="D135" s="146" t="s">
        <v>192</v>
      </c>
      <c r="F135" s="147" t="s">
        <v>602</v>
      </c>
      <c r="I135" s="148"/>
      <c r="L135" s="33"/>
      <c r="M135" s="149"/>
      <c r="T135" s="54"/>
      <c r="AT135" s="18" t="s">
        <v>192</v>
      </c>
      <c r="AU135" s="18" t="s">
        <v>85</v>
      </c>
    </row>
    <row r="136" spans="2:65" s="12" customFormat="1" x14ac:dyDescent="0.2">
      <c r="B136" s="152"/>
      <c r="D136" s="146" t="s">
        <v>196</v>
      </c>
      <c r="E136" s="153" t="s">
        <v>19</v>
      </c>
      <c r="F136" s="154" t="s">
        <v>672</v>
      </c>
      <c r="H136" s="155">
        <v>25.65</v>
      </c>
      <c r="I136" s="156"/>
      <c r="L136" s="152"/>
      <c r="M136" s="157"/>
      <c r="T136" s="158"/>
      <c r="AT136" s="153" t="s">
        <v>196</v>
      </c>
      <c r="AU136" s="153" t="s">
        <v>85</v>
      </c>
      <c r="AV136" s="12" t="s">
        <v>85</v>
      </c>
      <c r="AW136" s="12" t="s">
        <v>37</v>
      </c>
      <c r="AX136" s="12" t="s">
        <v>83</v>
      </c>
      <c r="AY136" s="153" t="s">
        <v>184</v>
      </c>
    </row>
    <row r="137" spans="2:65" s="1" customFormat="1" ht="16.5" customHeight="1" x14ac:dyDescent="0.2">
      <c r="B137" s="33"/>
      <c r="C137" s="133" t="s">
        <v>267</v>
      </c>
      <c r="D137" s="133" t="s">
        <v>186</v>
      </c>
      <c r="E137" s="134" t="s">
        <v>641</v>
      </c>
      <c r="F137" s="135" t="s">
        <v>642</v>
      </c>
      <c r="G137" s="136" t="s">
        <v>131</v>
      </c>
      <c r="H137" s="137">
        <v>29.094000000000001</v>
      </c>
      <c r="I137" s="138"/>
      <c r="J137" s="139">
        <f>ROUND(I137*H137,2)</f>
        <v>0</v>
      </c>
      <c r="K137" s="135" t="s">
        <v>19</v>
      </c>
      <c r="L137" s="33"/>
      <c r="M137" s="140" t="s">
        <v>19</v>
      </c>
      <c r="N137" s="141" t="s">
        <v>47</v>
      </c>
      <c r="P137" s="142">
        <f>O137*H137</f>
        <v>0</v>
      </c>
      <c r="Q137" s="142">
        <v>1.2999999999999999E-2</v>
      </c>
      <c r="R137" s="142">
        <f>Q137*H137</f>
        <v>0.378222</v>
      </c>
      <c r="S137" s="142">
        <v>1.2999999999999999E-2</v>
      </c>
      <c r="T137" s="143">
        <f>S137*H137</f>
        <v>0.378222</v>
      </c>
      <c r="AR137" s="144" t="s">
        <v>313</v>
      </c>
      <c r="AT137" s="144" t="s">
        <v>186</v>
      </c>
      <c r="AU137" s="144" t="s">
        <v>85</v>
      </c>
      <c r="AY137" s="18" t="s">
        <v>184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83</v>
      </c>
      <c r="BK137" s="145">
        <f>ROUND(I137*H137,2)</f>
        <v>0</v>
      </c>
      <c r="BL137" s="18" t="s">
        <v>313</v>
      </c>
      <c r="BM137" s="144" t="s">
        <v>673</v>
      </c>
    </row>
    <row r="138" spans="2:65" s="1" customFormat="1" x14ac:dyDescent="0.2">
      <c r="B138" s="33"/>
      <c r="D138" s="146" t="s">
        <v>192</v>
      </c>
      <c r="F138" s="147" t="s">
        <v>644</v>
      </c>
      <c r="I138" s="148"/>
      <c r="L138" s="33"/>
      <c r="M138" s="149"/>
      <c r="T138" s="54"/>
      <c r="AT138" s="18" t="s">
        <v>192</v>
      </c>
      <c r="AU138" s="18" t="s">
        <v>85</v>
      </c>
    </row>
    <row r="139" spans="2:65" s="12" customFormat="1" x14ac:dyDescent="0.2">
      <c r="B139" s="152"/>
      <c r="D139" s="146" t="s">
        <v>196</v>
      </c>
      <c r="E139" s="153" t="s">
        <v>19</v>
      </c>
      <c r="F139" s="154" t="s">
        <v>674</v>
      </c>
      <c r="H139" s="155">
        <v>29.094000000000001</v>
      </c>
      <c r="I139" s="156"/>
      <c r="L139" s="152"/>
      <c r="M139" s="157"/>
      <c r="T139" s="158"/>
      <c r="AT139" s="153" t="s">
        <v>196</v>
      </c>
      <c r="AU139" s="153" t="s">
        <v>85</v>
      </c>
      <c r="AV139" s="12" t="s">
        <v>85</v>
      </c>
      <c r="AW139" s="12" t="s">
        <v>37</v>
      </c>
      <c r="AX139" s="12" t="s">
        <v>83</v>
      </c>
      <c r="AY139" s="153" t="s">
        <v>184</v>
      </c>
    </row>
    <row r="140" spans="2:65" s="1" customFormat="1" ht="16.5" customHeight="1" x14ac:dyDescent="0.2">
      <c r="B140" s="33"/>
      <c r="C140" s="133" t="s">
        <v>274</v>
      </c>
      <c r="D140" s="133" t="s">
        <v>186</v>
      </c>
      <c r="E140" s="134" t="s">
        <v>515</v>
      </c>
      <c r="F140" s="135" t="s">
        <v>516</v>
      </c>
      <c r="G140" s="136" t="s">
        <v>131</v>
      </c>
      <c r="H140" s="137">
        <v>105.53400000000001</v>
      </c>
      <c r="I140" s="138"/>
      <c r="J140" s="139">
        <f>ROUND(I140*H140,2)</f>
        <v>0</v>
      </c>
      <c r="K140" s="135" t="s">
        <v>19</v>
      </c>
      <c r="L140" s="33"/>
      <c r="M140" s="140" t="s">
        <v>19</v>
      </c>
      <c r="N140" s="141" t="s">
        <v>47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313</v>
      </c>
      <c r="AT140" s="144" t="s">
        <v>186</v>
      </c>
      <c r="AU140" s="144" t="s">
        <v>85</v>
      </c>
      <c r="AY140" s="18" t="s">
        <v>184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83</v>
      </c>
      <c r="BK140" s="145">
        <f>ROUND(I140*H140,2)</f>
        <v>0</v>
      </c>
      <c r="BL140" s="18" t="s">
        <v>313</v>
      </c>
      <c r="BM140" s="144" t="s">
        <v>675</v>
      </c>
    </row>
    <row r="141" spans="2:65" s="1" customFormat="1" ht="39" x14ac:dyDescent="0.2">
      <c r="B141" s="33"/>
      <c r="D141" s="146" t="s">
        <v>192</v>
      </c>
      <c r="F141" s="147" t="s">
        <v>518</v>
      </c>
      <c r="I141" s="148"/>
      <c r="L141" s="33"/>
      <c r="M141" s="149"/>
      <c r="T141" s="54"/>
      <c r="AT141" s="18" t="s">
        <v>192</v>
      </c>
      <c r="AU141" s="18" t="s">
        <v>85</v>
      </c>
    </row>
    <row r="142" spans="2:65" s="13" customFormat="1" x14ac:dyDescent="0.2">
      <c r="B142" s="159"/>
      <c r="D142" s="146" t="s">
        <v>196</v>
      </c>
      <c r="E142" s="160" t="s">
        <v>19</v>
      </c>
      <c r="F142" s="161" t="s">
        <v>210</v>
      </c>
      <c r="H142" s="160" t="s">
        <v>19</v>
      </c>
      <c r="I142" s="162"/>
      <c r="L142" s="159"/>
      <c r="M142" s="163"/>
      <c r="T142" s="164"/>
      <c r="AT142" s="160" t="s">
        <v>196</v>
      </c>
      <c r="AU142" s="160" t="s">
        <v>85</v>
      </c>
      <c r="AV142" s="13" t="s">
        <v>83</v>
      </c>
      <c r="AW142" s="13" t="s">
        <v>37</v>
      </c>
      <c r="AX142" s="13" t="s">
        <v>76</v>
      </c>
      <c r="AY142" s="160" t="s">
        <v>184</v>
      </c>
    </row>
    <row r="143" spans="2:65" s="13" customFormat="1" x14ac:dyDescent="0.2">
      <c r="B143" s="159"/>
      <c r="D143" s="146" t="s">
        <v>196</v>
      </c>
      <c r="E143" s="160" t="s">
        <v>19</v>
      </c>
      <c r="F143" s="161" t="s">
        <v>676</v>
      </c>
      <c r="H143" s="160" t="s">
        <v>19</v>
      </c>
      <c r="I143" s="162"/>
      <c r="L143" s="159"/>
      <c r="M143" s="163"/>
      <c r="T143" s="164"/>
      <c r="AT143" s="160" t="s">
        <v>196</v>
      </c>
      <c r="AU143" s="160" t="s">
        <v>85</v>
      </c>
      <c r="AV143" s="13" t="s">
        <v>83</v>
      </c>
      <c r="AW143" s="13" t="s">
        <v>37</v>
      </c>
      <c r="AX143" s="13" t="s">
        <v>76</v>
      </c>
      <c r="AY143" s="160" t="s">
        <v>184</v>
      </c>
    </row>
    <row r="144" spans="2:65" s="13" customFormat="1" x14ac:dyDescent="0.2">
      <c r="B144" s="159"/>
      <c r="D144" s="146" t="s">
        <v>196</v>
      </c>
      <c r="E144" s="160" t="s">
        <v>19</v>
      </c>
      <c r="F144" s="161" t="s">
        <v>153</v>
      </c>
      <c r="H144" s="160" t="s">
        <v>19</v>
      </c>
      <c r="I144" s="162"/>
      <c r="L144" s="159"/>
      <c r="M144" s="163"/>
      <c r="T144" s="164"/>
      <c r="AT144" s="160" t="s">
        <v>196</v>
      </c>
      <c r="AU144" s="160" t="s">
        <v>85</v>
      </c>
      <c r="AV144" s="13" t="s">
        <v>83</v>
      </c>
      <c r="AW144" s="13" t="s">
        <v>37</v>
      </c>
      <c r="AX144" s="13" t="s">
        <v>76</v>
      </c>
      <c r="AY144" s="160" t="s">
        <v>184</v>
      </c>
    </row>
    <row r="145" spans="2:51" s="12" customFormat="1" x14ac:dyDescent="0.2">
      <c r="B145" s="152"/>
      <c r="D145" s="146" t="s">
        <v>196</v>
      </c>
      <c r="E145" s="153" t="s">
        <v>19</v>
      </c>
      <c r="F145" s="154" t="s">
        <v>646</v>
      </c>
      <c r="H145" s="155">
        <v>25.65</v>
      </c>
      <c r="I145" s="156"/>
      <c r="L145" s="152"/>
      <c r="M145" s="157"/>
      <c r="T145" s="158"/>
      <c r="AT145" s="153" t="s">
        <v>196</v>
      </c>
      <c r="AU145" s="153" t="s">
        <v>85</v>
      </c>
      <c r="AV145" s="12" t="s">
        <v>85</v>
      </c>
      <c r="AW145" s="12" t="s">
        <v>37</v>
      </c>
      <c r="AX145" s="12" t="s">
        <v>76</v>
      </c>
      <c r="AY145" s="153" t="s">
        <v>184</v>
      </c>
    </row>
    <row r="146" spans="2:51" s="15" customFormat="1" x14ac:dyDescent="0.2">
      <c r="B146" s="183"/>
      <c r="D146" s="146" t="s">
        <v>196</v>
      </c>
      <c r="E146" s="184" t="s">
        <v>138</v>
      </c>
      <c r="F146" s="185" t="s">
        <v>374</v>
      </c>
      <c r="H146" s="186">
        <v>25.65</v>
      </c>
      <c r="I146" s="187"/>
      <c r="L146" s="183"/>
      <c r="M146" s="188"/>
      <c r="T146" s="189"/>
      <c r="AT146" s="184" t="s">
        <v>196</v>
      </c>
      <c r="AU146" s="184" t="s">
        <v>85</v>
      </c>
      <c r="AV146" s="15" t="s">
        <v>204</v>
      </c>
      <c r="AW146" s="15" t="s">
        <v>37</v>
      </c>
      <c r="AX146" s="15" t="s">
        <v>76</v>
      </c>
      <c r="AY146" s="184" t="s">
        <v>184</v>
      </c>
    </row>
    <row r="147" spans="2:51" s="13" customFormat="1" x14ac:dyDescent="0.2">
      <c r="B147" s="159"/>
      <c r="D147" s="146" t="s">
        <v>196</v>
      </c>
      <c r="E147" s="160" t="s">
        <v>19</v>
      </c>
      <c r="F147" s="161" t="s">
        <v>528</v>
      </c>
      <c r="H147" s="160" t="s">
        <v>19</v>
      </c>
      <c r="I147" s="162"/>
      <c r="L147" s="159"/>
      <c r="M147" s="163"/>
      <c r="T147" s="164"/>
      <c r="AT147" s="160" t="s">
        <v>196</v>
      </c>
      <c r="AU147" s="160" t="s">
        <v>85</v>
      </c>
      <c r="AV147" s="13" t="s">
        <v>83</v>
      </c>
      <c r="AW147" s="13" t="s">
        <v>37</v>
      </c>
      <c r="AX147" s="13" t="s">
        <v>76</v>
      </c>
      <c r="AY147" s="160" t="s">
        <v>184</v>
      </c>
    </row>
    <row r="148" spans="2:51" s="12" customFormat="1" x14ac:dyDescent="0.2">
      <c r="B148" s="152"/>
      <c r="D148" s="146" t="s">
        <v>196</v>
      </c>
      <c r="E148" s="153" t="s">
        <v>19</v>
      </c>
      <c r="F148" s="154" t="s">
        <v>647</v>
      </c>
      <c r="H148" s="155">
        <v>6.6</v>
      </c>
      <c r="I148" s="156"/>
      <c r="L148" s="152"/>
      <c r="M148" s="157"/>
      <c r="T148" s="158"/>
      <c r="AT148" s="153" t="s">
        <v>196</v>
      </c>
      <c r="AU148" s="153" t="s">
        <v>85</v>
      </c>
      <c r="AV148" s="12" t="s">
        <v>85</v>
      </c>
      <c r="AW148" s="12" t="s">
        <v>37</v>
      </c>
      <c r="AX148" s="12" t="s">
        <v>76</v>
      </c>
      <c r="AY148" s="153" t="s">
        <v>184</v>
      </c>
    </row>
    <row r="149" spans="2:51" s="12" customFormat="1" x14ac:dyDescent="0.2">
      <c r="B149" s="152"/>
      <c r="D149" s="146" t="s">
        <v>196</v>
      </c>
      <c r="E149" s="153" t="s">
        <v>19</v>
      </c>
      <c r="F149" s="154" t="s">
        <v>648</v>
      </c>
      <c r="H149" s="155">
        <v>1.44</v>
      </c>
      <c r="I149" s="156"/>
      <c r="L149" s="152"/>
      <c r="M149" s="157"/>
      <c r="T149" s="158"/>
      <c r="AT149" s="153" t="s">
        <v>196</v>
      </c>
      <c r="AU149" s="153" t="s">
        <v>85</v>
      </c>
      <c r="AV149" s="12" t="s">
        <v>85</v>
      </c>
      <c r="AW149" s="12" t="s">
        <v>37</v>
      </c>
      <c r="AX149" s="12" t="s">
        <v>76</v>
      </c>
      <c r="AY149" s="153" t="s">
        <v>184</v>
      </c>
    </row>
    <row r="150" spans="2:51" s="12" customFormat="1" x14ac:dyDescent="0.2">
      <c r="B150" s="152"/>
      <c r="D150" s="146" t="s">
        <v>196</v>
      </c>
      <c r="E150" s="153" t="s">
        <v>19</v>
      </c>
      <c r="F150" s="154" t="s">
        <v>649</v>
      </c>
      <c r="H150" s="155">
        <v>2.88</v>
      </c>
      <c r="I150" s="156"/>
      <c r="L150" s="152"/>
      <c r="M150" s="157"/>
      <c r="T150" s="158"/>
      <c r="AT150" s="153" t="s">
        <v>196</v>
      </c>
      <c r="AU150" s="153" t="s">
        <v>85</v>
      </c>
      <c r="AV150" s="12" t="s">
        <v>85</v>
      </c>
      <c r="AW150" s="12" t="s">
        <v>37</v>
      </c>
      <c r="AX150" s="12" t="s">
        <v>76</v>
      </c>
      <c r="AY150" s="153" t="s">
        <v>184</v>
      </c>
    </row>
    <row r="151" spans="2:51" s="12" customFormat="1" x14ac:dyDescent="0.2">
      <c r="B151" s="152"/>
      <c r="D151" s="146" t="s">
        <v>196</v>
      </c>
      <c r="E151" s="153" t="s">
        <v>19</v>
      </c>
      <c r="F151" s="154" t="s">
        <v>650</v>
      </c>
      <c r="H151" s="155">
        <v>1.65</v>
      </c>
      <c r="I151" s="156"/>
      <c r="L151" s="152"/>
      <c r="M151" s="157"/>
      <c r="T151" s="158"/>
      <c r="AT151" s="153" t="s">
        <v>196</v>
      </c>
      <c r="AU151" s="153" t="s">
        <v>85</v>
      </c>
      <c r="AV151" s="12" t="s">
        <v>85</v>
      </c>
      <c r="AW151" s="12" t="s">
        <v>37</v>
      </c>
      <c r="AX151" s="12" t="s">
        <v>76</v>
      </c>
      <c r="AY151" s="153" t="s">
        <v>184</v>
      </c>
    </row>
    <row r="152" spans="2:51" s="15" customFormat="1" x14ac:dyDescent="0.2">
      <c r="B152" s="183"/>
      <c r="D152" s="146" t="s">
        <v>196</v>
      </c>
      <c r="E152" s="184" t="s">
        <v>588</v>
      </c>
      <c r="F152" s="185" t="s">
        <v>374</v>
      </c>
      <c r="H152" s="186">
        <v>12.569999999999999</v>
      </c>
      <c r="I152" s="187"/>
      <c r="L152" s="183"/>
      <c r="M152" s="188"/>
      <c r="T152" s="189"/>
      <c r="AT152" s="184" t="s">
        <v>196</v>
      </c>
      <c r="AU152" s="184" t="s">
        <v>85</v>
      </c>
      <c r="AV152" s="15" t="s">
        <v>204</v>
      </c>
      <c r="AW152" s="15" t="s">
        <v>37</v>
      </c>
      <c r="AX152" s="15" t="s">
        <v>76</v>
      </c>
      <c r="AY152" s="184" t="s">
        <v>184</v>
      </c>
    </row>
    <row r="153" spans="2:51" s="13" customFormat="1" x14ac:dyDescent="0.2">
      <c r="B153" s="159"/>
      <c r="D153" s="146" t="s">
        <v>196</v>
      </c>
      <c r="E153" s="160" t="s">
        <v>19</v>
      </c>
      <c r="F153" s="161" t="s">
        <v>651</v>
      </c>
      <c r="H153" s="160" t="s">
        <v>19</v>
      </c>
      <c r="I153" s="162"/>
      <c r="L153" s="159"/>
      <c r="M153" s="163"/>
      <c r="T153" s="164"/>
      <c r="AT153" s="160" t="s">
        <v>196</v>
      </c>
      <c r="AU153" s="160" t="s">
        <v>85</v>
      </c>
      <c r="AV153" s="13" t="s">
        <v>83</v>
      </c>
      <c r="AW153" s="13" t="s">
        <v>37</v>
      </c>
      <c r="AX153" s="13" t="s">
        <v>76</v>
      </c>
      <c r="AY153" s="160" t="s">
        <v>184</v>
      </c>
    </row>
    <row r="154" spans="2:51" s="12" customFormat="1" x14ac:dyDescent="0.2">
      <c r="B154" s="152"/>
      <c r="D154" s="146" t="s">
        <v>196</v>
      </c>
      <c r="E154" s="153" t="s">
        <v>19</v>
      </c>
      <c r="F154" s="154" t="s">
        <v>652</v>
      </c>
      <c r="H154" s="155">
        <v>9.99</v>
      </c>
      <c r="I154" s="156"/>
      <c r="L154" s="152"/>
      <c r="M154" s="157"/>
      <c r="T154" s="158"/>
      <c r="AT154" s="153" t="s">
        <v>196</v>
      </c>
      <c r="AU154" s="153" t="s">
        <v>85</v>
      </c>
      <c r="AV154" s="12" t="s">
        <v>85</v>
      </c>
      <c r="AW154" s="12" t="s">
        <v>37</v>
      </c>
      <c r="AX154" s="12" t="s">
        <v>76</v>
      </c>
      <c r="AY154" s="153" t="s">
        <v>184</v>
      </c>
    </row>
    <row r="155" spans="2:51" s="12" customFormat="1" x14ac:dyDescent="0.2">
      <c r="B155" s="152"/>
      <c r="D155" s="146" t="s">
        <v>196</v>
      </c>
      <c r="E155" s="153" t="s">
        <v>19</v>
      </c>
      <c r="F155" s="154" t="s">
        <v>653</v>
      </c>
      <c r="H155" s="155">
        <v>0.66200000000000003</v>
      </c>
      <c r="I155" s="156"/>
      <c r="L155" s="152"/>
      <c r="M155" s="157"/>
      <c r="T155" s="158"/>
      <c r="AT155" s="153" t="s">
        <v>196</v>
      </c>
      <c r="AU155" s="153" t="s">
        <v>85</v>
      </c>
      <c r="AV155" s="12" t="s">
        <v>85</v>
      </c>
      <c r="AW155" s="12" t="s">
        <v>37</v>
      </c>
      <c r="AX155" s="12" t="s">
        <v>76</v>
      </c>
      <c r="AY155" s="153" t="s">
        <v>184</v>
      </c>
    </row>
    <row r="156" spans="2:51" s="12" customFormat="1" x14ac:dyDescent="0.2">
      <c r="B156" s="152"/>
      <c r="D156" s="146" t="s">
        <v>196</v>
      </c>
      <c r="E156" s="153" t="s">
        <v>19</v>
      </c>
      <c r="F156" s="154" t="s">
        <v>654</v>
      </c>
      <c r="H156" s="155">
        <v>3.6720000000000002</v>
      </c>
      <c r="I156" s="156"/>
      <c r="L156" s="152"/>
      <c r="M156" s="157"/>
      <c r="T156" s="158"/>
      <c r="AT156" s="153" t="s">
        <v>196</v>
      </c>
      <c r="AU156" s="153" t="s">
        <v>85</v>
      </c>
      <c r="AV156" s="12" t="s">
        <v>85</v>
      </c>
      <c r="AW156" s="12" t="s">
        <v>37</v>
      </c>
      <c r="AX156" s="12" t="s">
        <v>76</v>
      </c>
      <c r="AY156" s="153" t="s">
        <v>184</v>
      </c>
    </row>
    <row r="157" spans="2:51" s="12" customFormat="1" x14ac:dyDescent="0.2">
      <c r="B157" s="152"/>
      <c r="D157" s="146" t="s">
        <v>196</v>
      </c>
      <c r="E157" s="153" t="s">
        <v>19</v>
      </c>
      <c r="F157" s="154" t="s">
        <v>655</v>
      </c>
      <c r="H157" s="155">
        <v>0.223</v>
      </c>
      <c r="I157" s="156"/>
      <c r="L157" s="152"/>
      <c r="M157" s="157"/>
      <c r="T157" s="158"/>
      <c r="AT157" s="153" t="s">
        <v>196</v>
      </c>
      <c r="AU157" s="153" t="s">
        <v>85</v>
      </c>
      <c r="AV157" s="12" t="s">
        <v>85</v>
      </c>
      <c r="AW157" s="12" t="s">
        <v>37</v>
      </c>
      <c r="AX157" s="12" t="s">
        <v>76</v>
      </c>
      <c r="AY157" s="153" t="s">
        <v>184</v>
      </c>
    </row>
    <row r="158" spans="2:51" s="15" customFormat="1" x14ac:dyDescent="0.2">
      <c r="B158" s="183"/>
      <c r="D158" s="146" t="s">
        <v>196</v>
      </c>
      <c r="E158" s="184" t="s">
        <v>142</v>
      </c>
      <c r="F158" s="185" t="s">
        <v>374</v>
      </c>
      <c r="H158" s="186">
        <v>14.547000000000002</v>
      </c>
      <c r="I158" s="187"/>
      <c r="L158" s="183"/>
      <c r="M158" s="188"/>
      <c r="T158" s="189"/>
      <c r="AT158" s="184" t="s">
        <v>196</v>
      </c>
      <c r="AU158" s="184" t="s">
        <v>85</v>
      </c>
      <c r="AV158" s="15" t="s">
        <v>204</v>
      </c>
      <c r="AW158" s="15" t="s">
        <v>37</v>
      </c>
      <c r="AX158" s="15" t="s">
        <v>76</v>
      </c>
      <c r="AY158" s="184" t="s">
        <v>184</v>
      </c>
    </row>
    <row r="159" spans="2:51" s="14" customFormat="1" x14ac:dyDescent="0.2">
      <c r="B159" s="165"/>
      <c r="D159" s="146" t="s">
        <v>196</v>
      </c>
      <c r="E159" s="166" t="s">
        <v>19</v>
      </c>
      <c r="F159" s="167" t="s">
        <v>214</v>
      </c>
      <c r="H159" s="168">
        <v>52.766999999999996</v>
      </c>
      <c r="I159" s="169"/>
      <c r="L159" s="165"/>
      <c r="M159" s="170"/>
      <c r="T159" s="171"/>
      <c r="AT159" s="166" t="s">
        <v>196</v>
      </c>
      <c r="AU159" s="166" t="s">
        <v>85</v>
      </c>
      <c r="AV159" s="14" t="s">
        <v>190</v>
      </c>
      <c r="AW159" s="14" t="s">
        <v>37</v>
      </c>
      <c r="AX159" s="14" t="s">
        <v>76</v>
      </c>
      <c r="AY159" s="166" t="s">
        <v>184</v>
      </c>
    </row>
    <row r="160" spans="2:51" s="12" customFormat="1" x14ac:dyDescent="0.2">
      <c r="B160" s="152"/>
      <c r="D160" s="146" t="s">
        <v>196</v>
      </c>
      <c r="E160" s="153" t="s">
        <v>19</v>
      </c>
      <c r="F160" s="154" t="s">
        <v>677</v>
      </c>
      <c r="H160" s="155">
        <v>51.3</v>
      </c>
      <c r="I160" s="156"/>
      <c r="L160" s="152"/>
      <c r="M160" s="157"/>
      <c r="T160" s="158"/>
      <c r="AT160" s="153" t="s">
        <v>196</v>
      </c>
      <c r="AU160" s="153" t="s">
        <v>85</v>
      </c>
      <c r="AV160" s="12" t="s">
        <v>85</v>
      </c>
      <c r="AW160" s="12" t="s">
        <v>37</v>
      </c>
      <c r="AX160" s="12" t="s">
        <v>76</v>
      </c>
      <c r="AY160" s="153" t="s">
        <v>184</v>
      </c>
    </row>
    <row r="161" spans="2:51" s="12" customFormat="1" x14ac:dyDescent="0.2">
      <c r="B161" s="152"/>
      <c r="D161" s="146" t="s">
        <v>196</v>
      </c>
      <c r="E161" s="153" t="s">
        <v>19</v>
      </c>
      <c r="F161" s="154" t="s">
        <v>666</v>
      </c>
      <c r="H161" s="155">
        <v>25.14</v>
      </c>
      <c r="I161" s="156"/>
      <c r="L161" s="152"/>
      <c r="M161" s="157"/>
      <c r="T161" s="158"/>
      <c r="AT161" s="153" t="s">
        <v>196</v>
      </c>
      <c r="AU161" s="153" t="s">
        <v>85</v>
      </c>
      <c r="AV161" s="12" t="s">
        <v>85</v>
      </c>
      <c r="AW161" s="12" t="s">
        <v>37</v>
      </c>
      <c r="AX161" s="12" t="s">
        <v>76</v>
      </c>
      <c r="AY161" s="153" t="s">
        <v>184</v>
      </c>
    </row>
    <row r="162" spans="2:51" s="12" customFormat="1" x14ac:dyDescent="0.2">
      <c r="B162" s="152"/>
      <c r="D162" s="146" t="s">
        <v>196</v>
      </c>
      <c r="E162" s="153" t="s">
        <v>19</v>
      </c>
      <c r="F162" s="154" t="s">
        <v>674</v>
      </c>
      <c r="H162" s="155">
        <v>29.094000000000001</v>
      </c>
      <c r="I162" s="156"/>
      <c r="L162" s="152"/>
      <c r="M162" s="157"/>
      <c r="T162" s="158"/>
      <c r="AT162" s="153" t="s">
        <v>196</v>
      </c>
      <c r="AU162" s="153" t="s">
        <v>85</v>
      </c>
      <c r="AV162" s="12" t="s">
        <v>85</v>
      </c>
      <c r="AW162" s="12" t="s">
        <v>37</v>
      </c>
      <c r="AX162" s="12" t="s">
        <v>76</v>
      </c>
      <c r="AY162" s="153" t="s">
        <v>184</v>
      </c>
    </row>
    <row r="163" spans="2:51" s="14" customFormat="1" x14ac:dyDescent="0.2">
      <c r="B163" s="165"/>
      <c r="D163" s="146" t="s">
        <v>196</v>
      </c>
      <c r="E163" s="166" t="s">
        <v>19</v>
      </c>
      <c r="F163" s="167" t="s">
        <v>214</v>
      </c>
      <c r="H163" s="168">
        <v>105.53399999999999</v>
      </c>
      <c r="I163" s="169"/>
      <c r="L163" s="165"/>
      <c r="M163" s="190"/>
      <c r="N163" s="191"/>
      <c r="O163" s="191"/>
      <c r="P163" s="191"/>
      <c r="Q163" s="191"/>
      <c r="R163" s="191"/>
      <c r="S163" s="191"/>
      <c r="T163" s="192"/>
      <c r="AT163" s="166" t="s">
        <v>196</v>
      </c>
      <c r="AU163" s="166" t="s">
        <v>85</v>
      </c>
      <c r="AV163" s="14" t="s">
        <v>190</v>
      </c>
      <c r="AW163" s="14" t="s">
        <v>37</v>
      </c>
      <c r="AX163" s="14" t="s">
        <v>83</v>
      </c>
      <c r="AY163" s="166" t="s">
        <v>184</v>
      </c>
    </row>
    <row r="164" spans="2:51" s="1" customFormat="1" ht="6.95" customHeight="1" x14ac:dyDescent="0.2"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33"/>
    </row>
  </sheetData>
  <sheetProtection algorithmName="SHA-512" hashValue="viAoH8GtpIVhYJG5bkAEvE1ncMYv6fo643EcEZKnRx/mIeTM/2I6bWdeeyxslJx1Yy+7dRu+RyrOFlaT9WeYyg==" saltValue="LfLIfviLMkjVgMZ+8Tl5SVXLWqYRmCI5Vq7iPY622kwzpjdXc4uh98JoZP3+l6EOub4xdLKUVxzzcDBpdyqfFg==" spinCount="100000" sheet="1" objects="1" scenarios="1" formatColumns="0" formatRows="0" autoFilter="0"/>
  <autoFilter ref="C92:K163" xr:uid="{00000000-0009-0000-0000-000005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8" r:id="rId1" xr:uid="{00000000-0004-0000-0500-000000000000}"/>
    <hyperlink ref="F117" r:id="rId2" xr:uid="{00000000-0004-0000-0500-000001000000}"/>
    <hyperlink ref="F122" r:id="rId3" xr:uid="{00000000-0004-0000-0500-000002000000}"/>
  </hyperlinks>
  <pageMargins left="0.39374999999999999" right="0.39374999999999999" top="0.39374999999999999" bottom="0.39374999999999999" header="0" footer="0"/>
  <pageSetup paperSize="9" scale="84" fitToHeight="100" orientation="landscape" blackAndWhite="1" r:id="rId4"/>
  <headerFooter>
    <oddFooter>&amp;CStrana &amp;P z &amp;N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02"/>
  <sheetViews>
    <sheetView showGridLines="0" zoomScaleNormal="100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8" t="s">
        <v>106</v>
      </c>
    </row>
    <row r="3" spans="2:4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 x14ac:dyDescent="0.2">
      <c r="B4" s="21"/>
      <c r="D4" s="22" t="s">
        <v>115</v>
      </c>
      <c r="L4" s="21"/>
      <c r="M4" s="92" t="s">
        <v>10</v>
      </c>
      <c r="AT4" s="18" t="s">
        <v>4</v>
      </c>
    </row>
    <row r="5" spans="2:46" ht="6.95" customHeight="1" x14ac:dyDescent="0.2">
      <c r="B5" s="21"/>
      <c r="L5" s="21"/>
    </row>
    <row r="6" spans="2:46" ht="12" customHeight="1" x14ac:dyDescent="0.2">
      <c r="B6" s="21"/>
      <c r="D6" s="28" t="s">
        <v>16</v>
      </c>
      <c r="L6" s="21"/>
    </row>
    <row r="7" spans="2:46" ht="16.5" customHeight="1" x14ac:dyDescent="0.2">
      <c r="B7" s="21"/>
      <c r="E7" s="361" t="str">
        <f>'Rekapitulace stavby'!K6</f>
        <v>PK Hořín – rekonstrukce svodidel VPK a MPK - DZS</v>
      </c>
      <c r="F7" s="362"/>
      <c r="G7" s="362"/>
      <c r="H7" s="362"/>
      <c r="L7" s="21"/>
    </row>
    <row r="8" spans="2:46" ht="12" customHeight="1" x14ac:dyDescent="0.2">
      <c r="B8" s="21"/>
      <c r="D8" s="28" t="s">
        <v>128</v>
      </c>
      <c r="L8" s="21"/>
    </row>
    <row r="9" spans="2:46" s="1" customFormat="1" ht="16.5" customHeight="1" x14ac:dyDescent="0.2">
      <c r="B9" s="33"/>
      <c r="E9" s="361" t="s">
        <v>591</v>
      </c>
      <c r="F9" s="360"/>
      <c r="G9" s="360"/>
      <c r="H9" s="360"/>
      <c r="L9" s="33"/>
    </row>
    <row r="10" spans="2:46" s="1" customFormat="1" ht="12" customHeight="1" x14ac:dyDescent="0.2">
      <c r="B10" s="33"/>
      <c r="D10" s="28" t="s">
        <v>137</v>
      </c>
      <c r="L10" s="33"/>
    </row>
    <row r="11" spans="2:46" s="1" customFormat="1" ht="16.5" customHeight="1" x14ac:dyDescent="0.2">
      <c r="B11" s="33"/>
      <c r="E11" s="340" t="s">
        <v>678</v>
      </c>
      <c r="F11" s="360"/>
      <c r="G11" s="360"/>
      <c r="H11" s="360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 x14ac:dyDescent="0.2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16. 1. 2026</v>
      </c>
      <c r="L14" s="33"/>
    </row>
    <row r="15" spans="2:46" s="1" customFormat="1" ht="10.9" customHeight="1" x14ac:dyDescent="0.2">
      <c r="B15" s="33"/>
      <c r="L15" s="33"/>
    </row>
    <row r="16" spans="2:46" s="1" customFormat="1" ht="12" customHeight="1" x14ac:dyDescent="0.2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 x14ac:dyDescent="0.2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 x14ac:dyDescent="0.2">
      <c r="B20" s="33"/>
      <c r="E20" s="363" t="str">
        <f>'Rekapitulace stavby'!E14</f>
        <v>Vyplň údaj</v>
      </c>
      <c r="F20" s="330"/>
      <c r="G20" s="330"/>
      <c r="H20" s="330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 x14ac:dyDescent="0.2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8" t="s">
        <v>38</v>
      </c>
      <c r="I25" s="28" t="s">
        <v>26</v>
      </c>
      <c r="J25" s="26" t="s">
        <v>19</v>
      </c>
      <c r="L25" s="33"/>
    </row>
    <row r="26" spans="2:12" s="1" customFormat="1" ht="18" customHeight="1" x14ac:dyDescent="0.2">
      <c r="B26" s="33"/>
      <c r="E26" s="26" t="s">
        <v>39</v>
      </c>
      <c r="I26" s="28" t="s">
        <v>29</v>
      </c>
      <c r="J26" s="26" t="s">
        <v>19</v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8" t="s">
        <v>40</v>
      </c>
      <c r="L28" s="33"/>
    </row>
    <row r="29" spans="2:12" s="7" customFormat="1" ht="16.5" customHeight="1" x14ac:dyDescent="0.2">
      <c r="B29" s="93"/>
      <c r="E29" s="334" t="s">
        <v>19</v>
      </c>
      <c r="F29" s="334"/>
      <c r="G29" s="334"/>
      <c r="H29" s="334"/>
      <c r="L29" s="93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4" t="s">
        <v>42</v>
      </c>
      <c r="J32" s="64">
        <f>ROUND(J86,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 x14ac:dyDescent="0.2">
      <c r="B35" s="33"/>
      <c r="D35" s="53" t="s">
        <v>46</v>
      </c>
      <c r="E35" s="28" t="s">
        <v>47</v>
      </c>
      <c r="F35" s="84">
        <f>ROUND((SUM(BE86:BE101)),  2)</f>
        <v>0</v>
      </c>
      <c r="I35" s="95">
        <v>0.21</v>
      </c>
      <c r="J35" s="84">
        <f>ROUND(((SUM(BE86:BE101))*I35),  2)</f>
        <v>0</v>
      </c>
      <c r="L35" s="33"/>
    </row>
    <row r="36" spans="2:12" s="1" customFormat="1" ht="14.45" customHeight="1" x14ac:dyDescent="0.2">
      <c r="B36" s="33"/>
      <c r="E36" s="28" t="s">
        <v>48</v>
      </c>
      <c r="F36" s="84">
        <f>ROUND((SUM(BF86:BF101)),  2)</f>
        <v>0</v>
      </c>
      <c r="I36" s="95">
        <v>0.12</v>
      </c>
      <c r="J36" s="84">
        <f>ROUND(((SUM(BF86:BF101))*I36),  2)</f>
        <v>0</v>
      </c>
      <c r="L36" s="33"/>
    </row>
    <row r="37" spans="2:12" s="1" customFormat="1" ht="14.45" hidden="1" customHeight="1" x14ac:dyDescent="0.2">
      <c r="B37" s="33"/>
      <c r="E37" s="28" t="s">
        <v>49</v>
      </c>
      <c r="F37" s="84">
        <f>ROUND((SUM(BG86:BG101)),  2)</f>
        <v>0</v>
      </c>
      <c r="I37" s="95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8" t="s">
        <v>50</v>
      </c>
      <c r="F38" s="84">
        <f>ROUND((SUM(BH86:BH101)),  2)</f>
        <v>0</v>
      </c>
      <c r="I38" s="95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8" t="s">
        <v>51</v>
      </c>
      <c r="F39" s="84">
        <f>ROUND((SUM(BI86:BI101)),  2)</f>
        <v>0</v>
      </c>
      <c r="I39" s="95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6"/>
      <c r="D41" s="97" t="s">
        <v>52</v>
      </c>
      <c r="E41" s="55"/>
      <c r="F41" s="55"/>
      <c r="G41" s="98" t="s">
        <v>53</v>
      </c>
      <c r="H41" s="99" t="s">
        <v>54</v>
      </c>
      <c r="I41" s="55"/>
      <c r="J41" s="100">
        <f>SUM(J32:J39)</f>
        <v>0</v>
      </c>
      <c r="K41" s="101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2" t="s">
        <v>156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8" t="s">
        <v>16</v>
      </c>
      <c r="L49" s="33"/>
    </row>
    <row r="50" spans="2:47" s="1" customFormat="1" ht="16.5" customHeight="1" x14ac:dyDescent="0.2">
      <c r="B50" s="33"/>
      <c r="E50" s="361" t="str">
        <f>E7</f>
        <v>PK Hořín – rekonstrukce svodidel VPK a MPK - DZS</v>
      </c>
      <c r="F50" s="362"/>
      <c r="G50" s="362"/>
      <c r="H50" s="362"/>
      <c r="L50" s="33"/>
    </row>
    <row r="51" spans="2:47" ht="12" customHeight="1" x14ac:dyDescent="0.2">
      <c r="B51" s="21"/>
      <c r="C51" s="28" t="s">
        <v>128</v>
      </c>
      <c r="L51" s="21"/>
    </row>
    <row r="52" spans="2:47" s="1" customFormat="1" ht="16.5" customHeight="1" x14ac:dyDescent="0.2">
      <c r="B52" s="33"/>
      <c r="E52" s="361" t="s">
        <v>591</v>
      </c>
      <c r="F52" s="360"/>
      <c r="G52" s="360"/>
      <c r="H52" s="360"/>
      <c r="L52" s="33"/>
    </row>
    <row r="53" spans="2:47" s="1" customFormat="1" ht="12" customHeight="1" x14ac:dyDescent="0.2">
      <c r="B53" s="33"/>
      <c r="C53" s="28" t="s">
        <v>137</v>
      </c>
      <c r="L53" s="33"/>
    </row>
    <row r="54" spans="2:47" s="1" customFormat="1" ht="16.5" customHeight="1" x14ac:dyDescent="0.2">
      <c r="B54" s="33"/>
      <c r="E54" s="340" t="str">
        <f>E11</f>
        <v>VON 02 - Vedlejší a ostatní náklady</v>
      </c>
      <c r="F54" s="360"/>
      <c r="G54" s="360"/>
      <c r="H54" s="360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8" t="s">
        <v>21</v>
      </c>
      <c r="F56" s="26" t="str">
        <f>F14</f>
        <v>VD Vraňany – Hořín, objekt plavebních komor</v>
      </c>
      <c r="I56" s="28" t="s">
        <v>23</v>
      </c>
      <c r="J56" s="50" t="str">
        <f>IF(J14="","",J14)</f>
        <v>16. 1. 2026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8" t="s">
        <v>25</v>
      </c>
      <c r="F58" s="26" t="str">
        <f>E17</f>
        <v>Povodí Vltavy, státní podnik</v>
      </c>
      <c r="I58" s="28" t="s">
        <v>33</v>
      </c>
      <c r="J58" s="31" t="str">
        <f>E23</f>
        <v>AQUATIS a. s.</v>
      </c>
      <c r="L58" s="33"/>
    </row>
    <row r="59" spans="2:47" s="1" customFormat="1" ht="15.2" customHeight="1" x14ac:dyDescent="0.2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>Ing. Jaroslav Hladík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2" t="s">
        <v>157</v>
      </c>
      <c r="D61" s="96"/>
      <c r="E61" s="96"/>
      <c r="F61" s="96"/>
      <c r="G61" s="96"/>
      <c r="H61" s="96"/>
      <c r="I61" s="96"/>
      <c r="J61" s="103" t="s">
        <v>158</v>
      </c>
      <c r="K61" s="96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4" t="s">
        <v>74</v>
      </c>
      <c r="J63" s="64">
        <f>J86</f>
        <v>0</v>
      </c>
      <c r="L63" s="33"/>
      <c r="AU63" s="18" t="s">
        <v>159</v>
      </c>
    </row>
    <row r="64" spans="2:47" s="8" customFormat="1" ht="24.95" customHeight="1" x14ac:dyDescent="0.2">
      <c r="B64" s="105"/>
      <c r="D64" s="106" t="s">
        <v>545</v>
      </c>
      <c r="E64" s="107"/>
      <c r="F64" s="107"/>
      <c r="G64" s="107"/>
      <c r="H64" s="107"/>
      <c r="I64" s="107"/>
      <c r="J64" s="108">
        <f>J87</f>
        <v>0</v>
      </c>
      <c r="L64" s="105"/>
    </row>
    <row r="65" spans="2:12" s="1" customFormat="1" ht="21.75" customHeight="1" x14ac:dyDescent="0.2">
      <c r="B65" s="33"/>
      <c r="L65" s="33"/>
    </row>
    <row r="66" spans="2:12" s="1" customFormat="1" ht="6.95" customHeight="1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 x14ac:dyDescent="0.2">
      <c r="B71" s="33"/>
      <c r="C71" s="22" t="s">
        <v>169</v>
      </c>
      <c r="L71" s="33"/>
    </row>
    <row r="72" spans="2:12" s="1" customFormat="1" ht="6.95" customHeight="1" x14ac:dyDescent="0.2">
      <c r="B72" s="33"/>
      <c r="L72" s="33"/>
    </row>
    <row r="73" spans="2:12" s="1" customFormat="1" ht="12" customHeight="1" x14ac:dyDescent="0.2">
      <c r="B73" s="33"/>
      <c r="C73" s="28" t="s">
        <v>16</v>
      </c>
      <c r="L73" s="33"/>
    </row>
    <row r="74" spans="2:12" s="1" customFormat="1" ht="16.5" customHeight="1" x14ac:dyDescent="0.2">
      <c r="B74" s="33"/>
      <c r="E74" s="361" t="str">
        <f>E7</f>
        <v>PK Hořín – rekonstrukce svodidel VPK a MPK - DZS</v>
      </c>
      <c r="F74" s="362"/>
      <c r="G74" s="362"/>
      <c r="H74" s="362"/>
      <c r="L74" s="33"/>
    </row>
    <row r="75" spans="2:12" ht="12" customHeight="1" x14ac:dyDescent="0.2">
      <c r="B75" s="21"/>
      <c r="C75" s="28" t="s">
        <v>128</v>
      </c>
      <c r="L75" s="21"/>
    </row>
    <row r="76" spans="2:12" s="1" customFormat="1" ht="16.5" customHeight="1" x14ac:dyDescent="0.2">
      <c r="B76" s="33"/>
      <c r="E76" s="361" t="s">
        <v>591</v>
      </c>
      <c r="F76" s="360"/>
      <c r="G76" s="360"/>
      <c r="H76" s="360"/>
      <c r="L76" s="33"/>
    </row>
    <row r="77" spans="2:12" s="1" customFormat="1" ht="12" customHeight="1" x14ac:dyDescent="0.2">
      <c r="B77" s="33"/>
      <c r="C77" s="28" t="s">
        <v>137</v>
      </c>
      <c r="L77" s="33"/>
    </row>
    <row r="78" spans="2:12" s="1" customFormat="1" ht="16.5" customHeight="1" x14ac:dyDescent="0.2">
      <c r="B78" s="33"/>
      <c r="E78" s="340" t="str">
        <f>E11</f>
        <v>VON 02 - Vedlejší a ostatní náklady</v>
      </c>
      <c r="F78" s="360"/>
      <c r="G78" s="360"/>
      <c r="H78" s="360"/>
      <c r="L78" s="33"/>
    </row>
    <row r="79" spans="2:12" s="1" customFormat="1" ht="6.95" customHeight="1" x14ac:dyDescent="0.2">
      <c r="B79" s="33"/>
      <c r="L79" s="33"/>
    </row>
    <row r="80" spans="2:12" s="1" customFormat="1" ht="12" customHeight="1" x14ac:dyDescent="0.2">
      <c r="B80" s="33"/>
      <c r="C80" s="28" t="s">
        <v>21</v>
      </c>
      <c r="F80" s="26" t="str">
        <f>F14</f>
        <v>VD Vraňany – Hořín, objekt plavebních komor</v>
      </c>
      <c r="I80" s="28" t="s">
        <v>23</v>
      </c>
      <c r="J80" s="50" t="str">
        <f>IF(J14="","",J14)</f>
        <v>16. 1. 2026</v>
      </c>
      <c r="L80" s="33"/>
    </row>
    <row r="81" spans="2:65" s="1" customFormat="1" ht="6.95" customHeight="1" x14ac:dyDescent="0.2">
      <c r="B81" s="33"/>
      <c r="L81" s="33"/>
    </row>
    <row r="82" spans="2:65" s="1" customFormat="1" ht="15.2" customHeight="1" x14ac:dyDescent="0.2">
      <c r="B82" s="33"/>
      <c r="C82" s="28" t="s">
        <v>25</v>
      </c>
      <c r="F82" s="26" t="str">
        <f>E17</f>
        <v>Povodí Vltavy, státní podnik</v>
      </c>
      <c r="I82" s="28" t="s">
        <v>33</v>
      </c>
      <c r="J82" s="31" t="str">
        <f>E23</f>
        <v>AQUATIS a. s.</v>
      </c>
      <c r="L82" s="33"/>
    </row>
    <row r="83" spans="2:65" s="1" customFormat="1" ht="15.2" customHeight="1" x14ac:dyDescent="0.2">
      <c r="B83" s="33"/>
      <c r="C83" s="28" t="s">
        <v>31</v>
      </c>
      <c r="F83" s="26" t="str">
        <f>IF(E20="","",E20)</f>
        <v>Vyplň údaj</v>
      </c>
      <c r="I83" s="28" t="s">
        <v>38</v>
      </c>
      <c r="J83" s="31" t="str">
        <f>E26</f>
        <v>Ing. Jaroslav Hladík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13"/>
      <c r="C85" s="114" t="s">
        <v>170</v>
      </c>
      <c r="D85" s="115" t="s">
        <v>61</v>
      </c>
      <c r="E85" s="115" t="s">
        <v>57</v>
      </c>
      <c r="F85" s="115" t="s">
        <v>58</v>
      </c>
      <c r="G85" s="115" t="s">
        <v>171</v>
      </c>
      <c r="H85" s="115" t="s">
        <v>172</v>
      </c>
      <c r="I85" s="115" t="s">
        <v>173</v>
      </c>
      <c r="J85" s="115" t="s">
        <v>158</v>
      </c>
      <c r="K85" s="116" t="s">
        <v>174</v>
      </c>
      <c r="L85" s="113"/>
      <c r="M85" s="57" t="s">
        <v>19</v>
      </c>
      <c r="N85" s="58" t="s">
        <v>46</v>
      </c>
      <c r="O85" s="58" t="s">
        <v>175</v>
      </c>
      <c r="P85" s="58" t="s">
        <v>176</v>
      </c>
      <c r="Q85" s="58" t="s">
        <v>177</v>
      </c>
      <c r="R85" s="58" t="s">
        <v>178</v>
      </c>
      <c r="S85" s="58" t="s">
        <v>179</v>
      </c>
      <c r="T85" s="59" t="s">
        <v>180</v>
      </c>
    </row>
    <row r="86" spans="2:65" s="1" customFormat="1" ht="22.9" customHeight="1" x14ac:dyDescent="0.25">
      <c r="B86" s="33"/>
      <c r="C86" s="62" t="s">
        <v>181</v>
      </c>
      <c r="J86" s="117">
        <f>BK86</f>
        <v>0</v>
      </c>
      <c r="L86" s="33"/>
      <c r="M86" s="60"/>
      <c r="N86" s="51"/>
      <c r="O86" s="51"/>
      <c r="P86" s="118">
        <f>P87</f>
        <v>0</v>
      </c>
      <c r="Q86" s="51"/>
      <c r="R86" s="118">
        <f>R87</f>
        <v>0</v>
      </c>
      <c r="S86" s="51"/>
      <c r="T86" s="119">
        <f>T87</f>
        <v>0</v>
      </c>
      <c r="AT86" s="18" t="s">
        <v>75</v>
      </c>
      <c r="AU86" s="18" t="s">
        <v>159</v>
      </c>
      <c r="BK86" s="120">
        <f>BK87</f>
        <v>0</v>
      </c>
    </row>
    <row r="87" spans="2:65" s="11" customFormat="1" ht="25.9" customHeight="1" x14ac:dyDescent="0.2">
      <c r="B87" s="121"/>
      <c r="D87" s="122" t="s">
        <v>75</v>
      </c>
      <c r="E87" s="123" t="s">
        <v>546</v>
      </c>
      <c r="F87" s="123" t="s">
        <v>547</v>
      </c>
      <c r="I87" s="124"/>
      <c r="J87" s="125">
        <f>BK87</f>
        <v>0</v>
      </c>
      <c r="L87" s="121"/>
      <c r="M87" s="126"/>
      <c r="P87" s="127">
        <f>SUM(P88:P101)</f>
        <v>0</v>
      </c>
      <c r="R87" s="127">
        <f>SUM(R88:R101)</f>
        <v>0</v>
      </c>
      <c r="T87" s="128">
        <f>SUM(T88:T101)</f>
        <v>0</v>
      </c>
      <c r="AR87" s="122" t="s">
        <v>224</v>
      </c>
      <c r="AT87" s="129" t="s">
        <v>75</v>
      </c>
      <c r="AU87" s="129" t="s">
        <v>76</v>
      </c>
      <c r="AY87" s="122" t="s">
        <v>184</v>
      </c>
      <c r="BK87" s="130">
        <f>SUM(BK88:BK101)</f>
        <v>0</v>
      </c>
    </row>
    <row r="88" spans="2:65" s="1" customFormat="1" ht="16.5" customHeight="1" x14ac:dyDescent="0.2">
      <c r="B88" s="33"/>
      <c r="C88" s="133" t="s">
        <v>83</v>
      </c>
      <c r="D88" s="133" t="s">
        <v>186</v>
      </c>
      <c r="E88" s="134" t="s">
        <v>548</v>
      </c>
      <c r="F88" s="135" t="s">
        <v>679</v>
      </c>
      <c r="G88" s="136" t="s">
        <v>322</v>
      </c>
      <c r="H88" s="137">
        <v>1</v>
      </c>
      <c r="I88" s="138"/>
      <c r="J88" s="139">
        <f>ROUND(I88*H88,2)</f>
        <v>0</v>
      </c>
      <c r="K88" s="135" t="s">
        <v>19</v>
      </c>
      <c r="L88" s="33"/>
      <c r="M88" s="140" t="s">
        <v>19</v>
      </c>
      <c r="N88" s="141" t="s">
        <v>47</v>
      </c>
      <c r="P88" s="142">
        <f>O88*H88</f>
        <v>0</v>
      </c>
      <c r="Q88" s="142">
        <v>0</v>
      </c>
      <c r="R88" s="142">
        <f>Q88*H88</f>
        <v>0</v>
      </c>
      <c r="S88" s="142">
        <v>0</v>
      </c>
      <c r="T88" s="143">
        <f>S88*H88</f>
        <v>0</v>
      </c>
      <c r="AR88" s="144" t="s">
        <v>550</v>
      </c>
      <c r="AT88" s="144" t="s">
        <v>186</v>
      </c>
      <c r="AU88" s="144" t="s">
        <v>83</v>
      </c>
      <c r="AY88" s="18" t="s">
        <v>184</v>
      </c>
      <c r="BE88" s="145">
        <f>IF(N88="základní",J88,0)</f>
        <v>0</v>
      </c>
      <c r="BF88" s="145">
        <f>IF(N88="snížená",J88,0)</f>
        <v>0</v>
      </c>
      <c r="BG88" s="145">
        <f>IF(N88="zákl. přenesená",J88,0)</f>
        <v>0</v>
      </c>
      <c r="BH88" s="145">
        <f>IF(N88="sníž. přenesená",J88,0)</f>
        <v>0</v>
      </c>
      <c r="BI88" s="145">
        <f>IF(N88="nulová",J88,0)</f>
        <v>0</v>
      </c>
      <c r="BJ88" s="18" t="s">
        <v>83</v>
      </c>
      <c r="BK88" s="145">
        <f>ROUND(I88*H88,2)</f>
        <v>0</v>
      </c>
      <c r="BL88" s="18" t="s">
        <v>550</v>
      </c>
      <c r="BM88" s="144" t="s">
        <v>680</v>
      </c>
    </row>
    <row r="89" spans="2:65" s="1" customFormat="1" ht="19.5" x14ac:dyDescent="0.2">
      <c r="B89" s="33"/>
      <c r="D89" s="146" t="s">
        <v>192</v>
      </c>
      <c r="F89" s="147" t="s">
        <v>681</v>
      </c>
      <c r="I89" s="148"/>
      <c r="L89" s="33"/>
      <c r="M89" s="149"/>
      <c r="T89" s="54"/>
      <c r="AT89" s="18" t="s">
        <v>192</v>
      </c>
      <c r="AU89" s="18" t="s">
        <v>83</v>
      </c>
    </row>
    <row r="90" spans="2:65" s="1" customFormat="1" ht="16.5" customHeight="1" x14ac:dyDescent="0.2">
      <c r="B90" s="33"/>
      <c r="C90" s="133" t="s">
        <v>85</v>
      </c>
      <c r="D90" s="133" t="s">
        <v>186</v>
      </c>
      <c r="E90" s="134" t="s">
        <v>553</v>
      </c>
      <c r="F90" s="135" t="s">
        <v>682</v>
      </c>
      <c r="G90" s="136" t="s">
        <v>322</v>
      </c>
      <c r="H90" s="137">
        <v>1</v>
      </c>
      <c r="I90" s="138"/>
      <c r="J90" s="139">
        <f>ROUND(I90*H90,2)</f>
        <v>0</v>
      </c>
      <c r="K90" s="135" t="s">
        <v>19</v>
      </c>
      <c r="L90" s="33"/>
      <c r="M90" s="140" t="s">
        <v>19</v>
      </c>
      <c r="N90" s="141" t="s">
        <v>47</v>
      </c>
      <c r="P90" s="142">
        <f>O90*H90</f>
        <v>0</v>
      </c>
      <c r="Q90" s="142">
        <v>0</v>
      </c>
      <c r="R90" s="142">
        <f>Q90*H90</f>
        <v>0</v>
      </c>
      <c r="S90" s="142">
        <v>0</v>
      </c>
      <c r="T90" s="143">
        <f>S90*H90</f>
        <v>0</v>
      </c>
      <c r="AR90" s="144" t="s">
        <v>550</v>
      </c>
      <c r="AT90" s="144" t="s">
        <v>186</v>
      </c>
      <c r="AU90" s="144" t="s">
        <v>83</v>
      </c>
      <c r="AY90" s="18" t="s">
        <v>184</v>
      </c>
      <c r="BE90" s="145">
        <f>IF(N90="základní",J90,0)</f>
        <v>0</v>
      </c>
      <c r="BF90" s="145">
        <f>IF(N90="snížená",J90,0)</f>
        <v>0</v>
      </c>
      <c r="BG90" s="145">
        <f>IF(N90="zákl. přenesená",J90,0)</f>
        <v>0</v>
      </c>
      <c r="BH90" s="145">
        <f>IF(N90="sníž. přenesená",J90,0)</f>
        <v>0</v>
      </c>
      <c r="BI90" s="145">
        <f>IF(N90="nulová",J90,0)</f>
        <v>0</v>
      </c>
      <c r="BJ90" s="18" t="s">
        <v>83</v>
      </c>
      <c r="BK90" s="145">
        <f>ROUND(I90*H90,2)</f>
        <v>0</v>
      </c>
      <c r="BL90" s="18" t="s">
        <v>550</v>
      </c>
      <c r="BM90" s="144" t="s">
        <v>683</v>
      </c>
    </row>
    <row r="91" spans="2:65" s="1" customFormat="1" x14ac:dyDescent="0.2">
      <c r="B91" s="33"/>
      <c r="D91" s="146" t="s">
        <v>192</v>
      </c>
      <c r="F91" s="147" t="s">
        <v>682</v>
      </c>
      <c r="I91" s="148"/>
      <c r="L91" s="33"/>
      <c r="M91" s="149"/>
      <c r="T91" s="54"/>
      <c r="AT91" s="18" t="s">
        <v>192</v>
      </c>
      <c r="AU91" s="18" t="s">
        <v>83</v>
      </c>
    </row>
    <row r="92" spans="2:65" s="1" customFormat="1" ht="16.5" customHeight="1" x14ac:dyDescent="0.2">
      <c r="B92" s="33"/>
      <c r="C92" s="133" t="s">
        <v>204</v>
      </c>
      <c r="D92" s="133" t="s">
        <v>186</v>
      </c>
      <c r="E92" s="134" t="s">
        <v>556</v>
      </c>
      <c r="F92" s="135" t="s">
        <v>684</v>
      </c>
      <c r="G92" s="136" t="s">
        <v>322</v>
      </c>
      <c r="H92" s="137">
        <v>1</v>
      </c>
      <c r="I92" s="138"/>
      <c r="J92" s="139">
        <f>ROUND(I92*H92,2)</f>
        <v>0</v>
      </c>
      <c r="K92" s="135" t="s">
        <v>19</v>
      </c>
      <c r="L92" s="33"/>
      <c r="M92" s="140" t="s">
        <v>19</v>
      </c>
      <c r="N92" s="141" t="s">
        <v>47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550</v>
      </c>
      <c r="AT92" s="144" t="s">
        <v>186</v>
      </c>
      <c r="AU92" s="144" t="s">
        <v>83</v>
      </c>
      <c r="AY92" s="18" t="s">
        <v>184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83</v>
      </c>
      <c r="BK92" s="145">
        <f>ROUND(I92*H92,2)</f>
        <v>0</v>
      </c>
      <c r="BL92" s="18" t="s">
        <v>550</v>
      </c>
      <c r="BM92" s="144" t="s">
        <v>685</v>
      </c>
    </row>
    <row r="93" spans="2:65" s="1" customFormat="1" x14ac:dyDescent="0.2">
      <c r="B93" s="33"/>
      <c r="D93" s="146" t="s">
        <v>192</v>
      </c>
      <c r="F93" s="147" t="s">
        <v>684</v>
      </c>
      <c r="I93" s="148"/>
      <c r="L93" s="33"/>
      <c r="M93" s="149"/>
      <c r="T93" s="54"/>
      <c r="AT93" s="18" t="s">
        <v>192</v>
      </c>
      <c r="AU93" s="18" t="s">
        <v>83</v>
      </c>
    </row>
    <row r="94" spans="2:65" s="1" customFormat="1" ht="16.5" customHeight="1" x14ac:dyDescent="0.2">
      <c r="B94" s="33"/>
      <c r="C94" s="133" t="s">
        <v>190</v>
      </c>
      <c r="D94" s="133" t="s">
        <v>186</v>
      </c>
      <c r="E94" s="134" t="s">
        <v>559</v>
      </c>
      <c r="F94" s="135" t="s">
        <v>686</v>
      </c>
      <c r="G94" s="136" t="s">
        <v>322</v>
      </c>
      <c r="H94" s="137">
        <v>1</v>
      </c>
      <c r="I94" s="138"/>
      <c r="J94" s="139">
        <f>ROUND(I94*H94,2)</f>
        <v>0</v>
      </c>
      <c r="K94" s="135" t="s">
        <v>19</v>
      </c>
      <c r="L94" s="33"/>
      <c r="M94" s="140" t="s">
        <v>19</v>
      </c>
      <c r="N94" s="141" t="s">
        <v>47</v>
      </c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44" t="s">
        <v>550</v>
      </c>
      <c r="AT94" s="144" t="s">
        <v>186</v>
      </c>
      <c r="AU94" s="144" t="s">
        <v>83</v>
      </c>
      <c r="AY94" s="18" t="s">
        <v>184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8" t="s">
        <v>83</v>
      </c>
      <c r="BK94" s="145">
        <f>ROUND(I94*H94,2)</f>
        <v>0</v>
      </c>
      <c r="BL94" s="18" t="s">
        <v>550</v>
      </c>
      <c r="BM94" s="144" t="s">
        <v>687</v>
      </c>
    </row>
    <row r="95" spans="2:65" s="1" customFormat="1" x14ac:dyDescent="0.2">
      <c r="B95" s="33"/>
      <c r="D95" s="146" t="s">
        <v>192</v>
      </c>
      <c r="F95" s="147" t="s">
        <v>686</v>
      </c>
      <c r="I95" s="148"/>
      <c r="L95" s="33"/>
      <c r="M95" s="149"/>
      <c r="T95" s="54"/>
      <c r="AT95" s="18" t="s">
        <v>192</v>
      </c>
      <c r="AU95" s="18" t="s">
        <v>83</v>
      </c>
    </row>
    <row r="96" spans="2:65" s="1" customFormat="1" ht="16.5" customHeight="1" x14ac:dyDescent="0.2">
      <c r="B96" s="33"/>
      <c r="C96" s="133" t="s">
        <v>224</v>
      </c>
      <c r="D96" s="133" t="s">
        <v>186</v>
      </c>
      <c r="E96" s="134" t="s">
        <v>562</v>
      </c>
      <c r="F96" s="135" t="s">
        <v>688</v>
      </c>
      <c r="G96" s="136" t="s">
        <v>322</v>
      </c>
      <c r="H96" s="137">
        <v>1</v>
      </c>
      <c r="I96" s="138"/>
      <c r="J96" s="139">
        <f>ROUND(I96*H96,2)</f>
        <v>0</v>
      </c>
      <c r="K96" s="135" t="s">
        <v>19</v>
      </c>
      <c r="L96" s="33"/>
      <c r="M96" s="140" t="s">
        <v>19</v>
      </c>
      <c r="N96" s="141" t="s">
        <v>47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550</v>
      </c>
      <c r="AT96" s="144" t="s">
        <v>186</v>
      </c>
      <c r="AU96" s="144" t="s">
        <v>83</v>
      </c>
      <c r="AY96" s="18" t="s">
        <v>184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83</v>
      </c>
      <c r="BK96" s="145">
        <f>ROUND(I96*H96,2)</f>
        <v>0</v>
      </c>
      <c r="BL96" s="18" t="s">
        <v>550</v>
      </c>
      <c r="BM96" s="144" t="s">
        <v>689</v>
      </c>
    </row>
    <row r="97" spans="2:65" s="1" customFormat="1" x14ac:dyDescent="0.2">
      <c r="B97" s="33"/>
      <c r="D97" s="146" t="s">
        <v>192</v>
      </c>
      <c r="F97" s="147" t="s">
        <v>688</v>
      </c>
      <c r="I97" s="148"/>
      <c r="L97" s="33"/>
      <c r="M97" s="149"/>
      <c r="T97" s="54"/>
      <c r="AT97" s="18" t="s">
        <v>192</v>
      </c>
      <c r="AU97" s="18" t="s">
        <v>83</v>
      </c>
    </row>
    <row r="98" spans="2:65" s="1" customFormat="1" ht="16.5" customHeight="1" x14ac:dyDescent="0.2">
      <c r="B98" s="33"/>
      <c r="C98" s="133" t="s">
        <v>233</v>
      </c>
      <c r="D98" s="133" t="s">
        <v>186</v>
      </c>
      <c r="E98" s="134" t="s">
        <v>565</v>
      </c>
      <c r="F98" s="135" t="s">
        <v>690</v>
      </c>
      <c r="G98" s="136" t="s">
        <v>322</v>
      </c>
      <c r="H98" s="137">
        <v>1</v>
      </c>
      <c r="I98" s="138"/>
      <c r="J98" s="139">
        <f>ROUND(I98*H98,2)</f>
        <v>0</v>
      </c>
      <c r="K98" s="135" t="s">
        <v>19</v>
      </c>
      <c r="L98" s="33"/>
      <c r="M98" s="140" t="s">
        <v>19</v>
      </c>
      <c r="N98" s="141" t="s">
        <v>47</v>
      </c>
      <c r="P98" s="142">
        <f>O98*H98</f>
        <v>0</v>
      </c>
      <c r="Q98" s="142">
        <v>0</v>
      </c>
      <c r="R98" s="142">
        <f>Q98*H98</f>
        <v>0</v>
      </c>
      <c r="S98" s="142">
        <v>0</v>
      </c>
      <c r="T98" s="143">
        <f>S98*H98</f>
        <v>0</v>
      </c>
      <c r="AR98" s="144" t="s">
        <v>550</v>
      </c>
      <c r="AT98" s="144" t="s">
        <v>186</v>
      </c>
      <c r="AU98" s="144" t="s">
        <v>83</v>
      </c>
      <c r="AY98" s="18" t="s">
        <v>184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8" t="s">
        <v>83</v>
      </c>
      <c r="BK98" s="145">
        <f>ROUND(I98*H98,2)</f>
        <v>0</v>
      </c>
      <c r="BL98" s="18" t="s">
        <v>550</v>
      </c>
      <c r="BM98" s="144" t="s">
        <v>691</v>
      </c>
    </row>
    <row r="99" spans="2:65" s="1" customFormat="1" x14ac:dyDescent="0.2">
      <c r="B99" s="33"/>
      <c r="D99" s="146" t="s">
        <v>192</v>
      </c>
      <c r="F99" s="147" t="s">
        <v>690</v>
      </c>
      <c r="I99" s="148"/>
      <c r="L99" s="33"/>
      <c r="M99" s="149"/>
      <c r="T99" s="54"/>
      <c r="AT99" s="18" t="s">
        <v>192</v>
      </c>
      <c r="AU99" s="18" t="s">
        <v>83</v>
      </c>
    </row>
    <row r="100" spans="2:65" s="1" customFormat="1" ht="16.5" customHeight="1" x14ac:dyDescent="0.2">
      <c r="B100" s="33"/>
      <c r="C100" s="133" t="s">
        <v>242</v>
      </c>
      <c r="D100" s="133" t="s">
        <v>186</v>
      </c>
      <c r="E100" s="134" t="s">
        <v>568</v>
      </c>
      <c r="F100" s="135" t="s">
        <v>692</v>
      </c>
      <c r="G100" s="136" t="s">
        <v>322</v>
      </c>
      <c r="H100" s="137">
        <v>1</v>
      </c>
      <c r="I100" s="138"/>
      <c r="J100" s="139">
        <f>ROUND(I100*H100,2)</f>
        <v>0</v>
      </c>
      <c r="K100" s="135" t="s">
        <v>19</v>
      </c>
      <c r="L100" s="33"/>
      <c r="M100" s="140" t="s">
        <v>19</v>
      </c>
      <c r="N100" s="141" t="s">
        <v>47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550</v>
      </c>
      <c r="AT100" s="144" t="s">
        <v>186</v>
      </c>
      <c r="AU100" s="144" t="s">
        <v>83</v>
      </c>
      <c r="AY100" s="18" t="s">
        <v>184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83</v>
      </c>
      <c r="BK100" s="145">
        <f>ROUND(I100*H100,2)</f>
        <v>0</v>
      </c>
      <c r="BL100" s="18" t="s">
        <v>550</v>
      </c>
      <c r="BM100" s="144" t="s">
        <v>693</v>
      </c>
    </row>
    <row r="101" spans="2:65" s="1" customFormat="1" x14ac:dyDescent="0.2">
      <c r="B101" s="33"/>
      <c r="D101" s="146" t="s">
        <v>192</v>
      </c>
      <c r="F101" s="147" t="s">
        <v>692</v>
      </c>
      <c r="I101" s="148"/>
      <c r="L101" s="33"/>
      <c r="M101" s="193"/>
      <c r="N101" s="194"/>
      <c r="O101" s="194"/>
      <c r="P101" s="194"/>
      <c r="Q101" s="194"/>
      <c r="R101" s="194"/>
      <c r="S101" s="194"/>
      <c r="T101" s="195"/>
      <c r="AT101" s="18" t="s">
        <v>192</v>
      </c>
      <c r="AU101" s="18" t="s">
        <v>83</v>
      </c>
    </row>
    <row r="102" spans="2:65" s="1" customFormat="1" ht="6.95" customHeight="1" x14ac:dyDescent="0.2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3"/>
    </row>
  </sheetData>
  <sheetProtection algorithmName="SHA-512" hashValue="mz/hqkIkkkJf1Qp1t4WTMyyj1XIaAIocL9YxbJyp2mkWHGhWJPfgY0o2s4CrtltCUU/hHnGbTSuzZDboppAimA==" saltValue="5vYN681GsZryvaAE4a3l22MiAQHHt22Hj1y66KvX4yOWDUsF+N4Yup2xdg6Hx3UMzXNaGy3vWpiS3athdyhk4Q==" spinCount="100000" sheet="1" objects="1" scenarios="1" formatColumns="0" formatRows="0" autoFilter="0"/>
  <autoFilter ref="C85:K101" xr:uid="{00000000-0009-0000-0000-000006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07"/>
  <sheetViews>
    <sheetView showGridLines="0" zoomScaleNormal="100" workbookViewId="0"/>
  </sheetViews>
  <sheetFormatPr defaultRowHeight="11.25" x14ac:dyDescent="0.2"/>
  <cols>
    <col min="1" max="1" width="8.33203125" customWidth="1"/>
    <col min="2" max="2" width="1.6640625" customWidth="1"/>
    <col min="3" max="3" width="25" customWidth="1"/>
    <col min="4" max="4" width="130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50000000000003" customHeight="1" x14ac:dyDescent="0.2"/>
    <row r="3" spans="2:8" ht="6.95" customHeight="1" x14ac:dyDescent="0.2">
      <c r="B3" s="19"/>
      <c r="C3" s="20"/>
      <c r="D3" s="20"/>
      <c r="E3" s="20"/>
      <c r="F3" s="20"/>
      <c r="G3" s="20"/>
      <c r="H3" s="21"/>
    </row>
    <row r="4" spans="2:8" ht="24.95" customHeight="1" x14ac:dyDescent="0.2">
      <c r="B4" s="21"/>
      <c r="C4" s="22" t="s">
        <v>694</v>
      </c>
      <c r="H4" s="21"/>
    </row>
    <row r="5" spans="2:8" ht="12" customHeight="1" x14ac:dyDescent="0.2">
      <c r="B5" s="21"/>
      <c r="C5" s="25" t="s">
        <v>13</v>
      </c>
      <c r="D5" s="334" t="s">
        <v>14</v>
      </c>
      <c r="E5" s="319"/>
      <c r="F5" s="319"/>
      <c r="H5" s="21"/>
    </row>
    <row r="6" spans="2:8" ht="36.950000000000003" customHeight="1" x14ac:dyDescent="0.2">
      <c r="B6" s="21"/>
      <c r="C6" s="27" t="s">
        <v>16</v>
      </c>
      <c r="D6" s="331" t="s">
        <v>17</v>
      </c>
      <c r="E6" s="319"/>
      <c r="F6" s="319"/>
      <c r="H6" s="21"/>
    </row>
    <row r="7" spans="2:8" ht="16.5" customHeight="1" x14ac:dyDescent="0.2">
      <c r="B7" s="21"/>
      <c r="C7" s="28" t="s">
        <v>23</v>
      </c>
      <c r="D7" s="50" t="str">
        <f>'Rekapitulace stavby'!AN8</f>
        <v>16. 1. 2026</v>
      </c>
      <c r="H7" s="21"/>
    </row>
    <row r="8" spans="2:8" s="1" customFormat="1" ht="10.9" customHeight="1" x14ac:dyDescent="0.2">
      <c r="B8" s="33"/>
      <c r="H8" s="33"/>
    </row>
    <row r="9" spans="2:8" s="10" customFormat="1" ht="29.25" customHeight="1" x14ac:dyDescent="0.2">
      <c r="B9" s="113"/>
      <c r="C9" s="114" t="s">
        <v>57</v>
      </c>
      <c r="D9" s="115" t="s">
        <v>58</v>
      </c>
      <c r="E9" s="115" t="s">
        <v>171</v>
      </c>
      <c r="F9" s="116" t="s">
        <v>695</v>
      </c>
      <c r="H9" s="113"/>
    </row>
    <row r="10" spans="2:8" s="1" customFormat="1" ht="26.45" customHeight="1" x14ac:dyDescent="0.2">
      <c r="B10" s="33"/>
      <c r="C10" s="196" t="s">
        <v>696</v>
      </c>
      <c r="D10" s="196" t="s">
        <v>81</v>
      </c>
      <c r="H10" s="33"/>
    </row>
    <row r="11" spans="2:8" s="1" customFormat="1" ht="16.899999999999999" customHeight="1" x14ac:dyDescent="0.2">
      <c r="B11" s="33"/>
      <c r="C11" s="197" t="s">
        <v>107</v>
      </c>
      <c r="D11" s="198" t="s">
        <v>108</v>
      </c>
      <c r="E11" s="199" t="s">
        <v>109</v>
      </c>
      <c r="F11" s="200">
        <v>16.53</v>
      </c>
      <c r="H11" s="33"/>
    </row>
    <row r="12" spans="2:8" s="1" customFormat="1" ht="16.899999999999999" customHeight="1" x14ac:dyDescent="0.2">
      <c r="B12" s="33"/>
      <c r="C12" s="201" t="s">
        <v>19</v>
      </c>
      <c r="D12" s="201" t="s">
        <v>349</v>
      </c>
      <c r="E12" s="18" t="s">
        <v>19</v>
      </c>
      <c r="F12" s="202">
        <v>0</v>
      </c>
      <c r="H12" s="33"/>
    </row>
    <row r="13" spans="2:8" s="1" customFormat="1" ht="16.899999999999999" customHeight="1" x14ac:dyDescent="0.2">
      <c r="B13" s="33"/>
      <c r="C13" s="201" t="s">
        <v>19</v>
      </c>
      <c r="D13" s="201" t="s">
        <v>350</v>
      </c>
      <c r="E13" s="18" t="s">
        <v>19</v>
      </c>
      <c r="F13" s="202">
        <v>16.53</v>
      </c>
      <c r="H13" s="33"/>
    </row>
    <row r="14" spans="2:8" s="1" customFormat="1" ht="16.899999999999999" customHeight="1" x14ac:dyDescent="0.2">
      <c r="B14" s="33"/>
      <c r="C14" s="201" t="s">
        <v>107</v>
      </c>
      <c r="D14" s="201" t="s">
        <v>214</v>
      </c>
      <c r="E14" s="18" t="s">
        <v>19</v>
      </c>
      <c r="F14" s="202">
        <v>16.53</v>
      </c>
      <c r="H14" s="33"/>
    </row>
    <row r="15" spans="2:8" s="1" customFormat="1" ht="16.899999999999999" customHeight="1" x14ac:dyDescent="0.2">
      <c r="B15" s="33"/>
      <c r="C15" s="203" t="s">
        <v>697</v>
      </c>
      <c r="H15" s="33"/>
    </row>
    <row r="16" spans="2:8" s="1" customFormat="1" ht="16.899999999999999" customHeight="1" x14ac:dyDescent="0.2">
      <c r="B16" s="33"/>
      <c r="C16" s="201" t="s">
        <v>345</v>
      </c>
      <c r="D16" s="201" t="s">
        <v>346</v>
      </c>
      <c r="E16" s="18" t="s">
        <v>109</v>
      </c>
      <c r="F16" s="202">
        <v>16.53</v>
      </c>
      <c r="H16" s="33"/>
    </row>
    <row r="17" spans="2:8" s="1" customFormat="1" ht="16.899999999999999" customHeight="1" x14ac:dyDescent="0.2">
      <c r="B17" s="33"/>
      <c r="C17" s="201" t="s">
        <v>354</v>
      </c>
      <c r="D17" s="201" t="s">
        <v>355</v>
      </c>
      <c r="E17" s="18" t="s">
        <v>150</v>
      </c>
      <c r="F17" s="202">
        <v>47.110999999999997</v>
      </c>
      <c r="H17" s="33"/>
    </row>
    <row r="18" spans="2:8" s="1" customFormat="1" ht="16.899999999999999" customHeight="1" x14ac:dyDescent="0.2">
      <c r="B18" s="33"/>
      <c r="C18" s="201" t="s">
        <v>382</v>
      </c>
      <c r="D18" s="201" t="s">
        <v>383</v>
      </c>
      <c r="E18" s="18" t="s">
        <v>150</v>
      </c>
      <c r="F18" s="202">
        <v>47.110999999999997</v>
      </c>
      <c r="H18" s="33"/>
    </row>
    <row r="19" spans="2:8" s="1" customFormat="1" ht="16.899999999999999" customHeight="1" x14ac:dyDescent="0.2">
      <c r="B19" s="33"/>
      <c r="C19" s="197" t="s">
        <v>111</v>
      </c>
      <c r="D19" s="198" t="s">
        <v>112</v>
      </c>
      <c r="E19" s="199" t="s">
        <v>113</v>
      </c>
      <c r="F19" s="200">
        <v>10254.668</v>
      </c>
      <c r="H19" s="33"/>
    </row>
    <row r="20" spans="2:8" s="1" customFormat="1" ht="16.899999999999999" customHeight="1" x14ac:dyDescent="0.2">
      <c r="B20" s="33"/>
      <c r="C20" s="201" t="s">
        <v>19</v>
      </c>
      <c r="D20" s="201" t="s">
        <v>112</v>
      </c>
      <c r="E20" s="18" t="s">
        <v>19</v>
      </c>
      <c r="F20" s="202">
        <v>0</v>
      </c>
      <c r="H20" s="33"/>
    </row>
    <row r="21" spans="2:8" s="1" customFormat="1" ht="16.899999999999999" customHeight="1" x14ac:dyDescent="0.2">
      <c r="B21" s="33"/>
      <c r="C21" s="201" t="s">
        <v>19</v>
      </c>
      <c r="D21" s="201" t="s">
        <v>466</v>
      </c>
      <c r="E21" s="18" t="s">
        <v>19</v>
      </c>
      <c r="F21" s="202">
        <v>0</v>
      </c>
      <c r="H21" s="33"/>
    </row>
    <row r="22" spans="2:8" s="1" customFormat="1" ht="16.899999999999999" customHeight="1" x14ac:dyDescent="0.2">
      <c r="B22" s="33"/>
      <c r="C22" s="201" t="s">
        <v>19</v>
      </c>
      <c r="D22" s="201" t="s">
        <v>467</v>
      </c>
      <c r="E22" s="18" t="s">
        <v>19</v>
      </c>
      <c r="F22" s="202">
        <v>938.63</v>
      </c>
      <c r="H22" s="33"/>
    </row>
    <row r="23" spans="2:8" s="1" customFormat="1" ht="16.899999999999999" customHeight="1" x14ac:dyDescent="0.2">
      <c r="B23" s="33"/>
      <c r="C23" s="201" t="s">
        <v>19</v>
      </c>
      <c r="D23" s="201" t="s">
        <v>468</v>
      </c>
      <c r="E23" s="18" t="s">
        <v>19</v>
      </c>
      <c r="F23" s="202">
        <v>938.63</v>
      </c>
      <c r="H23" s="33"/>
    </row>
    <row r="24" spans="2:8" s="1" customFormat="1" ht="16.899999999999999" customHeight="1" x14ac:dyDescent="0.2">
      <c r="B24" s="33"/>
      <c r="C24" s="201" t="s">
        <v>19</v>
      </c>
      <c r="D24" s="201" t="s">
        <v>469</v>
      </c>
      <c r="E24" s="18" t="s">
        <v>19</v>
      </c>
      <c r="F24" s="202">
        <v>1275.1199999999999</v>
      </c>
      <c r="H24" s="33"/>
    </row>
    <row r="25" spans="2:8" s="1" customFormat="1" ht="16.899999999999999" customHeight="1" x14ac:dyDescent="0.2">
      <c r="B25" s="33"/>
      <c r="C25" s="201" t="s">
        <v>19</v>
      </c>
      <c r="D25" s="201" t="s">
        <v>470</v>
      </c>
      <c r="E25" s="18" t="s">
        <v>19</v>
      </c>
      <c r="F25" s="202">
        <v>0</v>
      </c>
      <c r="H25" s="33"/>
    </row>
    <row r="26" spans="2:8" s="1" customFormat="1" ht="16.899999999999999" customHeight="1" x14ac:dyDescent="0.2">
      <c r="B26" s="33"/>
      <c r="C26" s="201" t="s">
        <v>19</v>
      </c>
      <c r="D26" s="201" t="s">
        <v>471</v>
      </c>
      <c r="E26" s="18" t="s">
        <v>19</v>
      </c>
      <c r="F26" s="202">
        <v>1548.16</v>
      </c>
      <c r="H26" s="33"/>
    </row>
    <row r="27" spans="2:8" s="1" customFormat="1" ht="16.899999999999999" customHeight="1" x14ac:dyDescent="0.2">
      <c r="B27" s="33"/>
      <c r="C27" s="201" t="s">
        <v>19</v>
      </c>
      <c r="D27" s="201" t="s">
        <v>472</v>
      </c>
      <c r="E27" s="18" t="s">
        <v>19</v>
      </c>
      <c r="F27" s="202">
        <v>0</v>
      </c>
      <c r="H27" s="33"/>
    </row>
    <row r="28" spans="2:8" s="1" customFormat="1" ht="16.899999999999999" customHeight="1" x14ac:dyDescent="0.2">
      <c r="B28" s="33"/>
      <c r="C28" s="201" t="s">
        <v>19</v>
      </c>
      <c r="D28" s="201" t="s">
        <v>473</v>
      </c>
      <c r="E28" s="18" t="s">
        <v>19</v>
      </c>
      <c r="F28" s="202">
        <v>2208.96</v>
      </c>
      <c r="H28" s="33"/>
    </row>
    <row r="29" spans="2:8" s="1" customFormat="1" ht="16.899999999999999" customHeight="1" x14ac:dyDescent="0.2">
      <c r="B29" s="33"/>
      <c r="C29" s="201" t="s">
        <v>19</v>
      </c>
      <c r="D29" s="201" t="s">
        <v>474</v>
      </c>
      <c r="E29" s="18" t="s">
        <v>19</v>
      </c>
      <c r="F29" s="202">
        <v>0</v>
      </c>
      <c r="H29" s="33"/>
    </row>
    <row r="30" spans="2:8" s="1" customFormat="1" ht="16.899999999999999" customHeight="1" x14ac:dyDescent="0.2">
      <c r="B30" s="33"/>
      <c r="C30" s="201" t="s">
        <v>19</v>
      </c>
      <c r="D30" s="201" t="s">
        <v>475</v>
      </c>
      <c r="E30" s="18" t="s">
        <v>19</v>
      </c>
      <c r="F30" s="202">
        <v>1930.48</v>
      </c>
      <c r="H30" s="33"/>
    </row>
    <row r="31" spans="2:8" s="1" customFormat="1" ht="16.899999999999999" customHeight="1" x14ac:dyDescent="0.2">
      <c r="B31" s="33"/>
      <c r="C31" s="201" t="s">
        <v>19</v>
      </c>
      <c r="D31" s="201" t="s">
        <v>476</v>
      </c>
      <c r="E31" s="18" t="s">
        <v>19</v>
      </c>
      <c r="F31" s="202">
        <v>0</v>
      </c>
      <c r="H31" s="33"/>
    </row>
    <row r="32" spans="2:8" s="1" customFormat="1" ht="16.899999999999999" customHeight="1" x14ac:dyDescent="0.2">
      <c r="B32" s="33"/>
      <c r="C32" s="201" t="s">
        <v>19</v>
      </c>
      <c r="D32" s="201" t="s">
        <v>477</v>
      </c>
      <c r="E32" s="18" t="s">
        <v>19</v>
      </c>
      <c r="F32" s="202">
        <v>258.245</v>
      </c>
      <c r="H32" s="33"/>
    </row>
    <row r="33" spans="2:8" s="1" customFormat="1" ht="16.899999999999999" customHeight="1" x14ac:dyDescent="0.2">
      <c r="B33" s="33"/>
      <c r="C33" s="201" t="s">
        <v>19</v>
      </c>
      <c r="D33" s="201" t="s">
        <v>478</v>
      </c>
      <c r="E33" s="18" t="s">
        <v>19</v>
      </c>
      <c r="F33" s="202">
        <v>0</v>
      </c>
      <c r="H33" s="33"/>
    </row>
    <row r="34" spans="2:8" s="1" customFormat="1" ht="16.899999999999999" customHeight="1" x14ac:dyDescent="0.2">
      <c r="B34" s="33"/>
      <c r="C34" s="201" t="s">
        <v>19</v>
      </c>
      <c r="D34" s="201" t="s">
        <v>479</v>
      </c>
      <c r="E34" s="18" t="s">
        <v>19</v>
      </c>
      <c r="F34" s="202">
        <v>224.2</v>
      </c>
      <c r="H34" s="33"/>
    </row>
    <row r="35" spans="2:8" s="1" customFormat="1" ht="16.899999999999999" customHeight="1" x14ac:dyDescent="0.2">
      <c r="B35" s="33"/>
      <c r="C35" s="201" t="s">
        <v>19</v>
      </c>
      <c r="D35" s="201" t="s">
        <v>480</v>
      </c>
      <c r="E35" s="18" t="s">
        <v>19</v>
      </c>
      <c r="F35" s="202">
        <v>932.24300000000005</v>
      </c>
      <c r="H35" s="33"/>
    </row>
    <row r="36" spans="2:8" s="1" customFormat="1" ht="16.899999999999999" customHeight="1" x14ac:dyDescent="0.2">
      <c r="B36" s="33"/>
      <c r="C36" s="201" t="s">
        <v>111</v>
      </c>
      <c r="D36" s="201" t="s">
        <v>214</v>
      </c>
      <c r="E36" s="18" t="s">
        <v>19</v>
      </c>
      <c r="F36" s="202">
        <v>10254.668</v>
      </c>
      <c r="H36" s="33"/>
    </row>
    <row r="37" spans="2:8" s="1" customFormat="1" ht="16.899999999999999" customHeight="1" x14ac:dyDescent="0.2">
      <c r="B37" s="33"/>
      <c r="C37" s="203" t="s">
        <v>697</v>
      </c>
      <c r="H37" s="33"/>
    </row>
    <row r="38" spans="2:8" s="1" customFormat="1" ht="16.899999999999999" customHeight="1" x14ac:dyDescent="0.2">
      <c r="B38" s="33"/>
      <c r="C38" s="201" t="s">
        <v>460</v>
      </c>
      <c r="D38" s="201" t="s">
        <v>461</v>
      </c>
      <c r="E38" s="18" t="s">
        <v>113</v>
      </c>
      <c r="F38" s="202">
        <v>10254.668</v>
      </c>
      <c r="H38" s="33"/>
    </row>
    <row r="39" spans="2:8" s="1" customFormat="1" ht="16.899999999999999" customHeight="1" x14ac:dyDescent="0.2">
      <c r="B39" s="33"/>
      <c r="C39" s="201" t="s">
        <v>361</v>
      </c>
      <c r="D39" s="201" t="s">
        <v>362</v>
      </c>
      <c r="E39" s="18" t="s">
        <v>150</v>
      </c>
      <c r="F39" s="202">
        <v>61.862000000000002</v>
      </c>
      <c r="H39" s="33"/>
    </row>
    <row r="40" spans="2:8" s="1" customFormat="1" ht="16.899999999999999" customHeight="1" x14ac:dyDescent="0.2">
      <c r="B40" s="33"/>
      <c r="C40" s="197" t="s">
        <v>116</v>
      </c>
      <c r="D40" s="198" t="s">
        <v>117</v>
      </c>
      <c r="E40" s="199" t="s">
        <v>113</v>
      </c>
      <c r="F40" s="200">
        <v>15142.64</v>
      </c>
      <c r="H40" s="33"/>
    </row>
    <row r="41" spans="2:8" s="1" customFormat="1" ht="16.899999999999999" customHeight="1" x14ac:dyDescent="0.2">
      <c r="B41" s="33"/>
      <c r="C41" s="201" t="s">
        <v>19</v>
      </c>
      <c r="D41" s="201" t="s">
        <v>487</v>
      </c>
      <c r="E41" s="18" t="s">
        <v>19</v>
      </c>
      <c r="F41" s="202">
        <v>0</v>
      </c>
      <c r="H41" s="33"/>
    </row>
    <row r="42" spans="2:8" s="1" customFormat="1" ht="16.899999999999999" customHeight="1" x14ac:dyDescent="0.2">
      <c r="B42" s="33"/>
      <c r="C42" s="201" t="s">
        <v>19</v>
      </c>
      <c r="D42" s="201" t="s">
        <v>488</v>
      </c>
      <c r="E42" s="18" t="s">
        <v>19</v>
      </c>
      <c r="F42" s="202">
        <v>7986.48</v>
      </c>
      <c r="H42" s="33"/>
    </row>
    <row r="43" spans="2:8" s="1" customFormat="1" ht="16.899999999999999" customHeight="1" x14ac:dyDescent="0.2">
      <c r="B43" s="33"/>
      <c r="C43" s="201" t="s">
        <v>19</v>
      </c>
      <c r="D43" s="201" t="s">
        <v>489</v>
      </c>
      <c r="E43" s="18" t="s">
        <v>19</v>
      </c>
      <c r="F43" s="202">
        <v>0</v>
      </c>
      <c r="H43" s="33"/>
    </row>
    <row r="44" spans="2:8" s="1" customFormat="1" ht="16.899999999999999" customHeight="1" x14ac:dyDescent="0.2">
      <c r="B44" s="33"/>
      <c r="C44" s="201" t="s">
        <v>19</v>
      </c>
      <c r="D44" s="201" t="s">
        <v>490</v>
      </c>
      <c r="E44" s="18" t="s">
        <v>19</v>
      </c>
      <c r="F44" s="202">
        <v>7156.16</v>
      </c>
      <c r="H44" s="33"/>
    </row>
    <row r="45" spans="2:8" s="1" customFormat="1" ht="16.899999999999999" customHeight="1" x14ac:dyDescent="0.2">
      <c r="B45" s="33"/>
      <c r="C45" s="201" t="s">
        <v>116</v>
      </c>
      <c r="D45" s="201" t="s">
        <v>214</v>
      </c>
      <c r="E45" s="18" t="s">
        <v>19</v>
      </c>
      <c r="F45" s="202">
        <v>15142.64</v>
      </c>
      <c r="H45" s="33"/>
    </row>
    <row r="46" spans="2:8" s="1" customFormat="1" ht="16.899999999999999" customHeight="1" x14ac:dyDescent="0.2">
      <c r="B46" s="33"/>
      <c r="C46" s="203" t="s">
        <v>697</v>
      </c>
      <c r="H46" s="33"/>
    </row>
    <row r="47" spans="2:8" s="1" customFormat="1" ht="16.899999999999999" customHeight="1" x14ac:dyDescent="0.2">
      <c r="B47" s="33"/>
      <c r="C47" s="201" t="s">
        <v>482</v>
      </c>
      <c r="D47" s="201" t="s">
        <v>483</v>
      </c>
      <c r="E47" s="18" t="s">
        <v>113</v>
      </c>
      <c r="F47" s="202">
        <v>15142.64</v>
      </c>
      <c r="H47" s="33"/>
    </row>
    <row r="48" spans="2:8" s="1" customFormat="1" ht="16.899999999999999" customHeight="1" x14ac:dyDescent="0.2">
      <c r="B48" s="33"/>
      <c r="C48" s="201" t="s">
        <v>361</v>
      </c>
      <c r="D48" s="201" t="s">
        <v>362</v>
      </c>
      <c r="E48" s="18" t="s">
        <v>150</v>
      </c>
      <c r="F48" s="202">
        <v>61.862000000000002</v>
      </c>
      <c r="H48" s="33"/>
    </row>
    <row r="49" spans="2:8" s="1" customFormat="1" ht="16.899999999999999" customHeight="1" x14ac:dyDescent="0.2">
      <c r="B49" s="33"/>
      <c r="C49" s="197" t="s">
        <v>119</v>
      </c>
      <c r="D49" s="198" t="s">
        <v>120</v>
      </c>
      <c r="E49" s="199" t="s">
        <v>109</v>
      </c>
      <c r="F49" s="200">
        <v>180</v>
      </c>
      <c r="H49" s="33"/>
    </row>
    <row r="50" spans="2:8" s="1" customFormat="1" ht="16.899999999999999" customHeight="1" x14ac:dyDescent="0.2">
      <c r="B50" s="33"/>
      <c r="C50" s="201" t="s">
        <v>19</v>
      </c>
      <c r="D50" s="201" t="s">
        <v>265</v>
      </c>
      <c r="E50" s="18" t="s">
        <v>19</v>
      </c>
      <c r="F50" s="202">
        <v>0</v>
      </c>
      <c r="H50" s="33"/>
    </row>
    <row r="51" spans="2:8" s="1" customFormat="1" ht="16.899999999999999" customHeight="1" x14ac:dyDescent="0.2">
      <c r="B51" s="33"/>
      <c r="C51" s="201" t="s">
        <v>19</v>
      </c>
      <c r="D51" s="201" t="s">
        <v>266</v>
      </c>
      <c r="E51" s="18" t="s">
        <v>19</v>
      </c>
      <c r="F51" s="202">
        <v>180</v>
      </c>
      <c r="H51" s="33"/>
    </row>
    <row r="52" spans="2:8" s="1" customFormat="1" ht="16.899999999999999" customHeight="1" x14ac:dyDescent="0.2">
      <c r="B52" s="33"/>
      <c r="C52" s="201" t="s">
        <v>119</v>
      </c>
      <c r="D52" s="201" t="s">
        <v>214</v>
      </c>
      <c r="E52" s="18" t="s">
        <v>19</v>
      </c>
      <c r="F52" s="202">
        <v>180</v>
      </c>
      <c r="H52" s="33"/>
    </row>
    <row r="53" spans="2:8" s="1" customFormat="1" ht="16.899999999999999" customHeight="1" x14ac:dyDescent="0.2">
      <c r="B53" s="33"/>
      <c r="C53" s="203" t="s">
        <v>697</v>
      </c>
      <c r="H53" s="33"/>
    </row>
    <row r="54" spans="2:8" s="1" customFormat="1" ht="16.899999999999999" customHeight="1" x14ac:dyDescent="0.2">
      <c r="B54" s="33"/>
      <c r="C54" s="201" t="s">
        <v>260</v>
      </c>
      <c r="D54" s="201" t="s">
        <v>261</v>
      </c>
      <c r="E54" s="18" t="s">
        <v>109</v>
      </c>
      <c r="F54" s="202">
        <v>180</v>
      </c>
      <c r="H54" s="33"/>
    </row>
    <row r="55" spans="2:8" s="1" customFormat="1" ht="16.899999999999999" customHeight="1" x14ac:dyDescent="0.2">
      <c r="B55" s="33"/>
      <c r="C55" s="201" t="s">
        <v>187</v>
      </c>
      <c r="D55" s="201" t="s">
        <v>188</v>
      </c>
      <c r="E55" s="18" t="s">
        <v>109</v>
      </c>
      <c r="F55" s="202">
        <v>54</v>
      </c>
      <c r="H55" s="33"/>
    </row>
    <row r="56" spans="2:8" s="1" customFormat="1" ht="16.899999999999999" customHeight="1" x14ac:dyDescent="0.2">
      <c r="B56" s="33"/>
      <c r="C56" s="201" t="s">
        <v>198</v>
      </c>
      <c r="D56" s="201" t="s">
        <v>199</v>
      </c>
      <c r="E56" s="18" t="s">
        <v>109</v>
      </c>
      <c r="F56" s="202">
        <v>126</v>
      </c>
      <c r="H56" s="33"/>
    </row>
    <row r="57" spans="2:8" s="1" customFormat="1" ht="16.899999999999999" customHeight="1" x14ac:dyDescent="0.2">
      <c r="B57" s="33"/>
      <c r="C57" s="201" t="s">
        <v>256</v>
      </c>
      <c r="D57" s="201" t="s">
        <v>257</v>
      </c>
      <c r="E57" s="18" t="s">
        <v>109</v>
      </c>
      <c r="F57" s="202">
        <v>180</v>
      </c>
      <c r="H57" s="33"/>
    </row>
    <row r="58" spans="2:8" s="1" customFormat="1" ht="16.899999999999999" customHeight="1" x14ac:dyDescent="0.2">
      <c r="B58" s="33"/>
      <c r="C58" s="201" t="s">
        <v>268</v>
      </c>
      <c r="D58" s="201" t="s">
        <v>269</v>
      </c>
      <c r="E58" s="18" t="s">
        <v>150</v>
      </c>
      <c r="F58" s="202">
        <v>324</v>
      </c>
      <c r="H58" s="33"/>
    </row>
    <row r="59" spans="2:8" s="1" customFormat="1" ht="16.899999999999999" customHeight="1" x14ac:dyDescent="0.2">
      <c r="B59" s="33"/>
      <c r="C59" s="197" t="s">
        <v>122</v>
      </c>
      <c r="D59" s="198" t="s">
        <v>123</v>
      </c>
      <c r="E59" s="199" t="s">
        <v>113</v>
      </c>
      <c r="F59" s="200">
        <v>5600.5050000000001</v>
      </c>
      <c r="H59" s="33"/>
    </row>
    <row r="60" spans="2:8" s="1" customFormat="1" ht="16.899999999999999" customHeight="1" x14ac:dyDescent="0.2">
      <c r="B60" s="33"/>
      <c r="C60" s="201" t="s">
        <v>19</v>
      </c>
      <c r="D60" s="201" t="s">
        <v>432</v>
      </c>
      <c r="E60" s="18" t="s">
        <v>19</v>
      </c>
      <c r="F60" s="202">
        <v>0</v>
      </c>
      <c r="H60" s="33"/>
    </row>
    <row r="61" spans="2:8" s="1" customFormat="1" ht="16.899999999999999" customHeight="1" x14ac:dyDescent="0.2">
      <c r="B61" s="33"/>
      <c r="C61" s="201" t="s">
        <v>19</v>
      </c>
      <c r="D61" s="201" t="s">
        <v>433</v>
      </c>
      <c r="E61" s="18" t="s">
        <v>19</v>
      </c>
      <c r="F61" s="202">
        <v>197.34</v>
      </c>
      <c r="H61" s="33"/>
    </row>
    <row r="62" spans="2:8" s="1" customFormat="1" ht="16.899999999999999" customHeight="1" x14ac:dyDescent="0.2">
      <c r="B62" s="33"/>
      <c r="C62" s="201" t="s">
        <v>19</v>
      </c>
      <c r="D62" s="201" t="s">
        <v>434</v>
      </c>
      <c r="E62" s="18" t="s">
        <v>19</v>
      </c>
      <c r="F62" s="202">
        <v>129.94800000000001</v>
      </c>
      <c r="H62" s="33"/>
    </row>
    <row r="63" spans="2:8" s="1" customFormat="1" ht="16.899999999999999" customHeight="1" x14ac:dyDescent="0.2">
      <c r="B63" s="33"/>
      <c r="C63" s="201" t="s">
        <v>19</v>
      </c>
      <c r="D63" s="201" t="s">
        <v>435</v>
      </c>
      <c r="E63" s="18" t="s">
        <v>19</v>
      </c>
      <c r="F63" s="202">
        <v>500.5</v>
      </c>
      <c r="H63" s="33"/>
    </row>
    <row r="64" spans="2:8" s="1" customFormat="1" ht="16.899999999999999" customHeight="1" x14ac:dyDescent="0.2">
      <c r="B64" s="33"/>
      <c r="C64" s="201" t="s">
        <v>19</v>
      </c>
      <c r="D64" s="201" t="s">
        <v>436</v>
      </c>
      <c r="E64" s="18" t="s">
        <v>19</v>
      </c>
      <c r="F64" s="202">
        <v>180.18</v>
      </c>
      <c r="H64" s="33"/>
    </row>
    <row r="65" spans="2:8" s="1" customFormat="1" ht="16.899999999999999" customHeight="1" x14ac:dyDescent="0.2">
      <c r="B65" s="33"/>
      <c r="C65" s="201" t="s">
        <v>19</v>
      </c>
      <c r="D65" s="201" t="s">
        <v>437</v>
      </c>
      <c r="E65" s="18" t="s">
        <v>19</v>
      </c>
      <c r="F65" s="202">
        <v>67.34</v>
      </c>
      <c r="H65" s="33"/>
    </row>
    <row r="66" spans="2:8" s="1" customFormat="1" ht="16.899999999999999" customHeight="1" x14ac:dyDescent="0.2">
      <c r="B66" s="33"/>
      <c r="C66" s="201" t="s">
        <v>19</v>
      </c>
      <c r="D66" s="201" t="s">
        <v>438</v>
      </c>
      <c r="E66" s="18" t="s">
        <v>19</v>
      </c>
      <c r="F66" s="202">
        <v>281.73599999999999</v>
      </c>
      <c r="H66" s="33"/>
    </row>
    <row r="67" spans="2:8" s="1" customFormat="1" ht="16.899999999999999" customHeight="1" x14ac:dyDescent="0.2">
      <c r="B67" s="33"/>
      <c r="C67" s="201" t="s">
        <v>19</v>
      </c>
      <c r="D67" s="201" t="s">
        <v>439</v>
      </c>
      <c r="E67" s="18" t="s">
        <v>19</v>
      </c>
      <c r="F67" s="202">
        <v>521.59799999999996</v>
      </c>
      <c r="H67" s="33"/>
    </row>
    <row r="68" spans="2:8" s="1" customFormat="1" ht="16.899999999999999" customHeight="1" x14ac:dyDescent="0.2">
      <c r="B68" s="33"/>
      <c r="C68" s="201" t="s">
        <v>19</v>
      </c>
      <c r="D68" s="201" t="s">
        <v>440</v>
      </c>
      <c r="E68" s="18" t="s">
        <v>19</v>
      </c>
      <c r="F68" s="202">
        <v>69.08</v>
      </c>
      <c r="H68" s="33"/>
    </row>
    <row r="69" spans="2:8" s="1" customFormat="1" ht="16.899999999999999" customHeight="1" x14ac:dyDescent="0.2">
      <c r="B69" s="33"/>
      <c r="C69" s="201" t="s">
        <v>19</v>
      </c>
      <c r="D69" s="201" t="s">
        <v>441</v>
      </c>
      <c r="E69" s="18" t="s">
        <v>19</v>
      </c>
      <c r="F69" s="202">
        <v>3014.44</v>
      </c>
      <c r="H69" s="33"/>
    </row>
    <row r="70" spans="2:8" s="1" customFormat="1" ht="16.899999999999999" customHeight="1" x14ac:dyDescent="0.2">
      <c r="B70" s="33"/>
      <c r="C70" s="201" t="s">
        <v>19</v>
      </c>
      <c r="D70" s="201" t="s">
        <v>442</v>
      </c>
      <c r="E70" s="18" t="s">
        <v>19</v>
      </c>
      <c r="F70" s="202">
        <v>129.20599999999999</v>
      </c>
      <c r="H70" s="33"/>
    </row>
    <row r="71" spans="2:8" s="1" customFormat="1" ht="16.899999999999999" customHeight="1" x14ac:dyDescent="0.2">
      <c r="B71" s="33"/>
      <c r="C71" s="201" t="s">
        <v>19</v>
      </c>
      <c r="D71" s="201" t="s">
        <v>443</v>
      </c>
      <c r="E71" s="18" t="s">
        <v>19</v>
      </c>
      <c r="F71" s="202">
        <v>509.137</v>
      </c>
      <c r="H71" s="33"/>
    </row>
    <row r="72" spans="2:8" s="1" customFormat="1" ht="16.899999999999999" customHeight="1" x14ac:dyDescent="0.2">
      <c r="B72" s="33"/>
      <c r="C72" s="201" t="s">
        <v>122</v>
      </c>
      <c r="D72" s="201" t="s">
        <v>214</v>
      </c>
      <c r="E72" s="18" t="s">
        <v>19</v>
      </c>
      <c r="F72" s="202">
        <v>5600.5050000000001</v>
      </c>
      <c r="H72" s="33"/>
    </row>
    <row r="73" spans="2:8" s="1" customFormat="1" ht="16.899999999999999" customHeight="1" x14ac:dyDescent="0.2">
      <c r="B73" s="33"/>
      <c r="C73" s="203" t="s">
        <v>697</v>
      </c>
      <c r="H73" s="33"/>
    </row>
    <row r="74" spans="2:8" s="1" customFormat="1" ht="16.899999999999999" customHeight="1" x14ac:dyDescent="0.2">
      <c r="B74" s="33"/>
      <c r="C74" s="201" t="s">
        <v>427</v>
      </c>
      <c r="D74" s="201" t="s">
        <v>428</v>
      </c>
      <c r="E74" s="18" t="s">
        <v>113</v>
      </c>
      <c r="F74" s="202">
        <v>5600.5050000000001</v>
      </c>
      <c r="H74" s="33"/>
    </row>
    <row r="75" spans="2:8" s="1" customFormat="1" ht="16.899999999999999" customHeight="1" x14ac:dyDescent="0.2">
      <c r="B75" s="33"/>
      <c r="C75" s="201" t="s">
        <v>456</v>
      </c>
      <c r="D75" s="201" t="s">
        <v>457</v>
      </c>
      <c r="E75" s="18" t="s">
        <v>113</v>
      </c>
      <c r="F75" s="202">
        <v>8103.652</v>
      </c>
      <c r="H75" s="33"/>
    </row>
    <row r="76" spans="2:8" s="1" customFormat="1" ht="16.899999999999999" customHeight="1" x14ac:dyDescent="0.2">
      <c r="B76" s="33"/>
      <c r="C76" s="197" t="s">
        <v>125</v>
      </c>
      <c r="D76" s="198" t="s">
        <v>126</v>
      </c>
      <c r="E76" s="199" t="s">
        <v>113</v>
      </c>
      <c r="F76" s="200">
        <v>5091.3680000000004</v>
      </c>
      <c r="H76" s="33"/>
    </row>
    <row r="77" spans="2:8" s="1" customFormat="1" ht="16.899999999999999" customHeight="1" x14ac:dyDescent="0.2">
      <c r="B77" s="33"/>
      <c r="C77" s="201" t="s">
        <v>19</v>
      </c>
      <c r="D77" s="201" t="s">
        <v>432</v>
      </c>
      <c r="E77" s="18" t="s">
        <v>19</v>
      </c>
      <c r="F77" s="202">
        <v>0</v>
      </c>
      <c r="H77" s="33"/>
    </row>
    <row r="78" spans="2:8" s="1" customFormat="1" ht="16.899999999999999" customHeight="1" x14ac:dyDescent="0.2">
      <c r="B78" s="33"/>
      <c r="C78" s="201" t="s">
        <v>19</v>
      </c>
      <c r="D78" s="201" t="s">
        <v>433</v>
      </c>
      <c r="E78" s="18" t="s">
        <v>19</v>
      </c>
      <c r="F78" s="202">
        <v>197.34</v>
      </c>
      <c r="H78" s="33"/>
    </row>
    <row r="79" spans="2:8" s="1" customFormat="1" ht="16.899999999999999" customHeight="1" x14ac:dyDescent="0.2">
      <c r="B79" s="33"/>
      <c r="C79" s="201" t="s">
        <v>19</v>
      </c>
      <c r="D79" s="201" t="s">
        <v>434</v>
      </c>
      <c r="E79" s="18" t="s">
        <v>19</v>
      </c>
      <c r="F79" s="202">
        <v>129.94800000000001</v>
      </c>
      <c r="H79" s="33"/>
    </row>
    <row r="80" spans="2:8" s="1" customFormat="1" ht="16.899999999999999" customHeight="1" x14ac:dyDescent="0.2">
      <c r="B80" s="33"/>
      <c r="C80" s="201" t="s">
        <v>19</v>
      </c>
      <c r="D80" s="201" t="s">
        <v>435</v>
      </c>
      <c r="E80" s="18" t="s">
        <v>19</v>
      </c>
      <c r="F80" s="202">
        <v>500.5</v>
      </c>
      <c r="H80" s="33"/>
    </row>
    <row r="81" spans="2:8" s="1" customFormat="1" ht="16.899999999999999" customHeight="1" x14ac:dyDescent="0.2">
      <c r="B81" s="33"/>
      <c r="C81" s="201" t="s">
        <v>19</v>
      </c>
      <c r="D81" s="201" t="s">
        <v>436</v>
      </c>
      <c r="E81" s="18" t="s">
        <v>19</v>
      </c>
      <c r="F81" s="202">
        <v>180.18</v>
      </c>
      <c r="H81" s="33"/>
    </row>
    <row r="82" spans="2:8" s="1" customFormat="1" ht="16.899999999999999" customHeight="1" x14ac:dyDescent="0.2">
      <c r="B82" s="33"/>
      <c r="C82" s="201" t="s">
        <v>19</v>
      </c>
      <c r="D82" s="201" t="s">
        <v>437</v>
      </c>
      <c r="E82" s="18" t="s">
        <v>19</v>
      </c>
      <c r="F82" s="202">
        <v>67.34</v>
      </c>
      <c r="H82" s="33"/>
    </row>
    <row r="83" spans="2:8" s="1" customFormat="1" ht="16.899999999999999" customHeight="1" x14ac:dyDescent="0.2">
      <c r="B83" s="33"/>
      <c r="C83" s="201" t="s">
        <v>19</v>
      </c>
      <c r="D83" s="201" t="s">
        <v>438</v>
      </c>
      <c r="E83" s="18" t="s">
        <v>19</v>
      </c>
      <c r="F83" s="202">
        <v>281.73599999999999</v>
      </c>
      <c r="H83" s="33"/>
    </row>
    <row r="84" spans="2:8" s="1" customFormat="1" ht="16.899999999999999" customHeight="1" x14ac:dyDescent="0.2">
      <c r="B84" s="33"/>
      <c r="C84" s="201" t="s">
        <v>19</v>
      </c>
      <c r="D84" s="201" t="s">
        <v>439</v>
      </c>
      <c r="E84" s="18" t="s">
        <v>19</v>
      </c>
      <c r="F84" s="202">
        <v>521.59799999999996</v>
      </c>
      <c r="H84" s="33"/>
    </row>
    <row r="85" spans="2:8" s="1" customFormat="1" ht="16.899999999999999" customHeight="1" x14ac:dyDescent="0.2">
      <c r="B85" s="33"/>
      <c r="C85" s="201" t="s">
        <v>19</v>
      </c>
      <c r="D85" s="201" t="s">
        <v>440</v>
      </c>
      <c r="E85" s="18" t="s">
        <v>19</v>
      </c>
      <c r="F85" s="202">
        <v>69.08</v>
      </c>
      <c r="H85" s="33"/>
    </row>
    <row r="86" spans="2:8" s="1" customFormat="1" ht="16.899999999999999" customHeight="1" x14ac:dyDescent="0.2">
      <c r="B86" s="33"/>
      <c r="C86" s="201" t="s">
        <v>19</v>
      </c>
      <c r="D86" s="201" t="s">
        <v>441</v>
      </c>
      <c r="E86" s="18" t="s">
        <v>19</v>
      </c>
      <c r="F86" s="202">
        <v>3014.44</v>
      </c>
      <c r="H86" s="33"/>
    </row>
    <row r="87" spans="2:8" s="1" customFormat="1" ht="16.899999999999999" customHeight="1" x14ac:dyDescent="0.2">
      <c r="B87" s="33"/>
      <c r="C87" s="201" t="s">
        <v>19</v>
      </c>
      <c r="D87" s="201" t="s">
        <v>442</v>
      </c>
      <c r="E87" s="18" t="s">
        <v>19</v>
      </c>
      <c r="F87" s="202">
        <v>129.20599999999999</v>
      </c>
      <c r="H87" s="33"/>
    </row>
    <row r="88" spans="2:8" s="1" customFormat="1" ht="16.899999999999999" customHeight="1" x14ac:dyDescent="0.2">
      <c r="B88" s="33"/>
      <c r="C88" s="201" t="s">
        <v>125</v>
      </c>
      <c r="D88" s="201" t="s">
        <v>374</v>
      </c>
      <c r="E88" s="18" t="s">
        <v>19</v>
      </c>
      <c r="F88" s="202">
        <v>5091.3680000000004</v>
      </c>
      <c r="H88" s="33"/>
    </row>
    <row r="89" spans="2:8" s="1" customFormat="1" ht="16.899999999999999" customHeight="1" x14ac:dyDescent="0.2">
      <c r="B89" s="33"/>
      <c r="C89" s="203" t="s">
        <v>697</v>
      </c>
      <c r="H89" s="33"/>
    </row>
    <row r="90" spans="2:8" s="1" customFormat="1" ht="16.899999999999999" customHeight="1" x14ac:dyDescent="0.2">
      <c r="B90" s="33"/>
      <c r="C90" s="201" t="s">
        <v>427</v>
      </c>
      <c r="D90" s="201" t="s">
        <v>428</v>
      </c>
      <c r="E90" s="18" t="s">
        <v>113</v>
      </c>
      <c r="F90" s="202">
        <v>5600.5050000000001</v>
      </c>
      <c r="H90" s="33"/>
    </row>
    <row r="91" spans="2:8" s="1" customFormat="1" ht="16.899999999999999" customHeight="1" x14ac:dyDescent="0.2">
      <c r="B91" s="33"/>
      <c r="C91" s="197" t="s">
        <v>129</v>
      </c>
      <c r="D91" s="198" t="s">
        <v>130</v>
      </c>
      <c r="E91" s="199" t="s">
        <v>131</v>
      </c>
      <c r="F91" s="200">
        <v>219.3</v>
      </c>
      <c r="H91" s="33"/>
    </row>
    <row r="92" spans="2:8" s="1" customFormat="1" ht="16.899999999999999" customHeight="1" x14ac:dyDescent="0.2">
      <c r="B92" s="33"/>
      <c r="C92" s="201" t="s">
        <v>19</v>
      </c>
      <c r="D92" s="201" t="s">
        <v>210</v>
      </c>
      <c r="E92" s="18" t="s">
        <v>19</v>
      </c>
      <c r="F92" s="202">
        <v>0</v>
      </c>
      <c r="H92" s="33"/>
    </row>
    <row r="93" spans="2:8" s="1" customFormat="1" ht="16.899999999999999" customHeight="1" x14ac:dyDescent="0.2">
      <c r="B93" s="33"/>
      <c r="C93" s="201" t="s">
        <v>19</v>
      </c>
      <c r="D93" s="201" t="s">
        <v>304</v>
      </c>
      <c r="E93" s="18" t="s">
        <v>19</v>
      </c>
      <c r="F93" s="202">
        <v>0</v>
      </c>
      <c r="H93" s="33"/>
    </row>
    <row r="94" spans="2:8" s="1" customFormat="1" ht="16.899999999999999" customHeight="1" x14ac:dyDescent="0.2">
      <c r="B94" s="33"/>
      <c r="C94" s="201" t="s">
        <v>19</v>
      </c>
      <c r="D94" s="201" t="s">
        <v>305</v>
      </c>
      <c r="E94" s="18" t="s">
        <v>19</v>
      </c>
      <c r="F94" s="202">
        <v>219.3</v>
      </c>
      <c r="H94" s="33"/>
    </row>
    <row r="95" spans="2:8" s="1" customFormat="1" ht="16.899999999999999" customHeight="1" x14ac:dyDescent="0.2">
      <c r="B95" s="33"/>
      <c r="C95" s="201" t="s">
        <v>129</v>
      </c>
      <c r="D95" s="201" t="s">
        <v>214</v>
      </c>
      <c r="E95" s="18" t="s">
        <v>19</v>
      </c>
      <c r="F95" s="202">
        <v>219.3</v>
      </c>
      <c r="H95" s="33"/>
    </row>
    <row r="96" spans="2:8" s="1" customFormat="1" ht="16.899999999999999" customHeight="1" x14ac:dyDescent="0.2">
      <c r="B96" s="33"/>
      <c r="C96" s="203" t="s">
        <v>697</v>
      </c>
      <c r="H96" s="33"/>
    </row>
    <row r="97" spans="2:8" s="1" customFormat="1" ht="16.899999999999999" customHeight="1" x14ac:dyDescent="0.2">
      <c r="B97" s="33"/>
      <c r="C97" s="201" t="s">
        <v>299</v>
      </c>
      <c r="D97" s="201" t="s">
        <v>300</v>
      </c>
      <c r="E97" s="18" t="s">
        <v>131</v>
      </c>
      <c r="F97" s="202">
        <v>219.3</v>
      </c>
      <c r="H97" s="33"/>
    </row>
    <row r="98" spans="2:8" s="1" customFormat="1" ht="16.899999999999999" customHeight="1" x14ac:dyDescent="0.2">
      <c r="B98" s="33"/>
      <c r="C98" s="201" t="s">
        <v>307</v>
      </c>
      <c r="D98" s="201" t="s">
        <v>308</v>
      </c>
      <c r="E98" s="18" t="s">
        <v>131</v>
      </c>
      <c r="F98" s="202">
        <v>6579</v>
      </c>
      <c r="H98" s="33"/>
    </row>
    <row r="99" spans="2:8" s="1" customFormat="1" ht="16.899999999999999" customHeight="1" x14ac:dyDescent="0.2">
      <c r="B99" s="33"/>
      <c r="C99" s="201" t="s">
        <v>314</v>
      </c>
      <c r="D99" s="201" t="s">
        <v>315</v>
      </c>
      <c r="E99" s="18" t="s">
        <v>131</v>
      </c>
      <c r="F99" s="202">
        <v>219.3</v>
      </c>
      <c r="H99" s="33"/>
    </row>
    <row r="100" spans="2:8" s="1" customFormat="1" ht="16.899999999999999" customHeight="1" x14ac:dyDescent="0.2">
      <c r="B100" s="33"/>
      <c r="C100" s="197" t="s">
        <v>134</v>
      </c>
      <c r="D100" s="198" t="s">
        <v>135</v>
      </c>
      <c r="E100" s="199" t="s">
        <v>131</v>
      </c>
      <c r="F100" s="200">
        <v>174.834</v>
      </c>
      <c r="H100" s="33"/>
    </row>
    <row r="101" spans="2:8" s="1" customFormat="1" ht="16.899999999999999" customHeight="1" x14ac:dyDescent="0.2">
      <c r="B101" s="33"/>
      <c r="C101" s="201" t="s">
        <v>19</v>
      </c>
      <c r="D101" s="201" t="s">
        <v>528</v>
      </c>
      <c r="E101" s="18" t="s">
        <v>19</v>
      </c>
      <c r="F101" s="202">
        <v>0</v>
      </c>
      <c r="H101" s="33"/>
    </row>
    <row r="102" spans="2:8" s="1" customFormat="1" ht="16.899999999999999" customHeight="1" x14ac:dyDescent="0.2">
      <c r="B102" s="33"/>
      <c r="C102" s="201" t="s">
        <v>19</v>
      </c>
      <c r="D102" s="201" t="s">
        <v>529</v>
      </c>
      <c r="E102" s="18" t="s">
        <v>19</v>
      </c>
      <c r="F102" s="202">
        <v>5.1479999999999997</v>
      </c>
      <c r="H102" s="33"/>
    </row>
    <row r="103" spans="2:8" s="1" customFormat="1" ht="16.899999999999999" customHeight="1" x14ac:dyDescent="0.2">
      <c r="B103" s="33"/>
      <c r="C103" s="201" t="s">
        <v>19</v>
      </c>
      <c r="D103" s="201" t="s">
        <v>530</v>
      </c>
      <c r="E103" s="18" t="s">
        <v>19</v>
      </c>
      <c r="F103" s="202">
        <v>3.3490000000000002</v>
      </c>
      <c r="H103" s="33"/>
    </row>
    <row r="104" spans="2:8" s="1" customFormat="1" ht="16.899999999999999" customHeight="1" x14ac:dyDescent="0.2">
      <c r="B104" s="33"/>
      <c r="C104" s="201" t="s">
        <v>19</v>
      </c>
      <c r="D104" s="201" t="s">
        <v>531</v>
      </c>
      <c r="E104" s="18" t="s">
        <v>19</v>
      </c>
      <c r="F104" s="202">
        <v>12.898</v>
      </c>
      <c r="H104" s="33"/>
    </row>
    <row r="105" spans="2:8" s="1" customFormat="1" ht="16.899999999999999" customHeight="1" x14ac:dyDescent="0.2">
      <c r="B105" s="33"/>
      <c r="C105" s="201" t="s">
        <v>19</v>
      </c>
      <c r="D105" s="201" t="s">
        <v>532</v>
      </c>
      <c r="E105" s="18" t="s">
        <v>19</v>
      </c>
      <c r="F105" s="202">
        <v>4.6429999999999998</v>
      </c>
      <c r="H105" s="33"/>
    </row>
    <row r="106" spans="2:8" s="1" customFormat="1" ht="16.899999999999999" customHeight="1" x14ac:dyDescent="0.2">
      <c r="B106" s="33"/>
      <c r="C106" s="201" t="s">
        <v>19</v>
      </c>
      <c r="D106" s="201" t="s">
        <v>533</v>
      </c>
      <c r="E106" s="18" t="s">
        <v>19</v>
      </c>
      <c r="F106" s="202">
        <v>1.7350000000000001</v>
      </c>
      <c r="H106" s="33"/>
    </row>
    <row r="107" spans="2:8" s="1" customFormat="1" ht="16.899999999999999" customHeight="1" x14ac:dyDescent="0.2">
      <c r="B107" s="33"/>
      <c r="C107" s="201" t="s">
        <v>19</v>
      </c>
      <c r="D107" s="201" t="s">
        <v>534</v>
      </c>
      <c r="E107" s="18" t="s">
        <v>19</v>
      </c>
      <c r="F107" s="202">
        <v>17.817</v>
      </c>
      <c r="H107" s="33"/>
    </row>
    <row r="108" spans="2:8" s="1" customFormat="1" ht="16.899999999999999" customHeight="1" x14ac:dyDescent="0.2">
      <c r="B108" s="33"/>
      <c r="C108" s="201" t="s">
        <v>19</v>
      </c>
      <c r="D108" s="201" t="s">
        <v>535</v>
      </c>
      <c r="E108" s="18" t="s">
        <v>19</v>
      </c>
      <c r="F108" s="202">
        <v>9.625</v>
      </c>
      <c r="H108" s="33"/>
    </row>
    <row r="109" spans="2:8" s="1" customFormat="1" ht="16.899999999999999" customHeight="1" x14ac:dyDescent="0.2">
      <c r="B109" s="33"/>
      <c r="C109" s="201" t="s">
        <v>19</v>
      </c>
      <c r="D109" s="201" t="s">
        <v>536</v>
      </c>
      <c r="E109" s="18" t="s">
        <v>19</v>
      </c>
      <c r="F109" s="202">
        <v>1.76</v>
      </c>
      <c r="H109" s="33"/>
    </row>
    <row r="110" spans="2:8" s="1" customFormat="1" ht="16.899999999999999" customHeight="1" x14ac:dyDescent="0.2">
      <c r="B110" s="33"/>
      <c r="C110" s="201" t="s">
        <v>19</v>
      </c>
      <c r="D110" s="201" t="s">
        <v>537</v>
      </c>
      <c r="E110" s="18" t="s">
        <v>19</v>
      </c>
      <c r="F110" s="202">
        <v>74.8</v>
      </c>
      <c r="H110" s="33"/>
    </row>
    <row r="111" spans="2:8" s="1" customFormat="1" ht="16.899999999999999" customHeight="1" x14ac:dyDescent="0.2">
      <c r="B111" s="33"/>
      <c r="C111" s="201" t="s">
        <v>19</v>
      </c>
      <c r="D111" s="201" t="s">
        <v>538</v>
      </c>
      <c r="E111" s="18" t="s">
        <v>19</v>
      </c>
      <c r="F111" s="202">
        <v>43.058999999999997</v>
      </c>
      <c r="H111" s="33"/>
    </row>
    <row r="112" spans="2:8" s="1" customFormat="1" ht="16.899999999999999" customHeight="1" x14ac:dyDescent="0.2">
      <c r="B112" s="33"/>
      <c r="C112" s="201" t="s">
        <v>134</v>
      </c>
      <c r="D112" s="201" t="s">
        <v>374</v>
      </c>
      <c r="E112" s="18" t="s">
        <v>19</v>
      </c>
      <c r="F112" s="202">
        <v>174.834</v>
      </c>
      <c r="H112" s="33"/>
    </row>
    <row r="113" spans="2:8" s="1" customFormat="1" ht="16.899999999999999" customHeight="1" x14ac:dyDescent="0.2">
      <c r="B113" s="33"/>
      <c r="C113" s="203" t="s">
        <v>697</v>
      </c>
      <c r="H113" s="33"/>
    </row>
    <row r="114" spans="2:8" s="1" customFormat="1" ht="16.899999999999999" customHeight="1" x14ac:dyDescent="0.2">
      <c r="B114" s="33"/>
      <c r="C114" s="201" t="s">
        <v>515</v>
      </c>
      <c r="D114" s="201" t="s">
        <v>516</v>
      </c>
      <c r="E114" s="18" t="s">
        <v>131</v>
      </c>
      <c r="F114" s="202">
        <v>822.721</v>
      </c>
      <c r="H114" s="33"/>
    </row>
    <row r="115" spans="2:8" s="1" customFormat="1" ht="16.899999999999999" customHeight="1" x14ac:dyDescent="0.2">
      <c r="B115" s="33"/>
      <c r="C115" s="201" t="s">
        <v>500</v>
      </c>
      <c r="D115" s="201" t="s">
        <v>501</v>
      </c>
      <c r="E115" s="18" t="s">
        <v>131</v>
      </c>
      <c r="F115" s="202">
        <v>174.834</v>
      </c>
      <c r="H115" s="33"/>
    </row>
    <row r="116" spans="2:8" s="1" customFormat="1" ht="16.899999999999999" customHeight="1" x14ac:dyDescent="0.2">
      <c r="B116" s="33"/>
      <c r="C116" s="197" t="s">
        <v>138</v>
      </c>
      <c r="D116" s="198" t="s">
        <v>139</v>
      </c>
      <c r="E116" s="199" t="s">
        <v>131</v>
      </c>
      <c r="F116" s="200">
        <v>615.38400000000001</v>
      </c>
      <c r="H116" s="33"/>
    </row>
    <row r="117" spans="2:8" s="1" customFormat="1" ht="16.899999999999999" customHeight="1" x14ac:dyDescent="0.2">
      <c r="B117" s="33"/>
      <c r="C117" s="201" t="s">
        <v>19</v>
      </c>
      <c r="D117" s="201" t="s">
        <v>210</v>
      </c>
      <c r="E117" s="18" t="s">
        <v>19</v>
      </c>
      <c r="F117" s="202">
        <v>0</v>
      </c>
      <c r="H117" s="33"/>
    </row>
    <row r="118" spans="2:8" s="1" customFormat="1" ht="16.899999999999999" customHeight="1" x14ac:dyDescent="0.2">
      <c r="B118" s="33"/>
      <c r="C118" s="201" t="s">
        <v>19</v>
      </c>
      <c r="D118" s="201" t="s">
        <v>220</v>
      </c>
      <c r="E118" s="18" t="s">
        <v>19</v>
      </c>
      <c r="F118" s="202">
        <v>0</v>
      </c>
      <c r="H118" s="33"/>
    </row>
    <row r="119" spans="2:8" s="1" customFormat="1" ht="16.899999999999999" customHeight="1" x14ac:dyDescent="0.2">
      <c r="B119" s="33"/>
      <c r="C119" s="201" t="s">
        <v>19</v>
      </c>
      <c r="D119" s="201" t="s">
        <v>519</v>
      </c>
      <c r="E119" s="18" t="s">
        <v>19</v>
      </c>
      <c r="F119" s="202">
        <v>326.40300000000002</v>
      </c>
      <c r="H119" s="33"/>
    </row>
    <row r="120" spans="2:8" s="1" customFormat="1" ht="16.899999999999999" customHeight="1" x14ac:dyDescent="0.2">
      <c r="B120" s="33"/>
      <c r="C120" s="201" t="s">
        <v>19</v>
      </c>
      <c r="D120" s="201" t="s">
        <v>520</v>
      </c>
      <c r="E120" s="18" t="s">
        <v>19</v>
      </c>
      <c r="F120" s="202">
        <v>18.942</v>
      </c>
      <c r="H120" s="33"/>
    </row>
    <row r="121" spans="2:8" s="1" customFormat="1" ht="16.899999999999999" customHeight="1" x14ac:dyDescent="0.2">
      <c r="B121" s="33"/>
      <c r="C121" s="201" t="s">
        <v>19</v>
      </c>
      <c r="D121" s="201" t="s">
        <v>521</v>
      </c>
      <c r="E121" s="18" t="s">
        <v>19</v>
      </c>
      <c r="F121" s="202">
        <v>9.4710000000000001</v>
      </c>
      <c r="H121" s="33"/>
    </row>
    <row r="122" spans="2:8" s="1" customFormat="1" ht="16.899999999999999" customHeight="1" x14ac:dyDescent="0.2">
      <c r="B122" s="33"/>
      <c r="C122" s="201" t="s">
        <v>19</v>
      </c>
      <c r="D122" s="201" t="s">
        <v>522</v>
      </c>
      <c r="E122" s="18" t="s">
        <v>19</v>
      </c>
      <c r="F122" s="202">
        <v>0</v>
      </c>
      <c r="H122" s="33"/>
    </row>
    <row r="123" spans="2:8" s="1" customFormat="1" ht="16.899999999999999" customHeight="1" x14ac:dyDescent="0.2">
      <c r="B123" s="33"/>
      <c r="C123" s="201" t="s">
        <v>19</v>
      </c>
      <c r="D123" s="201" t="s">
        <v>523</v>
      </c>
      <c r="E123" s="18" t="s">
        <v>19</v>
      </c>
      <c r="F123" s="202">
        <v>136.29</v>
      </c>
      <c r="H123" s="33"/>
    </row>
    <row r="124" spans="2:8" s="1" customFormat="1" ht="16.899999999999999" customHeight="1" x14ac:dyDescent="0.2">
      <c r="B124" s="33"/>
      <c r="C124" s="201" t="s">
        <v>19</v>
      </c>
      <c r="D124" s="201" t="s">
        <v>524</v>
      </c>
      <c r="E124" s="18" t="s">
        <v>19</v>
      </c>
      <c r="F124" s="202">
        <v>42.042000000000002</v>
      </c>
      <c r="H124" s="33"/>
    </row>
    <row r="125" spans="2:8" s="1" customFormat="1" ht="16.899999999999999" customHeight="1" x14ac:dyDescent="0.2">
      <c r="B125" s="33"/>
      <c r="C125" s="201" t="s">
        <v>19</v>
      </c>
      <c r="D125" s="201" t="s">
        <v>525</v>
      </c>
      <c r="E125" s="18" t="s">
        <v>19</v>
      </c>
      <c r="F125" s="202">
        <v>61.908000000000001</v>
      </c>
      <c r="H125" s="33"/>
    </row>
    <row r="126" spans="2:8" s="1" customFormat="1" ht="16.899999999999999" customHeight="1" x14ac:dyDescent="0.2">
      <c r="B126" s="33"/>
      <c r="C126" s="201" t="s">
        <v>19</v>
      </c>
      <c r="D126" s="201" t="s">
        <v>526</v>
      </c>
      <c r="E126" s="18" t="s">
        <v>19</v>
      </c>
      <c r="F126" s="202">
        <v>19.25</v>
      </c>
      <c r="H126" s="33"/>
    </row>
    <row r="127" spans="2:8" s="1" customFormat="1" ht="16.899999999999999" customHeight="1" x14ac:dyDescent="0.2">
      <c r="B127" s="33"/>
      <c r="C127" s="201" t="s">
        <v>19</v>
      </c>
      <c r="D127" s="201" t="s">
        <v>527</v>
      </c>
      <c r="E127" s="18" t="s">
        <v>19</v>
      </c>
      <c r="F127" s="202">
        <v>1.0780000000000001</v>
      </c>
      <c r="H127" s="33"/>
    </row>
    <row r="128" spans="2:8" s="1" customFormat="1" ht="16.899999999999999" customHeight="1" x14ac:dyDescent="0.2">
      <c r="B128" s="33"/>
      <c r="C128" s="201" t="s">
        <v>138</v>
      </c>
      <c r="D128" s="201" t="s">
        <v>374</v>
      </c>
      <c r="E128" s="18" t="s">
        <v>19</v>
      </c>
      <c r="F128" s="202">
        <v>615.38400000000001</v>
      </c>
      <c r="H128" s="33"/>
    </row>
    <row r="129" spans="2:8" s="1" customFormat="1" ht="16.899999999999999" customHeight="1" x14ac:dyDescent="0.2">
      <c r="B129" s="33"/>
      <c r="C129" s="203" t="s">
        <v>697</v>
      </c>
      <c r="H129" s="33"/>
    </row>
    <row r="130" spans="2:8" s="1" customFormat="1" ht="16.899999999999999" customHeight="1" x14ac:dyDescent="0.2">
      <c r="B130" s="33"/>
      <c r="C130" s="201" t="s">
        <v>515</v>
      </c>
      <c r="D130" s="201" t="s">
        <v>516</v>
      </c>
      <c r="E130" s="18" t="s">
        <v>131</v>
      </c>
      <c r="F130" s="202">
        <v>822.721</v>
      </c>
      <c r="H130" s="33"/>
    </row>
    <row r="131" spans="2:8" s="1" customFormat="1" ht="16.899999999999999" customHeight="1" x14ac:dyDescent="0.2">
      <c r="B131" s="33"/>
      <c r="C131" s="201" t="s">
        <v>505</v>
      </c>
      <c r="D131" s="201" t="s">
        <v>506</v>
      </c>
      <c r="E131" s="18" t="s">
        <v>131</v>
      </c>
      <c r="F131" s="202">
        <v>615.38400000000001</v>
      </c>
      <c r="H131" s="33"/>
    </row>
    <row r="132" spans="2:8" s="1" customFormat="1" ht="16.899999999999999" customHeight="1" x14ac:dyDescent="0.2">
      <c r="B132" s="33"/>
      <c r="C132" s="197" t="s">
        <v>142</v>
      </c>
      <c r="D132" s="198" t="s">
        <v>143</v>
      </c>
      <c r="E132" s="199" t="s">
        <v>131</v>
      </c>
      <c r="F132" s="200">
        <v>32.503</v>
      </c>
      <c r="H132" s="33"/>
    </row>
    <row r="133" spans="2:8" s="1" customFormat="1" ht="16.899999999999999" customHeight="1" x14ac:dyDescent="0.2">
      <c r="B133" s="33"/>
      <c r="C133" s="201" t="s">
        <v>19</v>
      </c>
      <c r="D133" s="201" t="s">
        <v>143</v>
      </c>
      <c r="E133" s="18" t="s">
        <v>19</v>
      </c>
      <c r="F133" s="202">
        <v>0</v>
      </c>
      <c r="H133" s="33"/>
    </row>
    <row r="134" spans="2:8" s="1" customFormat="1" ht="16.899999999999999" customHeight="1" x14ac:dyDescent="0.2">
      <c r="B134" s="33"/>
      <c r="C134" s="201" t="s">
        <v>19</v>
      </c>
      <c r="D134" s="201" t="s">
        <v>450</v>
      </c>
      <c r="E134" s="18" t="s">
        <v>19</v>
      </c>
      <c r="F134" s="202">
        <v>0</v>
      </c>
      <c r="H134" s="33"/>
    </row>
    <row r="135" spans="2:8" s="1" customFormat="1" ht="16.899999999999999" customHeight="1" x14ac:dyDescent="0.2">
      <c r="B135" s="33"/>
      <c r="C135" s="201" t="s">
        <v>19</v>
      </c>
      <c r="D135" s="201" t="s">
        <v>539</v>
      </c>
      <c r="E135" s="18" t="s">
        <v>19</v>
      </c>
      <c r="F135" s="202">
        <v>17.649000000000001</v>
      </c>
      <c r="H135" s="33"/>
    </row>
    <row r="136" spans="2:8" s="1" customFormat="1" ht="16.899999999999999" customHeight="1" x14ac:dyDescent="0.2">
      <c r="B136" s="33"/>
      <c r="C136" s="201" t="s">
        <v>19</v>
      </c>
      <c r="D136" s="201" t="s">
        <v>540</v>
      </c>
      <c r="E136" s="18" t="s">
        <v>19</v>
      </c>
      <c r="F136" s="202">
        <v>8.3249999999999993</v>
      </c>
      <c r="H136" s="33"/>
    </row>
    <row r="137" spans="2:8" s="1" customFormat="1" ht="16.899999999999999" customHeight="1" x14ac:dyDescent="0.2">
      <c r="B137" s="33"/>
      <c r="C137" s="201" t="s">
        <v>19</v>
      </c>
      <c r="D137" s="201" t="s">
        <v>541</v>
      </c>
      <c r="E137" s="18" t="s">
        <v>19</v>
      </c>
      <c r="F137" s="202">
        <v>0.66200000000000003</v>
      </c>
      <c r="H137" s="33"/>
    </row>
    <row r="138" spans="2:8" s="1" customFormat="1" ht="16.899999999999999" customHeight="1" x14ac:dyDescent="0.2">
      <c r="B138" s="33"/>
      <c r="C138" s="201" t="s">
        <v>19</v>
      </c>
      <c r="D138" s="201" t="s">
        <v>542</v>
      </c>
      <c r="E138" s="18" t="s">
        <v>19</v>
      </c>
      <c r="F138" s="202">
        <v>5.2439999999999998</v>
      </c>
      <c r="H138" s="33"/>
    </row>
    <row r="139" spans="2:8" s="1" customFormat="1" ht="16.899999999999999" customHeight="1" x14ac:dyDescent="0.2">
      <c r="B139" s="33"/>
      <c r="C139" s="201" t="s">
        <v>19</v>
      </c>
      <c r="D139" s="201" t="s">
        <v>543</v>
      </c>
      <c r="E139" s="18" t="s">
        <v>19</v>
      </c>
      <c r="F139" s="202">
        <v>0.623</v>
      </c>
      <c r="H139" s="33"/>
    </row>
    <row r="140" spans="2:8" s="1" customFormat="1" ht="16.899999999999999" customHeight="1" x14ac:dyDescent="0.2">
      <c r="B140" s="33"/>
      <c r="C140" s="201" t="s">
        <v>142</v>
      </c>
      <c r="D140" s="201" t="s">
        <v>374</v>
      </c>
      <c r="E140" s="18" t="s">
        <v>19</v>
      </c>
      <c r="F140" s="202">
        <v>32.503</v>
      </c>
      <c r="H140" s="33"/>
    </row>
    <row r="141" spans="2:8" s="1" customFormat="1" ht="16.899999999999999" customHeight="1" x14ac:dyDescent="0.2">
      <c r="B141" s="33"/>
      <c r="C141" s="203" t="s">
        <v>697</v>
      </c>
      <c r="H141" s="33"/>
    </row>
    <row r="142" spans="2:8" s="1" customFormat="1" ht="16.899999999999999" customHeight="1" x14ac:dyDescent="0.2">
      <c r="B142" s="33"/>
      <c r="C142" s="201" t="s">
        <v>515</v>
      </c>
      <c r="D142" s="201" t="s">
        <v>516</v>
      </c>
      <c r="E142" s="18" t="s">
        <v>131</v>
      </c>
      <c r="F142" s="202">
        <v>822.721</v>
      </c>
      <c r="H142" s="33"/>
    </row>
    <row r="143" spans="2:8" s="1" customFormat="1" ht="16.899999999999999" customHeight="1" x14ac:dyDescent="0.2">
      <c r="B143" s="33"/>
      <c r="C143" s="201" t="s">
        <v>510</v>
      </c>
      <c r="D143" s="201" t="s">
        <v>511</v>
      </c>
      <c r="E143" s="18" t="s">
        <v>131</v>
      </c>
      <c r="F143" s="202">
        <v>32.503</v>
      </c>
      <c r="H143" s="33"/>
    </row>
    <row r="144" spans="2:8" s="1" customFormat="1" ht="16.899999999999999" customHeight="1" x14ac:dyDescent="0.2">
      <c r="B144" s="33"/>
      <c r="C144" s="197" t="s">
        <v>145</v>
      </c>
      <c r="D144" s="198" t="s">
        <v>146</v>
      </c>
      <c r="E144" s="199" t="s">
        <v>113</v>
      </c>
      <c r="F144" s="200">
        <v>2503.1469999999999</v>
      </c>
      <c r="H144" s="33"/>
    </row>
    <row r="145" spans="2:8" s="1" customFormat="1" ht="16.899999999999999" customHeight="1" x14ac:dyDescent="0.2">
      <c r="B145" s="33"/>
      <c r="C145" s="201" t="s">
        <v>19</v>
      </c>
      <c r="D145" s="201" t="s">
        <v>210</v>
      </c>
      <c r="E145" s="18" t="s">
        <v>19</v>
      </c>
      <c r="F145" s="202">
        <v>0</v>
      </c>
      <c r="H145" s="33"/>
    </row>
    <row r="146" spans="2:8" s="1" customFormat="1" ht="16.899999999999999" customHeight="1" x14ac:dyDescent="0.2">
      <c r="B146" s="33"/>
      <c r="C146" s="201" t="s">
        <v>19</v>
      </c>
      <c r="D146" s="201" t="s">
        <v>450</v>
      </c>
      <c r="E146" s="18" t="s">
        <v>19</v>
      </c>
      <c r="F146" s="202">
        <v>0</v>
      </c>
      <c r="H146" s="33"/>
    </row>
    <row r="147" spans="2:8" s="1" customFormat="1" ht="16.899999999999999" customHeight="1" x14ac:dyDescent="0.2">
      <c r="B147" s="33"/>
      <c r="C147" s="201" t="s">
        <v>19</v>
      </c>
      <c r="D147" s="201" t="s">
        <v>451</v>
      </c>
      <c r="E147" s="18" t="s">
        <v>19</v>
      </c>
      <c r="F147" s="202">
        <v>1356.8</v>
      </c>
      <c r="H147" s="33"/>
    </row>
    <row r="148" spans="2:8" s="1" customFormat="1" ht="16.899999999999999" customHeight="1" x14ac:dyDescent="0.2">
      <c r="B148" s="33"/>
      <c r="C148" s="201" t="s">
        <v>19</v>
      </c>
      <c r="D148" s="201" t="s">
        <v>452</v>
      </c>
      <c r="E148" s="18" t="s">
        <v>19</v>
      </c>
      <c r="F148" s="202">
        <v>640</v>
      </c>
      <c r="H148" s="33"/>
    </row>
    <row r="149" spans="2:8" s="1" customFormat="1" ht="16.899999999999999" customHeight="1" x14ac:dyDescent="0.2">
      <c r="B149" s="33"/>
      <c r="C149" s="201" t="s">
        <v>19</v>
      </c>
      <c r="D149" s="201" t="s">
        <v>453</v>
      </c>
      <c r="E149" s="18" t="s">
        <v>19</v>
      </c>
      <c r="F149" s="202">
        <v>51.956000000000003</v>
      </c>
      <c r="H149" s="33"/>
    </row>
    <row r="150" spans="2:8" s="1" customFormat="1" ht="16.899999999999999" customHeight="1" x14ac:dyDescent="0.2">
      <c r="B150" s="33"/>
      <c r="C150" s="201" t="s">
        <v>19</v>
      </c>
      <c r="D150" s="201" t="s">
        <v>454</v>
      </c>
      <c r="E150" s="18" t="s">
        <v>19</v>
      </c>
      <c r="F150" s="202">
        <v>405.45</v>
      </c>
      <c r="H150" s="33"/>
    </row>
    <row r="151" spans="2:8" s="1" customFormat="1" ht="16.899999999999999" customHeight="1" x14ac:dyDescent="0.2">
      <c r="B151" s="33"/>
      <c r="C151" s="201" t="s">
        <v>19</v>
      </c>
      <c r="D151" s="201" t="s">
        <v>455</v>
      </c>
      <c r="E151" s="18" t="s">
        <v>19</v>
      </c>
      <c r="F151" s="202">
        <v>48.941000000000003</v>
      </c>
      <c r="H151" s="33"/>
    </row>
    <row r="152" spans="2:8" s="1" customFormat="1" ht="16.899999999999999" customHeight="1" x14ac:dyDescent="0.2">
      <c r="B152" s="33"/>
      <c r="C152" s="201" t="s">
        <v>145</v>
      </c>
      <c r="D152" s="201" t="s">
        <v>214</v>
      </c>
      <c r="E152" s="18" t="s">
        <v>19</v>
      </c>
      <c r="F152" s="202">
        <v>2503.1469999999999</v>
      </c>
      <c r="H152" s="33"/>
    </row>
    <row r="153" spans="2:8" s="1" customFormat="1" ht="16.899999999999999" customHeight="1" x14ac:dyDescent="0.2">
      <c r="B153" s="33"/>
      <c r="C153" s="203" t="s">
        <v>697</v>
      </c>
      <c r="H153" s="33"/>
    </row>
    <row r="154" spans="2:8" s="1" customFormat="1" ht="16.899999999999999" customHeight="1" x14ac:dyDescent="0.2">
      <c r="B154" s="33"/>
      <c r="C154" s="201" t="s">
        <v>445</v>
      </c>
      <c r="D154" s="201" t="s">
        <v>446</v>
      </c>
      <c r="E154" s="18" t="s">
        <v>113</v>
      </c>
      <c r="F154" s="202">
        <v>2503.1469999999999</v>
      </c>
      <c r="H154" s="33"/>
    </row>
    <row r="155" spans="2:8" s="1" customFormat="1" ht="16.899999999999999" customHeight="1" x14ac:dyDescent="0.2">
      <c r="B155" s="33"/>
      <c r="C155" s="201" t="s">
        <v>456</v>
      </c>
      <c r="D155" s="201" t="s">
        <v>457</v>
      </c>
      <c r="E155" s="18" t="s">
        <v>113</v>
      </c>
      <c r="F155" s="202">
        <v>8103.652</v>
      </c>
      <c r="H155" s="33"/>
    </row>
    <row r="156" spans="2:8" s="1" customFormat="1" ht="16.899999999999999" customHeight="1" x14ac:dyDescent="0.2">
      <c r="B156" s="33"/>
      <c r="C156" s="197" t="s">
        <v>148</v>
      </c>
      <c r="D156" s="198" t="s">
        <v>149</v>
      </c>
      <c r="E156" s="199" t="s">
        <v>150</v>
      </c>
      <c r="F156" s="200">
        <v>61.862000000000002</v>
      </c>
      <c r="H156" s="33"/>
    </row>
    <row r="157" spans="2:8" s="1" customFormat="1" ht="16.899999999999999" customHeight="1" x14ac:dyDescent="0.2">
      <c r="B157" s="33"/>
      <c r="C157" s="201" t="s">
        <v>19</v>
      </c>
      <c r="D157" s="201" t="s">
        <v>366</v>
      </c>
      <c r="E157" s="18" t="s">
        <v>19</v>
      </c>
      <c r="F157" s="202">
        <v>0</v>
      </c>
      <c r="H157" s="33"/>
    </row>
    <row r="158" spans="2:8" s="1" customFormat="1" ht="16.899999999999999" customHeight="1" x14ac:dyDescent="0.2">
      <c r="B158" s="33"/>
      <c r="C158" s="201" t="s">
        <v>19</v>
      </c>
      <c r="D158" s="201" t="s">
        <v>367</v>
      </c>
      <c r="E158" s="18" t="s">
        <v>19</v>
      </c>
      <c r="F158" s="202">
        <v>9.65</v>
      </c>
      <c r="H158" s="33"/>
    </row>
    <row r="159" spans="2:8" s="1" customFormat="1" ht="16.899999999999999" customHeight="1" x14ac:dyDescent="0.2">
      <c r="B159" s="33"/>
      <c r="C159" s="201" t="s">
        <v>19</v>
      </c>
      <c r="D159" s="201" t="s">
        <v>368</v>
      </c>
      <c r="E159" s="18" t="s">
        <v>19</v>
      </c>
      <c r="F159" s="202">
        <v>16.887</v>
      </c>
      <c r="H159" s="33"/>
    </row>
    <row r="160" spans="2:8" s="1" customFormat="1" ht="16.899999999999999" customHeight="1" x14ac:dyDescent="0.2">
      <c r="B160" s="33"/>
      <c r="C160" s="201" t="s">
        <v>19</v>
      </c>
      <c r="D160" s="201" t="s">
        <v>369</v>
      </c>
      <c r="E160" s="18" t="s">
        <v>19</v>
      </c>
      <c r="F160" s="202">
        <v>7.2370000000000001</v>
      </c>
      <c r="H160" s="33"/>
    </row>
    <row r="161" spans="2:8" s="1" customFormat="1" ht="16.899999999999999" customHeight="1" x14ac:dyDescent="0.2">
      <c r="B161" s="33"/>
      <c r="C161" s="201" t="s">
        <v>19</v>
      </c>
      <c r="D161" s="201" t="s">
        <v>370</v>
      </c>
      <c r="E161" s="18" t="s">
        <v>19</v>
      </c>
      <c r="F161" s="202">
        <v>0.66600000000000004</v>
      </c>
      <c r="H161" s="33"/>
    </row>
    <row r="162" spans="2:8" s="1" customFormat="1" ht="16.899999999999999" customHeight="1" x14ac:dyDescent="0.2">
      <c r="B162" s="33"/>
      <c r="C162" s="201" t="s">
        <v>19</v>
      </c>
      <c r="D162" s="201" t="s">
        <v>371</v>
      </c>
      <c r="E162" s="18" t="s">
        <v>19</v>
      </c>
      <c r="F162" s="202">
        <v>0.44400000000000001</v>
      </c>
      <c r="H162" s="33"/>
    </row>
    <row r="163" spans="2:8" s="1" customFormat="1" ht="16.899999999999999" customHeight="1" x14ac:dyDescent="0.2">
      <c r="B163" s="33"/>
      <c r="C163" s="201" t="s">
        <v>19</v>
      </c>
      <c r="D163" s="201" t="s">
        <v>372</v>
      </c>
      <c r="E163" s="18" t="s">
        <v>19</v>
      </c>
      <c r="F163" s="202">
        <v>0.44400000000000001</v>
      </c>
      <c r="H163" s="33"/>
    </row>
    <row r="164" spans="2:8" s="1" customFormat="1" ht="16.899999999999999" customHeight="1" x14ac:dyDescent="0.2">
      <c r="B164" s="33"/>
      <c r="C164" s="201" t="s">
        <v>19</v>
      </c>
      <c r="D164" s="201" t="s">
        <v>373</v>
      </c>
      <c r="E164" s="18" t="s">
        <v>19</v>
      </c>
      <c r="F164" s="202">
        <v>0.66600000000000004</v>
      </c>
      <c r="H164" s="33"/>
    </row>
    <row r="165" spans="2:8" s="1" customFormat="1" ht="16.899999999999999" customHeight="1" x14ac:dyDescent="0.2">
      <c r="B165" s="33"/>
      <c r="C165" s="201" t="s">
        <v>19</v>
      </c>
      <c r="D165" s="201" t="s">
        <v>375</v>
      </c>
      <c r="E165" s="18" t="s">
        <v>19</v>
      </c>
      <c r="F165" s="202">
        <v>0</v>
      </c>
      <c r="H165" s="33"/>
    </row>
    <row r="166" spans="2:8" s="1" customFormat="1" ht="16.899999999999999" customHeight="1" x14ac:dyDescent="0.2">
      <c r="B166" s="33"/>
      <c r="C166" s="201" t="s">
        <v>19</v>
      </c>
      <c r="D166" s="201" t="s">
        <v>376</v>
      </c>
      <c r="E166" s="18" t="s">
        <v>19</v>
      </c>
      <c r="F166" s="202">
        <v>0.17199999999999999</v>
      </c>
      <c r="H166" s="33"/>
    </row>
    <row r="167" spans="2:8" s="1" customFormat="1" ht="16.899999999999999" customHeight="1" x14ac:dyDescent="0.2">
      <c r="B167" s="33"/>
      <c r="C167" s="201" t="s">
        <v>19</v>
      </c>
      <c r="D167" s="201" t="s">
        <v>377</v>
      </c>
      <c r="E167" s="18" t="s">
        <v>19</v>
      </c>
      <c r="F167" s="202">
        <v>8.2000000000000003E-2</v>
      </c>
      <c r="H167" s="33"/>
    </row>
    <row r="168" spans="2:8" s="1" customFormat="1" ht="16.899999999999999" customHeight="1" x14ac:dyDescent="0.2">
      <c r="B168" s="33"/>
      <c r="C168" s="201" t="s">
        <v>19</v>
      </c>
      <c r="D168" s="201" t="s">
        <v>378</v>
      </c>
      <c r="E168" s="18" t="s">
        <v>19</v>
      </c>
      <c r="F168" s="202">
        <v>0.216</v>
      </c>
      <c r="H168" s="33"/>
    </row>
    <row r="169" spans="2:8" s="1" customFormat="1" ht="16.899999999999999" customHeight="1" x14ac:dyDescent="0.2">
      <c r="B169" s="33"/>
      <c r="C169" s="201" t="s">
        <v>19</v>
      </c>
      <c r="D169" s="201" t="s">
        <v>379</v>
      </c>
      <c r="E169" s="18" t="s">
        <v>19</v>
      </c>
      <c r="F169" s="202">
        <v>10.255000000000001</v>
      </c>
      <c r="H169" s="33"/>
    </row>
    <row r="170" spans="2:8" s="1" customFormat="1" ht="16.899999999999999" customHeight="1" x14ac:dyDescent="0.2">
      <c r="B170" s="33"/>
      <c r="C170" s="201" t="s">
        <v>19</v>
      </c>
      <c r="D170" s="201" t="s">
        <v>380</v>
      </c>
      <c r="E170" s="18" t="s">
        <v>19</v>
      </c>
      <c r="F170" s="202">
        <v>15.143000000000001</v>
      </c>
      <c r="H170" s="33"/>
    </row>
    <row r="171" spans="2:8" s="1" customFormat="1" ht="16.899999999999999" customHeight="1" x14ac:dyDescent="0.2">
      <c r="B171" s="33"/>
      <c r="C171" s="201" t="s">
        <v>148</v>
      </c>
      <c r="D171" s="201" t="s">
        <v>214</v>
      </c>
      <c r="E171" s="18" t="s">
        <v>19</v>
      </c>
      <c r="F171" s="202">
        <v>61.862000000000002</v>
      </c>
      <c r="H171" s="33"/>
    </row>
    <row r="172" spans="2:8" s="1" customFormat="1" ht="16.899999999999999" customHeight="1" x14ac:dyDescent="0.2">
      <c r="B172" s="33"/>
      <c r="C172" s="203" t="s">
        <v>697</v>
      </c>
      <c r="H172" s="33"/>
    </row>
    <row r="173" spans="2:8" s="1" customFormat="1" ht="16.899999999999999" customHeight="1" x14ac:dyDescent="0.2">
      <c r="B173" s="33"/>
      <c r="C173" s="201" t="s">
        <v>361</v>
      </c>
      <c r="D173" s="201" t="s">
        <v>362</v>
      </c>
      <c r="E173" s="18" t="s">
        <v>150</v>
      </c>
      <c r="F173" s="202">
        <v>61.862000000000002</v>
      </c>
      <c r="H173" s="33"/>
    </row>
    <row r="174" spans="2:8" s="1" customFormat="1" ht="16.899999999999999" customHeight="1" x14ac:dyDescent="0.2">
      <c r="B174" s="33"/>
      <c r="C174" s="201" t="s">
        <v>387</v>
      </c>
      <c r="D174" s="201" t="s">
        <v>388</v>
      </c>
      <c r="E174" s="18" t="s">
        <v>150</v>
      </c>
      <c r="F174" s="202">
        <v>61.862000000000002</v>
      </c>
      <c r="H174" s="33"/>
    </row>
    <row r="175" spans="2:8" s="1" customFormat="1" ht="16.899999999999999" customHeight="1" x14ac:dyDescent="0.2">
      <c r="B175" s="33"/>
      <c r="C175" s="197" t="s">
        <v>152</v>
      </c>
      <c r="D175" s="198" t="s">
        <v>153</v>
      </c>
      <c r="E175" s="199" t="s">
        <v>154</v>
      </c>
      <c r="F175" s="200">
        <v>169.2</v>
      </c>
      <c r="H175" s="33"/>
    </row>
    <row r="176" spans="2:8" s="1" customFormat="1" ht="16.899999999999999" customHeight="1" x14ac:dyDescent="0.2">
      <c r="B176" s="33"/>
      <c r="C176" s="201" t="s">
        <v>19</v>
      </c>
      <c r="D176" s="201" t="s">
        <v>210</v>
      </c>
      <c r="E176" s="18" t="s">
        <v>19</v>
      </c>
      <c r="F176" s="202">
        <v>0</v>
      </c>
      <c r="H176" s="33"/>
    </row>
    <row r="177" spans="2:8" s="1" customFormat="1" ht="16.899999999999999" customHeight="1" x14ac:dyDescent="0.2">
      <c r="B177" s="33"/>
      <c r="C177" s="201" t="s">
        <v>19</v>
      </c>
      <c r="D177" s="201" t="s">
        <v>280</v>
      </c>
      <c r="E177" s="18" t="s">
        <v>19</v>
      </c>
      <c r="F177" s="202">
        <v>88.5</v>
      </c>
      <c r="H177" s="33"/>
    </row>
    <row r="178" spans="2:8" s="1" customFormat="1" ht="16.899999999999999" customHeight="1" x14ac:dyDescent="0.2">
      <c r="B178" s="33"/>
      <c r="C178" s="201" t="s">
        <v>19</v>
      </c>
      <c r="D178" s="201" t="s">
        <v>281</v>
      </c>
      <c r="E178" s="18" t="s">
        <v>19</v>
      </c>
      <c r="F178" s="202">
        <v>27.3</v>
      </c>
      <c r="H178" s="33"/>
    </row>
    <row r="179" spans="2:8" s="1" customFormat="1" ht="16.899999999999999" customHeight="1" x14ac:dyDescent="0.2">
      <c r="B179" s="33"/>
      <c r="C179" s="201" t="s">
        <v>19</v>
      </c>
      <c r="D179" s="201" t="s">
        <v>282</v>
      </c>
      <c r="E179" s="18" t="s">
        <v>19</v>
      </c>
      <c r="F179" s="202">
        <v>40.200000000000003</v>
      </c>
      <c r="H179" s="33"/>
    </row>
    <row r="180" spans="2:8" s="1" customFormat="1" ht="16.899999999999999" customHeight="1" x14ac:dyDescent="0.2">
      <c r="B180" s="33"/>
      <c r="C180" s="201" t="s">
        <v>19</v>
      </c>
      <c r="D180" s="201" t="s">
        <v>283</v>
      </c>
      <c r="E180" s="18" t="s">
        <v>19</v>
      </c>
      <c r="F180" s="202">
        <v>12.5</v>
      </c>
      <c r="H180" s="33"/>
    </row>
    <row r="181" spans="2:8" s="1" customFormat="1" ht="16.899999999999999" customHeight="1" x14ac:dyDescent="0.2">
      <c r="B181" s="33"/>
      <c r="C181" s="201" t="s">
        <v>19</v>
      </c>
      <c r="D181" s="201" t="s">
        <v>284</v>
      </c>
      <c r="E181" s="18" t="s">
        <v>19</v>
      </c>
      <c r="F181" s="202">
        <v>0.7</v>
      </c>
      <c r="H181" s="33"/>
    </row>
    <row r="182" spans="2:8" s="1" customFormat="1" ht="16.899999999999999" customHeight="1" x14ac:dyDescent="0.2">
      <c r="B182" s="33"/>
      <c r="C182" s="201" t="s">
        <v>152</v>
      </c>
      <c r="D182" s="201" t="s">
        <v>214</v>
      </c>
      <c r="E182" s="18" t="s">
        <v>19</v>
      </c>
      <c r="F182" s="202">
        <v>169.2</v>
      </c>
      <c r="H182" s="33"/>
    </row>
    <row r="183" spans="2:8" s="1" customFormat="1" ht="16.899999999999999" customHeight="1" x14ac:dyDescent="0.2">
      <c r="B183" s="33"/>
      <c r="C183" s="203" t="s">
        <v>697</v>
      </c>
      <c r="H183" s="33"/>
    </row>
    <row r="184" spans="2:8" s="1" customFormat="1" ht="16.899999999999999" customHeight="1" x14ac:dyDescent="0.2">
      <c r="B184" s="33"/>
      <c r="C184" s="201" t="s">
        <v>275</v>
      </c>
      <c r="D184" s="201" t="s">
        <v>276</v>
      </c>
      <c r="E184" s="18" t="s">
        <v>154</v>
      </c>
      <c r="F184" s="202">
        <v>169.2</v>
      </c>
      <c r="H184" s="33"/>
    </row>
    <row r="185" spans="2:8" s="1" customFormat="1" ht="16.899999999999999" customHeight="1" x14ac:dyDescent="0.2">
      <c r="B185" s="33"/>
      <c r="C185" s="201" t="s">
        <v>285</v>
      </c>
      <c r="D185" s="201" t="s">
        <v>276</v>
      </c>
      <c r="E185" s="18" t="s">
        <v>150</v>
      </c>
      <c r="F185" s="202">
        <v>10.49</v>
      </c>
      <c r="H185" s="33"/>
    </row>
    <row r="186" spans="2:8" s="1" customFormat="1" ht="26.45" customHeight="1" x14ac:dyDescent="0.2">
      <c r="B186" s="33"/>
      <c r="C186" s="196" t="s">
        <v>698</v>
      </c>
      <c r="D186" s="196" t="s">
        <v>97</v>
      </c>
      <c r="H186" s="33"/>
    </row>
    <row r="187" spans="2:8" s="1" customFormat="1" ht="16.899999999999999" customHeight="1" x14ac:dyDescent="0.2">
      <c r="B187" s="33"/>
      <c r="C187" s="197" t="s">
        <v>129</v>
      </c>
      <c r="D187" s="198" t="s">
        <v>130</v>
      </c>
      <c r="E187" s="199" t="s">
        <v>131</v>
      </c>
      <c r="F187" s="200">
        <v>446.42</v>
      </c>
      <c r="H187" s="33"/>
    </row>
    <row r="188" spans="2:8" s="1" customFormat="1" ht="16.899999999999999" customHeight="1" x14ac:dyDescent="0.2">
      <c r="B188" s="33"/>
      <c r="C188" s="197" t="s">
        <v>588</v>
      </c>
      <c r="D188" s="198" t="s">
        <v>135</v>
      </c>
      <c r="E188" s="199" t="s">
        <v>131</v>
      </c>
      <c r="F188" s="200">
        <v>86.858999999999995</v>
      </c>
      <c r="H188" s="33"/>
    </row>
    <row r="189" spans="2:8" s="1" customFormat="1" ht="16.899999999999999" customHeight="1" x14ac:dyDescent="0.2">
      <c r="B189" s="33"/>
      <c r="C189" s="201" t="s">
        <v>19</v>
      </c>
      <c r="D189" s="201" t="s">
        <v>609</v>
      </c>
      <c r="E189" s="18" t="s">
        <v>19</v>
      </c>
      <c r="F189" s="202">
        <v>0</v>
      </c>
      <c r="H189" s="33"/>
    </row>
    <row r="190" spans="2:8" s="1" customFormat="1" ht="16.899999999999999" customHeight="1" x14ac:dyDescent="0.2">
      <c r="B190" s="33"/>
      <c r="C190" s="201" t="s">
        <v>19</v>
      </c>
      <c r="D190" s="201" t="s">
        <v>610</v>
      </c>
      <c r="E190" s="18" t="s">
        <v>19</v>
      </c>
      <c r="F190" s="202">
        <v>1.21</v>
      </c>
      <c r="H190" s="33"/>
    </row>
    <row r="191" spans="2:8" s="1" customFormat="1" ht="16.899999999999999" customHeight="1" x14ac:dyDescent="0.2">
      <c r="B191" s="33"/>
      <c r="C191" s="201" t="s">
        <v>19</v>
      </c>
      <c r="D191" s="201" t="s">
        <v>606</v>
      </c>
      <c r="E191" s="18" t="s">
        <v>19</v>
      </c>
      <c r="F191" s="202">
        <v>0</v>
      </c>
      <c r="H191" s="33"/>
    </row>
    <row r="192" spans="2:8" s="1" customFormat="1" ht="16.899999999999999" customHeight="1" x14ac:dyDescent="0.2">
      <c r="B192" s="33"/>
      <c r="C192" s="201" t="s">
        <v>19</v>
      </c>
      <c r="D192" s="201" t="s">
        <v>611</v>
      </c>
      <c r="E192" s="18" t="s">
        <v>19</v>
      </c>
      <c r="F192" s="202">
        <v>4.4349999999999996</v>
      </c>
      <c r="H192" s="33"/>
    </row>
    <row r="193" spans="2:8" s="1" customFormat="1" ht="16.899999999999999" customHeight="1" x14ac:dyDescent="0.2">
      <c r="B193" s="33"/>
      <c r="C193" s="201" t="s">
        <v>19</v>
      </c>
      <c r="D193" s="201" t="s">
        <v>612</v>
      </c>
      <c r="E193" s="18" t="s">
        <v>19</v>
      </c>
      <c r="F193" s="202">
        <v>4.0039999999999996</v>
      </c>
      <c r="H193" s="33"/>
    </row>
    <row r="194" spans="2:8" s="1" customFormat="1" ht="16.899999999999999" customHeight="1" x14ac:dyDescent="0.2">
      <c r="B194" s="33"/>
      <c r="C194" s="201" t="s">
        <v>19</v>
      </c>
      <c r="D194" s="201" t="s">
        <v>613</v>
      </c>
      <c r="E194" s="18" t="s">
        <v>19</v>
      </c>
      <c r="F194" s="202">
        <v>4.8380000000000001</v>
      </c>
      <c r="H194" s="33"/>
    </row>
    <row r="195" spans="2:8" s="1" customFormat="1" ht="16.899999999999999" customHeight="1" x14ac:dyDescent="0.2">
      <c r="B195" s="33"/>
      <c r="C195" s="201" t="s">
        <v>19</v>
      </c>
      <c r="D195" s="201" t="s">
        <v>614</v>
      </c>
      <c r="E195" s="18" t="s">
        <v>19</v>
      </c>
      <c r="F195" s="202">
        <v>0.76800000000000002</v>
      </c>
      <c r="H195" s="33"/>
    </row>
    <row r="196" spans="2:8" s="1" customFormat="1" ht="16.899999999999999" customHeight="1" x14ac:dyDescent="0.2">
      <c r="B196" s="33"/>
      <c r="C196" s="201" t="s">
        <v>19</v>
      </c>
      <c r="D196" s="201" t="s">
        <v>615</v>
      </c>
      <c r="E196" s="18" t="s">
        <v>19</v>
      </c>
      <c r="F196" s="202">
        <v>18.36</v>
      </c>
      <c r="H196" s="33"/>
    </row>
    <row r="197" spans="2:8" s="1" customFormat="1" ht="16.899999999999999" customHeight="1" x14ac:dyDescent="0.2">
      <c r="B197" s="33"/>
      <c r="C197" s="201" t="s">
        <v>19</v>
      </c>
      <c r="D197" s="201" t="s">
        <v>616</v>
      </c>
      <c r="E197" s="18" t="s">
        <v>19</v>
      </c>
      <c r="F197" s="202">
        <v>26.52</v>
      </c>
      <c r="H197" s="33"/>
    </row>
    <row r="198" spans="2:8" s="1" customFormat="1" ht="16.899999999999999" customHeight="1" x14ac:dyDescent="0.2">
      <c r="B198" s="33"/>
      <c r="C198" s="201" t="s">
        <v>19</v>
      </c>
      <c r="D198" s="201" t="s">
        <v>617</v>
      </c>
      <c r="E198" s="18" t="s">
        <v>19</v>
      </c>
      <c r="F198" s="202">
        <v>24.96</v>
      </c>
      <c r="H198" s="33"/>
    </row>
    <row r="199" spans="2:8" s="1" customFormat="1" ht="16.899999999999999" customHeight="1" x14ac:dyDescent="0.2">
      <c r="B199" s="33"/>
      <c r="C199" s="201" t="s">
        <v>19</v>
      </c>
      <c r="D199" s="201" t="s">
        <v>618</v>
      </c>
      <c r="E199" s="18" t="s">
        <v>19</v>
      </c>
      <c r="F199" s="202">
        <v>0.32400000000000001</v>
      </c>
      <c r="H199" s="33"/>
    </row>
    <row r="200" spans="2:8" s="1" customFormat="1" ht="16.899999999999999" customHeight="1" x14ac:dyDescent="0.2">
      <c r="B200" s="33"/>
      <c r="C200" s="201" t="s">
        <v>19</v>
      </c>
      <c r="D200" s="201" t="s">
        <v>619</v>
      </c>
      <c r="E200" s="18" t="s">
        <v>19</v>
      </c>
      <c r="F200" s="202">
        <v>1.44</v>
      </c>
      <c r="H200" s="33"/>
    </row>
    <row r="201" spans="2:8" s="1" customFormat="1" ht="16.899999999999999" customHeight="1" x14ac:dyDescent="0.2">
      <c r="B201" s="33"/>
      <c r="C201" s="201" t="s">
        <v>588</v>
      </c>
      <c r="D201" s="201" t="s">
        <v>374</v>
      </c>
      <c r="E201" s="18" t="s">
        <v>19</v>
      </c>
      <c r="F201" s="202">
        <v>86.858999999999995</v>
      </c>
      <c r="H201" s="33"/>
    </row>
    <row r="202" spans="2:8" s="1" customFormat="1" ht="16.899999999999999" customHeight="1" x14ac:dyDescent="0.2">
      <c r="B202" s="33"/>
      <c r="C202" s="203" t="s">
        <v>697</v>
      </c>
      <c r="H202" s="33"/>
    </row>
    <row r="203" spans="2:8" s="1" customFormat="1" ht="16.899999999999999" customHeight="1" x14ac:dyDescent="0.2">
      <c r="B203" s="33"/>
      <c r="C203" s="201" t="s">
        <v>515</v>
      </c>
      <c r="D203" s="201" t="s">
        <v>516</v>
      </c>
      <c r="E203" s="18" t="s">
        <v>131</v>
      </c>
      <c r="F203" s="202">
        <v>441.94499999999999</v>
      </c>
      <c r="H203" s="33"/>
    </row>
    <row r="204" spans="2:8" s="1" customFormat="1" ht="16.899999999999999" customHeight="1" x14ac:dyDescent="0.2">
      <c r="B204" s="33"/>
      <c r="C204" s="201" t="s">
        <v>595</v>
      </c>
      <c r="D204" s="201" t="s">
        <v>596</v>
      </c>
      <c r="E204" s="18" t="s">
        <v>131</v>
      </c>
      <c r="F204" s="202">
        <v>86.858999999999995</v>
      </c>
      <c r="H204" s="33"/>
    </row>
    <row r="205" spans="2:8" s="1" customFormat="1" ht="16.899999999999999" customHeight="1" x14ac:dyDescent="0.2">
      <c r="B205" s="33"/>
      <c r="C205" s="197" t="s">
        <v>138</v>
      </c>
      <c r="D205" s="198" t="s">
        <v>139</v>
      </c>
      <c r="E205" s="199" t="s">
        <v>131</v>
      </c>
      <c r="F205" s="200">
        <v>355.08600000000001</v>
      </c>
      <c r="H205" s="33"/>
    </row>
    <row r="206" spans="2:8" s="1" customFormat="1" ht="16.899999999999999" customHeight="1" x14ac:dyDescent="0.2">
      <c r="B206" s="33"/>
      <c r="C206" s="201" t="s">
        <v>19</v>
      </c>
      <c r="D206" s="201" t="s">
        <v>210</v>
      </c>
      <c r="E206" s="18" t="s">
        <v>19</v>
      </c>
      <c r="F206" s="202">
        <v>0</v>
      </c>
      <c r="H206" s="33"/>
    </row>
    <row r="207" spans="2:8" s="1" customFormat="1" ht="16.899999999999999" customHeight="1" x14ac:dyDescent="0.2">
      <c r="B207" s="33"/>
      <c r="C207" s="201" t="s">
        <v>19</v>
      </c>
      <c r="D207" s="201" t="s">
        <v>604</v>
      </c>
      <c r="E207" s="18" t="s">
        <v>19</v>
      </c>
      <c r="F207" s="202">
        <v>0</v>
      </c>
      <c r="H207" s="33"/>
    </row>
    <row r="208" spans="2:8" s="1" customFormat="1" ht="16.899999999999999" customHeight="1" x14ac:dyDescent="0.2">
      <c r="B208" s="33"/>
      <c r="C208" s="201" t="s">
        <v>19</v>
      </c>
      <c r="D208" s="201" t="s">
        <v>605</v>
      </c>
      <c r="E208" s="18" t="s">
        <v>19</v>
      </c>
      <c r="F208" s="202">
        <v>34.92</v>
      </c>
      <c r="H208" s="33"/>
    </row>
    <row r="209" spans="2:8" s="1" customFormat="1" ht="16.899999999999999" customHeight="1" x14ac:dyDescent="0.2">
      <c r="B209" s="33"/>
      <c r="C209" s="201" t="s">
        <v>19</v>
      </c>
      <c r="D209" s="201" t="s">
        <v>606</v>
      </c>
      <c r="E209" s="18" t="s">
        <v>19</v>
      </c>
      <c r="F209" s="202">
        <v>0</v>
      </c>
      <c r="H209" s="33"/>
    </row>
    <row r="210" spans="2:8" s="1" customFormat="1" ht="16.899999999999999" customHeight="1" x14ac:dyDescent="0.2">
      <c r="B210" s="33"/>
      <c r="C210" s="201" t="s">
        <v>19</v>
      </c>
      <c r="D210" s="201" t="s">
        <v>607</v>
      </c>
      <c r="E210" s="18" t="s">
        <v>19</v>
      </c>
      <c r="F210" s="202">
        <v>54.515999999999998</v>
      </c>
      <c r="H210" s="33"/>
    </row>
    <row r="211" spans="2:8" s="1" customFormat="1" ht="16.899999999999999" customHeight="1" x14ac:dyDescent="0.2">
      <c r="B211" s="33"/>
      <c r="C211" s="201" t="s">
        <v>19</v>
      </c>
      <c r="D211" s="201" t="s">
        <v>608</v>
      </c>
      <c r="E211" s="18" t="s">
        <v>19</v>
      </c>
      <c r="F211" s="202">
        <v>265.64999999999998</v>
      </c>
      <c r="H211" s="33"/>
    </row>
    <row r="212" spans="2:8" s="1" customFormat="1" ht="16.899999999999999" customHeight="1" x14ac:dyDescent="0.2">
      <c r="B212" s="33"/>
      <c r="C212" s="201" t="s">
        <v>138</v>
      </c>
      <c r="D212" s="201" t="s">
        <v>374</v>
      </c>
      <c r="E212" s="18" t="s">
        <v>19</v>
      </c>
      <c r="F212" s="202">
        <v>355.08600000000001</v>
      </c>
      <c r="H212" s="33"/>
    </row>
    <row r="213" spans="2:8" s="1" customFormat="1" ht="16.899999999999999" customHeight="1" x14ac:dyDescent="0.2">
      <c r="B213" s="33"/>
      <c r="C213" s="203" t="s">
        <v>697</v>
      </c>
      <c r="H213" s="33"/>
    </row>
    <row r="214" spans="2:8" s="1" customFormat="1" ht="16.899999999999999" customHeight="1" x14ac:dyDescent="0.2">
      <c r="B214" s="33"/>
      <c r="C214" s="201" t="s">
        <v>515</v>
      </c>
      <c r="D214" s="201" t="s">
        <v>516</v>
      </c>
      <c r="E214" s="18" t="s">
        <v>131</v>
      </c>
      <c r="F214" s="202">
        <v>441.94499999999999</v>
      </c>
      <c r="H214" s="33"/>
    </row>
    <row r="215" spans="2:8" s="1" customFormat="1" ht="16.899999999999999" customHeight="1" x14ac:dyDescent="0.2">
      <c r="B215" s="33"/>
      <c r="C215" s="201" t="s">
        <v>599</v>
      </c>
      <c r="D215" s="201" t="s">
        <v>600</v>
      </c>
      <c r="E215" s="18" t="s">
        <v>131</v>
      </c>
      <c r="F215" s="202">
        <v>355.08600000000001</v>
      </c>
      <c r="H215" s="33"/>
    </row>
    <row r="216" spans="2:8" s="1" customFormat="1" ht="16.899999999999999" customHeight="1" x14ac:dyDescent="0.2">
      <c r="B216" s="33"/>
      <c r="C216" s="197" t="s">
        <v>142</v>
      </c>
      <c r="D216" s="198" t="s">
        <v>143</v>
      </c>
      <c r="E216" s="199" t="s">
        <v>131</v>
      </c>
      <c r="F216" s="200">
        <v>0</v>
      </c>
      <c r="H216" s="33"/>
    </row>
    <row r="217" spans="2:8" s="1" customFormat="1" ht="26.45" customHeight="1" x14ac:dyDescent="0.2">
      <c r="B217" s="33"/>
      <c r="C217" s="196" t="s">
        <v>699</v>
      </c>
      <c r="D217" s="196" t="s">
        <v>100</v>
      </c>
      <c r="H217" s="33"/>
    </row>
    <row r="218" spans="2:8" s="1" customFormat="1" ht="16.899999999999999" customHeight="1" x14ac:dyDescent="0.2">
      <c r="B218" s="33"/>
      <c r="C218" s="197" t="s">
        <v>111</v>
      </c>
      <c r="D218" s="198" t="s">
        <v>112</v>
      </c>
      <c r="E218" s="199" t="s">
        <v>113</v>
      </c>
      <c r="F218" s="200">
        <v>10254.668</v>
      </c>
      <c r="H218" s="33"/>
    </row>
    <row r="219" spans="2:8" s="1" customFormat="1" ht="16.899999999999999" customHeight="1" x14ac:dyDescent="0.2">
      <c r="B219" s="33"/>
      <c r="C219" s="197" t="s">
        <v>116</v>
      </c>
      <c r="D219" s="198" t="s">
        <v>117</v>
      </c>
      <c r="E219" s="199" t="s">
        <v>113</v>
      </c>
      <c r="F219" s="200">
        <v>839.7</v>
      </c>
      <c r="H219" s="33"/>
    </row>
    <row r="220" spans="2:8" s="1" customFormat="1" ht="16.899999999999999" customHeight="1" x14ac:dyDescent="0.2">
      <c r="B220" s="33"/>
      <c r="C220" s="201" t="s">
        <v>19</v>
      </c>
      <c r="D220" s="201" t="s">
        <v>487</v>
      </c>
      <c r="E220" s="18" t="s">
        <v>19</v>
      </c>
      <c r="F220" s="202">
        <v>0</v>
      </c>
      <c r="H220" s="33"/>
    </row>
    <row r="221" spans="2:8" s="1" customFormat="1" ht="16.899999999999999" customHeight="1" x14ac:dyDescent="0.2">
      <c r="B221" s="33"/>
      <c r="C221" s="201" t="s">
        <v>19</v>
      </c>
      <c r="D221" s="201" t="s">
        <v>638</v>
      </c>
      <c r="E221" s="18" t="s">
        <v>19</v>
      </c>
      <c r="F221" s="202">
        <v>839.7</v>
      </c>
      <c r="H221" s="33"/>
    </row>
    <row r="222" spans="2:8" s="1" customFormat="1" ht="16.899999999999999" customHeight="1" x14ac:dyDescent="0.2">
      <c r="B222" s="33"/>
      <c r="C222" s="201" t="s">
        <v>116</v>
      </c>
      <c r="D222" s="201" t="s">
        <v>214</v>
      </c>
      <c r="E222" s="18" t="s">
        <v>19</v>
      </c>
      <c r="F222" s="202">
        <v>839.7</v>
      </c>
      <c r="H222" s="33"/>
    </row>
    <row r="223" spans="2:8" s="1" customFormat="1" ht="16.899999999999999" customHeight="1" x14ac:dyDescent="0.2">
      <c r="B223" s="33"/>
      <c r="C223" s="203" t="s">
        <v>697</v>
      </c>
      <c r="H223" s="33"/>
    </row>
    <row r="224" spans="2:8" s="1" customFormat="1" ht="16.899999999999999" customHeight="1" x14ac:dyDescent="0.2">
      <c r="B224" s="33"/>
      <c r="C224" s="201" t="s">
        <v>482</v>
      </c>
      <c r="D224" s="201" t="s">
        <v>483</v>
      </c>
      <c r="E224" s="18" t="s">
        <v>113</v>
      </c>
      <c r="F224" s="202">
        <v>839.7</v>
      </c>
      <c r="H224" s="33"/>
    </row>
    <row r="225" spans="2:8" s="1" customFormat="1" ht="16.899999999999999" customHeight="1" x14ac:dyDescent="0.2">
      <c r="B225" s="33"/>
      <c r="C225" s="201" t="s">
        <v>361</v>
      </c>
      <c r="D225" s="201" t="s">
        <v>362</v>
      </c>
      <c r="E225" s="18" t="s">
        <v>150</v>
      </c>
      <c r="F225" s="202">
        <v>0.84</v>
      </c>
      <c r="H225" s="33"/>
    </row>
    <row r="226" spans="2:8" s="1" customFormat="1" ht="16.899999999999999" customHeight="1" x14ac:dyDescent="0.2">
      <c r="B226" s="33"/>
      <c r="C226" s="197" t="s">
        <v>129</v>
      </c>
      <c r="D226" s="198" t="s">
        <v>130</v>
      </c>
      <c r="E226" s="199" t="s">
        <v>131</v>
      </c>
      <c r="F226" s="200">
        <v>22.5</v>
      </c>
      <c r="H226" s="33"/>
    </row>
    <row r="227" spans="2:8" s="1" customFormat="1" ht="16.899999999999999" customHeight="1" x14ac:dyDescent="0.2">
      <c r="B227" s="33"/>
      <c r="C227" s="197" t="s">
        <v>588</v>
      </c>
      <c r="D227" s="198" t="s">
        <v>135</v>
      </c>
      <c r="E227" s="199" t="s">
        <v>131</v>
      </c>
      <c r="F227" s="200">
        <v>12.57</v>
      </c>
      <c r="H227" s="33"/>
    </row>
    <row r="228" spans="2:8" s="1" customFormat="1" ht="16.899999999999999" customHeight="1" x14ac:dyDescent="0.2">
      <c r="B228" s="33"/>
      <c r="C228" s="201" t="s">
        <v>19</v>
      </c>
      <c r="D228" s="201" t="s">
        <v>528</v>
      </c>
      <c r="E228" s="18" t="s">
        <v>19</v>
      </c>
      <c r="F228" s="202">
        <v>0</v>
      </c>
      <c r="H228" s="33"/>
    </row>
    <row r="229" spans="2:8" s="1" customFormat="1" ht="16.899999999999999" customHeight="1" x14ac:dyDescent="0.2">
      <c r="B229" s="33"/>
      <c r="C229" s="201" t="s">
        <v>19</v>
      </c>
      <c r="D229" s="201" t="s">
        <v>647</v>
      </c>
      <c r="E229" s="18" t="s">
        <v>19</v>
      </c>
      <c r="F229" s="202">
        <v>6.6</v>
      </c>
      <c r="H229" s="33"/>
    </row>
    <row r="230" spans="2:8" s="1" customFormat="1" ht="16.899999999999999" customHeight="1" x14ac:dyDescent="0.2">
      <c r="B230" s="33"/>
      <c r="C230" s="201" t="s">
        <v>19</v>
      </c>
      <c r="D230" s="201" t="s">
        <v>648</v>
      </c>
      <c r="E230" s="18" t="s">
        <v>19</v>
      </c>
      <c r="F230" s="202">
        <v>1.44</v>
      </c>
      <c r="H230" s="33"/>
    </row>
    <row r="231" spans="2:8" s="1" customFormat="1" ht="16.899999999999999" customHeight="1" x14ac:dyDescent="0.2">
      <c r="B231" s="33"/>
      <c r="C231" s="201" t="s">
        <v>19</v>
      </c>
      <c r="D231" s="201" t="s">
        <v>649</v>
      </c>
      <c r="E231" s="18" t="s">
        <v>19</v>
      </c>
      <c r="F231" s="202">
        <v>2.88</v>
      </c>
      <c r="H231" s="33"/>
    </row>
    <row r="232" spans="2:8" s="1" customFormat="1" ht="16.899999999999999" customHeight="1" x14ac:dyDescent="0.2">
      <c r="B232" s="33"/>
      <c r="C232" s="201" t="s">
        <v>19</v>
      </c>
      <c r="D232" s="201" t="s">
        <v>650</v>
      </c>
      <c r="E232" s="18" t="s">
        <v>19</v>
      </c>
      <c r="F232" s="202">
        <v>1.65</v>
      </c>
      <c r="H232" s="33"/>
    </row>
    <row r="233" spans="2:8" s="1" customFormat="1" ht="16.899999999999999" customHeight="1" x14ac:dyDescent="0.2">
      <c r="B233" s="33"/>
      <c r="C233" s="201" t="s">
        <v>588</v>
      </c>
      <c r="D233" s="201" t="s">
        <v>374</v>
      </c>
      <c r="E233" s="18" t="s">
        <v>19</v>
      </c>
      <c r="F233" s="202">
        <v>12.57</v>
      </c>
      <c r="H233" s="33"/>
    </row>
    <row r="234" spans="2:8" s="1" customFormat="1" ht="16.899999999999999" customHeight="1" x14ac:dyDescent="0.2">
      <c r="B234" s="33"/>
      <c r="C234" s="203" t="s">
        <v>697</v>
      </c>
      <c r="H234" s="33"/>
    </row>
    <row r="235" spans="2:8" s="1" customFormat="1" ht="16.899999999999999" customHeight="1" x14ac:dyDescent="0.2">
      <c r="B235" s="33"/>
      <c r="C235" s="201" t="s">
        <v>515</v>
      </c>
      <c r="D235" s="201" t="s">
        <v>516</v>
      </c>
      <c r="E235" s="18" t="s">
        <v>131</v>
      </c>
      <c r="F235" s="202">
        <v>52.767000000000003</v>
      </c>
      <c r="H235" s="33"/>
    </row>
    <row r="236" spans="2:8" s="1" customFormat="1" ht="16.899999999999999" customHeight="1" x14ac:dyDescent="0.2">
      <c r="B236" s="33"/>
      <c r="C236" s="201" t="s">
        <v>595</v>
      </c>
      <c r="D236" s="201" t="s">
        <v>596</v>
      </c>
      <c r="E236" s="18" t="s">
        <v>131</v>
      </c>
      <c r="F236" s="202">
        <v>12.57</v>
      </c>
      <c r="H236" s="33"/>
    </row>
    <row r="237" spans="2:8" s="1" customFormat="1" ht="16.899999999999999" customHeight="1" x14ac:dyDescent="0.2">
      <c r="B237" s="33"/>
      <c r="C237" s="197" t="s">
        <v>138</v>
      </c>
      <c r="D237" s="198" t="s">
        <v>139</v>
      </c>
      <c r="E237" s="199" t="s">
        <v>131</v>
      </c>
      <c r="F237" s="200">
        <v>25.65</v>
      </c>
      <c r="H237" s="33"/>
    </row>
    <row r="238" spans="2:8" s="1" customFormat="1" ht="16.899999999999999" customHeight="1" x14ac:dyDescent="0.2">
      <c r="B238" s="33"/>
      <c r="C238" s="201" t="s">
        <v>19</v>
      </c>
      <c r="D238" s="201" t="s">
        <v>210</v>
      </c>
      <c r="E238" s="18" t="s">
        <v>19</v>
      </c>
      <c r="F238" s="202">
        <v>0</v>
      </c>
      <c r="H238" s="33"/>
    </row>
    <row r="239" spans="2:8" s="1" customFormat="1" ht="16.899999999999999" customHeight="1" x14ac:dyDescent="0.2">
      <c r="B239" s="33"/>
      <c r="C239" s="201" t="s">
        <v>19</v>
      </c>
      <c r="D239" s="201" t="s">
        <v>153</v>
      </c>
      <c r="E239" s="18" t="s">
        <v>19</v>
      </c>
      <c r="F239" s="202">
        <v>0</v>
      </c>
      <c r="H239" s="33"/>
    </row>
    <row r="240" spans="2:8" s="1" customFormat="1" ht="16.899999999999999" customHeight="1" x14ac:dyDescent="0.2">
      <c r="B240" s="33"/>
      <c r="C240" s="201" t="s">
        <v>19</v>
      </c>
      <c r="D240" s="201" t="s">
        <v>646</v>
      </c>
      <c r="E240" s="18" t="s">
        <v>19</v>
      </c>
      <c r="F240" s="202">
        <v>25.65</v>
      </c>
      <c r="H240" s="33"/>
    </row>
    <row r="241" spans="2:8" s="1" customFormat="1" ht="16.899999999999999" customHeight="1" x14ac:dyDescent="0.2">
      <c r="B241" s="33"/>
      <c r="C241" s="201" t="s">
        <v>138</v>
      </c>
      <c r="D241" s="201" t="s">
        <v>374</v>
      </c>
      <c r="E241" s="18" t="s">
        <v>19</v>
      </c>
      <c r="F241" s="202">
        <v>25.65</v>
      </c>
      <c r="H241" s="33"/>
    </row>
    <row r="242" spans="2:8" s="1" customFormat="1" ht="16.899999999999999" customHeight="1" x14ac:dyDescent="0.2">
      <c r="B242" s="33"/>
      <c r="C242" s="203" t="s">
        <v>697</v>
      </c>
      <c r="H242" s="33"/>
    </row>
    <row r="243" spans="2:8" s="1" customFormat="1" ht="16.899999999999999" customHeight="1" x14ac:dyDescent="0.2">
      <c r="B243" s="33"/>
      <c r="C243" s="201" t="s">
        <v>515</v>
      </c>
      <c r="D243" s="201" t="s">
        <v>516</v>
      </c>
      <c r="E243" s="18" t="s">
        <v>131</v>
      </c>
      <c r="F243" s="202">
        <v>52.767000000000003</v>
      </c>
      <c r="H243" s="33"/>
    </row>
    <row r="244" spans="2:8" s="1" customFormat="1" ht="16.899999999999999" customHeight="1" x14ac:dyDescent="0.2">
      <c r="B244" s="33"/>
      <c r="C244" s="201" t="s">
        <v>599</v>
      </c>
      <c r="D244" s="201" t="s">
        <v>600</v>
      </c>
      <c r="E244" s="18" t="s">
        <v>131</v>
      </c>
      <c r="F244" s="202">
        <v>25.65</v>
      </c>
      <c r="H244" s="33"/>
    </row>
    <row r="245" spans="2:8" s="1" customFormat="1" ht="16.899999999999999" customHeight="1" x14ac:dyDescent="0.2">
      <c r="B245" s="33"/>
      <c r="C245" s="197" t="s">
        <v>142</v>
      </c>
      <c r="D245" s="198" t="s">
        <v>143</v>
      </c>
      <c r="E245" s="199" t="s">
        <v>131</v>
      </c>
      <c r="F245" s="200">
        <v>14.547000000000001</v>
      </c>
      <c r="H245" s="33"/>
    </row>
    <row r="246" spans="2:8" s="1" customFormat="1" ht="16.899999999999999" customHeight="1" x14ac:dyDescent="0.2">
      <c r="B246" s="33"/>
      <c r="C246" s="201" t="s">
        <v>19</v>
      </c>
      <c r="D246" s="201" t="s">
        <v>651</v>
      </c>
      <c r="E246" s="18" t="s">
        <v>19</v>
      </c>
      <c r="F246" s="202">
        <v>0</v>
      </c>
      <c r="H246" s="33"/>
    </row>
    <row r="247" spans="2:8" s="1" customFormat="1" ht="16.899999999999999" customHeight="1" x14ac:dyDescent="0.2">
      <c r="B247" s="33"/>
      <c r="C247" s="201" t="s">
        <v>19</v>
      </c>
      <c r="D247" s="201" t="s">
        <v>652</v>
      </c>
      <c r="E247" s="18" t="s">
        <v>19</v>
      </c>
      <c r="F247" s="202">
        <v>9.99</v>
      </c>
      <c r="H247" s="33"/>
    </row>
    <row r="248" spans="2:8" s="1" customFormat="1" ht="16.899999999999999" customHeight="1" x14ac:dyDescent="0.2">
      <c r="B248" s="33"/>
      <c r="C248" s="201" t="s">
        <v>19</v>
      </c>
      <c r="D248" s="201" t="s">
        <v>653</v>
      </c>
      <c r="E248" s="18" t="s">
        <v>19</v>
      </c>
      <c r="F248" s="202">
        <v>0.66200000000000003</v>
      </c>
      <c r="H248" s="33"/>
    </row>
    <row r="249" spans="2:8" s="1" customFormat="1" ht="16.899999999999999" customHeight="1" x14ac:dyDescent="0.2">
      <c r="B249" s="33"/>
      <c r="C249" s="201" t="s">
        <v>19</v>
      </c>
      <c r="D249" s="201" t="s">
        <v>654</v>
      </c>
      <c r="E249" s="18" t="s">
        <v>19</v>
      </c>
      <c r="F249" s="202">
        <v>3.6720000000000002</v>
      </c>
      <c r="H249" s="33"/>
    </row>
    <row r="250" spans="2:8" s="1" customFormat="1" ht="16.899999999999999" customHeight="1" x14ac:dyDescent="0.2">
      <c r="B250" s="33"/>
      <c r="C250" s="201" t="s">
        <v>19</v>
      </c>
      <c r="D250" s="201" t="s">
        <v>655</v>
      </c>
      <c r="E250" s="18" t="s">
        <v>19</v>
      </c>
      <c r="F250" s="202">
        <v>0.223</v>
      </c>
      <c r="H250" s="33"/>
    </row>
    <row r="251" spans="2:8" s="1" customFormat="1" ht="16.899999999999999" customHeight="1" x14ac:dyDescent="0.2">
      <c r="B251" s="33"/>
      <c r="C251" s="201" t="s">
        <v>142</v>
      </c>
      <c r="D251" s="201" t="s">
        <v>374</v>
      </c>
      <c r="E251" s="18" t="s">
        <v>19</v>
      </c>
      <c r="F251" s="202">
        <v>14.547000000000001</v>
      </c>
      <c r="H251" s="33"/>
    </row>
    <row r="252" spans="2:8" s="1" customFormat="1" ht="16.899999999999999" customHeight="1" x14ac:dyDescent="0.2">
      <c r="B252" s="33"/>
      <c r="C252" s="203" t="s">
        <v>697</v>
      </c>
      <c r="H252" s="33"/>
    </row>
    <row r="253" spans="2:8" s="1" customFormat="1" ht="16.899999999999999" customHeight="1" x14ac:dyDescent="0.2">
      <c r="B253" s="33"/>
      <c r="C253" s="201" t="s">
        <v>515</v>
      </c>
      <c r="D253" s="201" t="s">
        <v>516</v>
      </c>
      <c r="E253" s="18" t="s">
        <v>131</v>
      </c>
      <c r="F253" s="202">
        <v>52.767000000000003</v>
      </c>
      <c r="H253" s="33"/>
    </row>
    <row r="254" spans="2:8" s="1" customFormat="1" ht="16.899999999999999" customHeight="1" x14ac:dyDescent="0.2">
      <c r="B254" s="33"/>
      <c r="C254" s="201" t="s">
        <v>641</v>
      </c>
      <c r="D254" s="201" t="s">
        <v>642</v>
      </c>
      <c r="E254" s="18" t="s">
        <v>131</v>
      </c>
      <c r="F254" s="202">
        <v>14.547000000000001</v>
      </c>
      <c r="H254" s="33"/>
    </row>
    <row r="255" spans="2:8" s="1" customFormat="1" ht="16.899999999999999" customHeight="1" x14ac:dyDescent="0.2">
      <c r="B255" s="33"/>
      <c r="C255" s="197" t="s">
        <v>148</v>
      </c>
      <c r="D255" s="198" t="s">
        <v>149</v>
      </c>
      <c r="E255" s="199" t="s">
        <v>150</v>
      </c>
      <c r="F255" s="200">
        <v>0.84</v>
      </c>
      <c r="H255" s="33"/>
    </row>
    <row r="256" spans="2:8" s="1" customFormat="1" ht="16.899999999999999" customHeight="1" x14ac:dyDescent="0.2">
      <c r="B256" s="33"/>
      <c r="C256" s="201" t="s">
        <v>19</v>
      </c>
      <c r="D256" s="201" t="s">
        <v>380</v>
      </c>
      <c r="E256" s="18" t="s">
        <v>19</v>
      </c>
      <c r="F256" s="202">
        <v>0.84</v>
      </c>
      <c r="H256" s="33"/>
    </row>
    <row r="257" spans="2:8" s="1" customFormat="1" ht="16.899999999999999" customHeight="1" x14ac:dyDescent="0.2">
      <c r="B257" s="33"/>
      <c r="C257" s="201" t="s">
        <v>148</v>
      </c>
      <c r="D257" s="201" t="s">
        <v>214</v>
      </c>
      <c r="E257" s="18" t="s">
        <v>19</v>
      </c>
      <c r="F257" s="202">
        <v>0.84</v>
      </c>
      <c r="H257" s="33"/>
    </row>
    <row r="258" spans="2:8" s="1" customFormat="1" ht="16.899999999999999" customHeight="1" x14ac:dyDescent="0.2">
      <c r="B258" s="33"/>
      <c r="C258" s="203" t="s">
        <v>697</v>
      </c>
      <c r="H258" s="33"/>
    </row>
    <row r="259" spans="2:8" s="1" customFormat="1" ht="16.899999999999999" customHeight="1" x14ac:dyDescent="0.2">
      <c r="B259" s="33"/>
      <c r="C259" s="201" t="s">
        <v>361</v>
      </c>
      <c r="D259" s="201" t="s">
        <v>362</v>
      </c>
      <c r="E259" s="18" t="s">
        <v>150</v>
      </c>
      <c r="F259" s="202">
        <v>0.84</v>
      </c>
      <c r="H259" s="33"/>
    </row>
    <row r="260" spans="2:8" s="1" customFormat="1" ht="16.899999999999999" customHeight="1" x14ac:dyDescent="0.2">
      <c r="B260" s="33"/>
      <c r="C260" s="201" t="s">
        <v>387</v>
      </c>
      <c r="D260" s="201" t="s">
        <v>388</v>
      </c>
      <c r="E260" s="18" t="s">
        <v>150</v>
      </c>
      <c r="F260" s="202">
        <v>0.84</v>
      </c>
      <c r="H260" s="33"/>
    </row>
    <row r="261" spans="2:8" s="1" customFormat="1" ht="26.45" customHeight="1" x14ac:dyDescent="0.2">
      <c r="B261" s="33"/>
      <c r="C261" s="196" t="s">
        <v>700</v>
      </c>
      <c r="D261" s="196" t="s">
        <v>103</v>
      </c>
      <c r="H261" s="33"/>
    </row>
    <row r="262" spans="2:8" s="1" customFormat="1" ht="16.899999999999999" customHeight="1" x14ac:dyDescent="0.2">
      <c r="B262" s="33"/>
      <c r="C262" s="197" t="s">
        <v>116</v>
      </c>
      <c r="D262" s="198" t="s">
        <v>117</v>
      </c>
      <c r="E262" s="199" t="s">
        <v>113</v>
      </c>
      <c r="F262" s="200">
        <v>839.7</v>
      </c>
      <c r="H262" s="33"/>
    </row>
    <row r="263" spans="2:8" s="1" customFormat="1" ht="16.899999999999999" customHeight="1" x14ac:dyDescent="0.2">
      <c r="B263" s="33"/>
      <c r="C263" s="201" t="s">
        <v>19</v>
      </c>
      <c r="D263" s="201" t="s">
        <v>487</v>
      </c>
      <c r="E263" s="18" t="s">
        <v>19</v>
      </c>
      <c r="F263" s="202">
        <v>0</v>
      </c>
      <c r="H263" s="33"/>
    </row>
    <row r="264" spans="2:8" s="1" customFormat="1" ht="16.899999999999999" customHeight="1" x14ac:dyDescent="0.2">
      <c r="B264" s="33"/>
      <c r="C264" s="201" t="s">
        <v>19</v>
      </c>
      <c r="D264" s="201" t="s">
        <v>664</v>
      </c>
      <c r="E264" s="18" t="s">
        <v>19</v>
      </c>
      <c r="F264" s="202">
        <v>839.7</v>
      </c>
      <c r="H264" s="33"/>
    </row>
    <row r="265" spans="2:8" s="1" customFormat="1" ht="16.899999999999999" customHeight="1" x14ac:dyDescent="0.2">
      <c r="B265" s="33"/>
      <c r="C265" s="201" t="s">
        <v>116</v>
      </c>
      <c r="D265" s="201" t="s">
        <v>214</v>
      </c>
      <c r="E265" s="18" t="s">
        <v>19</v>
      </c>
      <c r="F265" s="202">
        <v>839.7</v>
      </c>
      <c r="H265" s="33"/>
    </row>
    <row r="266" spans="2:8" s="1" customFormat="1" ht="16.899999999999999" customHeight="1" x14ac:dyDescent="0.2">
      <c r="B266" s="33"/>
      <c r="C266" s="203" t="s">
        <v>697</v>
      </c>
      <c r="H266" s="33"/>
    </row>
    <row r="267" spans="2:8" s="1" customFormat="1" ht="16.899999999999999" customHeight="1" x14ac:dyDescent="0.2">
      <c r="B267" s="33"/>
      <c r="C267" s="201" t="s">
        <v>482</v>
      </c>
      <c r="D267" s="201" t="s">
        <v>483</v>
      </c>
      <c r="E267" s="18" t="s">
        <v>113</v>
      </c>
      <c r="F267" s="202">
        <v>839.7</v>
      </c>
      <c r="H267" s="33"/>
    </row>
    <row r="268" spans="2:8" s="1" customFormat="1" ht="16.899999999999999" customHeight="1" x14ac:dyDescent="0.2">
      <c r="B268" s="33"/>
      <c r="C268" s="201" t="s">
        <v>361</v>
      </c>
      <c r="D268" s="201" t="s">
        <v>362</v>
      </c>
      <c r="E268" s="18" t="s">
        <v>150</v>
      </c>
      <c r="F268" s="202">
        <v>0.84</v>
      </c>
      <c r="H268" s="33"/>
    </row>
    <row r="269" spans="2:8" s="1" customFormat="1" ht="16.899999999999999" customHeight="1" x14ac:dyDescent="0.2">
      <c r="B269" s="33"/>
      <c r="C269" s="197" t="s">
        <v>129</v>
      </c>
      <c r="D269" s="198" t="s">
        <v>130</v>
      </c>
      <c r="E269" s="199" t="s">
        <v>131</v>
      </c>
      <c r="F269" s="200">
        <v>45</v>
      </c>
      <c r="H269" s="33"/>
    </row>
    <row r="270" spans="2:8" s="1" customFormat="1" ht="16.899999999999999" customHeight="1" x14ac:dyDescent="0.2">
      <c r="B270" s="33"/>
      <c r="C270" s="197" t="s">
        <v>588</v>
      </c>
      <c r="D270" s="198" t="s">
        <v>135</v>
      </c>
      <c r="E270" s="199" t="s">
        <v>131</v>
      </c>
      <c r="F270" s="200">
        <v>12.57</v>
      </c>
      <c r="H270" s="33"/>
    </row>
    <row r="271" spans="2:8" s="1" customFormat="1" ht="16.899999999999999" customHeight="1" x14ac:dyDescent="0.2">
      <c r="B271" s="33"/>
      <c r="C271" s="201" t="s">
        <v>19</v>
      </c>
      <c r="D271" s="201" t="s">
        <v>528</v>
      </c>
      <c r="E271" s="18" t="s">
        <v>19</v>
      </c>
      <c r="F271" s="202">
        <v>0</v>
      </c>
      <c r="H271" s="33"/>
    </row>
    <row r="272" spans="2:8" s="1" customFormat="1" ht="16.899999999999999" customHeight="1" x14ac:dyDescent="0.2">
      <c r="B272" s="33"/>
      <c r="C272" s="201" t="s">
        <v>19</v>
      </c>
      <c r="D272" s="201" t="s">
        <v>647</v>
      </c>
      <c r="E272" s="18" t="s">
        <v>19</v>
      </c>
      <c r="F272" s="202">
        <v>6.6</v>
      </c>
      <c r="H272" s="33"/>
    </row>
    <row r="273" spans="2:8" s="1" customFormat="1" ht="16.899999999999999" customHeight="1" x14ac:dyDescent="0.2">
      <c r="B273" s="33"/>
      <c r="C273" s="201" t="s">
        <v>19</v>
      </c>
      <c r="D273" s="201" t="s">
        <v>648</v>
      </c>
      <c r="E273" s="18" t="s">
        <v>19</v>
      </c>
      <c r="F273" s="202">
        <v>1.44</v>
      </c>
      <c r="H273" s="33"/>
    </row>
    <row r="274" spans="2:8" s="1" customFormat="1" ht="16.899999999999999" customHeight="1" x14ac:dyDescent="0.2">
      <c r="B274" s="33"/>
      <c r="C274" s="201" t="s">
        <v>19</v>
      </c>
      <c r="D274" s="201" t="s">
        <v>649</v>
      </c>
      <c r="E274" s="18" t="s">
        <v>19</v>
      </c>
      <c r="F274" s="202">
        <v>2.88</v>
      </c>
      <c r="H274" s="33"/>
    </row>
    <row r="275" spans="2:8" s="1" customFormat="1" ht="16.899999999999999" customHeight="1" x14ac:dyDescent="0.2">
      <c r="B275" s="33"/>
      <c r="C275" s="201" t="s">
        <v>19</v>
      </c>
      <c r="D275" s="201" t="s">
        <v>650</v>
      </c>
      <c r="E275" s="18" t="s">
        <v>19</v>
      </c>
      <c r="F275" s="202">
        <v>1.65</v>
      </c>
      <c r="H275" s="33"/>
    </row>
    <row r="276" spans="2:8" s="1" customFormat="1" ht="16.899999999999999" customHeight="1" x14ac:dyDescent="0.2">
      <c r="B276" s="33"/>
      <c r="C276" s="201" t="s">
        <v>588</v>
      </c>
      <c r="D276" s="201" t="s">
        <v>374</v>
      </c>
      <c r="E276" s="18" t="s">
        <v>19</v>
      </c>
      <c r="F276" s="202">
        <v>12.57</v>
      </c>
      <c r="H276" s="33"/>
    </row>
    <row r="277" spans="2:8" s="1" customFormat="1" ht="16.899999999999999" customHeight="1" x14ac:dyDescent="0.2">
      <c r="B277" s="33"/>
      <c r="C277" s="203" t="s">
        <v>697</v>
      </c>
      <c r="H277" s="33"/>
    </row>
    <row r="278" spans="2:8" s="1" customFormat="1" ht="16.899999999999999" customHeight="1" x14ac:dyDescent="0.2">
      <c r="B278" s="33"/>
      <c r="C278" s="201" t="s">
        <v>515</v>
      </c>
      <c r="D278" s="201" t="s">
        <v>516</v>
      </c>
      <c r="E278" s="18" t="s">
        <v>131</v>
      </c>
      <c r="F278" s="202">
        <v>105.53400000000001</v>
      </c>
      <c r="H278" s="33"/>
    </row>
    <row r="279" spans="2:8" s="1" customFormat="1" ht="16.899999999999999" customHeight="1" x14ac:dyDescent="0.2">
      <c r="B279" s="33"/>
      <c r="C279" s="201" t="s">
        <v>595</v>
      </c>
      <c r="D279" s="201" t="s">
        <v>596</v>
      </c>
      <c r="E279" s="18" t="s">
        <v>131</v>
      </c>
      <c r="F279" s="202">
        <v>25.14</v>
      </c>
      <c r="H279" s="33"/>
    </row>
    <row r="280" spans="2:8" s="1" customFormat="1" ht="16.899999999999999" customHeight="1" x14ac:dyDescent="0.2">
      <c r="B280" s="33"/>
      <c r="C280" s="197" t="s">
        <v>138</v>
      </c>
      <c r="D280" s="198" t="s">
        <v>139</v>
      </c>
      <c r="E280" s="199" t="s">
        <v>131</v>
      </c>
      <c r="F280" s="200">
        <v>25.65</v>
      </c>
      <c r="H280" s="33"/>
    </row>
    <row r="281" spans="2:8" s="1" customFormat="1" ht="16.899999999999999" customHeight="1" x14ac:dyDescent="0.2">
      <c r="B281" s="33"/>
      <c r="C281" s="201" t="s">
        <v>19</v>
      </c>
      <c r="D281" s="201" t="s">
        <v>210</v>
      </c>
      <c r="E281" s="18" t="s">
        <v>19</v>
      </c>
      <c r="F281" s="202">
        <v>0</v>
      </c>
      <c r="H281" s="33"/>
    </row>
    <row r="282" spans="2:8" s="1" customFormat="1" ht="16.899999999999999" customHeight="1" x14ac:dyDescent="0.2">
      <c r="B282" s="33"/>
      <c r="C282" s="201" t="s">
        <v>19</v>
      </c>
      <c r="D282" s="201" t="s">
        <v>676</v>
      </c>
      <c r="E282" s="18" t="s">
        <v>19</v>
      </c>
      <c r="F282" s="202">
        <v>0</v>
      </c>
      <c r="H282" s="33"/>
    </row>
    <row r="283" spans="2:8" s="1" customFormat="1" ht="16.899999999999999" customHeight="1" x14ac:dyDescent="0.2">
      <c r="B283" s="33"/>
      <c r="C283" s="201" t="s">
        <v>19</v>
      </c>
      <c r="D283" s="201" t="s">
        <v>153</v>
      </c>
      <c r="E283" s="18" t="s">
        <v>19</v>
      </c>
      <c r="F283" s="202">
        <v>0</v>
      </c>
      <c r="H283" s="33"/>
    </row>
    <row r="284" spans="2:8" s="1" customFormat="1" ht="16.899999999999999" customHeight="1" x14ac:dyDescent="0.2">
      <c r="B284" s="33"/>
      <c r="C284" s="201" t="s">
        <v>19</v>
      </c>
      <c r="D284" s="201" t="s">
        <v>646</v>
      </c>
      <c r="E284" s="18" t="s">
        <v>19</v>
      </c>
      <c r="F284" s="202">
        <v>25.65</v>
      </c>
      <c r="H284" s="33"/>
    </row>
    <row r="285" spans="2:8" s="1" customFormat="1" ht="16.899999999999999" customHeight="1" x14ac:dyDescent="0.2">
      <c r="B285" s="33"/>
      <c r="C285" s="201" t="s">
        <v>138</v>
      </c>
      <c r="D285" s="201" t="s">
        <v>374</v>
      </c>
      <c r="E285" s="18" t="s">
        <v>19</v>
      </c>
      <c r="F285" s="202">
        <v>25.65</v>
      </c>
      <c r="H285" s="33"/>
    </row>
    <row r="286" spans="2:8" s="1" customFormat="1" ht="16.899999999999999" customHeight="1" x14ac:dyDescent="0.2">
      <c r="B286" s="33"/>
      <c r="C286" s="203" t="s">
        <v>697</v>
      </c>
      <c r="H286" s="33"/>
    </row>
    <row r="287" spans="2:8" s="1" customFormat="1" ht="16.899999999999999" customHeight="1" x14ac:dyDescent="0.2">
      <c r="B287" s="33"/>
      <c r="C287" s="201" t="s">
        <v>515</v>
      </c>
      <c r="D287" s="201" t="s">
        <v>516</v>
      </c>
      <c r="E287" s="18" t="s">
        <v>131</v>
      </c>
      <c r="F287" s="202">
        <v>105.53400000000001</v>
      </c>
      <c r="H287" s="33"/>
    </row>
    <row r="288" spans="2:8" s="1" customFormat="1" ht="16.899999999999999" customHeight="1" x14ac:dyDescent="0.2">
      <c r="B288" s="33"/>
      <c r="C288" s="201" t="s">
        <v>505</v>
      </c>
      <c r="D288" s="201" t="s">
        <v>667</v>
      </c>
      <c r="E288" s="18" t="s">
        <v>131</v>
      </c>
      <c r="F288" s="202">
        <v>25.65</v>
      </c>
      <c r="H288" s="33"/>
    </row>
    <row r="289" spans="2:8" s="1" customFormat="1" ht="16.899999999999999" customHeight="1" x14ac:dyDescent="0.2">
      <c r="B289" s="33"/>
      <c r="C289" s="201" t="s">
        <v>599</v>
      </c>
      <c r="D289" s="201" t="s">
        <v>600</v>
      </c>
      <c r="E289" s="18" t="s">
        <v>131</v>
      </c>
      <c r="F289" s="202">
        <v>25.65</v>
      </c>
      <c r="H289" s="33"/>
    </row>
    <row r="290" spans="2:8" s="1" customFormat="1" ht="16.899999999999999" customHeight="1" x14ac:dyDescent="0.2">
      <c r="B290" s="33"/>
      <c r="C290" s="197" t="s">
        <v>142</v>
      </c>
      <c r="D290" s="198" t="s">
        <v>143</v>
      </c>
      <c r="E290" s="199" t="s">
        <v>131</v>
      </c>
      <c r="F290" s="200">
        <v>14.547000000000001</v>
      </c>
      <c r="H290" s="33"/>
    </row>
    <row r="291" spans="2:8" s="1" customFormat="1" ht="16.899999999999999" customHeight="1" x14ac:dyDescent="0.2">
      <c r="B291" s="33"/>
      <c r="C291" s="201" t="s">
        <v>19</v>
      </c>
      <c r="D291" s="201" t="s">
        <v>651</v>
      </c>
      <c r="E291" s="18" t="s">
        <v>19</v>
      </c>
      <c r="F291" s="202">
        <v>0</v>
      </c>
      <c r="H291" s="33"/>
    </row>
    <row r="292" spans="2:8" s="1" customFormat="1" ht="16.899999999999999" customHeight="1" x14ac:dyDescent="0.2">
      <c r="B292" s="33"/>
      <c r="C292" s="201" t="s">
        <v>19</v>
      </c>
      <c r="D292" s="201" t="s">
        <v>652</v>
      </c>
      <c r="E292" s="18" t="s">
        <v>19</v>
      </c>
      <c r="F292" s="202">
        <v>9.99</v>
      </c>
      <c r="H292" s="33"/>
    </row>
    <row r="293" spans="2:8" s="1" customFormat="1" ht="16.899999999999999" customHeight="1" x14ac:dyDescent="0.2">
      <c r="B293" s="33"/>
      <c r="C293" s="201" t="s">
        <v>19</v>
      </c>
      <c r="D293" s="201" t="s">
        <v>653</v>
      </c>
      <c r="E293" s="18" t="s">
        <v>19</v>
      </c>
      <c r="F293" s="202">
        <v>0.66200000000000003</v>
      </c>
      <c r="H293" s="33"/>
    </row>
    <row r="294" spans="2:8" s="1" customFormat="1" ht="16.899999999999999" customHeight="1" x14ac:dyDescent="0.2">
      <c r="B294" s="33"/>
      <c r="C294" s="201" t="s">
        <v>19</v>
      </c>
      <c r="D294" s="201" t="s">
        <v>654</v>
      </c>
      <c r="E294" s="18" t="s">
        <v>19</v>
      </c>
      <c r="F294" s="202">
        <v>3.6720000000000002</v>
      </c>
      <c r="H294" s="33"/>
    </row>
    <row r="295" spans="2:8" s="1" customFormat="1" ht="16.899999999999999" customHeight="1" x14ac:dyDescent="0.2">
      <c r="B295" s="33"/>
      <c r="C295" s="201" t="s">
        <v>19</v>
      </c>
      <c r="D295" s="201" t="s">
        <v>655</v>
      </c>
      <c r="E295" s="18" t="s">
        <v>19</v>
      </c>
      <c r="F295" s="202">
        <v>0.223</v>
      </c>
      <c r="H295" s="33"/>
    </row>
    <row r="296" spans="2:8" s="1" customFormat="1" ht="16.899999999999999" customHeight="1" x14ac:dyDescent="0.2">
      <c r="B296" s="33"/>
      <c r="C296" s="201" t="s">
        <v>142</v>
      </c>
      <c r="D296" s="201" t="s">
        <v>374</v>
      </c>
      <c r="E296" s="18" t="s">
        <v>19</v>
      </c>
      <c r="F296" s="202">
        <v>14.547000000000001</v>
      </c>
      <c r="H296" s="33"/>
    </row>
    <row r="297" spans="2:8" s="1" customFormat="1" ht="16.899999999999999" customHeight="1" x14ac:dyDescent="0.2">
      <c r="B297" s="33"/>
      <c r="C297" s="203" t="s">
        <v>697</v>
      </c>
      <c r="H297" s="33"/>
    </row>
    <row r="298" spans="2:8" s="1" customFormat="1" ht="16.899999999999999" customHeight="1" x14ac:dyDescent="0.2">
      <c r="B298" s="33"/>
      <c r="C298" s="201" t="s">
        <v>515</v>
      </c>
      <c r="D298" s="201" t="s">
        <v>516</v>
      </c>
      <c r="E298" s="18" t="s">
        <v>131</v>
      </c>
      <c r="F298" s="202">
        <v>105.53400000000001</v>
      </c>
      <c r="H298" s="33"/>
    </row>
    <row r="299" spans="2:8" s="1" customFormat="1" ht="16.899999999999999" customHeight="1" x14ac:dyDescent="0.2">
      <c r="B299" s="33"/>
      <c r="C299" s="201" t="s">
        <v>641</v>
      </c>
      <c r="D299" s="201" t="s">
        <v>642</v>
      </c>
      <c r="E299" s="18" t="s">
        <v>131</v>
      </c>
      <c r="F299" s="202">
        <v>29.094000000000001</v>
      </c>
      <c r="H299" s="33"/>
    </row>
    <row r="300" spans="2:8" s="1" customFormat="1" ht="16.899999999999999" customHeight="1" x14ac:dyDescent="0.2">
      <c r="B300" s="33"/>
      <c r="C300" s="197" t="s">
        <v>148</v>
      </c>
      <c r="D300" s="198" t="s">
        <v>149</v>
      </c>
      <c r="E300" s="199" t="s">
        <v>150</v>
      </c>
      <c r="F300" s="200">
        <v>0.84</v>
      </c>
      <c r="H300" s="33"/>
    </row>
    <row r="301" spans="2:8" s="1" customFormat="1" ht="16.899999999999999" customHeight="1" x14ac:dyDescent="0.2">
      <c r="B301" s="33"/>
      <c r="C301" s="201" t="s">
        <v>19</v>
      </c>
      <c r="D301" s="201" t="s">
        <v>380</v>
      </c>
      <c r="E301" s="18" t="s">
        <v>19</v>
      </c>
      <c r="F301" s="202">
        <v>0.84</v>
      </c>
      <c r="H301" s="33"/>
    </row>
    <row r="302" spans="2:8" s="1" customFormat="1" ht="16.899999999999999" customHeight="1" x14ac:dyDescent="0.2">
      <c r="B302" s="33"/>
      <c r="C302" s="201" t="s">
        <v>148</v>
      </c>
      <c r="D302" s="201" t="s">
        <v>214</v>
      </c>
      <c r="E302" s="18" t="s">
        <v>19</v>
      </c>
      <c r="F302" s="202">
        <v>0.84</v>
      </c>
      <c r="H302" s="33"/>
    </row>
    <row r="303" spans="2:8" s="1" customFormat="1" ht="16.899999999999999" customHeight="1" x14ac:dyDescent="0.2">
      <c r="B303" s="33"/>
      <c r="C303" s="203" t="s">
        <v>697</v>
      </c>
      <c r="H303" s="33"/>
    </row>
    <row r="304" spans="2:8" s="1" customFormat="1" ht="16.899999999999999" customHeight="1" x14ac:dyDescent="0.2">
      <c r="B304" s="33"/>
      <c r="C304" s="201" t="s">
        <v>361</v>
      </c>
      <c r="D304" s="201" t="s">
        <v>362</v>
      </c>
      <c r="E304" s="18" t="s">
        <v>150</v>
      </c>
      <c r="F304" s="202">
        <v>0.84</v>
      </c>
      <c r="H304" s="33"/>
    </row>
    <row r="305" spans="2:8" s="1" customFormat="1" ht="16.899999999999999" customHeight="1" x14ac:dyDescent="0.2">
      <c r="B305" s="33"/>
      <c r="C305" s="201" t="s">
        <v>387</v>
      </c>
      <c r="D305" s="201" t="s">
        <v>388</v>
      </c>
      <c r="E305" s="18" t="s">
        <v>150</v>
      </c>
      <c r="F305" s="202">
        <v>0.84</v>
      </c>
      <c r="H305" s="33"/>
    </row>
    <row r="306" spans="2:8" s="1" customFormat="1" ht="7.35" customHeight="1" x14ac:dyDescent="0.2">
      <c r="B306" s="42"/>
      <c r="C306" s="43"/>
      <c r="D306" s="43"/>
      <c r="E306" s="43"/>
      <c r="F306" s="43"/>
      <c r="G306" s="43"/>
      <c r="H306" s="33"/>
    </row>
    <row r="307" spans="2:8" s="1" customFormat="1" x14ac:dyDescent="0.2"/>
  </sheetData>
  <sheetProtection algorithmName="SHA-512" hashValue="Exz8R0vcTPTuznRebsmbAmwG8DMEbUA7UGqGUZGEOQFKVYyQY0N/ha3DeLbaNazwPqh4V5ozoQpCsm4sKqOxbw==" saltValue="vpCqQBr7CyriCsFWu3ml8yqgy9higGqt+YutncoN9AEmn5MX8TbBUil5OKRtNSho/cTzTLeAjgZx6LnJPAbzB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scale="87" fitToHeight="0" orientation="landscape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ECA69B4CC39459CF879808734A6B5" ma:contentTypeVersion="18" ma:contentTypeDescription="Vytvoří nový dokument" ma:contentTypeScope="" ma:versionID="55869d47ea573d7e1ebb77595b680195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5da17e5203762b181f87c12ac761fb0e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ed0e5a-0378-45b4-a990-92aa170f3820">
      <Terms xmlns="http://schemas.microsoft.com/office/infopath/2007/PartnerControls"/>
    </lcf76f155ced4ddcb4097134ff3c332f>
    <TaxCatchAll xmlns="4df82892-9f05-4115-b8bf-20a77a76b5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79857-E89F-410F-88B1-AA9C15252977}"/>
</file>

<file path=customXml/itemProps2.xml><?xml version="1.0" encoding="utf-8"?>
<ds:datastoreItem xmlns:ds="http://schemas.openxmlformats.org/officeDocument/2006/customXml" ds:itemID="{454BC4A7-8E73-4888-B39C-533A0664B738}">
  <ds:schemaRefs>
    <ds:schemaRef ds:uri="http://schemas.microsoft.com/office/2006/metadata/properties"/>
    <ds:schemaRef ds:uri="http://schemas.microsoft.com/office/infopath/2007/PartnerControls"/>
    <ds:schemaRef ds:uri="5f40f822-8b5b-4141-b2fd-246736b4bb7f"/>
    <ds:schemaRef ds:uri="17aae47d-7e2e-4d68-bc90-12d806edfb21"/>
    <ds:schemaRef ds:uri="29ed0e5a-0378-45b4-a990-92aa170f3820"/>
    <ds:schemaRef ds:uri="4df82892-9f05-4115-b8bf-20a77a76b5d2"/>
  </ds:schemaRefs>
</ds:datastoreItem>
</file>

<file path=customXml/itemProps3.xml><?xml version="1.0" encoding="utf-8"?>
<ds:datastoreItem xmlns:ds="http://schemas.openxmlformats.org/officeDocument/2006/customXml" ds:itemID="{B744582F-13B0-447A-94D7-D9BF79BD7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18</vt:i4>
      </vt:variant>
    </vt:vector>
  </HeadingPairs>
  <TitlesOfParts>
    <vt:vector size="28" baseType="lpstr">
      <vt:lpstr>Úvodní list - souhrn</vt:lpstr>
      <vt:lpstr>Rekapitulace stavby</vt:lpstr>
      <vt:lpstr>SO 01 - Rekonstrukce horn...</vt:lpstr>
      <vt:lpstr>VON 01 - Vedlejší a ostat...</vt:lpstr>
      <vt:lpstr>SO 02.1 - Oprava opeření ...</vt:lpstr>
      <vt:lpstr>SO 02.2 - Oprava dolního ...</vt:lpstr>
      <vt:lpstr>SO 02.3 - Oprava dolního ...</vt:lpstr>
      <vt:lpstr>VON 02 - Vedlejší a ostat...</vt:lpstr>
      <vt:lpstr>Seznam figur</vt:lpstr>
      <vt:lpstr>Pokyny pro vyplnění</vt:lpstr>
      <vt:lpstr>'Rekapitulace stavby'!Názvy_tisku</vt:lpstr>
      <vt:lpstr>'Seznam figur'!Názvy_tisku</vt:lpstr>
      <vt:lpstr>'SO 01 - Rekonstrukce horn...'!Názvy_tisku</vt:lpstr>
      <vt:lpstr>'SO 02.1 - Oprava opeření ...'!Názvy_tisku</vt:lpstr>
      <vt:lpstr>'SO 02.2 - Oprava dolního ...'!Názvy_tisku</vt:lpstr>
      <vt:lpstr>'SO 02.3 - Oprava dolního ...'!Názvy_tisku</vt:lpstr>
      <vt:lpstr>'VON 01 - Vedlejší a ostat...'!Názvy_tisku</vt:lpstr>
      <vt:lpstr>'VON 02 - Vedlejší a ostat...'!Názvy_tisku</vt:lpstr>
      <vt:lpstr>'Pokyny pro vyplnění'!Oblast_tisku</vt:lpstr>
      <vt:lpstr>'Rekapitulace stavby'!Oblast_tisku</vt:lpstr>
      <vt:lpstr>'Seznam figur'!Oblast_tisku</vt:lpstr>
      <vt:lpstr>'SO 01 - Rekonstrukce horn...'!Oblast_tisku</vt:lpstr>
      <vt:lpstr>'SO 02.1 - Oprava opeření ...'!Oblast_tisku</vt:lpstr>
      <vt:lpstr>'SO 02.2 - Oprava dolního ...'!Oblast_tisku</vt:lpstr>
      <vt:lpstr>'SO 02.3 - Oprava dolního ...'!Oblast_tisku</vt:lpstr>
      <vt:lpstr>'Úvodní list - souhrn'!Oblast_tisku</vt:lpstr>
      <vt:lpstr>'VON 01 - Vedlejší a ostat...'!Oblast_tisku</vt:lpstr>
      <vt:lpstr>'VON 02 - Vedlejší a ostat...'!Oblast_tisku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Hladik, Jaroslav_x000d_</dc:creator>
  <cp:lastModifiedBy>Kletečková Markéta</cp:lastModifiedBy>
  <cp:lastPrinted>2026-01-16T08:27:31Z</cp:lastPrinted>
  <dcterms:created xsi:type="dcterms:W3CDTF">2026-01-16T07:37:07Z</dcterms:created>
  <dcterms:modified xsi:type="dcterms:W3CDTF">2026-01-27T10:01:44Z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MediaServiceImageTags">
    <vt:lpwstr/>
  </property>
</Properties>
</file>