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1" activeTab="1"/>
  </bookViews>
  <sheets>
    <sheet name="Rekapitulace stavby" sheetId="1" state="hidden" r:id="rId1"/>
    <sheet name="02Z1 - Oprava dvorní fasá..." sheetId="2" r:id="rId2"/>
  </sheets>
  <definedNames>
    <definedName name="_xlnm.Print_Titles" localSheetId="1">'02Z1 - Oprava dvorní fasá...'!$118:$118</definedName>
    <definedName name="_xlnm.Print_Titles" localSheetId="0">'Rekapitulace stavby'!$85:$85</definedName>
    <definedName name="_xlnm.Print_Area" localSheetId="1">'02Z1 - Oprava dvorní fasá...'!$C$4:$Q$70,'02Z1 - Oprava dvorní fasá...'!$C$76:$Q$102,'02Z1 - Oprava dvorní fasá...'!$C$108:$Q$155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<sst xmlns="http://schemas.openxmlformats.org/spreadsheetml/2006/main" count="603" uniqueCount="209">
  <si>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</si>
  <si>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</si>
  <si>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</si>
  <si>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</si>
  <si>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</si>
  <si>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</si>
  <si>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</si>
  <si>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</si>
  <si>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</si>
  <si>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</si>
  <si>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</si>
  <si>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</si>
  <si>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Stavba:</t>
  </si>
  <si>
    <t>0,1</t>
  </si>
  <si>
    <t>1</t>
  </si>
  <si>
    <t>Místo:</t>
  </si>
  <si>
    <t>Nový Jičín, ul. Husova 13</t>
  </si>
  <si>
    <t>Datum:</t>
  </si>
  <si>
    <t>03.09.2015</t>
  </si>
  <si>
    <t>10</t>
  </si>
  <si>
    <t>100</t>
  </si>
  <si>
    <t>Objednavatel:</t>
  </si>
  <si>
    <t>IČ:</t>
  </si>
  <si>
    <t xml:space="preserve"> </t>
  </si>
  <si>
    <t>DIČ:</t>
  </si>
  <si>
    <t>Zhotovitel:</t>
  </si>
  <si>
    <t>WINRO, s.r.o.</t>
  </si>
  <si>
    <t>Projektant: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</si>
  <si>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</si>
  <si>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</si>
  <si>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</si>
  <si>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</si>
  <si>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</si>
  <si>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</si>
  <si>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</si>
  <si>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</si>
  <si>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</si>
  <si>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</si>
  <si>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</si>
  <si>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</si>
  <si>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</si>
  <si>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</si>
  <si>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</si>
  <si>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</si>
  <si>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</si>
  <si>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</si>
  <si>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</si>
  <si>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</si>
  <si>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</si>
  <si>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</si>
  <si>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</si>
  <si>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</si>
  <si>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</si>
  <si>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</si>
  <si>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</si>
  <si>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</si>
  <si>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</si>
  <si>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</si>
  <si>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</si>
  <si>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</si>
  <si>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</si>
  <si>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</si>
  <si>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</si>
  <si>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</si>
  <si>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</si>
  <si>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</si>
  <si>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</si>
  <si>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</si>
  <si>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</si>
  <si>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</si>
  <si>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</si>
  <si>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</si>
  <si>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{2CCEF1B9-3A26-4A7D-9C97-4D8E15FCB08B}</t>
  </si>
  <si>
    <t>{00000000-0000-0000-0000-000000000000}</t>
  </si>
  <si>
    <t>02Z1</t>
  </si>
  <si>
    <t>Oprava dvorní fasády v místě zatečení</t>
  </si>
  <si>
    <t>{0F475C0E-8D1A-4235-A2E9-521853658107}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</si>
  <si>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</si>
  <si>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</si>
  <si>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</si>
  <si>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</si>
  <si>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</si>
  <si>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</si>
  <si>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</si>
  <si>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</si>
  <si>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</si>
  <si>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</si>
  <si>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</si>
  <si>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</si>
  <si>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</si>
  <si>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</si>
  <si>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</si>
  <si>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</si>
  <si>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</si>
  <si>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</si>
  <si>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94 - Lešení a stavební výtahy</t>
  </si>
  <si>
    <t xml:space="preserve">    97 - Bourací práce</t>
  </si>
  <si>
    <t xml:space="preserve">    99 - Přesun hmot</t>
  </si>
  <si>
    <t>PSV - Práce a dodávky PSV</t>
  </si>
  <si>
    <t xml:space="preserve">    781 - Dokončovací práce - obklady keramické</t>
  </si>
  <si>
    <t>VRN - Vedlejší rozpočtové náklady</t>
  </si>
  <si>
    <t xml:space="preserve">    0 -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</si>
  <si>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</si>
  <si>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</si>
  <si>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</si>
  <si>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</si>
  <si>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</si>
  <si>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</si>
  <si>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</si>
  <si>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</si>
  <si>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</si>
  <si>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</si>
  <si>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</si>
  <si>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</si>
  <si>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</si>
  <si>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</si>
  <si>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</si>
  <si>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</si>
  <si>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</si>
  <si>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</si>
  <si>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622325102</t>
  </si>
  <si>
    <t>Oprava vápenocementové hladké omítky vnějších stěn v rozsahu do 30%</t>
  </si>
  <si>
    <t>m2</t>
  </si>
  <si>
    <t>4</t>
  </si>
  <si>
    <t>622131120</t>
  </si>
  <si>
    <t>Penetrace vnějších stěn nanášená ručně</t>
  </si>
  <si>
    <t>3</t>
  </si>
  <si>
    <t>622311131</t>
  </si>
  <si>
    <t>Vápenocementová tenkovrstvá omítka štuková vnějších stěn v tl. do 3 mm</t>
  </si>
  <si>
    <t>622611132</t>
  </si>
  <si>
    <t>Nátěr silikátový dvojnásobný vnějších omítaných stěn vč. penetrace</t>
  </si>
  <si>
    <t>5</t>
  </si>
  <si>
    <t>629991000</t>
  </si>
  <si>
    <t>Zakrytí vnějších výplní otvorů a přilehlých zpevněných ploch</t>
  </si>
  <si>
    <t>kpl</t>
  </si>
  <si>
    <t>6</t>
  </si>
  <si>
    <t>629995101</t>
  </si>
  <si>
    <t>Očištění vnějších ploch tlakovou vodou</t>
  </si>
  <si>
    <t>7</t>
  </si>
  <si>
    <t>95R-01</t>
  </si>
  <si>
    <t>Úklid staveniště</t>
  </si>
  <si>
    <t>8</t>
  </si>
  <si>
    <t>94R-01</t>
  </si>
  <si>
    <t>Doprava lešení vč. vnitrostaveništní manipulace</t>
  </si>
  <si>
    <t>9</t>
  </si>
  <si>
    <t>941211110</t>
  </si>
  <si>
    <t>Montáž lešení řadového rámového</t>
  </si>
  <si>
    <t>941211210</t>
  </si>
  <si>
    <t>Příplatek k lešení řadovému rámovému za první a ZKD měsíc použití</t>
  </si>
  <si>
    <t>11</t>
  </si>
  <si>
    <t>941211810</t>
  </si>
  <si>
    <t>Demontáž lešení řadového rámového</t>
  </si>
  <si>
    <t>12</t>
  </si>
  <si>
    <t>978015341</t>
  </si>
  <si>
    <t>Otlučení vnějších omítek MV nebo MVC v rozsahu do 30 %</t>
  </si>
  <si>
    <t>13</t>
  </si>
  <si>
    <t>978059641</t>
  </si>
  <si>
    <t>Odsekání a odebrání obkladů stěn z vnějších obkládaček plochy přes 1 m2</t>
  </si>
  <si>
    <t>14</t>
  </si>
  <si>
    <t>978021195</t>
  </si>
  <si>
    <t>Otlučení cementových omítek stěn o rozsahu do 100 %</t>
  </si>
  <si>
    <t>96R-01</t>
  </si>
  <si>
    <t>Odstranění nátěrů z omítek stěn oškrabáním s obroušením</t>
  </si>
  <si>
    <t>16</t>
  </si>
  <si>
    <t>997013211</t>
  </si>
  <si>
    <t>Vnitrostaveništní doprava suti a vybouraných hmot ručně</t>
  </si>
  <si>
    <t>t</t>
  </si>
  <si>
    <t>17</t>
  </si>
  <si>
    <t>997013501</t>
  </si>
  <si>
    <t>Odvoz suti na skládku a vybouraných hmot nebo meziskládku do 1 km se složením</t>
  </si>
  <si>
    <t>18</t>
  </si>
  <si>
    <t>997013509</t>
  </si>
  <si>
    <t>Příplatek k odvozu suti a vybouraných hmot na skládku ZKD 1 km přes 1 km</t>
  </si>
  <si>
    <t>19</t>
  </si>
  <si>
    <t>997013800</t>
  </si>
  <si>
    <t>Poplatek za uložení stavebního odpadu na skládce (skládkovné)</t>
  </si>
  <si>
    <t>20</t>
  </si>
  <si>
    <t>997221611</t>
  </si>
  <si>
    <t>Nakládání suti a vybouraných hmot</t>
  </si>
  <si>
    <t>998018001</t>
  </si>
  <si>
    <t>Přesun hmot ruční</t>
  </si>
  <si>
    <t>22</t>
  </si>
  <si>
    <t>781731110</t>
  </si>
  <si>
    <t>Doplnění obkladů vnějších z obkladaček cihelných do 50 ks/m2</t>
  </si>
  <si>
    <t>23</t>
  </si>
  <si>
    <t>M</t>
  </si>
  <si>
    <t>595212305</t>
  </si>
  <si>
    <t>pásek cihelný obkladový - 1 m2</t>
  </si>
  <si>
    <t>32</t>
  </si>
  <si>
    <t>24</t>
  </si>
  <si>
    <t>998781201</t>
  </si>
  <si>
    <t>Přesun hmot procentní pro obklady keramické v objektech v do 6 m</t>
  </si>
  <si>
    <t>%</t>
  </si>
  <si>
    <t>25</t>
  </si>
  <si>
    <t>030001000</t>
  </si>
  <si>
    <t>Zařízení staveniště</t>
  </si>
  <si>
    <t>131072</t>
  </si>
  <si>
    <t>26</t>
  </si>
  <si>
    <t>080001000</t>
  </si>
  <si>
    <t>Přesun stavebních kapacit</t>
  </si>
  <si>
    <t>2048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</si>
  <si>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</si>
  <si>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</si>
  <si>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</si>
  <si>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</si>
  <si>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</si>
  <si>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</si>
  <si>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</si>
  <si>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Stavební úpravy MZ v Novém Jičíně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</si>
</sst>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7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164" fontId="5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68" fillId="33" borderId="0" xfId="36" applyFont="1" applyFill="1" applyAlignment="1" applyProtection="1">
      <alignment horizontal="center" vertical="center"/>
      <protection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7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0C6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0A2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0C6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0A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K7" sqref="K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17" t="s">
        <v>0</v>
      </c>
      <c r="B1" s="118"/>
      <c r="C1" s="118"/>
      <c r="D1" s="119" t="s">
        <v>1</v>
      </c>
      <c r="E1" s="118"/>
      <c r="F1" s="118"/>
      <c r="G1" s="118"/>
      <c r="H1" s="118"/>
      <c r="I1" s="118"/>
      <c r="J1" s="118"/>
      <c r="K1" s="120" t="s">
        <v>201</v>
      </c>
      <c r="L1" s="120"/>
      <c r="M1" s="120"/>
      <c r="N1" s="120"/>
      <c r="O1" s="120"/>
      <c r="P1" s="120"/>
      <c r="Q1" s="120"/>
      <c r="R1" s="120"/>
      <c r="S1" s="120"/>
      <c r="T1" s="118"/>
      <c r="U1" s="118"/>
      <c r="V1" s="118"/>
      <c r="W1" s="120" t="s">
        <v>202</v>
      </c>
      <c r="X1" s="120"/>
      <c r="Y1" s="120"/>
      <c r="Z1" s="120"/>
      <c r="AA1" s="120"/>
      <c r="AB1" s="120"/>
      <c r="AC1" s="120"/>
      <c r="AD1" s="120"/>
      <c r="AE1" s="120"/>
      <c r="AF1" s="120"/>
      <c r="AG1" s="118"/>
      <c r="AH1" s="11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8" t="s">
        <v>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R2" s="126" t="s">
        <v>5</v>
      </c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7" t="s">
        <v>9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1"/>
      <c r="AS4" s="12" t="s">
        <v>10</v>
      </c>
      <c r="BS4" s="6" t="s">
        <v>11</v>
      </c>
    </row>
    <row r="5" spans="2:71" s="2" customFormat="1" ht="7.5" customHeight="1">
      <c r="B5" s="10"/>
      <c r="AQ5" s="11"/>
      <c r="BS5" s="6" t="s">
        <v>6</v>
      </c>
    </row>
    <row r="6" spans="2:71" s="2" customFormat="1" ht="26.25" customHeight="1">
      <c r="B6" s="10"/>
      <c r="D6" s="13" t="s">
        <v>12</v>
      </c>
      <c r="K6" s="133" t="s">
        <v>208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Q6" s="11"/>
      <c r="BS6" s="6" t="s">
        <v>13</v>
      </c>
    </row>
    <row r="7" spans="2:71" s="2" customFormat="1" ht="7.5" customHeight="1">
      <c r="B7" s="10"/>
      <c r="AQ7" s="11"/>
      <c r="BS7" s="6" t="s">
        <v>14</v>
      </c>
    </row>
    <row r="8" spans="2:71" s="2" customFormat="1" ht="15" customHeight="1">
      <c r="B8" s="10"/>
      <c r="D8" s="14" t="s">
        <v>15</v>
      </c>
      <c r="K8" s="15" t="s">
        <v>16</v>
      </c>
      <c r="AK8" s="14" t="s">
        <v>17</v>
      </c>
      <c r="AN8" s="15" t="s">
        <v>18</v>
      </c>
      <c r="AQ8" s="11"/>
      <c r="BS8" s="6" t="s">
        <v>19</v>
      </c>
    </row>
    <row r="9" spans="2:71" s="2" customFormat="1" ht="15" customHeight="1">
      <c r="B9" s="10"/>
      <c r="AQ9" s="11"/>
      <c r="BS9" s="6" t="s">
        <v>20</v>
      </c>
    </row>
    <row r="10" spans="2:71" s="2" customFormat="1" ht="15" customHeight="1">
      <c r="B10" s="10"/>
      <c r="D10" s="14" t="s">
        <v>21</v>
      </c>
      <c r="AK10" s="14" t="s">
        <v>22</v>
      </c>
      <c r="AN10" s="15"/>
      <c r="AQ10" s="11"/>
      <c r="BS10" s="6" t="s">
        <v>13</v>
      </c>
    </row>
    <row r="11" spans="2:71" s="2" customFormat="1" ht="19.5" customHeight="1">
      <c r="B11" s="10"/>
      <c r="E11" s="15" t="s">
        <v>23</v>
      </c>
      <c r="AK11" s="14" t="s">
        <v>24</v>
      </c>
      <c r="AN11" s="15"/>
      <c r="AQ11" s="11"/>
      <c r="BS11" s="6" t="s">
        <v>13</v>
      </c>
    </row>
    <row r="12" spans="2:71" s="2" customFormat="1" ht="7.5" customHeight="1">
      <c r="B12" s="10"/>
      <c r="AQ12" s="11"/>
      <c r="BS12" s="6" t="s">
        <v>13</v>
      </c>
    </row>
    <row r="13" spans="2:71" s="2" customFormat="1" ht="15" customHeight="1">
      <c r="B13" s="10"/>
      <c r="D13" s="14" t="s">
        <v>25</v>
      </c>
      <c r="AK13" s="14" t="s">
        <v>22</v>
      </c>
      <c r="AN13" s="15"/>
      <c r="AQ13" s="11"/>
      <c r="BS13" s="6" t="s">
        <v>13</v>
      </c>
    </row>
    <row r="14" spans="2:71" s="2" customFormat="1" ht="15.75" customHeight="1">
      <c r="B14" s="10"/>
      <c r="E14" s="15" t="s">
        <v>26</v>
      </c>
      <c r="AK14" s="14" t="s">
        <v>24</v>
      </c>
      <c r="AN14" s="15"/>
      <c r="AQ14" s="11"/>
      <c r="BS14" s="6" t="s">
        <v>13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4" t="s">
        <v>27</v>
      </c>
      <c r="AK16" s="14" t="s">
        <v>22</v>
      </c>
      <c r="AN16" s="15"/>
      <c r="AQ16" s="11"/>
      <c r="BS16" s="6" t="s">
        <v>3</v>
      </c>
    </row>
    <row r="17" spans="2:71" s="2" customFormat="1" ht="19.5" customHeight="1">
      <c r="B17" s="10"/>
      <c r="E17" s="15" t="s">
        <v>23</v>
      </c>
      <c r="AK17" s="14" t="s">
        <v>24</v>
      </c>
      <c r="AN17" s="15"/>
      <c r="AQ17" s="11"/>
      <c r="BS17" s="6" t="s">
        <v>28</v>
      </c>
    </row>
    <row r="18" spans="2:71" s="2" customFormat="1" ht="7.5" customHeight="1">
      <c r="B18" s="10"/>
      <c r="AQ18" s="11"/>
      <c r="BS18" s="6" t="s">
        <v>13</v>
      </c>
    </row>
    <row r="19" spans="2:71" s="2" customFormat="1" ht="15" customHeight="1">
      <c r="B19" s="10"/>
      <c r="D19" s="14" t="s">
        <v>29</v>
      </c>
      <c r="AK19" s="14" t="s">
        <v>22</v>
      </c>
      <c r="AN19" s="15"/>
      <c r="AQ19" s="11"/>
      <c r="BS19" s="6" t="s">
        <v>13</v>
      </c>
    </row>
    <row r="20" spans="2:43" s="2" customFormat="1" ht="19.5" customHeight="1">
      <c r="B20" s="10"/>
      <c r="E20" s="15" t="s">
        <v>23</v>
      </c>
      <c r="AK20" s="14" t="s">
        <v>24</v>
      </c>
      <c r="AN20" s="15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Q22" s="11"/>
    </row>
    <row r="23" spans="2:43" s="2" customFormat="1" ht="15" customHeight="1">
      <c r="B23" s="10"/>
      <c r="D23" s="17" t="s">
        <v>30</v>
      </c>
      <c r="AK23" s="149">
        <f>ROUNDUP($AG$87,1)</f>
        <v>0</v>
      </c>
      <c r="AL23" s="127"/>
      <c r="AM23" s="127"/>
      <c r="AN23" s="127"/>
      <c r="AO23" s="127"/>
      <c r="AQ23" s="11"/>
    </row>
    <row r="24" spans="2:43" s="2" customFormat="1" ht="15" customHeight="1">
      <c r="B24" s="10"/>
      <c r="D24" s="17" t="s">
        <v>31</v>
      </c>
      <c r="AK24" s="149">
        <f>ROUNDUP($AG$90,1)</f>
        <v>0</v>
      </c>
      <c r="AL24" s="127"/>
      <c r="AM24" s="127"/>
      <c r="AN24" s="127"/>
      <c r="AO24" s="127"/>
      <c r="AQ24" s="11"/>
    </row>
    <row r="25" spans="2:43" s="6" customFormat="1" ht="7.5" customHeight="1">
      <c r="B25" s="18"/>
      <c r="AQ25" s="19"/>
    </row>
    <row r="26" spans="2:43" s="6" customFormat="1" ht="27" customHeight="1">
      <c r="B26" s="18"/>
      <c r="D26" s="20" t="s">
        <v>32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50">
        <f>ROUNDUP($AK$23+$AK$24,1)</f>
        <v>0</v>
      </c>
      <c r="AL26" s="151"/>
      <c r="AM26" s="151"/>
      <c r="AN26" s="151"/>
      <c r="AO26" s="151"/>
      <c r="AQ26" s="19"/>
    </row>
    <row r="27" spans="2:43" s="6" customFormat="1" ht="7.5" customHeight="1">
      <c r="B27" s="18"/>
      <c r="AQ27" s="19"/>
    </row>
    <row r="28" spans="2:43" s="6" customFormat="1" ht="15" customHeight="1">
      <c r="B28" s="22"/>
      <c r="D28" s="23" t="s">
        <v>33</v>
      </c>
      <c r="F28" s="23" t="s">
        <v>34</v>
      </c>
      <c r="L28" s="142">
        <v>0.21</v>
      </c>
      <c r="M28" s="143"/>
      <c r="N28" s="143"/>
      <c r="O28" s="143"/>
      <c r="T28" s="25" t="s">
        <v>35</v>
      </c>
      <c r="W28" s="144">
        <f>ROUNDUP($AZ$87+SUM($CD$91:$CD$91),1)</f>
        <v>0</v>
      </c>
      <c r="X28" s="143"/>
      <c r="Y28" s="143"/>
      <c r="Z28" s="143"/>
      <c r="AA28" s="143"/>
      <c r="AB28" s="143"/>
      <c r="AC28" s="143"/>
      <c r="AD28" s="143"/>
      <c r="AE28" s="143"/>
      <c r="AK28" s="144">
        <f>ROUNDUP($AV$87+SUM($BY$91:$BY$91),1)</f>
        <v>0</v>
      </c>
      <c r="AL28" s="143"/>
      <c r="AM28" s="143"/>
      <c r="AN28" s="143"/>
      <c r="AO28" s="143"/>
      <c r="AQ28" s="26"/>
    </row>
    <row r="29" spans="2:43" s="6" customFormat="1" ht="15" customHeight="1">
      <c r="B29" s="22"/>
      <c r="F29" s="23" t="s">
        <v>36</v>
      </c>
      <c r="L29" s="142">
        <v>0.15</v>
      </c>
      <c r="M29" s="143"/>
      <c r="N29" s="143"/>
      <c r="O29" s="143"/>
      <c r="T29" s="25" t="s">
        <v>35</v>
      </c>
      <c r="W29" s="144">
        <f>ROUNDUP($BA$87+SUM($CE$91:$CE$91),1)</f>
        <v>0</v>
      </c>
      <c r="X29" s="143"/>
      <c r="Y29" s="143"/>
      <c r="Z29" s="143"/>
      <c r="AA29" s="143"/>
      <c r="AB29" s="143"/>
      <c r="AC29" s="143"/>
      <c r="AD29" s="143"/>
      <c r="AE29" s="143"/>
      <c r="AK29" s="144">
        <f>ROUNDUP($AW$87+SUM($BZ$91:$BZ$91),1)</f>
        <v>0</v>
      </c>
      <c r="AL29" s="143"/>
      <c r="AM29" s="143"/>
      <c r="AN29" s="143"/>
      <c r="AO29" s="143"/>
      <c r="AQ29" s="26"/>
    </row>
    <row r="30" spans="2:43" s="6" customFormat="1" ht="15" customHeight="1" hidden="1">
      <c r="B30" s="22"/>
      <c r="F30" s="23" t="s">
        <v>37</v>
      </c>
      <c r="L30" s="142">
        <v>0.21</v>
      </c>
      <c r="M30" s="143"/>
      <c r="N30" s="143"/>
      <c r="O30" s="143"/>
      <c r="T30" s="25" t="s">
        <v>35</v>
      </c>
      <c r="W30" s="144">
        <f>ROUNDUP($BB$87+SUM($CF$91:$CF$91),1)</f>
        <v>0</v>
      </c>
      <c r="X30" s="143"/>
      <c r="Y30" s="143"/>
      <c r="Z30" s="143"/>
      <c r="AA30" s="143"/>
      <c r="AB30" s="143"/>
      <c r="AC30" s="143"/>
      <c r="AD30" s="143"/>
      <c r="AE30" s="143"/>
      <c r="AK30" s="144">
        <v>0</v>
      </c>
      <c r="AL30" s="143"/>
      <c r="AM30" s="143"/>
      <c r="AN30" s="143"/>
      <c r="AO30" s="143"/>
      <c r="AQ30" s="26"/>
    </row>
    <row r="31" spans="2:43" s="6" customFormat="1" ht="15" customHeight="1" hidden="1">
      <c r="B31" s="22"/>
      <c r="F31" s="23" t="s">
        <v>38</v>
      </c>
      <c r="L31" s="142">
        <v>0.15</v>
      </c>
      <c r="M31" s="143"/>
      <c r="N31" s="143"/>
      <c r="O31" s="143"/>
      <c r="T31" s="25" t="s">
        <v>35</v>
      </c>
      <c r="W31" s="144">
        <f>ROUNDUP($BC$87+SUM($CG$91:$CG$91),1)</f>
        <v>0</v>
      </c>
      <c r="X31" s="143"/>
      <c r="Y31" s="143"/>
      <c r="Z31" s="143"/>
      <c r="AA31" s="143"/>
      <c r="AB31" s="143"/>
      <c r="AC31" s="143"/>
      <c r="AD31" s="143"/>
      <c r="AE31" s="143"/>
      <c r="AK31" s="144">
        <v>0</v>
      </c>
      <c r="AL31" s="143"/>
      <c r="AM31" s="143"/>
      <c r="AN31" s="143"/>
      <c r="AO31" s="143"/>
      <c r="AQ31" s="26"/>
    </row>
    <row r="32" spans="2:43" s="6" customFormat="1" ht="15" customHeight="1" hidden="1">
      <c r="B32" s="22"/>
      <c r="F32" s="23" t="s">
        <v>39</v>
      </c>
      <c r="L32" s="142">
        <v>0</v>
      </c>
      <c r="M32" s="143"/>
      <c r="N32" s="143"/>
      <c r="O32" s="143"/>
      <c r="T32" s="25" t="s">
        <v>35</v>
      </c>
      <c r="W32" s="144">
        <f>ROUNDUP($BD$87+SUM($CH$91:$CH$91),1)</f>
        <v>0</v>
      </c>
      <c r="X32" s="143"/>
      <c r="Y32" s="143"/>
      <c r="Z32" s="143"/>
      <c r="AA32" s="143"/>
      <c r="AB32" s="143"/>
      <c r="AC32" s="143"/>
      <c r="AD32" s="143"/>
      <c r="AE32" s="143"/>
      <c r="AK32" s="144">
        <v>0</v>
      </c>
      <c r="AL32" s="143"/>
      <c r="AM32" s="143"/>
      <c r="AN32" s="143"/>
      <c r="AO32" s="143"/>
      <c r="AQ32" s="26"/>
    </row>
    <row r="33" spans="2:43" s="6" customFormat="1" ht="7.5" customHeight="1">
      <c r="B33" s="18"/>
      <c r="AQ33" s="19"/>
    </row>
    <row r="34" spans="2:43" s="6" customFormat="1" ht="27" customHeight="1">
      <c r="B34" s="18"/>
      <c r="C34" s="27"/>
      <c r="D34" s="28" t="s">
        <v>40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 t="s">
        <v>41</v>
      </c>
      <c r="U34" s="29"/>
      <c r="V34" s="29"/>
      <c r="W34" s="29"/>
      <c r="X34" s="145" t="s">
        <v>42</v>
      </c>
      <c r="Y34" s="139"/>
      <c r="Z34" s="139"/>
      <c r="AA34" s="139"/>
      <c r="AB34" s="139"/>
      <c r="AC34" s="29"/>
      <c r="AD34" s="29"/>
      <c r="AE34" s="29"/>
      <c r="AF34" s="29"/>
      <c r="AG34" s="29"/>
      <c r="AH34" s="29"/>
      <c r="AI34" s="29"/>
      <c r="AJ34" s="29"/>
      <c r="AK34" s="146">
        <f>ROUNDUP(SUM($AK$26:$AK$32),1)</f>
        <v>0</v>
      </c>
      <c r="AL34" s="139"/>
      <c r="AM34" s="139"/>
      <c r="AN34" s="139"/>
      <c r="AO34" s="141"/>
      <c r="AP34" s="27"/>
      <c r="AQ34" s="19"/>
    </row>
    <row r="35" spans="2:43" s="6" customFormat="1" ht="15" customHeight="1">
      <c r="B35" s="18"/>
      <c r="AQ35" s="19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8"/>
      <c r="D49" s="31" t="s">
        <v>43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C49" s="31" t="s">
        <v>44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Q49" s="19"/>
    </row>
    <row r="50" spans="2:43" s="2" customFormat="1" ht="14.25" customHeight="1">
      <c r="B50" s="10"/>
      <c r="D50" s="34"/>
      <c r="Z50" s="35"/>
      <c r="AC50" s="34"/>
      <c r="AO50" s="35"/>
      <c r="AQ50" s="11"/>
    </row>
    <row r="51" spans="2:43" s="2" customFormat="1" ht="14.25" customHeight="1">
      <c r="B51" s="10"/>
      <c r="D51" s="34"/>
      <c r="Z51" s="35"/>
      <c r="AC51" s="34"/>
      <c r="AO51" s="35"/>
      <c r="AQ51" s="11"/>
    </row>
    <row r="52" spans="2:43" s="2" customFormat="1" ht="14.25" customHeight="1">
      <c r="B52" s="10"/>
      <c r="D52" s="34"/>
      <c r="Z52" s="35"/>
      <c r="AC52" s="34"/>
      <c r="AO52" s="35"/>
      <c r="AQ52" s="11"/>
    </row>
    <row r="53" spans="2:43" s="2" customFormat="1" ht="14.25" customHeight="1">
      <c r="B53" s="10"/>
      <c r="D53" s="34"/>
      <c r="Z53" s="35"/>
      <c r="AC53" s="34"/>
      <c r="AO53" s="35"/>
      <c r="AQ53" s="11"/>
    </row>
    <row r="54" spans="2:43" s="2" customFormat="1" ht="14.25" customHeight="1">
      <c r="B54" s="10"/>
      <c r="D54" s="34"/>
      <c r="Z54" s="35"/>
      <c r="AC54" s="34"/>
      <c r="AO54" s="35"/>
      <c r="AQ54" s="11"/>
    </row>
    <row r="55" spans="2:43" s="2" customFormat="1" ht="14.25" customHeight="1">
      <c r="B55" s="10"/>
      <c r="D55" s="34"/>
      <c r="Z55" s="35"/>
      <c r="AC55" s="34"/>
      <c r="AO55" s="35"/>
      <c r="AQ55" s="11"/>
    </row>
    <row r="56" spans="2:43" s="2" customFormat="1" ht="14.25" customHeight="1">
      <c r="B56" s="10"/>
      <c r="D56" s="34"/>
      <c r="Z56" s="35"/>
      <c r="AC56" s="34"/>
      <c r="AO56" s="35"/>
      <c r="AQ56" s="11"/>
    </row>
    <row r="57" spans="2:43" s="2" customFormat="1" ht="14.25" customHeight="1">
      <c r="B57" s="10"/>
      <c r="D57" s="34"/>
      <c r="Z57" s="35"/>
      <c r="AC57" s="34"/>
      <c r="AO57" s="35"/>
      <c r="AQ57" s="11"/>
    </row>
    <row r="58" spans="2:43" s="6" customFormat="1" ht="15.75" customHeight="1">
      <c r="B58" s="18"/>
      <c r="D58" s="36" t="s">
        <v>45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 t="s">
        <v>46</v>
      </c>
      <c r="S58" s="37"/>
      <c r="T58" s="37"/>
      <c r="U58" s="37"/>
      <c r="V58" s="37"/>
      <c r="W58" s="37"/>
      <c r="X58" s="37"/>
      <c r="Y58" s="37"/>
      <c r="Z58" s="39"/>
      <c r="AC58" s="36" t="s">
        <v>45</v>
      </c>
      <c r="AD58" s="37"/>
      <c r="AE58" s="37"/>
      <c r="AF58" s="37"/>
      <c r="AG58" s="37"/>
      <c r="AH58" s="37"/>
      <c r="AI58" s="37"/>
      <c r="AJ58" s="37"/>
      <c r="AK58" s="37"/>
      <c r="AL58" s="37"/>
      <c r="AM58" s="38" t="s">
        <v>46</v>
      </c>
      <c r="AN58" s="37"/>
      <c r="AO58" s="39"/>
      <c r="AQ58" s="19"/>
    </row>
    <row r="59" spans="2:43" s="2" customFormat="1" ht="14.25" customHeight="1">
      <c r="B59" s="10"/>
      <c r="AQ59" s="11"/>
    </row>
    <row r="60" spans="2:43" s="6" customFormat="1" ht="15.75" customHeight="1">
      <c r="B60" s="18"/>
      <c r="D60" s="31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C60" s="31" t="s">
        <v>48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  <c r="AQ60" s="19"/>
    </row>
    <row r="61" spans="2:43" s="2" customFormat="1" ht="14.25" customHeight="1">
      <c r="B61" s="10"/>
      <c r="D61" s="34"/>
      <c r="Z61" s="35"/>
      <c r="AC61" s="34"/>
      <c r="AO61" s="35"/>
      <c r="AQ61" s="11"/>
    </row>
    <row r="62" spans="2:43" s="2" customFormat="1" ht="14.25" customHeight="1">
      <c r="B62" s="10"/>
      <c r="D62" s="34"/>
      <c r="Z62" s="35"/>
      <c r="AC62" s="34"/>
      <c r="AO62" s="35"/>
      <c r="AQ62" s="11"/>
    </row>
    <row r="63" spans="2:43" s="2" customFormat="1" ht="14.25" customHeight="1">
      <c r="B63" s="10"/>
      <c r="D63" s="34"/>
      <c r="Z63" s="35"/>
      <c r="AC63" s="34"/>
      <c r="AO63" s="35"/>
      <c r="AQ63" s="11"/>
    </row>
    <row r="64" spans="2:43" s="2" customFormat="1" ht="14.25" customHeight="1">
      <c r="B64" s="10"/>
      <c r="D64" s="34"/>
      <c r="Z64" s="35"/>
      <c r="AC64" s="34"/>
      <c r="AO64" s="35"/>
      <c r="AQ64" s="11"/>
    </row>
    <row r="65" spans="2:43" s="2" customFormat="1" ht="14.25" customHeight="1">
      <c r="B65" s="10"/>
      <c r="D65" s="34"/>
      <c r="Z65" s="35"/>
      <c r="AC65" s="34"/>
      <c r="AO65" s="35"/>
      <c r="AQ65" s="11"/>
    </row>
    <row r="66" spans="2:43" s="2" customFormat="1" ht="14.25" customHeight="1">
      <c r="B66" s="10"/>
      <c r="D66" s="34"/>
      <c r="Z66" s="35"/>
      <c r="AC66" s="34"/>
      <c r="AO66" s="35"/>
      <c r="AQ66" s="11"/>
    </row>
    <row r="67" spans="2:43" s="2" customFormat="1" ht="14.25" customHeight="1">
      <c r="B67" s="10"/>
      <c r="D67" s="34"/>
      <c r="Z67" s="35"/>
      <c r="AC67" s="34"/>
      <c r="AO67" s="35"/>
      <c r="AQ67" s="11"/>
    </row>
    <row r="68" spans="2:43" s="2" customFormat="1" ht="14.25" customHeight="1">
      <c r="B68" s="10"/>
      <c r="D68" s="34"/>
      <c r="Z68" s="35"/>
      <c r="AC68" s="34"/>
      <c r="AO68" s="35"/>
      <c r="AQ68" s="11"/>
    </row>
    <row r="69" spans="2:43" s="6" customFormat="1" ht="15.75" customHeight="1">
      <c r="B69" s="18"/>
      <c r="D69" s="36" t="s">
        <v>45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 t="s">
        <v>46</v>
      </c>
      <c r="S69" s="37"/>
      <c r="T69" s="37"/>
      <c r="U69" s="37"/>
      <c r="V69" s="37"/>
      <c r="W69" s="37"/>
      <c r="X69" s="37"/>
      <c r="Y69" s="37"/>
      <c r="Z69" s="39"/>
      <c r="AC69" s="36" t="s">
        <v>45</v>
      </c>
      <c r="AD69" s="37"/>
      <c r="AE69" s="37"/>
      <c r="AF69" s="37"/>
      <c r="AG69" s="37"/>
      <c r="AH69" s="37"/>
      <c r="AI69" s="37"/>
      <c r="AJ69" s="37"/>
      <c r="AK69" s="37"/>
      <c r="AL69" s="37"/>
      <c r="AM69" s="38" t="s">
        <v>46</v>
      </c>
      <c r="AN69" s="37"/>
      <c r="AO69" s="39"/>
      <c r="AQ69" s="19"/>
    </row>
    <row r="70" spans="2:43" s="6" customFormat="1" ht="7.5" customHeight="1">
      <c r="B70" s="18"/>
      <c r="AQ70" s="19"/>
    </row>
    <row r="71" spans="2:43" s="6" customFormat="1" ht="7.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2"/>
    </row>
    <row r="75" spans="2:43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5"/>
    </row>
    <row r="76" spans="2:43" s="6" customFormat="1" ht="37.5" customHeight="1">
      <c r="B76" s="18"/>
      <c r="C76" s="147" t="s">
        <v>49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9"/>
    </row>
    <row r="77" spans="2:43" s="6" customFormat="1" ht="7.5" customHeight="1">
      <c r="B77" s="18"/>
      <c r="AQ77" s="19"/>
    </row>
    <row r="78" spans="2:43" s="13" customFormat="1" ht="27" customHeight="1">
      <c r="B78" s="46"/>
      <c r="C78" s="13" t="s">
        <v>12</v>
      </c>
      <c r="L78" s="133" t="str">
        <f>$K$6</f>
        <v>Stavební úpravy MZ v Novém Jičíně</v>
      </c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Q78" s="47"/>
    </row>
    <row r="79" spans="2:43" s="6" customFormat="1" ht="7.5" customHeight="1">
      <c r="B79" s="18"/>
      <c r="AQ79" s="19"/>
    </row>
    <row r="80" spans="2:43" s="6" customFormat="1" ht="15.75" customHeight="1">
      <c r="B80" s="18"/>
      <c r="C80" s="14" t="s">
        <v>15</v>
      </c>
      <c r="L80" s="48" t="str">
        <f>IF($K$8="","",$K$8)</f>
        <v>Nový Jičín, ul. Husova 13</v>
      </c>
      <c r="AI80" s="14" t="s">
        <v>17</v>
      </c>
      <c r="AM80" s="49" t="str">
        <f>IF($AN$8="","",$AN$8)</f>
        <v>03.09.2015</v>
      </c>
      <c r="AQ80" s="19"/>
    </row>
    <row r="81" spans="2:43" s="6" customFormat="1" ht="7.5" customHeight="1">
      <c r="B81" s="18"/>
      <c r="AQ81" s="19"/>
    </row>
    <row r="82" spans="2:56" s="6" customFormat="1" ht="18.75" customHeight="1">
      <c r="B82" s="18"/>
      <c r="C82" s="14" t="s">
        <v>21</v>
      </c>
      <c r="L82" s="15" t="str">
        <f>IF($E$11="","",$E$11)</f>
        <v> </v>
      </c>
      <c r="AI82" s="14" t="s">
        <v>27</v>
      </c>
      <c r="AM82" s="134" t="str">
        <f>IF($E$17="","",$E$17)</f>
        <v> </v>
      </c>
      <c r="AN82" s="123"/>
      <c r="AO82" s="123"/>
      <c r="AP82" s="123"/>
      <c r="AQ82" s="19"/>
      <c r="AS82" s="135" t="s">
        <v>50</v>
      </c>
      <c r="AT82" s="136"/>
      <c r="AU82" s="32"/>
      <c r="AV82" s="32"/>
      <c r="AW82" s="32"/>
      <c r="AX82" s="32"/>
      <c r="AY82" s="32"/>
      <c r="AZ82" s="32"/>
      <c r="BA82" s="32"/>
      <c r="BB82" s="32"/>
      <c r="BC82" s="32"/>
      <c r="BD82" s="33"/>
    </row>
    <row r="83" spans="2:56" s="6" customFormat="1" ht="15.75" customHeight="1">
      <c r="B83" s="18"/>
      <c r="C83" s="14" t="s">
        <v>25</v>
      </c>
      <c r="L83" s="15" t="str">
        <f>IF($E$14="","",$E$14)</f>
        <v>WINRO, s.r.o.</v>
      </c>
      <c r="AI83" s="14" t="s">
        <v>29</v>
      </c>
      <c r="AM83" s="134" t="str">
        <f>IF($E$20="","",$E$20)</f>
        <v> </v>
      </c>
      <c r="AN83" s="123"/>
      <c r="AO83" s="123"/>
      <c r="AP83" s="123"/>
      <c r="AQ83" s="19"/>
      <c r="AS83" s="137"/>
      <c r="AT83" s="123"/>
      <c r="BD83" s="50"/>
    </row>
    <row r="84" spans="2:56" s="6" customFormat="1" ht="12" customHeight="1">
      <c r="B84" s="18"/>
      <c r="AQ84" s="19"/>
      <c r="AS84" s="137"/>
      <c r="AT84" s="123"/>
      <c r="BD84" s="50"/>
    </row>
    <row r="85" spans="2:57" s="6" customFormat="1" ht="30" customHeight="1">
      <c r="B85" s="18"/>
      <c r="C85" s="138" t="s">
        <v>51</v>
      </c>
      <c r="D85" s="139"/>
      <c r="E85" s="139"/>
      <c r="F85" s="139"/>
      <c r="G85" s="139"/>
      <c r="H85" s="29"/>
      <c r="I85" s="140" t="s">
        <v>52</v>
      </c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40" t="s">
        <v>53</v>
      </c>
      <c r="AH85" s="139"/>
      <c r="AI85" s="139"/>
      <c r="AJ85" s="139"/>
      <c r="AK85" s="139"/>
      <c r="AL85" s="139"/>
      <c r="AM85" s="139"/>
      <c r="AN85" s="140" t="s">
        <v>54</v>
      </c>
      <c r="AO85" s="139"/>
      <c r="AP85" s="141"/>
      <c r="AQ85" s="19"/>
      <c r="AS85" s="51" t="s">
        <v>55</v>
      </c>
      <c r="AT85" s="52" t="s">
        <v>56</v>
      </c>
      <c r="AU85" s="52" t="s">
        <v>57</v>
      </c>
      <c r="AV85" s="52" t="s">
        <v>58</v>
      </c>
      <c r="AW85" s="52" t="s">
        <v>59</v>
      </c>
      <c r="AX85" s="52" t="s">
        <v>60</v>
      </c>
      <c r="AY85" s="52" t="s">
        <v>61</v>
      </c>
      <c r="AZ85" s="52" t="s">
        <v>62</v>
      </c>
      <c r="BA85" s="52" t="s">
        <v>63</v>
      </c>
      <c r="BB85" s="52" t="s">
        <v>64</v>
      </c>
      <c r="BC85" s="52" t="s">
        <v>65</v>
      </c>
      <c r="BD85" s="53" t="s">
        <v>66</v>
      </c>
      <c r="BE85" s="54"/>
    </row>
    <row r="86" spans="2:56" s="6" customFormat="1" ht="12" customHeight="1">
      <c r="B86" s="18"/>
      <c r="AQ86" s="19"/>
      <c r="AS86" s="55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3"/>
    </row>
    <row r="87" spans="2:76" s="13" customFormat="1" ht="33" customHeight="1">
      <c r="B87" s="46"/>
      <c r="C87" s="56" t="s">
        <v>67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122">
        <f>ROUNDUP($AG$88,1)</f>
        <v>0</v>
      </c>
      <c r="AH87" s="132"/>
      <c r="AI87" s="132"/>
      <c r="AJ87" s="132"/>
      <c r="AK87" s="132"/>
      <c r="AL87" s="132"/>
      <c r="AM87" s="132"/>
      <c r="AN87" s="122">
        <f>ROUNDUP(SUM($AG$87,$AT$87),1)</f>
        <v>0</v>
      </c>
      <c r="AO87" s="132"/>
      <c r="AP87" s="132"/>
      <c r="AQ87" s="47"/>
      <c r="AS87" s="57">
        <f>ROUNDUP($AS$88,1)</f>
        <v>0</v>
      </c>
      <c r="AT87" s="58">
        <f>ROUNDUP(SUM($AV$87:$AW$87),1)</f>
        <v>0</v>
      </c>
      <c r="AU87" s="59">
        <f>ROUNDUP($AU$88,5)</f>
        <v>105.02412</v>
      </c>
      <c r="AV87" s="58">
        <f>ROUNDUP($AZ$87*$L$28,1)</f>
        <v>0</v>
      </c>
      <c r="AW87" s="58">
        <f>ROUNDUP($BA$87*$L$29,1)</f>
        <v>0</v>
      </c>
      <c r="AX87" s="58">
        <f>ROUNDUP($BB$87*$L$28,1)</f>
        <v>0</v>
      </c>
      <c r="AY87" s="58">
        <f>ROUNDUP($BC$87*$L$29,1)</f>
        <v>0</v>
      </c>
      <c r="AZ87" s="58">
        <f>ROUNDUP($AZ$88,1)</f>
        <v>0</v>
      </c>
      <c r="BA87" s="58">
        <f>ROUNDUP($BA$88,1)</f>
        <v>0</v>
      </c>
      <c r="BB87" s="58">
        <f>ROUNDUP($BB$88,1)</f>
        <v>0</v>
      </c>
      <c r="BC87" s="58">
        <f>ROUNDUP($BC$88,1)</f>
        <v>0</v>
      </c>
      <c r="BD87" s="60">
        <f>ROUNDUP($BD$88,1)</f>
        <v>0</v>
      </c>
      <c r="BS87" s="13" t="s">
        <v>68</v>
      </c>
      <c r="BT87" s="13" t="s">
        <v>69</v>
      </c>
      <c r="BU87" s="61" t="s">
        <v>70</v>
      </c>
      <c r="BV87" s="13" t="s">
        <v>71</v>
      </c>
      <c r="BW87" s="13" t="s">
        <v>72</v>
      </c>
      <c r="BX87" s="13" t="s">
        <v>73</v>
      </c>
    </row>
    <row r="88" spans="1:76" s="62" customFormat="1" ht="28.5" customHeight="1">
      <c r="A88" s="116" t="s">
        <v>203</v>
      </c>
      <c r="B88" s="63"/>
      <c r="C88" s="64"/>
      <c r="D88" s="130" t="s">
        <v>74</v>
      </c>
      <c r="E88" s="131"/>
      <c r="F88" s="131"/>
      <c r="G88" s="131"/>
      <c r="H88" s="131"/>
      <c r="I88" s="64"/>
      <c r="J88" s="130" t="s">
        <v>75</v>
      </c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28">
        <f>'02Z1 - Oprava dvorní fasá...'!$M$27</f>
        <v>0</v>
      </c>
      <c r="AH88" s="129"/>
      <c r="AI88" s="129"/>
      <c r="AJ88" s="129"/>
      <c r="AK88" s="129"/>
      <c r="AL88" s="129"/>
      <c r="AM88" s="129"/>
      <c r="AN88" s="128">
        <f>ROUNDUP(SUM($AG$88,$AT$88),1)</f>
        <v>0</v>
      </c>
      <c r="AO88" s="129"/>
      <c r="AP88" s="129"/>
      <c r="AQ88" s="65"/>
      <c r="AS88" s="66">
        <f>'02Z1 - Oprava dvorní fasá...'!$M$25</f>
        <v>0</v>
      </c>
      <c r="AT88" s="67">
        <f>ROUNDUP(SUM($AV$88:$AW$88),1)</f>
        <v>0</v>
      </c>
      <c r="AU88" s="68">
        <f>'02Z1 - Oprava dvorní fasá...'!$W$119</f>
        <v>105.02412000000001</v>
      </c>
      <c r="AV88" s="67">
        <f>'02Z1 - Oprava dvorní fasá...'!$M$29</f>
        <v>0</v>
      </c>
      <c r="AW88" s="67">
        <f>'02Z1 - Oprava dvorní fasá...'!$M$30</f>
        <v>0</v>
      </c>
      <c r="AX88" s="67">
        <f>'02Z1 - Oprava dvorní fasá...'!$M$31</f>
        <v>0</v>
      </c>
      <c r="AY88" s="67">
        <f>'02Z1 - Oprava dvorní fasá...'!$M$32</f>
        <v>0</v>
      </c>
      <c r="AZ88" s="67">
        <f>'02Z1 - Oprava dvorní fasá...'!$H$29</f>
        <v>0</v>
      </c>
      <c r="BA88" s="67">
        <f>'02Z1 - Oprava dvorní fasá...'!$H$30</f>
        <v>0</v>
      </c>
      <c r="BB88" s="67">
        <f>'02Z1 - Oprava dvorní fasá...'!$H$31</f>
        <v>0</v>
      </c>
      <c r="BC88" s="67">
        <f>'02Z1 - Oprava dvorní fasá...'!$H$32</f>
        <v>0</v>
      </c>
      <c r="BD88" s="69">
        <f>'02Z1 - Oprava dvorní fasá...'!$H$33</f>
        <v>0</v>
      </c>
      <c r="BT88" s="62" t="s">
        <v>14</v>
      </c>
      <c r="BV88" s="62" t="s">
        <v>71</v>
      </c>
      <c r="BW88" s="62" t="s">
        <v>76</v>
      </c>
      <c r="BX88" s="62" t="s">
        <v>72</v>
      </c>
    </row>
    <row r="89" spans="2:43" s="2" customFormat="1" ht="14.25" customHeight="1">
      <c r="B89" s="10"/>
      <c r="AQ89" s="11"/>
    </row>
    <row r="90" spans="2:49" s="6" customFormat="1" ht="30.75" customHeight="1">
      <c r="B90" s="18"/>
      <c r="C90" s="56" t="s">
        <v>77</v>
      </c>
      <c r="AG90" s="122">
        <v>0</v>
      </c>
      <c r="AH90" s="123"/>
      <c r="AI90" s="123"/>
      <c r="AJ90" s="123"/>
      <c r="AK90" s="123"/>
      <c r="AL90" s="123"/>
      <c r="AM90" s="123"/>
      <c r="AN90" s="122">
        <v>0</v>
      </c>
      <c r="AO90" s="123"/>
      <c r="AP90" s="123"/>
      <c r="AQ90" s="19"/>
      <c r="AS90" s="51" t="s">
        <v>78</v>
      </c>
      <c r="AT90" s="52" t="s">
        <v>79</v>
      </c>
      <c r="AU90" s="52" t="s">
        <v>33</v>
      </c>
      <c r="AV90" s="53" t="s">
        <v>56</v>
      </c>
      <c r="AW90" s="54"/>
    </row>
    <row r="91" spans="2:48" s="6" customFormat="1" ht="12" customHeight="1">
      <c r="B91" s="18"/>
      <c r="AQ91" s="19"/>
      <c r="AS91" s="32"/>
      <c r="AT91" s="32"/>
      <c r="AU91" s="32"/>
      <c r="AV91" s="32"/>
    </row>
    <row r="92" spans="2:43" s="6" customFormat="1" ht="30.75" customHeight="1">
      <c r="B92" s="18"/>
      <c r="C92" s="70" t="s">
        <v>80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124">
        <f>ROUNDUP($AG$87+$AG$90,1)</f>
        <v>0</v>
      </c>
      <c r="AH92" s="125"/>
      <c r="AI92" s="125"/>
      <c r="AJ92" s="125"/>
      <c r="AK92" s="125"/>
      <c r="AL92" s="125"/>
      <c r="AM92" s="125"/>
      <c r="AN92" s="124">
        <f>ROUNDUP($AN$87+$AN$90,1)</f>
        <v>0</v>
      </c>
      <c r="AO92" s="125"/>
      <c r="AP92" s="125"/>
      <c r="AQ92" s="19"/>
    </row>
    <row r="93" spans="2:43" s="6" customFormat="1" ht="7.5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2"/>
    </row>
  </sheetData>
  <sheetProtection/>
  <mergeCells count="43">
    <mergeCell ref="C4:AP4"/>
    <mergeCell ref="K6:AO6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AG90:AM90"/>
    <mergeCell ref="AN90:AP90"/>
    <mergeCell ref="AG92:AM92"/>
    <mergeCell ref="AN92:AP92"/>
    <mergeCell ref="AR2:BE2"/>
    <mergeCell ref="AN88:AP88"/>
    <mergeCell ref="AG88:AM88"/>
    <mergeCell ref="AS82:AT84"/>
    <mergeCell ref="AN85:AP85"/>
    <mergeCell ref="C2:AP2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2Z1 - Oprava dvorní fasá...'!C2" tooltip="02Z1 - Oprava dvorní fasá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1"/>
      <c r="B1" s="118"/>
      <c r="C1" s="118"/>
      <c r="D1" s="119" t="s">
        <v>1</v>
      </c>
      <c r="E1" s="118"/>
      <c r="F1" s="120" t="s">
        <v>204</v>
      </c>
      <c r="G1" s="120"/>
      <c r="H1" s="155" t="s">
        <v>205</v>
      </c>
      <c r="I1" s="155"/>
      <c r="J1" s="155"/>
      <c r="K1" s="155"/>
      <c r="L1" s="120" t="s">
        <v>206</v>
      </c>
      <c r="M1" s="118"/>
      <c r="N1" s="118"/>
      <c r="O1" s="119" t="s">
        <v>81</v>
      </c>
      <c r="P1" s="118"/>
      <c r="Q1" s="118"/>
      <c r="R1" s="118"/>
      <c r="S1" s="120" t="s">
        <v>207</v>
      </c>
      <c r="T1" s="120"/>
      <c r="U1" s="121"/>
      <c r="V1" s="12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8" t="s">
        <v>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126" t="s">
        <v>5</v>
      </c>
      <c r="T2" s="127"/>
      <c r="U2" s="127"/>
      <c r="V2" s="127"/>
      <c r="W2" s="127"/>
      <c r="X2" s="127"/>
      <c r="Y2" s="127"/>
      <c r="Z2" s="127"/>
      <c r="AA2" s="127"/>
      <c r="AB2" s="127"/>
      <c r="AC2" s="127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82</v>
      </c>
    </row>
    <row r="4" spans="2:46" s="2" customFormat="1" ht="37.5" customHeight="1">
      <c r="B4" s="10"/>
      <c r="C4" s="147" t="s">
        <v>83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174" customFormat="1" ht="15.75" customHeight="1">
      <c r="B6" s="175"/>
      <c r="D6" s="176" t="s">
        <v>12</v>
      </c>
      <c r="F6" s="177" t="str">
        <f>'Rekapitulace stavby'!$K$6</f>
        <v>Stavební úpravy MZ v Novém Jičíně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R6" s="179"/>
    </row>
    <row r="7" spans="2:18" s="180" customFormat="1" ht="18.75" customHeight="1">
      <c r="B7" s="181"/>
      <c r="D7" s="182" t="s">
        <v>84</v>
      </c>
      <c r="F7" s="183" t="s">
        <v>75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R7" s="185"/>
    </row>
    <row r="8" spans="2:18" s="6" customFormat="1" ht="7.5" customHeight="1">
      <c r="B8" s="18"/>
      <c r="R8" s="19"/>
    </row>
    <row r="9" spans="2:18" s="6" customFormat="1" ht="15" customHeight="1">
      <c r="B9" s="18"/>
      <c r="D9" s="14" t="s">
        <v>15</v>
      </c>
      <c r="F9" s="15" t="s">
        <v>16</v>
      </c>
      <c r="M9" s="14" t="s">
        <v>17</v>
      </c>
      <c r="O9" s="167" t="str">
        <f>'Rekapitulace stavby'!$AN$8</f>
        <v>03.09.2015</v>
      </c>
      <c r="P9" s="123"/>
      <c r="R9" s="19"/>
    </row>
    <row r="10" spans="2:18" s="6" customFormat="1" ht="7.5" customHeight="1">
      <c r="B10" s="18"/>
      <c r="R10" s="19"/>
    </row>
    <row r="11" spans="2:18" s="6" customFormat="1" ht="15" customHeight="1">
      <c r="B11" s="18"/>
      <c r="D11" s="14" t="s">
        <v>21</v>
      </c>
      <c r="M11" s="14" t="s">
        <v>22</v>
      </c>
      <c r="O11" s="134">
        <f>IF('Rekapitulace stavby'!$AN$10="","",'Rekapitulace stavby'!$AN$10)</f>
      </c>
      <c r="P11" s="123"/>
      <c r="R11" s="19"/>
    </row>
    <row r="12" spans="2:18" s="6" customFormat="1" ht="18.75" customHeight="1">
      <c r="B12" s="18"/>
      <c r="E12" s="15" t="str">
        <f>IF('Rekapitulace stavby'!$E$11="","",'Rekapitulace stavby'!$E$11)</f>
        <v> </v>
      </c>
      <c r="M12" s="14" t="s">
        <v>24</v>
      </c>
      <c r="O12" s="134">
        <f>IF('Rekapitulace stavby'!$AN$11="","",'Rekapitulace stavby'!$AN$11)</f>
      </c>
      <c r="P12" s="123"/>
      <c r="R12" s="19"/>
    </row>
    <row r="13" spans="2:18" s="6" customFormat="1" ht="7.5" customHeight="1">
      <c r="B13" s="18"/>
      <c r="R13" s="19"/>
    </row>
    <row r="14" spans="2:18" s="6" customFormat="1" ht="15" customHeight="1">
      <c r="B14" s="18"/>
      <c r="D14" s="14" t="s">
        <v>25</v>
      </c>
      <c r="M14" s="14" t="s">
        <v>22</v>
      </c>
      <c r="O14" s="134"/>
      <c r="P14" s="123"/>
      <c r="R14" s="19"/>
    </row>
    <row r="15" spans="2:18" s="6" customFormat="1" ht="18.75" customHeight="1">
      <c r="B15" s="18"/>
      <c r="E15" s="15"/>
      <c r="M15" s="14" t="s">
        <v>24</v>
      </c>
      <c r="O15" s="134"/>
      <c r="P15" s="123"/>
      <c r="R15" s="19"/>
    </row>
    <row r="16" spans="2:18" s="6" customFormat="1" ht="7.5" customHeight="1">
      <c r="B16" s="18"/>
      <c r="R16" s="19"/>
    </row>
    <row r="17" spans="2:18" s="6" customFormat="1" ht="15" customHeight="1">
      <c r="B17" s="18"/>
      <c r="D17" s="14" t="s">
        <v>27</v>
      </c>
      <c r="M17" s="14" t="s">
        <v>22</v>
      </c>
      <c r="O17" s="134">
        <f>IF('Rekapitulace stavby'!$AN$16="","",'Rekapitulace stavby'!$AN$16)</f>
      </c>
      <c r="P17" s="123"/>
      <c r="R17" s="19"/>
    </row>
    <row r="18" spans="2:18" s="6" customFormat="1" ht="18.75" customHeight="1">
      <c r="B18" s="18"/>
      <c r="E18" s="15" t="str">
        <f>IF('Rekapitulace stavby'!$E$17="","",'Rekapitulace stavby'!$E$17)</f>
        <v> </v>
      </c>
      <c r="M18" s="14" t="s">
        <v>24</v>
      </c>
      <c r="O18" s="134">
        <f>IF('Rekapitulace stavby'!$AN$17="","",'Rekapitulace stavby'!$AN$17)</f>
      </c>
      <c r="P18" s="123"/>
      <c r="R18" s="19"/>
    </row>
    <row r="19" spans="2:18" s="6" customFormat="1" ht="7.5" customHeight="1">
      <c r="B19" s="18"/>
      <c r="R19" s="19"/>
    </row>
    <row r="20" spans="2:18" s="6" customFormat="1" ht="15" customHeight="1">
      <c r="B20" s="18"/>
      <c r="D20" s="14" t="s">
        <v>29</v>
      </c>
      <c r="M20" s="14" t="s">
        <v>22</v>
      </c>
      <c r="O20" s="134">
        <f>IF('Rekapitulace stavby'!$AN$19="","",'Rekapitulace stavby'!$AN$19)</f>
      </c>
      <c r="P20" s="123"/>
      <c r="R20" s="19"/>
    </row>
    <row r="21" spans="2:18" s="6" customFormat="1" ht="18.75" customHeight="1">
      <c r="B21" s="18"/>
      <c r="E21" s="15" t="str">
        <f>IF('Rekapitulace stavby'!$E$20="","",'Rekapitulace stavby'!$E$20)</f>
        <v> </v>
      </c>
      <c r="M21" s="14" t="s">
        <v>24</v>
      </c>
      <c r="O21" s="134">
        <f>IF('Rekapitulace stavby'!$AN$20="","",'Rekapitulace stavby'!$AN$20)</f>
      </c>
      <c r="P21" s="123"/>
      <c r="R21" s="19"/>
    </row>
    <row r="22" spans="2:18" s="6" customFormat="1" ht="7.5" customHeight="1">
      <c r="B22" s="18"/>
      <c r="R22" s="19"/>
    </row>
    <row r="23" spans="2:18" s="6" customFormat="1" ht="7.5" customHeight="1">
      <c r="B23" s="1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19"/>
    </row>
    <row r="24" spans="2:18" s="6" customFormat="1" ht="15" customHeight="1">
      <c r="B24" s="18"/>
      <c r="D24" s="71" t="s">
        <v>85</v>
      </c>
      <c r="M24" s="149">
        <f>$N$88</f>
        <v>0</v>
      </c>
      <c r="N24" s="123"/>
      <c r="O24" s="123"/>
      <c r="P24" s="123"/>
      <c r="R24" s="19"/>
    </row>
    <row r="25" spans="2:18" s="6" customFormat="1" ht="15" customHeight="1">
      <c r="B25" s="18"/>
      <c r="D25" s="17" t="s">
        <v>86</v>
      </c>
      <c r="M25" s="149">
        <f>$N$100</f>
        <v>0</v>
      </c>
      <c r="N25" s="123"/>
      <c r="O25" s="123"/>
      <c r="P25" s="123"/>
      <c r="R25" s="19"/>
    </row>
    <row r="26" spans="2:18" s="6" customFormat="1" ht="7.5" customHeight="1">
      <c r="B26" s="18"/>
      <c r="R26" s="19"/>
    </row>
    <row r="27" spans="2:18" s="6" customFormat="1" ht="26.25" customHeight="1">
      <c r="B27" s="18"/>
      <c r="D27" s="72" t="s">
        <v>32</v>
      </c>
      <c r="M27" s="173">
        <f>ROUNDUP($M$24+$M$25,1)</f>
        <v>0</v>
      </c>
      <c r="N27" s="123"/>
      <c r="O27" s="123"/>
      <c r="P27" s="123"/>
      <c r="R27" s="19"/>
    </row>
    <row r="28" spans="2:18" s="6" customFormat="1" ht="7.5" customHeight="1">
      <c r="B28" s="1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19"/>
    </row>
    <row r="29" spans="2:18" s="6" customFormat="1" ht="15" customHeight="1">
      <c r="B29" s="18"/>
      <c r="D29" s="23" t="s">
        <v>33</v>
      </c>
      <c r="E29" s="23" t="s">
        <v>34</v>
      </c>
      <c r="F29" s="24">
        <v>0.21</v>
      </c>
      <c r="G29" s="73" t="s">
        <v>35</v>
      </c>
      <c r="H29" s="172">
        <f>ROUNDUP((SUM($BE$100:$BE$101)+SUM($BE$119:$BE$155)),1)</f>
        <v>0</v>
      </c>
      <c r="I29" s="123"/>
      <c r="J29" s="123"/>
      <c r="M29" s="172">
        <f>ROUNDUP((SUM($BE$100:$BE$101)+SUM($BE$119:$BE$155))*$F$29,1)</f>
        <v>0</v>
      </c>
      <c r="N29" s="123"/>
      <c r="O29" s="123"/>
      <c r="P29" s="123"/>
      <c r="R29" s="19"/>
    </row>
    <row r="30" spans="2:18" s="6" customFormat="1" ht="15" customHeight="1">
      <c r="B30" s="18"/>
      <c r="E30" s="23" t="s">
        <v>36</v>
      </c>
      <c r="F30" s="24">
        <v>0.15</v>
      </c>
      <c r="G30" s="73" t="s">
        <v>35</v>
      </c>
      <c r="H30" s="172">
        <f>ROUNDUP((SUM($BF$100:$BF$101)+SUM($BF$119:$BF$155)),1)</f>
        <v>0</v>
      </c>
      <c r="I30" s="123"/>
      <c r="J30" s="123"/>
      <c r="M30" s="172">
        <f>ROUNDUP((SUM($BF$100:$BF$101)+SUM($BF$119:$BF$155))*$F$30,1)</f>
        <v>0</v>
      </c>
      <c r="N30" s="123"/>
      <c r="O30" s="123"/>
      <c r="P30" s="123"/>
      <c r="R30" s="19"/>
    </row>
    <row r="31" spans="2:18" s="6" customFormat="1" ht="15" customHeight="1" hidden="1">
      <c r="B31" s="18"/>
      <c r="E31" s="23" t="s">
        <v>37</v>
      </c>
      <c r="F31" s="24">
        <v>0.21</v>
      </c>
      <c r="G31" s="73" t="s">
        <v>35</v>
      </c>
      <c r="H31" s="172">
        <f>ROUNDUP((SUM($BG$100:$BG$101)+SUM($BG$119:$BG$155)),1)</f>
        <v>0</v>
      </c>
      <c r="I31" s="123"/>
      <c r="J31" s="123"/>
      <c r="M31" s="172">
        <v>0</v>
      </c>
      <c r="N31" s="123"/>
      <c r="O31" s="123"/>
      <c r="P31" s="123"/>
      <c r="R31" s="19"/>
    </row>
    <row r="32" spans="2:18" s="6" customFormat="1" ht="15" customHeight="1" hidden="1">
      <c r="B32" s="18"/>
      <c r="E32" s="23" t="s">
        <v>38</v>
      </c>
      <c r="F32" s="24">
        <v>0.15</v>
      </c>
      <c r="G32" s="73" t="s">
        <v>35</v>
      </c>
      <c r="H32" s="172">
        <f>ROUNDUP((SUM($BH$100:$BH$101)+SUM($BH$119:$BH$155)),1)</f>
        <v>0</v>
      </c>
      <c r="I32" s="123"/>
      <c r="J32" s="123"/>
      <c r="M32" s="172">
        <v>0</v>
      </c>
      <c r="N32" s="123"/>
      <c r="O32" s="123"/>
      <c r="P32" s="123"/>
      <c r="R32" s="19"/>
    </row>
    <row r="33" spans="2:18" s="6" customFormat="1" ht="15" customHeight="1" hidden="1">
      <c r="B33" s="18"/>
      <c r="E33" s="23" t="s">
        <v>39</v>
      </c>
      <c r="F33" s="24">
        <v>0</v>
      </c>
      <c r="G33" s="73" t="s">
        <v>35</v>
      </c>
      <c r="H33" s="172">
        <f>ROUNDUP((SUM($BI$100:$BI$101)+SUM($BI$119:$BI$155)),1)</f>
        <v>0</v>
      </c>
      <c r="I33" s="123"/>
      <c r="J33" s="123"/>
      <c r="M33" s="172">
        <v>0</v>
      </c>
      <c r="N33" s="123"/>
      <c r="O33" s="123"/>
      <c r="P33" s="123"/>
      <c r="R33" s="19"/>
    </row>
    <row r="34" spans="2:18" s="6" customFormat="1" ht="7.5" customHeight="1">
      <c r="B34" s="18"/>
      <c r="R34" s="19"/>
    </row>
    <row r="35" spans="2:18" s="6" customFormat="1" ht="26.25" customHeight="1">
      <c r="B35" s="18"/>
      <c r="C35" s="27"/>
      <c r="D35" s="28" t="s">
        <v>40</v>
      </c>
      <c r="E35" s="29"/>
      <c r="F35" s="29"/>
      <c r="G35" s="74" t="s">
        <v>41</v>
      </c>
      <c r="H35" s="30" t="s">
        <v>42</v>
      </c>
      <c r="I35" s="29"/>
      <c r="J35" s="29"/>
      <c r="K35" s="29"/>
      <c r="L35" s="146">
        <f>ROUNDUP(SUM($M$27:$M$33),1)</f>
        <v>0</v>
      </c>
      <c r="M35" s="139"/>
      <c r="N35" s="139"/>
      <c r="O35" s="139"/>
      <c r="P35" s="141"/>
      <c r="Q35" s="27"/>
      <c r="R35" s="19"/>
    </row>
    <row r="36" spans="2:18" s="6" customFormat="1" ht="15" customHeight="1">
      <c r="B36" s="18"/>
      <c r="R36" s="19"/>
    </row>
    <row r="37" spans="2:18" s="6" customFormat="1" ht="15" customHeight="1">
      <c r="B37" s="18"/>
      <c r="R37" s="19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8"/>
      <c r="D50" s="31" t="s">
        <v>43</v>
      </c>
      <c r="E50" s="32"/>
      <c r="F50" s="32"/>
      <c r="G50" s="32"/>
      <c r="H50" s="33"/>
      <c r="J50" s="31" t="s">
        <v>44</v>
      </c>
      <c r="K50" s="32"/>
      <c r="L50" s="32"/>
      <c r="M50" s="32"/>
      <c r="N50" s="32"/>
      <c r="O50" s="32"/>
      <c r="P50" s="33"/>
      <c r="R50" s="19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8"/>
      <c r="D59" s="36" t="s">
        <v>45</v>
      </c>
      <c r="E59" s="37"/>
      <c r="F59" s="37"/>
      <c r="G59" s="38" t="s">
        <v>46</v>
      </c>
      <c r="H59" s="39"/>
      <c r="J59" s="36" t="s">
        <v>45</v>
      </c>
      <c r="K59" s="37"/>
      <c r="L59" s="37"/>
      <c r="M59" s="37"/>
      <c r="N59" s="38" t="s">
        <v>46</v>
      </c>
      <c r="O59" s="37"/>
      <c r="P59" s="39"/>
      <c r="R59" s="19"/>
    </row>
    <row r="60" spans="2:18" s="2" customFormat="1" ht="14.25" customHeight="1">
      <c r="B60" s="10"/>
      <c r="R60" s="11"/>
    </row>
    <row r="61" spans="2:18" s="6" customFormat="1" ht="15.75" customHeight="1">
      <c r="B61" s="18"/>
      <c r="D61" s="31" t="s">
        <v>47</v>
      </c>
      <c r="E61" s="32"/>
      <c r="F61" s="32"/>
      <c r="G61" s="32"/>
      <c r="H61" s="33"/>
      <c r="J61" s="31" t="s">
        <v>48</v>
      </c>
      <c r="K61" s="32"/>
      <c r="L61" s="32"/>
      <c r="M61" s="32"/>
      <c r="N61" s="32"/>
      <c r="O61" s="32"/>
      <c r="P61" s="33"/>
      <c r="R61" s="19"/>
    </row>
    <row r="62" spans="2:18" s="2" customFormat="1" ht="14.25" customHeight="1">
      <c r="B62" s="10"/>
      <c r="D62" s="34"/>
      <c r="H62" s="35"/>
      <c r="J62" s="34"/>
      <c r="P62" s="35"/>
      <c r="R62" s="11"/>
    </row>
    <row r="63" spans="2:18" s="2" customFormat="1" ht="14.25" customHeight="1">
      <c r="B63" s="10"/>
      <c r="D63" s="34"/>
      <c r="H63" s="35"/>
      <c r="J63" s="34"/>
      <c r="P63" s="35"/>
      <c r="R63" s="11"/>
    </row>
    <row r="64" spans="2:18" s="2" customFormat="1" ht="14.25" customHeight="1">
      <c r="B64" s="10"/>
      <c r="D64" s="34"/>
      <c r="H64" s="35"/>
      <c r="J64" s="34"/>
      <c r="P64" s="35"/>
      <c r="R64" s="11"/>
    </row>
    <row r="65" spans="2:18" s="2" customFormat="1" ht="14.25" customHeight="1">
      <c r="B65" s="10"/>
      <c r="D65" s="34"/>
      <c r="H65" s="35"/>
      <c r="J65" s="34"/>
      <c r="P65" s="35"/>
      <c r="R65" s="11"/>
    </row>
    <row r="66" spans="2:18" s="2" customFormat="1" ht="14.25" customHeight="1">
      <c r="B66" s="10"/>
      <c r="D66" s="34"/>
      <c r="H66" s="35"/>
      <c r="J66" s="34"/>
      <c r="P66" s="35"/>
      <c r="R66" s="11"/>
    </row>
    <row r="67" spans="2:18" s="2" customFormat="1" ht="14.25" customHeight="1">
      <c r="B67" s="10"/>
      <c r="D67" s="34"/>
      <c r="H67" s="35"/>
      <c r="J67" s="34"/>
      <c r="P67" s="35"/>
      <c r="R67" s="11"/>
    </row>
    <row r="68" spans="2:18" s="2" customFormat="1" ht="14.25" customHeight="1">
      <c r="B68" s="10"/>
      <c r="D68" s="34"/>
      <c r="H68" s="35"/>
      <c r="J68" s="34"/>
      <c r="P68" s="35"/>
      <c r="R68" s="11"/>
    </row>
    <row r="69" spans="2:18" s="2" customFormat="1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8"/>
      <c r="D70" s="36" t="s">
        <v>45</v>
      </c>
      <c r="E70" s="37"/>
      <c r="F70" s="37"/>
      <c r="G70" s="38" t="s">
        <v>46</v>
      </c>
      <c r="H70" s="39"/>
      <c r="J70" s="36" t="s">
        <v>45</v>
      </c>
      <c r="K70" s="37"/>
      <c r="L70" s="37"/>
      <c r="M70" s="37"/>
      <c r="N70" s="38" t="s">
        <v>46</v>
      </c>
      <c r="O70" s="37"/>
      <c r="P70" s="39"/>
      <c r="R70" s="19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8"/>
      <c r="C76" s="147" t="s">
        <v>87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9"/>
    </row>
    <row r="77" spans="2:18" s="6" customFormat="1" ht="7.5" customHeight="1">
      <c r="B77" s="18"/>
      <c r="R77" s="19"/>
    </row>
    <row r="78" spans="2:18" s="6" customFormat="1" ht="15" customHeight="1">
      <c r="B78" s="18"/>
      <c r="C78" s="14" t="s">
        <v>12</v>
      </c>
      <c r="F78" s="166" t="str">
        <f>$F$6</f>
        <v>Stavební úpravy MZ v Novém Jičíně</v>
      </c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R78" s="19"/>
    </row>
    <row r="79" spans="2:18" s="6" customFormat="1" ht="15" customHeight="1">
      <c r="B79" s="18"/>
      <c r="C79" s="13" t="s">
        <v>84</v>
      </c>
      <c r="F79" s="133" t="str">
        <f>$F$7</f>
        <v>Oprava dvorní fasády v místě zatečení</v>
      </c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R79" s="19"/>
    </row>
    <row r="80" spans="2:18" s="6" customFormat="1" ht="7.5" customHeight="1">
      <c r="B80" s="18"/>
      <c r="R80" s="19"/>
    </row>
    <row r="81" spans="2:18" s="6" customFormat="1" ht="18.75" customHeight="1">
      <c r="B81" s="18"/>
      <c r="C81" s="14" t="s">
        <v>15</v>
      </c>
      <c r="F81" s="15" t="str">
        <f>$F$9</f>
        <v>Nový Jičín, ul. Husova 13</v>
      </c>
      <c r="K81" s="14" t="s">
        <v>17</v>
      </c>
      <c r="M81" s="167" t="str">
        <f>IF($O$9="","",$O$9)</f>
        <v>03.09.2015</v>
      </c>
      <c r="N81" s="123"/>
      <c r="O81" s="123"/>
      <c r="P81" s="123"/>
      <c r="R81" s="19"/>
    </row>
    <row r="82" spans="2:18" s="6" customFormat="1" ht="7.5" customHeight="1">
      <c r="B82" s="18"/>
      <c r="R82" s="19"/>
    </row>
    <row r="83" spans="2:18" s="6" customFormat="1" ht="15.75" customHeight="1">
      <c r="B83" s="18"/>
      <c r="C83" s="14" t="s">
        <v>21</v>
      </c>
      <c r="F83" s="15" t="str">
        <f>$E$12</f>
        <v> </v>
      </c>
      <c r="K83" s="14" t="s">
        <v>27</v>
      </c>
      <c r="M83" s="134" t="str">
        <f>$E$18</f>
        <v> </v>
      </c>
      <c r="N83" s="123"/>
      <c r="O83" s="123"/>
      <c r="P83" s="123"/>
      <c r="Q83" s="123"/>
      <c r="R83" s="19"/>
    </row>
    <row r="84" spans="2:18" s="6" customFormat="1" ht="15" customHeight="1">
      <c r="B84" s="18"/>
      <c r="C84" s="14" t="s">
        <v>25</v>
      </c>
      <c r="F84" s="15">
        <f>IF($E$15="","",$E$15)</f>
      </c>
      <c r="K84" s="14" t="s">
        <v>29</v>
      </c>
      <c r="M84" s="134" t="str">
        <f>$E$21</f>
        <v> </v>
      </c>
      <c r="N84" s="123"/>
      <c r="O84" s="123"/>
      <c r="P84" s="123"/>
      <c r="Q84" s="123"/>
      <c r="R84" s="19"/>
    </row>
    <row r="85" spans="2:18" s="6" customFormat="1" ht="11.25" customHeight="1">
      <c r="B85" s="18"/>
      <c r="R85" s="19"/>
    </row>
    <row r="86" spans="2:18" s="6" customFormat="1" ht="30" customHeight="1">
      <c r="B86" s="18"/>
      <c r="C86" s="171" t="s">
        <v>88</v>
      </c>
      <c r="D86" s="125"/>
      <c r="E86" s="125"/>
      <c r="F86" s="125"/>
      <c r="G86" s="125"/>
      <c r="H86" s="27"/>
      <c r="I86" s="27"/>
      <c r="J86" s="27"/>
      <c r="K86" s="27"/>
      <c r="L86" s="27"/>
      <c r="M86" s="27"/>
      <c r="N86" s="171" t="s">
        <v>89</v>
      </c>
      <c r="O86" s="123"/>
      <c r="P86" s="123"/>
      <c r="Q86" s="123"/>
      <c r="R86" s="19"/>
    </row>
    <row r="87" spans="2:18" s="6" customFormat="1" ht="11.25" customHeight="1">
      <c r="B87" s="18"/>
      <c r="R87" s="19"/>
    </row>
    <row r="88" spans="2:47" s="6" customFormat="1" ht="30" customHeight="1">
      <c r="B88" s="18"/>
      <c r="C88" s="56" t="s">
        <v>90</v>
      </c>
      <c r="N88" s="122">
        <f>ROUNDUP($N$119,1)</f>
        <v>0</v>
      </c>
      <c r="O88" s="123"/>
      <c r="P88" s="123"/>
      <c r="Q88" s="123"/>
      <c r="R88" s="19"/>
      <c r="AU88" s="6" t="s">
        <v>91</v>
      </c>
    </row>
    <row r="89" spans="2:18" s="61" customFormat="1" ht="25.5" customHeight="1">
      <c r="B89" s="75"/>
      <c r="D89" s="76" t="s">
        <v>92</v>
      </c>
      <c r="N89" s="168">
        <f>ROUNDUP($N$120,1)</f>
        <v>0</v>
      </c>
      <c r="O89" s="169"/>
      <c r="P89" s="169"/>
      <c r="Q89" s="169"/>
      <c r="R89" s="77"/>
    </row>
    <row r="90" spans="2:18" s="71" customFormat="1" ht="21" customHeight="1">
      <c r="B90" s="78"/>
      <c r="D90" s="79" t="s">
        <v>93</v>
      </c>
      <c r="N90" s="170">
        <f>ROUNDUP($N$121,1)</f>
        <v>0</v>
      </c>
      <c r="O90" s="169"/>
      <c r="P90" s="169"/>
      <c r="Q90" s="169"/>
      <c r="R90" s="80"/>
    </row>
    <row r="91" spans="2:18" s="71" customFormat="1" ht="21" customHeight="1">
      <c r="B91" s="78"/>
      <c r="D91" s="79" t="s">
        <v>94</v>
      </c>
      <c r="N91" s="170">
        <f>ROUNDUP($N$128,1)</f>
        <v>0</v>
      </c>
      <c r="O91" s="169"/>
      <c r="P91" s="169"/>
      <c r="Q91" s="169"/>
      <c r="R91" s="80"/>
    </row>
    <row r="92" spans="2:18" s="71" customFormat="1" ht="21" customHeight="1">
      <c r="B92" s="78"/>
      <c r="D92" s="79" t="s">
        <v>95</v>
      </c>
      <c r="N92" s="170">
        <f>ROUNDUP($N$130,1)</f>
        <v>0</v>
      </c>
      <c r="O92" s="169"/>
      <c r="P92" s="169"/>
      <c r="Q92" s="169"/>
      <c r="R92" s="80"/>
    </row>
    <row r="93" spans="2:18" s="71" customFormat="1" ht="21" customHeight="1">
      <c r="B93" s="78"/>
      <c r="D93" s="79" t="s">
        <v>96</v>
      </c>
      <c r="N93" s="170">
        <f>ROUNDUP($N$135,1)</f>
        <v>0</v>
      </c>
      <c r="O93" s="169"/>
      <c r="P93" s="169"/>
      <c r="Q93" s="169"/>
      <c r="R93" s="80"/>
    </row>
    <row r="94" spans="2:18" s="71" customFormat="1" ht="21" customHeight="1">
      <c r="B94" s="78"/>
      <c r="D94" s="79" t="s">
        <v>97</v>
      </c>
      <c r="N94" s="170">
        <f>ROUNDUP($N$140,1)</f>
        <v>0</v>
      </c>
      <c r="O94" s="169"/>
      <c r="P94" s="169"/>
      <c r="Q94" s="169"/>
      <c r="R94" s="80"/>
    </row>
    <row r="95" spans="2:18" s="61" customFormat="1" ht="25.5" customHeight="1">
      <c r="B95" s="75"/>
      <c r="D95" s="76" t="s">
        <v>98</v>
      </c>
      <c r="N95" s="168">
        <f>ROUNDUP($N$147,1)</f>
        <v>0</v>
      </c>
      <c r="O95" s="169"/>
      <c r="P95" s="169"/>
      <c r="Q95" s="169"/>
      <c r="R95" s="77"/>
    </row>
    <row r="96" spans="2:18" s="71" customFormat="1" ht="21" customHeight="1">
      <c r="B96" s="78"/>
      <c r="D96" s="79" t="s">
        <v>99</v>
      </c>
      <c r="N96" s="170">
        <f>ROUNDUP($N$148,1)</f>
        <v>0</v>
      </c>
      <c r="O96" s="169"/>
      <c r="P96" s="169"/>
      <c r="Q96" s="169"/>
      <c r="R96" s="80"/>
    </row>
    <row r="97" spans="2:18" s="61" customFormat="1" ht="25.5" customHeight="1">
      <c r="B97" s="75"/>
      <c r="D97" s="76" t="s">
        <v>100</v>
      </c>
      <c r="N97" s="168">
        <f>ROUNDUP($N$152,1)</f>
        <v>0</v>
      </c>
      <c r="O97" s="169"/>
      <c r="P97" s="169"/>
      <c r="Q97" s="169"/>
      <c r="R97" s="77"/>
    </row>
    <row r="98" spans="2:18" s="71" customFormat="1" ht="21" customHeight="1">
      <c r="B98" s="78"/>
      <c r="D98" s="79" t="s">
        <v>101</v>
      </c>
      <c r="N98" s="170">
        <f>ROUNDUP($N$153,1)</f>
        <v>0</v>
      </c>
      <c r="O98" s="169"/>
      <c r="P98" s="169"/>
      <c r="Q98" s="169"/>
      <c r="R98" s="80"/>
    </row>
    <row r="99" spans="2:18" s="6" customFormat="1" ht="22.5" customHeight="1">
      <c r="B99" s="18"/>
      <c r="R99" s="19"/>
    </row>
    <row r="100" spans="2:21" s="6" customFormat="1" ht="30" customHeight="1">
      <c r="B100" s="18"/>
      <c r="C100" s="56" t="s">
        <v>102</v>
      </c>
      <c r="N100" s="122">
        <v>0</v>
      </c>
      <c r="O100" s="123"/>
      <c r="P100" s="123"/>
      <c r="Q100" s="123"/>
      <c r="R100" s="19"/>
      <c r="T100" s="81"/>
      <c r="U100" s="82" t="s">
        <v>33</v>
      </c>
    </row>
    <row r="101" spans="2:18" s="6" customFormat="1" ht="18.75" customHeight="1">
      <c r="B101" s="18"/>
      <c r="R101" s="19"/>
    </row>
    <row r="102" spans="2:18" s="6" customFormat="1" ht="30" customHeight="1">
      <c r="B102" s="18"/>
      <c r="C102" s="70" t="s">
        <v>80</v>
      </c>
      <c r="D102" s="27"/>
      <c r="E102" s="27"/>
      <c r="F102" s="27"/>
      <c r="G102" s="27"/>
      <c r="H102" s="27"/>
      <c r="I102" s="27"/>
      <c r="J102" s="27"/>
      <c r="K102" s="27"/>
      <c r="L102" s="124">
        <f>ROUNDUP(SUM($N$88+$N$100),1)</f>
        <v>0</v>
      </c>
      <c r="M102" s="125"/>
      <c r="N102" s="125"/>
      <c r="O102" s="125"/>
      <c r="P102" s="125"/>
      <c r="Q102" s="125"/>
      <c r="R102" s="19"/>
    </row>
    <row r="103" spans="2:18" s="6" customFormat="1" ht="7.5" customHeight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2"/>
    </row>
    <row r="107" spans="2:18" s="6" customFormat="1" ht="7.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5"/>
    </row>
    <row r="108" spans="2:18" s="6" customFormat="1" ht="37.5" customHeight="1">
      <c r="B108" s="18"/>
      <c r="C108" s="147" t="s">
        <v>103</v>
      </c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9"/>
    </row>
    <row r="109" spans="2:18" s="6" customFormat="1" ht="7.5" customHeight="1">
      <c r="B109" s="18"/>
      <c r="R109" s="19"/>
    </row>
    <row r="110" spans="2:18" s="6" customFormat="1" ht="15" customHeight="1">
      <c r="B110" s="18"/>
      <c r="C110" s="14" t="s">
        <v>12</v>
      </c>
      <c r="F110" s="166" t="str">
        <f>$F$6</f>
        <v>Stavební úpravy MZ v Novém Jičíně</v>
      </c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R110" s="19"/>
    </row>
    <row r="111" spans="2:18" s="6" customFormat="1" ht="15" customHeight="1">
      <c r="B111" s="18"/>
      <c r="C111" s="13" t="s">
        <v>84</v>
      </c>
      <c r="F111" s="133" t="str">
        <f>$F$7</f>
        <v>Oprava dvorní fasády v místě zatečení</v>
      </c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R111" s="19"/>
    </row>
    <row r="112" spans="2:18" s="6" customFormat="1" ht="7.5" customHeight="1">
      <c r="B112" s="18"/>
      <c r="R112" s="19"/>
    </row>
    <row r="113" spans="2:18" s="6" customFormat="1" ht="18.75" customHeight="1">
      <c r="B113" s="18"/>
      <c r="C113" s="14" t="s">
        <v>15</v>
      </c>
      <c r="F113" s="15" t="str">
        <f>$F$9</f>
        <v>Nový Jičín, ul. Husova 13</v>
      </c>
      <c r="K113" s="14" t="s">
        <v>17</v>
      </c>
      <c r="M113" s="167" t="str">
        <f>IF($O$9="","",$O$9)</f>
        <v>03.09.2015</v>
      </c>
      <c r="N113" s="123"/>
      <c r="O113" s="123"/>
      <c r="P113" s="123"/>
      <c r="R113" s="19"/>
    </row>
    <row r="114" spans="2:18" s="6" customFormat="1" ht="7.5" customHeight="1">
      <c r="B114" s="18"/>
      <c r="R114" s="19"/>
    </row>
    <row r="115" spans="2:18" s="6" customFormat="1" ht="15.75" customHeight="1">
      <c r="B115" s="18"/>
      <c r="C115" s="14" t="s">
        <v>21</v>
      </c>
      <c r="F115" s="15" t="str">
        <f>$E$12</f>
        <v> </v>
      </c>
      <c r="K115" s="14" t="s">
        <v>27</v>
      </c>
      <c r="M115" s="134" t="str">
        <f>$E$18</f>
        <v> </v>
      </c>
      <c r="N115" s="123"/>
      <c r="O115" s="123"/>
      <c r="P115" s="123"/>
      <c r="Q115" s="123"/>
      <c r="R115" s="19"/>
    </row>
    <row r="116" spans="2:18" s="6" customFormat="1" ht="15" customHeight="1">
      <c r="B116" s="18"/>
      <c r="C116" s="14" t="s">
        <v>25</v>
      </c>
      <c r="F116" s="15">
        <f>IF($E$15="","",$E$15)</f>
      </c>
      <c r="K116" s="14" t="s">
        <v>29</v>
      </c>
      <c r="M116" s="134" t="str">
        <f>$E$21</f>
        <v> </v>
      </c>
      <c r="N116" s="123"/>
      <c r="O116" s="123"/>
      <c r="P116" s="123"/>
      <c r="Q116" s="123"/>
      <c r="R116" s="19"/>
    </row>
    <row r="117" spans="2:18" s="6" customFormat="1" ht="11.25" customHeight="1">
      <c r="B117" s="18"/>
      <c r="R117" s="19"/>
    </row>
    <row r="118" spans="2:27" s="83" customFormat="1" ht="30" customHeight="1">
      <c r="B118" s="84"/>
      <c r="C118" s="85" t="s">
        <v>104</v>
      </c>
      <c r="D118" s="86" t="s">
        <v>105</v>
      </c>
      <c r="E118" s="86" t="s">
        <v>51</v>
      </c>
      <c r="F118" s="163" t="s">
        <v>106</v>
      </c>
      <c r="G118" s="164"/>
      <c r="H118" s="164"/>
      <c r="I118" s="164"/>
      <c r="J118" s="86" t="s">
        <v>107</v>
      </c>
      <c r="K118" s="86" t="s">
        <v>108</v>
      </c>
      <c r="L118" s="163" t="s">
        <v>109</v>
      </c>
      <c r="M118" s="164"/>
      <c r="N118" s="163" t="s">
        <v>110</v>
      </c>
      <c r="O118" s="164"/>
      <c r="P118" s="164"/>
      <c r="Q118" s="165"/>
      <c r="R118" s="87"/>
      <c r="T118" s="51" t="s">
        <v>111</v>
      </c>
      <c r="U118" s="52" t="s">
        <v>33</v>
      </c>
      <c r="V118" s="52" t="s">
        <v>112</v>
      </c>
      <c r="W118" s="52" t="s">
        <v>113</v>
      </c>
      <c r="X118" s="52" t="s">
        <v>114</v>
      </c>
      <c r="Y118" s="52" t="s">
        <v>115</v>
      </c>
      <c r="Z118" s="52" t="s">
        <v>116</v>
      </c>
      <c r="AA118" s="53" t="s">
        <v>117</v>
      </c>
    </row>
    <row r="119" spans="2:63" s="6" customFormat="1" ht="30" customHeight="1">
      <c r="B119" s="18"/>
      <c r="C119" s="56" t="s">
        <v>85</v>
      </c>
      <c r="N119" s="159">
        <f>$BK$119</f>
        <v>0</v>
      </c>
      <c r="O119" s="123"/>
      <c r="P119" s="123"/>
      <c r="Q119" s="123"/>
      <c r="R119" s="19"/>
      <c r="T119" s="55"/>
      <c r="U119" s="32"/>
      <c r="V119" s="32"/>
      <c r="W119" s="88">
        <f>$W$120+$W$147+$W$152</f>
        <v>105.02412000000001</v>
      </c>
      <c r="X119" s="32"/>
      <c r="Y119" s="88">
        <f>$Y$120+$Y$147+$Y$152</f>
        <v>1.585645</v>
      </c>
      <c r="Z119" s="32"/>
      <c r="AA119" s="89">
        <f>$AA$120+$AA$147+$AA$152</f>
        <v>2.315</v>
      </c>
      <c r="AT119" s="6" t="s">
        <v>68</v>
      </c>
      <c r="AU119" s="6" t="s">
        <v>91</v>
      </c>
      <c r="BK119" s="90">
        <f>$BK$120+$BK$147+$BK$152</f>
        <v>0</v>
      </c>
    </row>
    <row r="120" spans="2:63" s="91" customFormat="1" ht="37.5" customHeight="1">
      <c r="B120" s="92"/>
      <c r="D120" s="93" t="s">
        <v>92</v>
      </c>
      <c r="N120" s="152">
        <f>$BK$120</f>
        <v>0</v>
      </c>
      <c r="O120" s="153"/>
      <c r="P120" s="153"/>
      <c r="Q120" s="153"/>
      <c r="R120" s="95"/>
      <c r="T120" s="96"/>
      <c r="W120" s="97">
        <f>$W$121+$W$128+$W$130+$W$135+$W$140</f>
        <v>93.23462</v>
      </c>
      <c r="Y120" s="97">
        <f>$Y$121+$Y$128+$Y$130+$Y$135+$Y$140</f>
        <v>1.010025</v>
      </c>
      <c r="AA120" s="98">
        <f>$AA$121+$AA$128+$AA$130+$AA$135+$AA$140</f>
        <v>2.315</v>
      </c>
      <c r="AR120" s="94" t="s">
        <v>14</v>
      </c>
      <c r="AT120" s="94" t="s">
        <v>68</v>
      </c>
      <c r="AU120" s="94" t="s">
        <v>69</v>
      </c>
      <c r="AY120" s="94" t="s">
        <v>118</v>
      </c>
      <c r="BK120" s="99">
        <f>$BK$121+$BK$128+$BK$130+$BK$135+$BK$140</f>
        <v>0</v>
      </c>
    </row>
    <row r="121" spans="2:63" s="91" customFormat="1" ht="21" customHeight="1">
      <c r="B121" s="92"/>
      <c r="D121" s="100" t="s">
        <v>93</v>
      </c>
      <c r="N121" s="154">
        <f>$BK$121</f>
        <v>0</v>
      </c>
      <c r="O121" s="153"/>
      <c r="P121" s="153"/>
      <c r="Q121" s="153"/>
      <c r="R121" s="95"/>
      <c r="T121" s="96"/>
      <c r="W121" s="97">
        <f>SUM($W$122:$W$127)</f>
        <v>55.465</v>
      </c>
      <c r="Y121" s="97">
        <f>SUM($Y$122:$Y$127)</f>
        <v>1.0095699999999999</v>
      </c>
      <c r="AA121" s="98">
        <f>SUM($AA$122:$AA$127)</f>
        <v>0</v>
      </c>
      <c r="AR121" s="94" t="s">
        <v>14</v>
      </c>
      <c r="AT121" s="94" t="s">
        <v>68</v>
      </c>
      <c r="AU121" s="94" t="s">
        <v>14</v>
      </c>
      <c r="AY121" s="94" t="s">
        <v>118</v>
      </c>
      <c r="BK121" s="99">
        <f>SUM($BK$122:$BK$127)</f>
        <v>0</v>
      </c>
    </row>
    <row r="122" spans="2:64" s="6" customFormat="1" ht="27" customHeight="1">
      <c r="B122" s="18"/>
      <c r="C122" s="101" t="s">
        <v>14</v>
      </c>
      <c r="D122" s="101" t="s">
        <v>119</v>
      </c>
      <c r="E122" s="102" t="s">
        <v>120</v>
      </c>
      <c r="F122" s="156" t="s">
        <v>121</v>
      </c>
      <c r="G122" s="157"/>
      <c r="H122" s="157"/>
      <c r="I122" s="157"/>
      <c r="J122" s="103" t="s">
        <v>122</v>
      </c>
      <c r="K122" s="104">
        <v>65</v>
      </c>
      <c r="L122" s="158">
        <v>0</v>
      </c>
      <c r="M122" s="157"/>
      <c r="N122" s="158">
        <f>ROUND($L$122*$K$122,2)</f>
        <v>0</v>
      </c>
      <c r="O122" s="157"/>
      <c r="P122" s="157"/>
      <c r="Q122" s="157"/>
      <c r="R122" s="19"/>
      <c r="T122" s="105"/>
      <c r="U122" s="25" t="s">
        <v>34</v>
      </c>
      <c r="V122" s="106">
        <v>0.177</v>
      </c>
      <c r="W122" s="106">
        <f>$V$122*$K$122</f>
        <v>11.504999999999999</v>
      </c>
      <c r="X122" s="106">
        <v>0.01146</v>
      </c>
      <c r="Y122" s="106">
        <f>$X$122*$K$122</f>
        <v>0.7449</v>
      </c>
      <c r="Z122" s="106">
        <v>0</v>
      </c>
      <c r="AA122" s="107">
        <f>$Z$122*$K$122</f>
        <v>0</v>
      </c>
      <c r="AR122" s="6" t="s">
        <v>123</v>
      </c>
      <c r="AT122" s="6" t="s">
        <v>119</v>
      </c>
      <c r="AU122" s="6" t="s">
        <v>82</v>
      </c>
      <c r="AY122" s="6" t="s">
        <v>118</v>
      </c>
      <c r="BE122" s="108">
        <f>IF($U$122="základní",$N$122,0)</f>
        <v>0</v>
      </c>
      <c r="BF122" s="108">
        <f>IF($U$122="snížená",$N$122,0)</f>
        <v>0</v>
      </c>
      <c r="BG122" s="108">
        <f>IF($U$122="zákl. přenesená",$N$122,0)</f>
        <v>0</v>
      </c>
      <c r="BH122" s="108">
        <f>IF($U$122="sníž. přenesená",$N$122,0)</f>
        <v>0</v>
      </c>
      <c r="BI122" s="108">
        <f>IF($U$122="nulová",$N$122,0)</f>
        <v>0</v>
      </c>
      <c r="BJ122" s="6" t="s">
        <v>14</v>
      </c>
      <c r="BK122" s="108">
        <f>ROUND($L$122*$K$122,2)</f>
        <v>0</v>
      </c>
      <c r="BL122" s="6" t="s">
        <v>123</v>
      </c>
    </row>
    <row r="123" spans="2:64" s="6" customFormat="1" ht="15.75" customHeight="1">
      <c r="B123" s="18"/>
      <c r="C123" s="101" t="s">
        <v>82</v>
      </c>
      <c r="D123" s="101" t="s">
        <v>119</v>
      </c>
      <c r="E123" s="102" t="s">
        <v>124</v>
      </c>
      <c r="F123" s="156" t="s">
        <v>125</v>
      </c>
      <c r="G123" s="157"/>
      <c r="H123" s="157"/>
      <c r="I123" s="157"/>
      <c r="J123" s="103" t="s">
        <v>122</v>
      </c>
      <c r="K123" s="104">
        <v>65</v>
      </c>
      <c r="L123" s="158">
        <v>0</v>
      </c>
      <c r="M123" s="157"/>
      <c r="N123" s="158">
        <f>ROUND($L$123*$K$123,2)</f>
        <v>0</v>
      </c>
      <c r="O123" s="157"/>
      <c r="P123" s="157"/>
      <c r="Q123" s="157"/>
      <c r="R123" s="19"/>
      <c r="T123" s="105"/>
      <c r="U123" s="25" t="s">
        <v>34</v>
      </c>
      <c r="V123" s="106">
        <v>0.074</v>
      </c>
      <c r="W123" s="106">
        <f>$V$123*$K$123</f>
        <v>4.81</v>
      </c>
      <c r="X123" s="106">
        <v>0.00047</v>
      </c>
      <c r="Y123" s="106">
        <f>$X$123*$K$123</f>
        <v>0.03055</v>
      </c>
      <c r="Z123" s="106">
        <v>0</v>
      </c>
      <c r="AA123" s="107">
        <f>$Z$123*$K$123</f>
        <v>0</v>
      </c>
      <c r="AR123" s="6" t="s">
        <v>123</v>
      </c>
      <c r="AT123" s="6" t="s">
        <v>119</v>
      </c>
      <c r="AU123" s="6" t="s">
        <v>82</v>
      </c>
      <c r="AY123" s="6" t="s">
        <v>118</v>
      </c>
      <c r="BE123" s="108">
        <f>IF($U$123="základní",$N$123,0)</f>
        <v>0</v>
      </c>
      <c r="BF123" s="108">
        <f>IF($U$123="snížená",$N$123,0)</f>
        <v>0</v>
      </c>
      <c r="BG123" s="108">
        <f>IF($U$123="zákl. přenesená",$N$123,0)</f>
        <v>0</v>
      </c>
      <c r="BH123" s="108">
        <f>IF($U$123="sníž. přenesená",$N$123,0)</f>
        <v>0</v>
      </c>
      <c r="BI123" s="108">
        <f>IF($U$123="nulová",$N$123,0)</f>
        <v>0</v>
      </c>
      <c r="BJ123" s="6" t="s">
        <v>14</v>
      </c>
      <c r="BK123" s="108">
        <f>ROUND($L$123*$K$123,2)</f>
        <v>0</v>
      </c>
      <c r="BL123" s="6" t="s">
        <v>123</v>
      </c>
    </row>
    <row r="124" spans="2:64" s="6" customFormat="1" ht="27" customHeight="1">
      <c r="B124" s="18"/>
      <c r="C124" s="101" t="s">
        <v>126</v>
      </c>
      <c r="D124" s="101" t="s">
        <v>119</v>
      </c>
      <c r="E124" s="102" t="s">
        <v>127</v>
      </c>
      <c r="F124" s="156" t="s">
        <v>128</v>
      </c>
      <c r="G124" s="157"/>
      <c r="H124" s="157"/>
      <c r="I124" s="157"/>
      <c r="J124" s="103" t="s">
        <v>122</v>
      </c>
      <c r="K124" s="104">
        <v>65</v>
      </c>
      <c r="L124" s="158">
        <v>0</v>
      </c>
      <c r="M124" s="157"/>
      <c r="N124" s="158">
        <f>ROUND($L$124*$K$124,2)</f>
        <v>0</v>
      </c>
      <c r="O124" s="157"/>
      <c r="P124" s="157"/>
      <c r="Q124" s="157"/>
      <c r="R124" s="19"/>
      <c r="T124" s="105"/>
      <c r="U124" s="25" t="s">
        <v>34</v>
      </c>
      <c r="V124" s="106">
        <v>0.272</v>
      </c>
      <c r="W124" s="106">
        <f>$V$124*$K$124</f>
        <v>17.68</v>
      </c>
      <c r="X124" s="106">
        <v>0.003</v>
      </c>
      <c r="Y124" s="106">
        <f>$X$124*$K$124</f>
        <v>0.195</v>
      </c>
      <c r="Z124" s="106">
        <v>0</v>
      </c>
      <c r="AA124" s="107">
        <f>$Z$124*$K$124</f>
        <v>0</v>
      </c>
      <c r="AR124" s="6" t="s">
        <v>123</v>
      </c>
      <c r="AT124" s="6" t="s">
        <v>119</v>
      </c>
      <c r="AU124" s="6" t="s">
        <v>82</v>
      </c>
      <c r="AY124" s="6" t="s">
        <v>118</v>
      </c>
      <c r="BE124" s="108">
        <f>IF($U$124="základní",$N$124,0)</f>
        <v>0</v>
      </c>
      <c r="BF124" s="108">
        <f>IF($U$124="snížená",$N$124,0)</f>
        <v>0</v>
      </c>
      <c r="BG124" s="108">
        <f>IF($U$124="zákl. přenesená",$N$124,0)</f>
        <v>0</v>
      </c>
      <c r="BH124" s="108">
        <f>IF($U$124="sníž. přenesená",$N$124,0)</f>
        <v>0</v>
      </c>
      <c r="BI124" s="108">
        <f>IF($U$124="nulová",$N$124,0)</f>
        <v>0</v>
      </c>
      <c r="BJ124" s="6" t="s">
        <v>14</v>
      </c>
      <c r="BK124" s="108">
        <f>ROUND($L$124*$K$124,2)</f>
        <v>0</v>
      </c>
      <c r="BL124" s="6" t="s">
        <v>123</v>
      </c>
    </row>
    <row r="125" spans="2:64" s="6" customFormat="1" ht="27" customHeight="1">
      <c r="B125" s="18"/>
      <c r="C125" s="101" t="s">
        <v>123</v>
      </c>
      <c r="D125" s="101" t="s">
        <v>119</v>
      </c>
      <c r="E125" s="102" t="s">
        <v>129</v>
      </c>
      <c r="F125" s="156" t="s">
        <v>130</v>
      </c>
      <c r="G125" s="157"/>
      <c r="H125" s="157"/>
      <c r="I125" s="157"/>
      <c r="J125" s="103" t="s">
        <v>122</v>
      </c>
      <c r="K125" s="104">
        <v>65</v>
      </c>
      <c r="L125" s="158">
        <v>0</v>
      </c>
      <c r="M125" s="157"/>
      <c r="N125" s="158">
        <f>ROUND($L$125*$K$125,2)</f>
        <v>0</v>
      </c>
      <c r="O125" s="157"/>
      <c r="P125" s="157"/>
      <c r="Q125" s="157"/>
      <c r="R125" s="19"/>
      <c r="T125" s="105"/>
      <c r="U125" s="25" t="s">
        <v>34</v>
      </c>
      <c r="V125" s="106">
        <v>0.19</v>
      </c>
      <c r="W125" s="106">
        <f>$V$125*$K$125</f>
        <v>12.35</v>
      </c>
      <c r="X125" s="106">
        <v>0.0006</v>
      </c>
      <c r="Y125" s="106">
        <f>$X$125*$K$125</f>
        <v>0.039</v>
      </c>
      <c r="Z125" s="106">
        <v>0</v>
      </c>
      <c r="AA125" s="107">
        <f>$Z$125*$K$125</f>
        <v>0</v>
      </c>
      <c r="AR125" s="6" t="s">
        <v>123</v>
      </c>
      <c r="AT125" s="6" t="s">
        <v>119</v>
      </c>
      <c r="AU125" s="6" t="s">
        <v>82</v>
      </c>
      <c r="AY125" s="6" t="s">
        <v>118</v>
      </c>
      <c r="BE125" s="108">
        <f>IF($U$125="základní",$N$125,0)</f>
        <v>0</v>
      </c>
      <c r="BF125" s="108">
        <f>IF($U$125="snížená",$N$125,0)</f>
        <v>0</v>
      </c>
      <c r="BG125" s="108">
        <f>IF($U$125="zákl. přenesená",$N$125,0)</f>
        <v>0</v>
      </c>
      <c r="BH125" s="108">
        <f>IF($U$125="sníž. přenesená",$N$125,0)</f>
        <v>0</v>
      </c>
      <c r="BI125" s="108">
        <f>IF($U$125="nulová",$N$125,0)</f>
        <v>0</v>
      </c>
      <c r="BJ125" s="6" t="s">
        <v>14</v>
      </c>
      <c r="BK125" s="108">
        <f>ROUND($L$125*$K$125,2)</f>
        <v>0</v>
      </c>
      <c r="BL125" s="6" t="s">
        <v>123</v>
      </c>
    </row>
    <row r="126" spans="2:64" s="6" customFormat="1" ht="27" customHeight="1">
      <c r="B126" s="18"/>
      <c r="C126" s="101" t="s">
        <v>131</v>
      </c>
      <c r="D126" s="101" t="s">
        <v>119</v>
      </c>
      <c r="E126" s="102" t="s">
        <v>132</v>
      </c>
      <c r="F126" s="156" t="s">
        <v>133</v>
      </c>
      <c r="G126" s="157"/>
      <c r="H126" s="157"/>
      <c r="I126" s="157"/>
      <c r="J126" s="103" t="s">
        <v>134</v>
      </c>
      <c r="K126" s="104">
        <v>1</v>
      </c>
      <c r="L126" s="158">
        <v>0</v>
      </c>
      <c r="M126" s="157"/>
      <c r="N126" s="158">
        <f>ROUND($L$126*$K$126,2)</f>
        <v>0</v>
      </c>
      <c r="O126" s="157"/>
      <c r="P126" s="157"/>
      <c r="Q126" s="157"/>
      <c r="R126" s="19"/>
      <c r="T126" s="105"/>
      <c r="U126" s="25" t="s">
        <v>34</v>
      </c>
      <c r="V126" s="106">
        <v>0.02</v>
      </c>
      <c r="W126" s="106">
        <f>$V$126*$K$126</f>
        <v>0.02</v>
      </c>
      <c r="X126" s="106">
        <v>0.00012</v>
      </c>
      <c r="Y126" s="106">
        <f>$X$126*$K$126</f>
        <v>0.00012</v>
      </c>
      <c r="Z126" s="106">
        <v>0</v>
      </c>
      <c r="AA126" s="107">
        <f>$Z$126*$K$126</f>
        <v>0</v>
      </c>
      <c r="AR126" s="6" t="s">
        <v>123</v>
      </c>
      <c r="AT126" s="6" t="s">
        <v>119</v>
      </c>
      <c r="AU126" s="6" t="s">
        <v>82</v>
      </c>
      <c r="AY126" s="6" t="s">
        <v>118</v>
      </c>
      <c r="BE126" s="108">
        <f>IF($U$126="základní",$N$126,0)</f>
        <v>0</v>
      </c>
      <c r="BF126" s="108">
        <f>IF($U$126="snížená",$N$126,0)</f>
        <v>0</v>
      </c>
      <c r="BG126" s="108">
        <f>IF($U$126="zákl. přenesená",$N$126,0)</f>
        <v>0</v>
      </c>
      <c r="BH126" s="108">
        <f>IF($U$126="sníž. přenesená",$N$126,0)</f>
        <v>0</v>
      </c>
      <c r="BI126" s="108">
        <f>IF($U$126="nulová",$N$126,0)</f>
        <v>0</v>
      </c>
      <c r="BJ126" s="6" t="s">
        <v>14</v>
      </c>
      <c r="BK126" s="108">
        <f>ROUND($L$126*$K$126,2)</f>
        <v>0</v>
      </c>
      <c r="BL126" s="6" t="s">
        <v>123</v>
      </c>
    </row>
    <row r="127" spans="2:64" s="6" customFormat="1" ht="15.75" customHeight="1">
      <c r="B127" s="18"/>
      <c r="C127" s="101" t="s">
        <v>135</v>
      </c>
      <c r="D127" s="101" t="s">
        <v>119</v>
      </c>
      <c r="E127" s="102" t="s">
        <v>136</v>
      </c>
      <c r="F127" s="156" t="s">
        <v>137</v>
      </c>
      <c r="G127" s="157"/>
      <c r="H127" s="157"/>
      <c r="I127" s="157"/>
      <c r="J127" s="103" t="s">
        <v>122</v>
      </c>
      <c r="K127" s="104">
        <v>65</v>
      </c>
      <c r="L127" s="158">
        <v>0</v>
      </c>
      <c r="M127" s="157"/>
      <c r="N127" s="158">
        <f>ROUND($L$127*$K$127,2)</f>
        <v>0</v>
      </c>
      <c r="O127" s="157"/>
      <c r="P127" s="157"/>
      <c r="Q127" s="157"/>
      <c r="R127" s="19"/>
      <c r="T127" s="105"/>
      <c r="U127" s="25" t="s">
        <v>34</v>
      </c>
      <c r="V127" s="106">
        <v>0.14</v>
      </c>
      <c r="W127" s="106">
        <f>$V$127*$K$127</f>
        <v>9.100000000000001</v>
      </c>
      <c r="X127" s="106">
        <v>0</v>
      </c>
      <c r="Y127" s="106">
        <f>$X$127*$K$127</f>
        <v>0</v>
      </c>
      <c r="Z127" s="106">
        <v>0</v>
      </c>
      <c r="AA127" s="107">
        <f>$Z$127*$K$127</f>
        <v>0</v>
      </c>
      <c r="AR127" s="6" t="s">
        <v>123</v>
      </c>
      <c r="AT127" s="6" t="s">
        <v>119</v>
      </c>
      <c r="AU127" s="6" t="s">
        <v>82</v>
      </c>
      <c r="AY127" s="6" t="s">
        <v>118</v>
      </c>
      <c r="BE127" s="108">
        <f>IF($U$127="základní",$N$127,0)</f>
        <v>0</v>
      </c>
      <c r="BF127" s="108">
        <f>IF($U$127="snížená",$N$127,0)</f>
        <v>0</v>
      </c>
      <c r="BG127" s="108">
        <f>IF($U$127="zákl. přenesená",$N$127,0)</f>
        <v>0</v>
      </c>
      <c r="BH127" s="108">
        <f>IF($U$127="sníž. přenesená",$N$127,0)</f>
        <v>0</v>
      </c>
      <c r="BI127" s="108">
        <f>IF($U$127="nulová",$N$127,0)</f>
        <v>0</v>
      </c>
      <c r="BJ127" s="6" t="s">
        <v>14</v>
      </c>
      <c r="BK127" s="108">
        <f>ROUND($L$127*$K$127,2)</f>
        <v>0</v>
      </c>
      <c r="BL127" s="6" t="s">
        <v>123</v>
      </c>
    </row>
    <row r="128" spans="2:63" s="91" customFormat="1" ht="30.75" customHeight="1">
      <c r="B128" s="92"/>
      <c r="D128" s="100" t="s">
        <v>94</v>
      </c>
      <c r="N128" s="154">
        <f>$BK$128</f>
        <v>0</v>
      </c>
      <c r="O128" s="153"/>
      <c r="P128" s="153"/>
      <c r="Q128" s="153"/>
      <c r="R128" s="95"/>
      <c r="T128" s="96"/>
      <c r="W128" s="97">
        <f>$W$129</f>
        <v>0</v>
      </c>
      <c r="Y128" s="97">
        <f>$Y$129</f>
        <v>0</v>
      </c>
      <c r="AA128" s="98">
        <f>$AA$129</f>
        <v>0</v>
      </c>
      <c r="AR128" s="94" t="s">
        <v>14</v>
      </c>
      <c r="AT128" s="94" t="s">
        <v>68</v>
      </c>
      <c r="AU128" s="94" t="s">
        <v>14</v>
      </c>
      <c r="AY128" s="94" t="s">
        <v>118</v>
      </c>
      <c r="BK128" s="99">
        <f>$BK$129</f>
        <v>0</v>
      </c>
    </row>
    <row r="129" spans="2:64" s="6" customFormat="1" ht="15.75" customHeight="1">
      <c r="B129" s="18"/>
      <c r="C129" s="101" t="s">
        <v>138</v>
      </c>
      <c r="D129" s="101" t="s">
        <v>119</v>
      </c>
      <c r="E129" s="102" t="s">
        <v>139</v>
      </c>
      <c r="F129" s="156" t="s">
        <v>140</v>
      </c>
      <c r="G129" s="157"/>
      <c r="H129" s="157"/>
      <c r="I129" s="157"/>
      <c r="J129" s="103" t="s">
        <v>134</v>
      </c>
      <c r="K129" s="104">
        <v>1</v>
      </c>
      <c r="L129" s="158">
        <v>0</v>
      </c>
      <c r="M129" s="157"/>
      <c r="N129" s="158">
        <f>ROUND($L$129*$K$129,2)</f>
        <v>0</v>
      </c>
      <c r="O129" s="157"/>
      <c r="P129" s="157"/>
      <c r="Q129" s="157"/>
      <c r="R129" s="19"/>
      <c r="T129" s="105"/>
      <c r="U129" s="25" t="s">
        <v>34</v>
      </c>
      <c r="V129" s="106">
        <v>0</v>
      </c>
      <c r="W129" s="106">
        <f>$V$129*$K$129</f>
        <v>0</v>
      </c>
      <c r="X129" s="106">
        <v>0</v>
      </c>
      <c r="Y129" s="106">
        <f>$X$129*$K$129</f>
        <v>0</v>
      </c>
      <c r="Z129" s="106">
        <v>0</v>
      </c>
      <c r="AA129" s="107">
        <f>$Z$129*$K$129</f>
        <v>0</v>
      </c>
      <c r="AR129" s="6" t="s">
        <v>123</v>
      </c>
      <c r="AT129" s="6" t="s">
        <v>119</v>
      </c>
      <c r="AU129" s="6" t="s">
        <v>82</v>
      </c>
      <c r="AY129" s="6" t="s">
        <v>118</v>
      </c>
      <c r="BE129" s="108">
        <f>IF($U$129="základní",$N$129,0)</f>
        <v>0</v>
      </c>
      <c r="BF129" s="108">
        <f>IF($U$129="snížená",$N$129,0)</f>
        <v>0</v>
      </c>
      <c r="BG129" s="108">
        <f>IF($U$129="zákl. přenesená",$N$129,0)</f>
        <v>0</v>
      </c>
      <c r="BH129" s="108">
        <f>IF($U$129="sníž. přenesená",$N$129,0)</f>
        <v>0</v>
      </c>
      <c r="BI129" s="108">
        <f>IF($U$129="nulová",$N$129,0)</f>
        <v>0</v>
      </c>
      <c r="BJ129" s="6" t="s">
        <v>14</v>
      </c>
      <c r="BK129" s="108">
        <f>ROUND($L$129*$K$129,2)</f>
        <v>0</v>
      </c>
      <c r="BL129" s="6" t="s">
        <v>123</v>
      </c>
    </row>
    <row r="130" spans="2:63" s="91" customFormat="1" ht="30.75" customHeight="1">
      <c r="B130" s="92"/>
      <c r="D130" s="100" t="s">
        <v>95</v>
      </c>
      <c r="N130" s="154">
        <f>$BK$130</f>
        <v>0</v>
      </c>
      <c r="O130" s="153"/>
      <c r="P130" s="153"/>
      <c r="Q130" s="153"/>
      <c r="R130" s="95"/>
      <c r="T130" s="96"/>
      <c r="W130" s="97">
        <f>SUM($W$131:$W$134)</f>
        <v>11.635000000000002</v>
      </c>
      <c r="Y130" s="97">
        <f>SUM($Y$131:$Y$134)</f>
        <v>0</v>
      </c>
      <c r="AA130" s="98">
        <f>SUM($AA$131:$AA$134)</f>
        <v>0</v>
      </c>
      <c r="AR130" s="94" t="s">
        <v>14</v>
      </c>
      <c r="AT130" s="94" t="s">
        <v>68</v>
      </c>
      <c r="AU130" s="94" t="s">
        <v>14</v>
      </c>
      <c r="AY130" s="94" t="s">
        <v>118</v>
      </c>
      <c r="BK130" s="99">
        <f>SUM($BK$131:$BK$134)</f>
        <v>0</v>
      </c>
    </row>
    <row r="131" spans="2:64" s="6" customFormat="1" ht="15.75" customHeight="1">
      <c r="B131" s="18"/>
      <c r="C131" s="101" t="s">
        <v>141</v>
      </c>
      <c r="D131" s="101" t="s">
        <v>119</v>
      </c>
      <c r="E131" s="102" t="s">
        <v>142</v>
      </c>
      <c r="F131" s="156" t="s">
        <v>143</v>
      </c>
      <c r="G131" s="157"/>
      <c r="H131" s="157"/>
      <c r="I131" s="157"/>
      <c r="J131" s="103" t="s">
        <v>134</v>
      </c>
      <c r="K131" s="104">
        <v>1</v>
      </c>
      <c r="L131" s="158">
        <v>0</v>
      </c>
      <c r="M131" s="157"/>
      <c r="N131" s="158">
        <f>ROUND($L$131*$K$131,2)</f>
        <v>0</v>
      </c>
      <c r="O131" s="157"/>
      <c r="P131" s="157"/>
      <c r="Q131" s="157"/>
      <c r="R131" s="19"/>
      <c r="T131" s="105"/>
      <c r="U131" s="25" t="s">
        <v>34</v>
      </c>
      <c r="V131" s="106">
        <v>0</v>
      </c>
      <c r="W131" s="106">
        <f>$V$131*$K$131</f>
        <v>0</v>
      </c>
      <c r="X131" s="106">
        <v>0</v>
      </c>
      <c r="Y131" s="106">
        <f>$X$131*$K$131</f>
        <v>0</v>
      </c>
      <c r="Z131" s="106">
        <v>0</v>
      </c>
      <c r="AA131" s="107">
        <f>$Z$131*$K$131</f>
        <v>0</v>
      </c>
      <c r="AR131" s="6" t="s">
        <v>123</v>
      </c>
      <c r="AT131" s="6" t="s">
        <v>119</v>
      </c>
      <c r="AU131" s="6" t="s">
        <v>82</v>
      </c>
      <c r="AY131" s="6" t="s">
        <v>118</v>
      </c>
      <c r="BE131" s="108">
        <f>IF($U$131="základní",$N$131,0)</f>
        <v>0</v>
      </c>
      <c r="BF131" s="108">
        <f>IF($U$131="snížená",$N$131,0)</f>
        <v>0</v>
      </c>
      <c r="BG131" s="108">
        <f>IF($U$131="zákl. přenesená",$N$131,0)</f>
        <v>0</v>
      </c>
      <c r="BH131" s="108">
        <f>IF($U$131="sníž. přenesená",$N$131,0)</f>
        <v>0</v>
      </c>
      <c r="BI131" s="108">
        <f>IF($U$131="nulová",$N$131,0)</f>
        <v>0</v>
      </c>
      <c r="BJ131" s="6" t="s">
        <v>14</v>
      </c>
      <c r="BK131" s="108">
        <f>ROUND($L$131*$K$131,2)</f>
        <v>0</v>
      </c>
      <c r="BL131" s="6" t="s">
        <v>123</v>
      </c>
    </row>
    <row r="132" spans="2:64" s="6" customFormat="1" ht="15.75" customHeight="1">
      <c r="B132" s="18"/>
      <c r="C132" s="101" t="s">
        <v>144</v>
      </c>
      <c r="D132" s="101" t="s">
        <v>119</v>
      </c>
      <c r="E132" s="102" t="s">
        <v>145</v>
      </c>
      <c r="F132" s="156" t="s">
        <v>146</v>
      </c>
      <c r="G132" s="157"/>
      <c r="H132" s="157"/>
      <c r="I132" s="157"/>
      <c r="J132" s="103" t="s">
        <v>122</v>
      </c>
      <c r="K132" s="104">
        <v>65</v>
      </c>
      <c r="L132" s="158">
        <v>0</v>
      </c>
      <c r="M132" s="157"/>
      <c r="N132" s="158">
        <f>ROUND($L$132*$K$132,2)</f>
        <v>0</v>
      </c>
      <c r="O132" s="157"/>
      <c r="P132" s="157"/>
      <c r="Q132" s="157"/>
      <c r="R132" s="19"/>
      <c r="T132" s="105"/>
      <c r="U132" s="25" t="s">
        <v>34</v>
      </c>
      <c r="V132" s="106">
        <v>0.11</v>
      </c>
      <c r="W132" s="106">
        <f>$V$132*$K$132</f>
        <v>7.15</v>
      </c>
      <c r="X132" s="106">
        <v>0</v>
      </c>
      <c r="Y132" s="106">
        <f>$X$132*$K$132</f>
        <v>0</v>
      </c>
      <c r="Z132" s="106">
        <v>0</v>
      </c>
      <c r="AA132" s="107">
        <f>$Z$132*$K$132</f>
        <v>0</v>
      </c>
      <c r="AR132" s="6" t="s">
        <v>123</v>
      </c>
      <c r="AT132" s="6" t="s">
        <v>119</v>
      </c>
      <c r="AU132" s="6" t="s">
        <v>82</v>
      </c>
      <c r="AY132" s="6" t="s">
        <v>118</v>
      </c>
      <c r="BE132" s="108">
        <f>IF($U$132="základní",$N$132,0)</f>
        <v>0</v>
      </c>
      <c r="BF132" s="108">
        <f>IF($U$132="snížená",$N$132,0)</f>
        <v>0</v>
      </c>
      <c r="BG132" s="108">
        <f>IF($U$132="zákl. přenesená",$N$132,0)</f>
        <v>0</v>
      </c>
      <c r="BH132" s="108">
        <f>IF($U$132="sníž. přenesená",$N$132,0)</f>
        <v>0</v>
      </c>
      <c r="BI132" s="108">
        <f>IF($U$132="nulová",$N$132,0)</f>
        <v>0</v>
      </c>
      <c r="BJ132" s="6" t="s">
        <v>14</v>
      </c>
      <c r="BK132" s="108">
        <f>ROUND($L$132*$K$132,2)</f>
        <v>0</v>
      </c>
      <c r="BL132" s="6" t="s">
        <v>123</v>
      </c>
    </row>
    <row r="133" spans="2:64" s="6" customFormat="1" ht="27" customHeight="1">
      <c r="B133" s="18"/>
      <c r="C133" s="101" t="s">
        <v>19</v>
      </c>
      <c r="D133" s="101" t="s">
        <v>119</v>
      </c>
      <c r="E133" s="102" t="s">
        <v>147</v>
      </c>
      <c r="F133" s="156" t="s">
        <v>148</v>
      </c>
      <c r="G133" s="157"/>
      <c r="H133" s="157"/>
      <c r="I133" s="157"/>
      <c r="J133" s="103" t="s">
        <v>122</v>
      </c>
      <c r="K133" s="104">
        <v>65</v>
      </c>
      <c r="L133" s="158">
        <v>0</v>
      </c>
      <c r="M133" s="157"/>
      <c r="N133" s="158">
        <f>ROUND($L$133*$K$133,2)</f>
        <v>0</v>
      </c>
      <c r="O133" s="157"/>
      <c r="P133" s="157"/>
      <c r="Q133" s="157"/>
      <c r="R133" s="19"/>
      <c r="T133" s="105"/>
      <c r="U133" s="25" t="s">
        <v>34</v>
      </c>
      <c r="V133" s="106">
        <v>0</v>
      </c>
      <c r="W133" s="106">
        <f>$V$133*$K$133</f>
        <v>0</v>
      </c>
      <c r="X133" s="106">
        <v>0</v>
      </c>
      <c r="Y133" s="106">
        <f>$X$133*$K$133</f>
        <v>0</v>
      </c>
      <c r="Z133" s="106">
        <v>0</v>
      </c>
      <c r="AA133" s="107">
        <f>$Z$133*$K$133</f>
        <v>0</v>
      </c>
      <c r="AR133" s="6" t="s">
        <v>123</v>
      </c>
      <c r="AT133" s="6" t="s">
        <v>119</v>
      </c>
      <c r="AU133" s="6" t="s">
        <v>82</v>
      </c>
      <c r="AY133" s="6" t="s">
        <v>118</v>
      </c>
      <c r="BE133" s="108">
        <f>IF($U$133="základní",$N$133,0)</f>
        <v>0</v>
      </c>
      <c r="BF133" s="108">
        <f>IF($U$133="snížená",$N$133,0)</f>
        <v>0</v>
      </c>
      <c r="BG133" s="108">
        <f>IF($U$133="zákl. přenesená",$N$133,0)</f>
        <v>0</v>
      </c>
      <c r="BH133" s="108">
        <f>IF($U$133="sníž. přenesená",$N$133,0)</f>
        <v>0</v>
      </c>
      <c r="BI133" s="108">
        <f>IF($U$133="nulová",$N$133,0)</f>
        <v>0</v>
      </c>
      <c r="BJ133" s="6" t="s">
        <v>14</v>
      </c>
      <c r="BK133" s="108">
        <f>ROUND($L$133*$K$133,2)</f>
        <v>0</v>
      </c>
      <c r="BL133" s="6" t="s">
        <v>123</v>
      </c>
    </row>
    <row r="134" spans="2:64" s="6" customFormat="1" ht="15.75" customHeight="1">
      <c r="B134" s="18"/>
      <c r="C134" s="101" t="s">
        <v>149</v>
      </c>
      <c r="D134" s="101" t="s">
        <v>119</v>
      </c>
      <c r="E134" s="102" t="s">
        <v>150</v>
      </c>
      <c r="F134" s="156" t="s">
        <v>151</v>
      </c>
      <c r="G134" s="157"/>
      <c r="H134" s="157"/>
      <c r="I134" s="157"/>
      <c r="J134" s="103" t="s">
        <v>122</v>
      </c>
      <c r="K134" s="104">
        <v>65</v>
      </c>
      <c r="L134" s="158">
        <v>0</v>
      </c>
      <c r="M134" s="157"/>
      <c r="N134" s="158">
        <f>ROUND($L$134*$K$134,2)</f>
        <v>0</v>
      </c>
      <c r="O134" s="157"/>
      <c r="P134" s="157"/>
      <c r="Q134" s="157"/>
      <c r="R134" s="19"/>
      <c r="T134" s="105"/>
      <c r="U134" s="25" t="s">
        <v>34</v>
      </c>
      <c r="V134" s="106">
        <v>0.069</v>
      </c>
      <c r="W134" s="106">
        <f>$V$134*$K$134</f>
        <v>4.485</v>
      </c>
      <c r="X134" s="106">
        <v>0</v>
      </c>
      <c r="Y134" s="106">
        <f>$X$134*$K$134</f>
        <v>0</v>
      </c>
      <c r="Z134" s="106">
        <v>0</v>
      </c>
      <c r="AA134" s="107">
        <f>$Z$134*$K$134</f>
        <v>0</v>
      </c>
      <c r="AR134" s="6" t="s">
        <v>123</v>
      </c>
      <c r="AT134" s="6" t="s">
        <v>119</v>
      </c>
      <c r="AU134" s="6" t="s">
        <v>82</v>
      </c>
      <c r="AY134" s="6" t="s">
        <v>118</v>
      </c>
      <c r="BE134" s="108">
        <f>IF($U$134="základní",$N$134,0)</f>
        <v>0</v>
      </c>
      <c r="BF134" s="108">
        <f>IF($U$134="snížená",$N$134,0)</f>
        <v>0</v>
      </c>
      <c r="BG134" s="108">
        <f>IF($U$134="zákl. přenesená",$N$134,0)</f>
        <v>0</v>
      </c>
      <c r="BH134" s="108">
        <f>IF($U$134="sníž. přenesená",$N$134,0)</f>
        <v>0</v>
      </c>
      <c r="BI134" s="108">
        <f>IF($U$134="nulová",$N$134,0)</f>
        <v>0</v>
      </c>
      <c r="BJ134" s="6" t="s">
        <v>14</v>
      </c>
      <c r="BK134" s="108">
        <f>ROUND($L$134*$K$134,2)</f>
        <v>0</v>
      </c>
      <c r="BL134" s="6" t="s">
        <v>123</v>
      </c>
    </row>
    <row r="135" spans="2:63" s="91" customFormat="1" ht="30.75" customHeight="1">
      <c r="B135" s="92"/>
      <c r="D135" s="100" t="s">
        <v>96</v>
      </c>
      <c r="N135" s="154">
        <f>$BK$135</f>
        <v>0</v>
      </c>
      <c r="O135" s="153"/>
      <c r="P135" s="153"/>
      <c r="Q135" s="153"/>
      <c r="R135" s="95"/>
      <c r="T135" s="96"/>
      <c r="W135" s="97">
        <f>SUM($W$136:$W$139)</f>
        <v>16.004</v>
      </c>
      <c r="Y135" s="97">
        <f>SUM($Y$136:$Y$139)</f>
        <v>0.00045500000000000006</v>
      </c>
      <c r="AA135" s="98">
        <f>SUM($AA$136:$AA$139)</f>
        <v>2.315</v>
      </c>
      <c r="AR135" s="94" t="s">
        <v>14</v>
      </c>
      <c r="AT135" s="94" t="s">
        <v>68</v>
      </c>
      <c r="AU135" s="94" t="s">
        <v>14</v>
      </c>
      <c r="AY135" s="94" t="s">
        <v>118</v>
      </c>
      <c r="BK135" s="99">
        <f>SUM($BK$136:$BK$139)</f>
        <v>0</v>
      </c>
    </row>
    <row r="136" spans="2:64" s="6" customFormat="1" ht="27" customHeight="1">
      <c r="B136" s="18"/>
      <c r="C136" s="101" t="s">
        <v>152</v>
      </c>
      <c r="D136" s="101" t="s">
        <v>119</v>
      </c>
      <c r="E136" s="102" t="s">
        <v>153</v>
      </c>
      <c r="F136" s="156" t="s">
        <v>154</v>
      </c>
      <c r="G136" s="157"/>
      <c r="H136" s="157"/>
      <c r="I136" s="157"/>
      <c r="J136" s="103" t="s">
        <v>122</v>
      </c>
      <c r="K136" s="104">
        <v>65</v>
      </c>
      <c r="L136" s="158">
        <v>0</v>
      </c>
      <c r="M136" s="157"/>
      <c r="N136" s="158">
        <f>ROUND($L$136*$K$136,2)</f>
        <v>0</v>
      </c>
      <c r="O136" s="157"/>
      <c r="P136" s="157"/>
      <c r="Q136" s="157"/>
      <c r="R136" s="19"/>
      <c r="T136" s="105"/>
      <c r="U136" s="25" t="s">
        <v>34</v>
      </c>
      <c r="V136" s="106">
        <v>0.06</v>
      </c>
      <c r="W136" s="106">
        <f>$V$136*$K$136</f>
        <v>3.9</v>
      </c>
      <c r="X136" s="106">
        <v>0</v>
      </c>
      <c r="Y136" s="106">
        <f>$X$136*$K$136</f>
        <v>0</v>
      </c>
      <c r="Z136" s="106">
        <v>0.016</v>
      </c>
      <c r="AA136" s="107">
        <f>$Z$136*$K$136</f>
        <v>1.04</v>
      </c>
      <c r="AR136" s="6" t="s">
        <v>123</v>
      </c>
      <c r="AT136" s="6" t="s">
        <v>119</v>
      </c>
      <c r="AU136" s="6" t="s">
        <v>82</v>
      </c>
      <c r="AY136" s="6" t="s">
        <v>118</v>
      </c>
      <c r="BE136" s="108">
        <f>IF($U$136="základní",$N$136,0)</f>
        <v>0</v>
      </c>
      <c r="BF136" s="108">
        <f>IF($U$136="snížená",$N$136,0)</f>
        <v>0</v>
      </c>
      <c r="BG136" s="108">
        <f>IF($U$136="zákl. přenesená",$N$136,0)</f>
        <v>0</v>
      </c>
      <c r="BH136" s="108">
        <f>IF($U$136="sníž. přenesená",$N$136,0)</f>
        <v>0</v>
      </c>
      <c r="BI136" s="108">
        <f>IF($U$136="nulová",$N$136,0)</f>
        <v>0</v>
      </c>
      <c r="BJ136" s="6" t="s">
        <v>14</v>
      </c>
      <c r="BK136" s="108">
        <f>ROUND($L$136*$K$136,2)</f>
        <v>0</v>
      </c>
      <c r="BL136" s="6" t="s">
        <v>123</v>
      </c>
    </row>
    <row r="137" spans="2:64" s="6" customFormat="1" ht="27" customHeight="1">
      <c r="B137" s="18"/>
      <c r="C137" s="101" t="s">
        <v>155</v>
      </c>
      <c r="D137" s="101" t="s">
        <v>119</v>
      </c>
      <c r="E137" s="102" t="s">
        <v>156</v>
      </c>
      <c r="F137" s="156" t="s">
        <v>157</v>
      </c>
      <c r="G137" s="157"/>
      <c r="H137" s="157"/>
      <c r="I137" s="157"/>
      <c r="J137" s="103" t="s">
        <v>122</v>
      </c>
      <c r="K137" s="104">
        <v>8.5</v>
      </c>
      <c r="L137" s="158">
        <v>0</v>
      </c>
      <c r="M137" s="157"/>
      <c r="N137" s="158">
        <f>ROUND($L$137*$K$137,2)</f>
        <v>0</v>
      </c>
      <c r="O137" s="157"/>
      <c r="P137" s="157"/>
      <c r="Q137" s="157"/>
      <c r="R137" s="19"/>
      <c r="T137" s="105"/>
      <c r="U137" s="25" t="s">
        <v>34</v>
      </c>
      <c r="V137" s="106">
        <v>0.39</v>
      </c>
      <c r="W137" s="106">
        <f>$V$137*$K$137</f>
        <v>3.315</v>
      </c>
      <c r="X137" s="106">
        <v>0</v>
      </c>
      <c r="Y137" s="106">
        <f>$X$137*$K$137</f>
        <v>0</v>
      </c>
      <c r="Z137" s="106">
        <v>0.089</v>
      </c>
      <c r="AA137" s="107">
        <f>$Z$137*$K$137</f>
        <v>0.7565</v>
      </c>
      <c r="AR137" s="6" t="s">
        <v>123</v>
      </c>
      <c r="AT137" s="6" t="s">
        <v>119</v>
      </c>
      <c r="AU137" s="6" t="s">
        <v>82</v>
      </c>
      <c r="AY137" s="6" t="s">
        <v>118</v>
      </c>
      <c r="BE137" s="108">
        <f>IF($U$137="základní",$N$137,0)</f>
        <v>0</v>
      </c>
      <c r="BF137" s="108">
        <f>IF($U$137="snížená",$N$137,0)</f>
        <v>0</v>
      </c>
      <c r="BG137" s="108">
        <f>IF($U$137="zákl. přenesená",$N$137,0)</f>
        <v>0</v>
      </c>
      <c r="BH137" s="108">
        <f>IF($U$137="sníž. přenesená",$N$137,0)</f>
        <v>0</v>
      </c>
      <c r="BI137" s="108">
        <f>IF($U$137="nulová",$N$137,0)</f>
        <v>0</v>
      </c>
      <c r="BJ137" s="6" t="s">
        <v>14</v>
      </c>
      <c r="BK137" s="108">
        <f>ROUND($L$137*$K$137,2)</f>
        <v>0</v>
      </c>
      <c r="BL137" s="6" t="s">
        <v>123</v>
      </c>
    </row>
    <row r="138" spans="2:64" s="6" customFormat="1" ht="27" customHeight="1">
      <c r="B138" s="18"/>
      <c r="C138" s="101" t="s">
        <v>158</v>
      </c>
      <c r="D138" s="101" t="s">
        <v>119</v>
      </c>
      <c r="E138" s="102" t="s">
        <v>159</v>
      </c>
      <c r="F138" s="156" t="s">
        <v>160</v>
      </c>
      <c r="G138" s="157"/>
      <c r="H138" s="157"/>
      <c r="I138" s="157"/>
      <c r="J138" s="103" t="s">
        <v>122</v>
      </c>
      <c r="K138" s="104">
        <v>8.5</v>
      </c>
      <c r="L138" s="158">
        <v>0</v>
      </c>
      <c r="M138" s="157"/>
      <c r="N138" s="158">
        <f>ROUND($L$138*$K$138,2)</f>
        <v>0</v>
      </c>
      <c r="O138" s="157"/>
      <c r="P138" s="157"/>
      <c r="Q138" s="157"/>
      <c r="R138" s="19"/>
      <c r="T138" s="105"/>
      <c r="U138" s="25" t="s">
        <v>34</v>
      </c>
      <c r="V138" s="106">
        <v>0.67</v>
      </c>
      <c r="W138" s="106">
        <f>$V$138*$K$138</f>
        <v>5.695</v>
      </c>
      <c r="X138" s="106">
        <v>0</v>
      </c>
      <c r="Y138" s="106">
        <f>$X$138*$K$138</f>
        <v>0</v>
      </c>
      <c r="Z138" s="106">
        <v>0.061</v>
      </c>
      <c r="AA138" s="107">
        <f>$Z$138*$K$138</f>
        <v>0.5185</v>
      </c>
      <c r="AR138" s="6" t="s">
        <v>123</v>
      </c>
      <c r="AT138" s="6" t="s">
        <v>119</v>
      </c>
      <c r="AU138" s="6" t="s">
        <v>82</v>
      </c>
      <c r="AY138" s="6" t="s">
        <v>118</v>
      </c>
      <c r="BE138" s="108">
        <f>IF($U$138="základní",$N$138,0)</f>
        <v>0</v>
      </c>
      <c r="BF138" s="108">
        <f>IF($U$138="snížená",$N$138,0)</f>
        <v>0</v>
      </c>
      <c r="BG138" s="108">
        <f>IF($U$138="zákl. přenesená",$N$138,0)</f>
        <v>0</v>
      </c>
      <c r="BH138" s="108">
        <f>IF($U$138="sníž. přenesená",$N$138,0)</f>
        <v>0</v>
      </c>
      <c r="BI138" s="108">
        <f>IF($U$138="nulová",$N$138,0)</f>
        <v>0</v>
      </c>
      <c r="BJ138" s="6" t="s">
        <v>14</v>
      </c>
      <c r="BK138" s="108">
        <f>ROUND($L$138*$K$138,2)</f>
        <v>0</v>
      </c>
      <c r="BL138" s="6" t="s">
        <v>123</v>
      </c>
    </row>
    <row r="139" spans="2:64" s="6" customFormat="1" ht="27" customHeight="1">
      <c r="B139" s="18"/>
      <c r="C139" s="101" t="s">
        <v>8</v>
      </c>
      <c r="D139" s="101" t="s">
        <v>119</v>
      </c>
      <c r="E139" s="102" t="s">
        <v>161</v>
      </c>
      <c r="F139" s="156" t="s">
        <v>162</v>
      </c>
      <c r="G139" s="157"/>
      <c r="H139" s="157"/>
      <c r="I139" s="157"/>
      <c r="J139" s="103" t="s">
        <v>122</v>
      </c>
      <c r="K139" s="104">
        <v>45.5</v>
      </c>
      <c r="L139" s="158">
        <v>0</v>
      </c>
      <c r="M139" s="157"/>
      <c r="N139" s="158">
        <f>ROUND($L$139*$K$139,2)</f>
        <v>0</v>
      </c>
      <c r="O139" s="157"/>
      <c r="P139" s="157"/>
      <c r="Q139" s="157"/>
      <c r="R139" s="19"/>
      <c r="T139" s="105"/>
      <c r="U139" s="25" t="s">
        <v>34</v>
      </c>
      <c r="V139" s="106">
        <v>0.068</v>
      </c>
      <c r="W139" s="106">
        <f>$V$139*$K$139</f>
        <v>3.0940000000000003</v>
      </c>
      <c r="X139" s="106">
        <v>1E-05</v>
      </c>
      <c r="Y139" s="106">
        <f>$X$139*$K$139</f>
        <v>0.00045500000000000006</v>
      </c>
      <c r="Z139" s="106">
        <v>0</v>
      </c>
      <c r="AA139" s="107">
        <f>$Z$139*$K$139</f>
        <v>0</v>
      </c>
      <c r="AR139" s="6" t="s">
        <v>163</v>
      </c>
      <c r="AT139" s="6" t="s">
        <v>119</v>
      </c>
      <c r="AU139" s="6" t="s">
        <v>82</v>
      </c>
      <c r="AY139" s="6" t="s">
        <v>118</v>
      </c>
      <c r="BE139" s="108">
        <f>IF($U$139="základní",$N$139,0)</f>
        <v>0</v>
      </c>
      <c r="BF139" s="108">
        <f>IF($U$139="snížená",$N$139,0)</f>
        <v>0</v>
      </c>
      <c r="BG139" s="108">
        <f>IF($U$139="zákl. přenesená",$N$139,0)</f>
        <v>0</v>
      </c>
      <c r="BH139" s="108">
        <f>IF($U$139="sníž. přenesená",$N$139,0)</f>
        <v>0</v>
      </c>
      <c r="BI139" s="108">
        <f>IF($U$139="nulová",$N$139,0)</f>
        <v>0</v>
      </c>
      <c r="BJ139" s="6" t="s">
        <v>14</v>
      </c>
      <c r="BK139" s="108">
        <f>ROUND($L$139*$K$139,2)</f>
        <v>0</v>
      </c>
      <c r="BL139" s="6" t="s">
        <v>163</v>
      </c>
    </row>
    <row r="140" spans="2:63" s="91" customFormat="1" ht="30.75" customHeight="1">
      <c r="B140" s="92"/>
      <c r="D140" s="100" t="s">
        <v>97</v>
      </c>
      <c r="N140" s="154">
        <f>$BK$140</f>
        <v>0</v>
      </c>
      <c r="O140" s="153"/>
      <c r="P140" s="153"/>
      <c r="Q140" s="153"/>
      <c r="R140" s="95"/>
      <c r="T140" s="96"/>
      <c r="W140" s="97">
        <f>SUM($W$141:$W$146)</f>
        <v>10.13062</v>
      </c>
      <c r="Y140" s="97">
        <f>SUM($Y$141:$Y$146)</f>
        <v>0</v>
      </c>
      <c r="AA140" s="98">
        <f>SUM($AA$141:$AA$146)</f>
        <v>0</v>
      </c>
      <c r="AR140" s="94" t="s">
        <v>14</v>
      </c>
      <c r="AT140" s="94" t="s">
        <v>68</v>
      </c>
      <c r="AU140" s="94" t="s">
        <v>14</v>
      </c>
      <c r="AY140" s="94" t="s">
        <v>118</v>
      </c>
      <c r="BK140" s="99">
        <f>SUM($BK$141:$BK$146)</f>
        <v>0</v>
      </c>
    </row>
    <row r="141" spans="2:64" s="6" customFormat="1" ht="27" customHeight="1">
      <c r="B141" s="18"/>
      <c r="C141" s="101" t="s">
        <v>163</v>
      </c>
      <c r="D141" s="101" t="s">
        <v>119</v>
      </c>
      <c r="E141" s="102" t="s">
        <v>164</v>
      </c>
      <c r="F141" s="156" t="s">
        <v>165</v>
      </c>
      <c r="G141" s="157"/>
      <c r="H141" s="157"/>
      <c r="I141" s="157"/>
      <c r="J141" s="103" t="s">
        <v>166</v>
      </c>
      <c r="K141" s="104">
        <v>2.315</v>
      </c>
      <c r="L141" s="158">
        <v>0</v>
      </c>
      <c r="M141" s="157"/>
      <c r="N141" s="158">
        <f>ROUND($L$141*$K$141,2)</f>
        <v>0</v>
      </c>
      <c r="O141" s="157"/>
      <c r="P141" s="157"/>
      <c r="Q141" s="157"/>
      <c r="R141" s="19"/>
      <c r="T141" s="105"/>
      <c r="U141" s="25" t="s">
        <v>34</v>
      </c>
      <c r="V141" s="106">
        <v>2.42</v>
      </c>
      <c r="W141" s="106">
        <f>$V$141*$K$141</f>
        <v>5.6023</v>
      </c>
      <c r="X141" s="106">
        <v>0</v>
      </c>
      <c r="Y141" s="106">
        <f>$X$141*$K$141</f>
        <v>0</v>
      </c>
      <c r="Z141" s="106">
        <v>0</v>
      </c>
      <c r="AA141" s="107">
        <f>$Z$141*$K$141</f>
        <v>0</v>
      </c>
      <c r="AR141" s="6" t="s">
        <v>123</v>
      </c>
      <c r="AT141" s="6" t="s">
        <v>119</v>
      </c>
      <c r="AU141" s="6" t="s">
        <v>82</v>
      </c>
      <c r="AY141" s="6" t="s">
        <v>118</v>
      </c>
      <c r="BE141" s="108">
        <f>IF($U$141="základní",$N$141,0)</f>
        <v>0</v>
      </c>
      <c r="BF141" s="108">
        <f>IF($U$141="snížená",$N$141,0)</f>
        <v>0</v>
      </c>
      <c r="BG141" s="108">
        <f>IF($U$141="zákl. přenesená",$N$141,0)</f>
        <v>0</v>
      </c>
      <c r="BH141" s="108">
        <f>IF($U$141="sníž. přenesená",$N$141,0)</f>
        <v>0</v>
      </c>
      <c r="BI141" s="108">
        <f>IF($U$141="nulová",$N$141,0)</f>
        <v>0</v>
      </c>
      <c r="BJ141" s="6" t="s">
        <v>14</v>
      </c>
      <c r="BK141" s="108">
        <f>ROUND($L$141*$K$141,2)</f>
        <v>0</v>
      </c>
      <c r="BL141" s="6" t="s">
        <v>123</v>
      </c>
    </row>
    <row r="142" spans="2:64" s="6" customFormat="1" ht="27" customHeight="1">
      <c r="B142" s="18"/>
      <c r="C142" s="101" t="s">
        <v>167</v>
      </c>
      <c r="D142" s="101" t="s">
        <v>119</v>
      </c>
      <c r="E142" s="102" t="s">
        <v>168</v>
      </c>
      <c r="F142" s="156" t="s">
        <v>169</v>
      </c>
      <c r="G142" s="157"/>
      <c r="H142" s="157"/>
      <c r="I142" s="157"/>
      <c r="J142" s="103" t="s">
        <v>166</v>
      </c>
      <c r="K142" s="104">
        <v>2.315</v>
      </c>
      <c r="L142" s="158">
        <v>0</v>
      </c>
      <c r="M142" s="157"/>
      <c r="N142" s="158">
        <f>ROUND($L$142*$K$142,2)</f>
        <v>0</v>
      </c>
      <c r="O142" s="157"/>
      <c r="P142" s="157"/>
      <c r="Q142" s="157"/>
      <c r="R142" s="19"/>
      <c r="T142" s="105"/>
      <c r="U142" s="25" t="s">
        <v>34</v>
      </c>
      <c r="V142" s="106">
        <v>0.125</v>
      </c>
      <c r="W142" s="106">
        <f>$V$142*$K$142</f>
        <v>0.289375</v>
      </c>
      <c r="X142" s="106">
        <v>0</v>
      </c>
      <c r="Y142" s="106">
        <f>$X$142*$K$142</f>
        <v>0</v>
      </c>
      <c r="Z142" s="106">
        <v>0</v>
      </c>
      <c r="AA142" s="107">
        <f>$Z$142*$K$142</f>
        <v>0</v>
      </c>
      <c r="AR142" s="6" t="s">
        <v>123</v>
      </c>
      <c r="AT142" s="6" t="s">
        <v>119</v>
      </c>
      <c r="AU142" s="6" t="s">
        <v>82</v>
      </c>
      <c r="AY142" s="6" t="s">
        <v>118</v>
      </c>
      <c r="BE142" s="108">
        <f>IF($U$142="základní",$N$142,0)</f>
        <v>0</v>
      </c>
      <c r="BF142" s="108">
        <f>IF($U$142="snížená",$N$142,0)</f>
        <v>0</v>
      </c>
      <c r="BG142" s="108">
        <f>IF($U$142="zákl. přenesená",$N$142,0)</f>
        <v>0</v>
      </c>
      <c r="BH142" s="108">
        <f>IF($U$142="sníž. přenesená",$N$142,0)</f>
        <v>0</v>
      </c>
      <c r="BI142" s="108">
        <f>IF($U$142="nulová",$N$142,0)</f>
        <v>0</v>
      </c>
      <c r="BJ142" s="6" t="s">
        <v>14</v>
      </c>
      <c r="BK142" s="108">
        <f>ROUND($L$142*$K$142,2)</f>
        <v>0</v>
      </c>
      <c r="BL142" s="6" t="s">
        <v>123</v>
      </c>
    </row>
    <row r="143" spans="2:64" s="6" customFormat="1" ht="27" customHeight="1">
      <c r="B143" s="18"/>
      <c r="C143" s="101" t="s">
        <v>170</v>
      </c>
      <c r="D143" s="101" t="s">
        <v>119</v>
      </c>
      <c r="E143" s="102" t="s">
        <v>171</v>
      </c>
      <c r="F143" s="156" t="s">
        <v>172</v>
      </c>
      <c r="G143" s="157"/>
      <c r="H143" s="157"/>
      <c r="I143" s="157"/>
      <c r="J143" s="103" t="s">
        <v>166</v>
      </c>
      <c r="K143" s="104">
        <v>32.41</v>
      </c>
      <c r="L143" s="158">
        <v>0</v>
      </c>
      <c r="M143" s="157"/>
      <c r="N143" s="158">
        <f>ROUND($L$143*$K$143,2)</f>
        <v>0</v>
      </c>
      <c r="O143" s="157"/>
      <c r="P143" s="157"/>
      <c r="Q143" s="157"/>
      <c r="R143" s="19"/>
      <c r="T143" s="105"/>
      <c r="U143" s="25" t="s">
        <v>34</v>
      </c>
      <c r="V143" s="106">
        <v>0.006</v>
      </c>
      <c r="W143" s="106">
        <f>$V$143*$K$143</f>
        <v>0.19446</v>
      </c>
      <c r="X143" s="106">
        <v>0</v>
      </c>
      <c r="Y143" s="106">
        <f>$X$143*$K$143</f>
        <v>0</v>
      </c>
      <c r="Z143" s="106">
        <v>0</v>
      </c>
      <c r="AA143" s="107">
        <f>$Z$143*$K$143</f>
        <v>0</v>
      </c>
      <c r="AR143" s="6" t="s">
        <v>123</v>
      </c>
      <c r="AT143" s="6" t="s">
        <v>119</v>
      </c>
      <c r="AU143" s="6" t="s">
        <v>82</v>
      </c>
      <c r="AY143" s="6" t="s">
        <v>118</v>
      </c>
      <c r="BE143" s="108">
        <f>IF($U$143="základní",$N$143,0)</f>
        <v>0</v>
      </c>
      <c r="BF143" s="108">
        <f>IF($U$143="snížená",$N$143,0)</f>
        <v>0</v>
      </c>
      <c r="BG143" s="108">
        <f>IF($U$143="zákl. přenesená",$N$143,0)</f>
        <v>0</v>
      </c>
      <c r="BH143" s="108">
        <f>IF($U$143="sníž. přenesená",$N$143,0)</f>
        <v>0</v>
      </c>
      <c r="BI143" s="108">
        <f>IF($U$143="nulová",$N$143,0)</f>
        <v>0</v>
      </c>
      <c r="BJ143" s="6" t="s">
        <v>14</v>
      </c>
      <c r="BK143" s="108">
        <f>ROUND($L$143*$K$143,2)</f>
        <v>0</v>
      </c>
      <c r="BL143" s="6" t="s">
        <v>123</v>
      </c>
    </row>
    <row r="144" spans="2:64" s="6" customFormat="1" ht="27" customHeight="1">
      <c r="B144" s="18"/>
      <c r="C144" s="101" t="s">
        <v>173</v>
      </c>
      <c r="D144" s="101" t="s">
        <v>119</v>
      </c>
      <c r="E144" s="102" t="s">
        <v>174</v>
      </c>
      <c r="F144" s="156" t="s">
        <v>175</v>
      </c>
      <c r="G144" s="157"/>
      <c r="H144" s="157"/>
      <c r="I144" s="157"/>
      <c r="J144" s="103" t="s">
        <v>166</v>
      </c>
      <c r="K144" s="104">
        <v>2.315</v>
      </c>
      <c r="L144" s="158">
        <v>0</v>
      </c>
      <c r="M144" s="157"/>
      <c r="N144" s="158">
        <f>ROUND($L$144*$K$144,2)</f>
        <v>0</v>
      </c>
      <c r="O144" s="157"/>
      <c r="P144" s="157"/>
      <c r="Q144" s="157"/>
      <c r="R144" s="19"/>
      <c r="T144" s="105"/>
      <c r="U144" s="25" t="s">
        <v>34</v>
      </c>
      <c r="V144" s="106">
        <v>0</v>
      </c>
      <c r="W144" s="106">
        <f>$V$144*$K$144</f>
        <v>0</v>
      </c>
      <c r="X144" s="106">
        <v>0</v>
      </c>
      <c r="Y144" s="106">
        <f>$X$144*$K$144</f>
        <v>0</v>
      </c>
      <c r="Z144" s="106">
        <v>0</v>
      </c>
      <c r="AA144" s="107">
        <f>$Z$144*$K$144</f>
        <v>0</v>
      </c>
      <c r="AR144" s="6" t="s">
        <v>123</v>
      </c>
      <c r="AT144" s="6" t="s">
        <v>119</v>
      </c>
      <c r="AU144" s="6" t="s">
        <v>82</v>
      </c>
      <c r="AY144" s="6" t="s">
        <v>118</v>
      </c>
      <c r="BE144" s="108">
        <f>IF($U$144="základní",$N$144,0)</f>
        <v>0</v>
      </c>
      <c r="BF144" s="108">
        <f>IF($U$144="snížená",$N$144,0)</f>
        <v>0</v>
      </c>
      <c r="BG144" s="108">
        <f>IF($U$144="zákl. přenesená",$N$144,0)</f>
        <v>0</v>
      </c>
      <c r="BH144" s="108">
        <f>IF($U$144="sníž. přenesená",$N$144,0)</f>
        <v>0</v>
      </c>
      <c r="BI144" s="108">
        <f>IF($U$144="nulová",$N$144,0)</f>
        <v>0</v>
      </c>
      <c r="BJ144" s="6" t="s">
        <v>14</v>
      </c>
      <c r="BK144" s="108">
        <f>ROUND($L$144*$K$144,2)</f>
        <v>0</v>
      </c>
      <c r="BL144" s="6" t="s">
        <v>123</v>
      </c>
    </row>
    <row r="145" spans="2:64" s="6" customFormat="1" ht="15.75" customHeight="1">
      <c r="B145" s="18"/>
      <c r="C145" s="101" t="s">
        <v>176</v>
      </c>
      <c r="D145" s="101" t="s">
        <v>119</v>
      </c>
      <c r="E145" s="102" t="s">
        <v>177</v>
      </c>
      <c r="F145" s="156" t="s">
        <v>178</v>
      </c>
      <c r="G145" s="157"/>
      <c r="H145" s="157"/>
      <c r="I145" s="157"/>
      <c r="J145" s="103" t="s">
        <v>166</v>
      </c>
      <c r="K145" s="104">
        <v>2.315</v>
      </c>
      <c r="L145" s="158">
        <v>0</v>
      </c>
      <c r="M145" s="157"/>
      <c r="N145" s="158">
        <f>ROUND($L$145*$K$145,2)</f>
        <v>0</v>
      </c>
      <c r="O145" s="157"/>
      <c r="P145" s="157"/>
      <c r="Q145" s="157"/>
      <c r="R145" s="19"/>
      <c r="T145" s="105"/>
      <c r="U145" s="25" t="s">
        <v>34</v>
      </c>
      <c r="V145" s="106">
        <v>0.159</v>
      </c>
      <c r="W145" s="106">
        <f>$V$145*$K$145</f>
        <v>0.368085</v>
      </c>
      <c r="X145" s="106">
        <v>0</v>
      </c>
      <c r="Y145" s="106">
        <f>$X$145*$K$145</f>
        <v>0</v>
      </c>
      <c r="Z145" s="106">
        <v>0</v>
      </c>
      <c r="AA145" s="107">
        <f>$Z$145*$K$145</f>
        <v>0</v>
      </c>
      <c r="AR145" s="6" t="s">
        <v>123</v>
      </c>
      <c r="AT145" s="6" t="s">
        <v>119</v>
      </c>
      <c r="AU145" s="6" t="s">
        <v>82</v>
      </c>
      <c r="AY145" s="6" t="s">
        <v>118</v>
      </c>
      <c r="BE145" s="108">
        <f>IF($U$145="základní",$N$145,0)</f>
        <v>0</v>
      </c>
      <c r="BF145" s="108">
        <f>IF($U$145="snížená",$N$145,0)</f>
        <v>0</v>
      </c>
      <c r="BG145" s="108">
        <f>IF($U$145="zákl. přenesená",$N$145,0)</f>
        <v>0</v>
      </c>
      <c r="BH145" s="108">
        <f>IF($U$145="sníž. přenesená",$N$145,0)</f>
        <v>0</v>
      </c>
      <c r="BI145" s="108">
        <f>IF($U$145="nulová",$N$145,0)</f>
        <v>0</v>
      </c>
      <c r="BJ145" s="6" t="s">
        <v>14</v>
      </c>
      <c r="BK145" s="108">
        <f>ROUND($L$145*$K$145,2)</f>
        <v>0</v>
      </c>
      <c r="BL145" s="6" t="s">
        <v>123</v>
      </c>
    </row>
    <row r="146" spans="2:64" s="6" customFormat="1" ht="15.75" customHeight="1">
      <c r="B146" s="18"/>
      <c r="C146" s="101" t="s">
        <v>7</v>
      </c>
      <c r="D146" s="101" t="s">
        <v>119</v>
      </c>
      <c r="E146" s="102" t="s">
        <v>179</v>
      </c>
      <c r="F146" s="156" t="s">
        <v>180</v>
      </c>
      <c r="G146" s="157"/>
      <c r="H146" s="157"/>
      <c r="I146" s="157"/>
      <c r="J146" s="103" t="s">
        <v>166</v>
      </c>
      <c r="K146" s="104">
        <v>1.01</v>
      </c>
      <c r="L146" s="158">
        <v>0</v>
      </c>
      <c r="M146" s="157"/>
      <c r="N146" s="158">
        <f>ROUND($L$146*$K$146,2)</f>
        <v>0</v>
      </c>
      <c r="O146" s="157"/>
      <c r="P146" s="157"/>
      <c r="Q146" s="157"/>
      <c r="R146" s="19"/>
      <c r="T146" s="105"/>
      <c r="U146" s="25" t="s">
        <v>34</v>
      </c>
      <c r="V146" s="106">
        <v>3.64</v>
      </c>
      <c r="W146" s="106">
        <f>$V$146*$K$146</f>
        <v>3.6764</v>
      </c>
      <c r="X146" s="106">
        <v>0</v>
      </c>
      <c r="Y146" s="106">
        <f>$X$146*$K$146</f>
        <v>0</v>
      </c>
      <c r="Z146" s="106">
        <v>0</v>
      </c>
      <c r="AA146" s="107">
        <f>$Z$146*$K$146</f>
        <v>0</v>
      </c>
      <c r="AR146" s="6" t="s">
        <v>123</v>
      </c>
      <c r="AT146" s="6" t="s">
        <v>119</v>
      </c>
      <c r="AU146" s="6" t="s">
        <v>82</v>
      </c>
      <c r="AY146" s="6" t="s">
        <v>118</v>
      </c>
      <c r="BE146" s="108">
        <f>IF($U$146="základní",$N$146,0)</f>
        <v>0</v>
      </c>
      <c r="BF146" s="108">
        <f>IF($U$146="snížená",$N$146,0)</f>
        <v>0</v>
      </c>
      <c r="BG146" s="108">
        <f>IF($U$146="zákl. přenesená",$N$146,0)</f>
        <v>0</v>
      </c>
      <c r="BH146" s="108">
        <f>IF($U$146="sníž. přenesená",$N$146,0)</f>
        <v>0</v>
      </c>
      <c r="BI146" s="108">
        <f>IF($U$146="nulová",$N$146,0)</f>
        <v>0</v>
      </c>
      <c r="BJ146" s="6" t="s">
        <v>14</v>
      </c>
      <c r="BK146" s="108">
        <f>ROUND($L$146*$K$146,2)</f>
        <v>0</v>
      </c>
      <c r="BL146" s="6" t="s">
        <v>123</v>
      </c>
    </row>
    <row r="147" spans="2:63" s="91" customFormat="1" ht="37.5" customHeight="1">
      <c r="B147" s="92"/>
      <c r="D147" s="93" t="s">
        <v>98</v>
      </c>
      <c r="N147" s="152">
        <f>$BK$147</f>
        <v>0</v>
      </c>
      <c r="O147" s="153"/>
      <c r="P147" s="153"/>
      <c r="Q147" s="153"/>
      <c r="R147" s="95"/>
      <c r="T147" s="96"/>
      <c r="W147" s="97">
        <f>$W$148</f>
        <v>11.7895</v>
      </c>
      <c r="Y147" s="97">
        <f>$Y$148</f>
        <v>0.57562</v>
      </c>
      <c r="AA147" s="98">
        <f>$AA$148</f>
        <v>0</v>
      </c>
      <c r="AR147" s="94" t="s">
        <v>82</v>
      </c>
      <c r="AT147" s="94" t="s">
        <v>68</v>
      </c>
      <c r="AU147" s="94" t="s">
        <v>69</v>
      </c>
      <c r="AY147" s="94" t="s">
        <v>118</v>
      </c>
      <c r="BK147" s="99">
        <f>$BK$148</f>
        <v>0</v>
      </c>
    </row>
    <row r="148" spans="2:63" s="91" customFormat="1" ht="21" customHeight="1">
      <c r="B148" s="92"/>
      <c r="D148" s="100" t="s">
        <v>99</v>
      </c>
      <c r="N148" s="154">
        <f>$BK$148</f>
        <v>0</v>
      </c>
      <c r="O148" s="153"/>
      <c r="P148" s="153"/>
      <c r="Q148" s="153"/>
      <c r="R148" s="95"/>
      <c r="T148" s="96"/>
      <c r="W148" s="97">
        <f>SUM($W$149:$W$151)</f>
        <v>11.7895</v>
      </c>
      <c r="Y148" s="97">
        <f>SUM($Y$149:$Y$151)</f>
        <v>0.57562</v>
      </c>
      <c r="AA148" s="98">
        <f>SUM($AA$149:$AA$151)</f>
        <v>0</v>
      </c>
      <c r="AR148" s="94" t="s">
        <v>82</v>
      </c>
      <c r="AT148" s="94" t="s">
        <v>68</v>
      </c>
      <c r="AU148" s="94" t="s">
        <v>14</v>
      </c>
      <c r="AY148" s="94" t="s">
        <v>118</v>
      </c>
      <c r="BK148" s="99">
        <f>SUM($BK$149:$BK$151)</f>
        <v>0</v>
      </c>
    </row>
    <row r="149" spans="2:64" s="6" customFormat="1" ht="27" customHeight="1">
      <c r="B149" s="18"/>
      <c r="C149" s="101" t="s">
        <v>181</v>
      </c>
      <c r="D149" s="101" t="s">
        <v>119</v>
      </c>
      <c r="E149" s="102" t="s">
        <v>182</v>
      </c>
      <c r="F149" s="156" t="s">
        <v>183</v>
      </c>
      <c r="G149" s="157"/>
      <c r="H149" s="157"/>
      <c r="I149" s="157"/>
      <c r="J149" s="103" t="s">
        <v>122</v>
      </c>
      <c r="K149" s="104">
        <v>8.5</v>
      </c>
      <c r="L149" s="158">
        <v>0</v>
      </c>
      <c r="M149" s="157"/>
      <c r="N149" s="158">
        <f>ROUND($L$149*$K$149,2)</f>
        <v>0</v>
      </c>
      <c r="O149" s="157"/>
      <c r="P149" s="157"/>
      <c r="Q149" s="157"/>
      <c r="R149" s="19"/>
      <c r="T149" s="105"/>
      <c r="U149" s="25" t="s">
        <v>34</v>
      </c>
      <c r="V149" s="106">
        <v>1.387</v>
      </c>
      <c r="W149" s="106">
        <f>$V$149*$K$149</f>
        <v>11.7895</v>
      </c>
      <c r="X149" s="106">
        <v>0.0334</v>
      </c>
      <c r="Y149" s="106">
        <f>$X$149*$K$149</f>
        <v>0.2839</v>
      </c>
      <c r="Z149" s="106">
        <v>0</v>
      </c>
      <c r="AA149" s="107">
        <f>$Z$149*$K$149</f>
        <v>0</v>
      </c>
      <c r="AR149" s="6" t="s">
        <v>163</v>
      </c>
      <c r="AT149" s="6" t="s">
        <v>119</v>
      </c>
      <c r="AU149" s="6" t="s">
        <v>82</v>
      </c>
      <c r="AY149" s="6" t="s">
        <v>118</v>
      </c>
      <c r="BE149" s="108">
        <f>IF($U$149="základní",$N$149,0)</f>
        <v>0</v>
      </c>
      <c r="BF149" s="108">
        <f>IF($U$149="snížená",$N$149,0)</f>
        <v>0</v>
      </c>
      <c r="BG149" s="108">
        <f>IF($U$149="zákl. přenesená",$N$149,0)</f>
        <v>0</v>
      </c>
      <c r="BH149" s="108">
        <f>IF($U$149="sníž. přenesená",$N$149,0)</f>
        <v>0</v>
      </c>
      <c r="BI149" s="108">
        <f>IF($U$149="nulová",$N$149,0)</f>
        <v>0</v>
      </c>
      <c r="BJ149" s="6" t="s">
        <v>14</v>
      </c>
      <c r="BK149" s="108">
        <f>ROUND($L$149*$K$149,2)</f>
        <v>0</v>
      </c>
      <c r="BL149" s="6" t="s">
        <v>163</v>
      </c>
    </row>
    <row r="150" spans="2:64" s="6" customFormat="1" ht="15.75" customHeight="1">
      <c r="B150" s="18"/>
      <c r="C150" s="109" t="s">
        <v>184</v>
      </c>
      <c r="D150" s="109" t="s">
        <v>185</v>
      </c>
      <c r="E150" s="110" t="s">
        <v>186</v>
      </c>
      <c r="F150" s="160" t="s">
        <v>187</v>
      </c>
      <c r="G150" s="161"/>
      <c r="H150" s="161"/>
      <c r="I150" s="161"/>
      <c r="J150" s="111" t="s">
        <v>122</v>
      </c>
      <c r="K150" s="112">
        <v>8.84</v>
      </c>
      <c r="L150" s="162">
        <v>0</v>
      </c>
      <c r="M150" s="161"/>
      <c r="N150" s="162">
        <f>ROUND($L$150*$K$150,2)</f>
        <v>0</v>
      </c>
      <c r="O150" s="157"/>
      <c r="P150" s="157"/>
      <c r="Q150" s="157"/>
      <c r="R150" s="19"/>
      <c r="T150" s="105"/>
      <c r="U150" s="25" t="s">
        <v>34</v>
      </c>
      <c r="V150" s="106">
        <v>0</v>
      </c>
      <c r="W150" s="106">
        <f>$V$150*$K$150</f>
        <v>0</v>
      </c>
      <c r="X150" s="106">
        <v>0.033</v>
      </c>
      <c r="Y150" s="106">
        <f>$X$150*$K$150</f>
        <v>0.29172000000000003</v>
      </c>
      <c r="Z150" s="106">
        <v>0</v>
      </c>
      <c r="AA150" s="107">
        <f>$Z$150*$K$150</f>
        <v>0</v>
      </c>
      <c r="AR150" s="6" t="s">
        <v>188</v>
      </c>
      <c r="AT150" s="6" t="s">
        <v>185</v>
      </c>
      <c r="AU150" s="6" t="s">
        <v>82</v>
      </c>
      <c r="AY150" s="6" t="s">
        <v>118</v>
      </c>
      <c r="BE150" s="108">
        <f>IF($U$150="základní",$N$150,0)</f>
        <v>0</v>
      </c>
      <c r="BF150" s="108">
        <f>IF($U$150="snížená",$N$150,0)</f>
        <v>0</v>
      </c>
      <c r="BG150" s="108">
        <f>IF($U$150="zákl. přenesená",$N$150,0)</f>
        <v>0</v>
      </c>
      <c r="BH150" s="108">
        <f>IF($U$150="sníž. přenesená",$N$150,0)</f>
        <v>0</v>
      </c>
      <c r="BI150" s="108">
        <f>IF($U$150="nulová",$N$150,0)</f>
        <v>0</v>
      </c>
      <c r="BJ150" s="6" t="s">
        <v>14</v>
      </c>
      <c r="BK150" s="108">
        <f>ROUND($L$150*$K$150,2)</f>
        <v>0</v>
      </c>
      <c r="BL150" s="6" t="s">
        <v>163</v>
      </c>
    </row>
    <row r="151" spans="2:64" s="6" customFormat="1" ht="27" customHeight="1">
      <c r="B151" s="18"/>
      <c r="C151" s="101" t="s">
        <v>189</v>
      </c>
      <c r="D151" s="101" t="s">
        <v>119</v>
      </c>
      <c r="E151" s="102" t="s">
        <v>190</v>
      </c>
      <c r="F151" s="156" t="s">
        <v>191</v>
      </c>
      <c r="G151" s="157"/>
      <c r="H151" s="157"/>
      <c r="I151" s="157"/>
      <c r="J151" s="103" t="s">
        <v>192</v>
      </c>
      <c r="K151" s="104">
        <f>(N149+N150)*0.01</f>
        <v>0</v>
      </c>
      <c r="L151" s="158">
        <v>0</v>
      </c>
      <c r="M151" s="157"/>
      <c r="N151" s="158">
        <f>ROUND($L$151*$K$151,2)</f>
        <v>0</v>
      </c>
      <c r="O151" s="157"/>
      <c r="P151" s="157"/>
      <c r="Q151" s="157"/>
      <c r="R151" s="19"/>
      <c r="T151" s="105"/>
      <c r="U151" s="25" t="s">
        <v>34</v>
      </c>
      <c r="V151" s="106">
        <v>0</v>
      </c>
      <c r="W151" s="106">
        <f>$V$151*$K$151</f>
        <v>0</v>
      </c>
      <c r="X151" s="106">
        <v>0</v>
      </c>
      <c r="Y151" s="106">
        <f>$X$151*$K$151</f>
        <v>0</v>
      </c>
      <c r="Z151" s="106">
        <v>0</v>
      </c>
      <c r="AA151" s="107">
        <f>$Z$151*$K$151</f>
        <v>0</v>
      </c>
      <c r="AR151" s="6" t="s">
        <v>163</v>
      </c>
      <c r="AT151" s="6" t="s">
        <v>119</v>
      </c>
      <c r="AU151" s="6" t="s">
        <v>82</v>
      </c>
      <c r="AY151" s="6" t="s">
        <v>118</v>
      </c>
      <c r="BE151" s="108">
        <f>IF($U$151="základní",$N$151,0)</f>
        <v>0</v>
      </c>
      <c r="BF151" s="108">
        <f>IF($U$151="snížená",$N$151,0)</f>
        <v>0</v>
      </c>
      <c r="BG151" s="108">
        <f>IF($U$151="zákl. přenesená",$N$151,0)</f>
        <v>0</v>
      </c>
      <c r="BH151" s="108">
        <f>IF($U$151="sníž. přenesená",$N$151,0)</f>
        <v>0</v>
      </c>
      <c r="BI151" s="108">
        <f>IF($U$151="nulová",$N$151,0)</f>
        <v>0</v>
      </c>
      <c r="BJ151" s="6" t="s">
        <v>14</v>
      </c>
      <c r="BK151" s="108">
        <f>ROUND($L$151*$K$151,2)</f>
        <v>0</v>
      </c>
      <c r="BL151" s="6" t="s">
        <v>163</v>
      </c>
    </row>
    <row r="152" spans="2:63" s="91" customFormat="1" ht="37.5" customHeight="1">
      <c r="B152" s="92"/>
      <c r="D152" s="93" t="s">
        <v>100</v>
      </c>
      <c r="N152" s="152">
        <f>$BK$152</f>
        <v>0</v>
      </c>
      <c r="O152" s="153"/>
      <c r="P152" s="153"/>
      <c r="Q152" s="153"/>
      <c r="R152" s="95"/>
      <c r="T152" s="96"/>
      <c r="W152" s="97">
        <f>$W$153</f>
        <v>0</v>
      </c>
      <c r="Y152" s="97">
        <f>$Y$153</f>
        <v>0</v>
      </c>
      <c r="AA152" s="98">
        <f>$AA$153</f>
        <v>0</v>
      </c>
      <c r="AR152" s="94" t="s">
        <v>131</v>
      </c>
      <c r="AT152" s="94" t="s">
        <v>68</v>
      </c>
      <c r="AU152" s="94" t="s">
        <v>69</v>
      </c>
      <c r="AY152" s="94" t="s">
        <v>118</v>
      </c>
      <c r="BK152" s="99">
        <f>$BK$153</f>
        <v>0</v>
      </c>
    </row>
    <row r="153" spans="2:63" s="91" customFormat="1" ht="21" customHeight="1">
      <c r="B153" s="92"/>
      <c r="D153" s="100" t="s">
        <v>101</v>
      </c>
      <c r="N153" s="154">
        <f>$BK$153</f>
        <v>0</v>
      </c>
      <c r="O153" s="153"/>
      <c r="P153" s="153"/>
      <c r="Q153" s="153"/>
      <c r="R153" s="95"/>
      <c r="T153" s="96"/>
      <c r="W153" s="97">
        <f>SUM($W$154:$W$155)</f>
        <v>0</v>
      </c>
      <c r="Y153" s="97">
        <f>SUM($Y$154:$Y$155)</f>
        <v>0</v>
      </c>
      <c r="AA153" s="98">
        <f>SUM($AA$154:$AA$155)</f>
        <v>0</v>
      </c>
      <c r="AR153" s="94" t="s">
        <v>131</v>
      </c>
      <c r="AT153" s="94" t="s">
        <v>68</v>
      </c>
      <c r="AU153" s="94" t="s">
        <v>14</v>
      </c>
      <c r="AY153" s="94" t="s">
        <v>118</v>
      </c>
      <c r="BK153" s="99">
        <f>SUM($BK$154:$BK$155)</f>
        <v>0</v>
      </c>
    </row>
    <row r="154" spans="2:64" s="6" customFormat="1" ht="15.75" customHeight="1">
      <c r="B154" s="18"/>
      <c r="C154" s="101" t="s">
        <v>193</v>
      </c>
      <c r="D154" s="101" t="s">
        <v>119</v>
      </c>
      <c r="E154" s="102" t="s">
        <v>194</v>
      </c>
      <c r="F154" s="156" t="s">
        <v>195</v>
      </c>
      <c r="G154" s="157"/>
      <c r="H154" s="157"/>
      <c r="I154" s="157"/>
      <c r="J154" s="103" t="s">
        <v>134</v>
      </c>
      <c r="K154" s="104">
        <v>1</v>
      </c>
      <c r="L154" s="158">
        <v>0</v>
      </c>
      <c r="M154" s="157"/>
      <c r="N154" s="158">
        <f>ROUND($L$154*$K$154,2)</f>
        <v>0</v>
      </c>
      <c r="O154" s="157"/>
      <c r="P154" s="157"/>
      <c r="Q154" s="157"/>
      <c r="R154" s="19"/>
      <c r="T154" s="105"/>
      <c r="U154" s="25" t="s">
        <v>34</v>
      </c>
      <c r="V154" s="106">
        <v>0</v>
      </c>
      <c r="W154" s="106">
        <f>$V$154*$K$154</f>
        <v>0</v>
      </c>
      <c r="X154" s="106">
        <v>0</v>
      </c>
      <c r="Y154" s="106">
        <f>$X$154*$K$154</f>
        <v>0</v>
      </c>
      <c r="Z154" s="106">
        <v>0</v>
      </c>
      <c r="AA154" s="107">
        <f>$Z$154*$K$154</f>
        <v>0</v>
      </c>
      <c r="AR154" s="6" t="s">
        <v>196</v>
      </c>
      <c r="AT154" s="6" t="s">
        <v>119</v>
      </c>
      <c r="AU154" s="6" t="s">
        <v>82</v>
      </c>
      <c r="AY154" s="6" t="s">
        <v>118</v>
      </c>
      <c r="BE154" s="108">
        <f>IF($U$154="základní",$N$154,0)</f>
        <v>0</v>
      </c>
      <c r="BF154" s="108">
        <f>IF($U$154="snížená",$N$154,0)</f>
        <v>0</v>
      </c>
      <c r="BG154" s="108">
        <f>IF($U$154="zákl. přenesená",$N$154,0)</f>
        <v>0</v>
      </c>
      <c r="BH154" s="108">
        <f>IF($U$154="sníž. přenesená",$N$154,0)</f>
        <v>0</v>
      </c>
      <c r="BI154" s="108">
        <f>IF($U$154="nulová",$N$154,0)</f>
        <v>0</v>
      </c>
      <c r="BJ154" s="6" t="s">
        <v>14</v>
      </c>
      <c r="BK154" s="108">
        <f>ROUND($L$154*$K$154,2)</f>
        <v>0</v>
      </c>
      <c r="BL154" s="6" t="s">
        <v>196</v>
      </c>
    </row>
    <row r="155" spans="2:64" s="6" customFormat="1" ht="15.75" customHeight="1">
      <c r="B155" s="18"/>
      <c r="C155" s="101" t="s">
        <v>197</v>
      </c>
      <c r="D155" s="101" t="s">
        <v>119</v>
      </c>
      <c r="E155" s="102" t="s">
        <v>198</v>
      </c>
      <c r="F155" s="156" t="s">
        <v>199</v>
      </c>
      <c r="G155" s="157"/>
      <c r="H155" s="157"/>
      <c r="I155" s="157"/>
      <c r="J155" s="103" t="s">
        <v>134</v>
      </c>
      <c r="K155" s="104">
        <v>1</v>
      </c>
      <c r="L155" s="158">
        <v>0</v>
      </c>
      <c r="M155" s="157"/>
      <c r="N155" s="158">
        <f>ROUND($L$155*$K$155,2)</f>
        <v>0</v>
      </c>
      <c r="O155" s="157"/>
      <c r="P155" s="157"/>
      <c r="Q155" s="157"/>
      <c r="R155" s="19"/>
      <c r="T155" s="105"/>
      <c r="U155" s="113" t="s">
        <v>34</v>
      </c>
      <c r="V155" s="114">
        <v>0</v>
      </c>
      <c r="W155" s="114">
        <f>$V$155*$K$155</f>
        <v>0</v>
      </c>
      <c r="X155" s="114">
        <v>0</v>
      </c>
      <c r="Y155" s="114">
        <f>$X$155*$K$155</f>
        <v>0</v>
      </c>
      <c r="Z155" s="114">
        <v>0</v>
      </c>
      <c r="AA155" s="115">
        <f>$Z$155*$K$155</f>
        <v>0</v>
      </c>
      <c r="AR155" s="6" t="s">
        <v>200</v>
      </c>
      <c r="AT155" s="6" t="s">
        <v>119</v>
      </c>
      <c r="AU155" s="6" t="s">
        <v>82</v>
      </c>
      <c r="AY155" s="6" t="s">
        <v>118</v>
      </c>
      <c r="BE155" s="108">
        <f>IF($U$155="základní",$N$155,0)</f>
        <v>0</v>
      </c>
      <c r="BF155" s="108">
        <f>IF($U$155="snížená",$N$155,0)</f>
        <v>0</v>
      </c>
      <c r="BG155" s="108">
        <f>IF($U$155="zákl. přenesená",$N$155,0)</f>
        <v>0</v>
      </c>
      <c r="BH155" s="108">
        <f>IF($U$155="sníž. přenesená",$N$155,0)</f>
        <v>0</v>
      </c>
      <c r="BI155" s="108">
        <f>IF($U$155="nulová",$N$155,0)</f>
        <v>0</v>
      </c>
      <c r="BJ155" s="6" t="s">
        <v>14</v>
      </c>
      <c r="BK155" s="108">
        <f>ROUND($L$155*$K$155,2)</f>
        <v>0</v>
      </c>
      <c r="BL155" s="6" t="s">
        <v>200</v>
      </c>
    </row>
    <row r="156" spans="2:18" s="6" customFormat="1" ht="7.5" customHeight="1">
      <c r="B156" s="40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2"/>
    </row>
    <row r="157" s="2" customFormat="1" ht="14.25" customHeight="1"/>
  </sheetData>
  <sheetProtection/>
  <mergeCells count="14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N144:Q144"/>
    <mergeCell ref="F141:I141"/>
    <mergeCell ref="L141:M141"/>
    <mergeCell ref="N141:Q141"/>
    <mergeCell ref="F142:I142"/>
    <mergeCell ref="L142:M142"/>
    <mergeCell ref="N142:Q142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5:I155"/>
    <mergeCell ref="L155:M155"/>
    <mergeCell ref="N155:Q155"/>
    <mergeCell ref="N119:Q119"/>
    <mergeCell ref="N120:Q120"/>
    <mergeCell ref="N121:Q121"/>
    <mergeCell ref="N128:Q128"/>
    <mergeCell ref="N130:Q130"/>
    <mergeCell ref="N135:Q135"/>
    <mergeCell ref="N140:Q140"/>
    <mergeCell ref="N147:Q147"/>
    <mergeCell ref="N148:Q148"/>
    <mergeCell ref="N152:Q152"/>
    <mergeCell ref="N153:Q153"/>
    <mergeCell ref="H1:K1"/>
    <mergeCell ref="S2:AC2"/>
    <mergeCell ref="F151:I151"/>
    <mergeCell ref="L151:M151"/>
    <mergeCell ref="N151:Q151"/>
    <mergeCell ref="F145:I14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Sakreida</dc:creator>
  <cp:keywords/>
  <dc:description/>
  <cp:lastModifiedBy>Sakreida</cp:lastModifiedBy>
  <dcterms:created xsi:type="dcterms:W3CDTF">2015-09-03T09:12:14Z</dcterms:created>
  <dcterms:modified xsi:type="dcterms:W3CDTF">2015-09-03T09:12:17Z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